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ith\Documents\2021 CFB EDA\"/>
    </mc:Choice>
  </mc:AlternateContent>
  <xr:revisionPtr revIDLastSave="0" documentId="13_ncr:1_{FE0AA1A7-6978-4D5B-9429-08DA4EC861F5}" xr6:coauthVersionLast="47" xr6:coauthVersionMax="47" xr10:uidLastSave="{00000000-0000-0000-0000-000000000000}"/>
  <bookViews>
    <workbookView xWindow="-28920" yWindow="-5745" windowWidth="29040" windowHeight="15840" activeTab="1" xr2:uid="{71A7977C-6642-4F01-8E2B-738ECEF5A2C1}"/>
  </bookViews>
  <sheets>
    <sheet name="Glossary" sheetId="8" r:id="rId1"/>
    <sheet name="Dashboard" sheetId="12" r:id="rId2"/>
    <sheet name="Summary" sheetId="1" r:id="rId3"/>
    <sheet name="Quartiles" sheetId="14" r:id="rId4"/>
    <sheet name="AP Preseason Rankings" sheetId="3" r:id="rId5"/>
    <sheet name="AP Final Rankings" sheetId="2" r:id="rId6"/>
    <sheet name="Record-ATS" sheetId="4" r:id="rId7"/>
    <sheet name="ESPN FPI" sheetId="5" r:id="rId8"/>
    <sheet name="ESPN Efficiency" sheetId="9" r:id="rId9"/>
    <sheet name="2021 Team Advanced Stats" sheetId="6" r:id="rId10"/>
    <sheet name="2021PFF Preseason All Americans" sheetId="11" r:id="rId11"/>
    <sheet name="2022PFF Preseason All Americans" sheetId="10" r:id="rId12"/>
  </sheets>
  <definedNames>
    <definedName name="_xlnm._FilterDatabase" localSheetId="9" hidden="1">'2021 Team Advanced Stats'!$A$1:$CB$1</definedName>
    <definedName name="_xlnm._FilterDatabase" localSheetId="10" hidden="1">'2021PFF Preseason All Americans'!$A$1:$E$92</definedName>
    <definedName name="_xlnm._FilterDatabase" localSheetId="11" hidden="1">'2022PFF Preseason All Americans'!$A$1:$E$1</definedName>
    <definedName name="_xlnm._FilterDatabase" localSheetId="5" hidden="1">'AP Final Rankings'!$A$1:$H$1</definedName>
    <definedName name="_xlnm._FilterDatabase" localSheetId="4" hidden="1">'AP Preseason Rankings'!$A$1:$H$1</definedName>
    <definedName name="_xlnm._FilterDatabase" localSheetId="8" hidden="1">'ESPN Efficiency'!$A$1:$E$1</definedName>
    <definedName name="_xlnm._FilterDatabase" localSheetId="7" hidden="1">'ESPN FPI'!$A$1:$H$1</definedName>
    <definedName name="_xlnm._FilterDatabase" localSheetId="6" hidden="1">'Record-ATS'!$A$1:$E$1</definedName>
    <definedName name="_xlnm._FilterDatabase" localSheetId="2" hidden="1">Summary!$A$1:$BA$130</definedName>
  </definedNames>
  <calcPr calcId="191029"/>
  <pivotCaches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E54" i="12" s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C4" i="12"/>
  <c r="E4" i="12"/>
  <c r="BA8" i="1"/>
  <c r="BA40" i="1"/>
  <c r="BA72" i="1"/>
  <c r="BA104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E57" i="12" s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Y3" i="1"/>
  <c r="BA3" i="1" s="1"/>
  <c r="AY4" i="1"/>
  <c r="BA4" i="1" s="1"/>
  <c r="AY5" i="1"/>
  <c r="BA5" i="1" s="1"/>
  <c r="AY6" i="1"/>
  <c r="BA6" i="1" s="1"/>
  <c r="AY7" i="1"/>
  <c r="BA7" i="1" s="1"/>
  <c r="AY8" i="1"/>
  <c r="AY9" i="1"/>
  <c r="BA9" i="1" s="1"/>
  <c r="AY10" i="1"/>
  <c r="BA10" i="1" s="1"/>
  <c r="AY11" i="1"/>
  <c r="BA11" i="1" s="1"/>
  <c r="AY12" i="1"/>
  <c r="BA12" i="1" s="1"/>
  <c r="AY13" i="1"/>
  <c r="BA13" i="1" s="1"/>
  <c r="AY14" i="1"/>
  <c r="BA14" i="1" s="1"/>
  <c r="AY15" i="1"/>
  <c r="BA15" i="1" s="1"/>
  <c r="AY16" i="1"/>
  <c r="BA16" i="1" s="1"/>
  <c r="AY17" i="1"/>
  <c r="BA17" i="1" s="1"/>
  <c r="AY18" i="1"/>
  <c r="BA18" i="1" s="1"/>
  <c r="AY19" i="1"/>
  <c r="BA19" i="1" s="1"/>
  <c r="AY20" i="1"/>
  <c r="BA20" i="1" s="1"/>
  <c r="AY21" i="1"/>
  <c r="BA21" i="1" s="1"/>
  <c r="AY22" i="1"/>
  <c r="BA22" i="1" s="1"/>
  <c r="AY23" i="1"/>
  <c r="BA23" i="1" s="1"/>
  <c r="AY24" i="1"/>
  <c r="BA24" i="1" s="1"/>
  <c r="AY25" i="1"/>
  <c r="BA25" i="1" s="1"/>
  <c r="AY26" i="1"/>
  <c r="BA26" i="1" s="1"/>
  <c r="AY27" i="1"/>
  <c r="BA27" i="1" s="1"/>
  <c r="AY28" i="1"/>
  <c r="BA28" i="1" s="1"/>
  <c r="AY29" i="1"/>
  <c r="BA29" i="1" s="1"/>
  <c r="AY30" i="1"/>
  <c r="BA30" i="1" s="1"/>
  <c r="AY31" i="1"/>
  <c r="BA31" i="1" s="1"/>
  <c r="AY32" i="1"/>
  <c r="BA32" i="1" s="1"/>
  <c r="AY33" i="1"/>
  <c r="BA33" i="1" s="1"/>
  <c r="AY34" i="1"/>
  <c r="BA34" i="1" s="1"/>
  <c r="AY35" i="1"/>
  <c r="BA35" i="1" s="1"/>
  <c r="AY36" i="1"/>
  <c r="BA36" i="1" s="1"/>
  <c r="AY37" i="1"/>
  <c r="BA37" i="1" s="1"/>
  <c r="AY38" i="1"/>
  <c r="E56" i="12" s="1"/>
  <c r="AY39" i="1"/>
  <c r="BA39" i="1" s="1"/>
  <c r="AY40" i="1"/>
  <c r="AY41" i="1"/>
  <c r="BA41" i="1" s="1"/>
  <c r="AY42" i="1"/>
  <c r="BA42" i="1" s="1"/>
  <c r="AY43" i="1"/>
  <c r="BA43" i="1" s="1"/>
  <c r="AY44" i="1"/>
  <c r="BA44" i="1" s="1"/>
  <c r="AY45" i="1"/>
  <c r="BA45" i="1" s="1"/>
  <c r="AY46" i="1"/>
  <c r="BA46" i="1" s="1"/>
  <c r="AY47" i="1"/>
  <c r="BA47" i="1" s="1"/>
  <c r="AY48" i="1"/>
  <c r="BA48" i="1" s="1"/>
  <c r="AY49" i="1"/>
  <c r="BA49" i="1" s="1"/>
  <c r="AY50" i="1"/>
  <c r="BA50" i="1" s="1"/>
  <c r="AY51" i="1"/>
  <c r="BA51" i="1" s="1"/>
  <c r="AY52" i="1"/>
  <c r="BA52" i="1" s="1"/>
  <c r="AY53" i="1"/>
  <c r="BA53" i="1" s="1"/>
  <c r="AY54" i="1"/>
  <c r="BA54" i="1" s="1"/>
  <c r="AY55" i="1"/>
  <c r="BA55" i="1" s="1"/>
  <c r="AY56" i="1"/>
  <c r="BA56" i="1" s="1"/>
  <c r="AY57" i="1"/>
  <c r="BA57" i="1" s="1"/>
  <c r="AY58" i="1"/>
  <c r="BA58" i="1" s="1"/>
  <c r="AY59" i="1"/>
  <c r="BA59" i="1" s="1"/>
  <c r="AY60" i="1"/>
  <c r="BA60" i="1" s="1"/>
  <c r="AY61" i="1"/>
  <c r="BA61" i="1" s="1"/>
  <c r="AY62" i="1"/>
  <c r="BA62" i="1" s="1"/>
  <c r="AY63" i="1"/>
  <c r="BA63" i="1" s="1"/>
  <c r="AY64" i="1"/>
  <c r="BA64" i="1" s="1"/>
  <c r="AY65" i="1"/>
  <c r="BA65" i="1" s="1"/>
  <c r="AY66" i="1"/>
  <c r="BA66" i="1" s="1"/>
  <c r="AY67" i="1"/>
  <c r="BA67" i="1" s="1"/>
  <c r="AY68" i="1"/>
  <c r="BA68" i="1" s="1"/>
  <c r="AY69" i="1"/>
  <c r="BA69" i="1" s="1"/>
  <c r="AY70" i="1"/>
  <c r="BA70" i="1" s="1"/>
  <c r="AY71" i="1"/>
  <c r="BA71" i="1" s="1"/>
  <c r="AY72" i="1"/>
  <c r="AY73" i="1"/>
  <c r="BA73" i="1" s="1"/>
  <c r="AY74" i="1"/>
  <c r="BA74" i="1" s="1"/>
  <c r="AY75" i="1"/>
  <c r="BA75" i="1" s="1"/>
  <c r="AY76" i="1"/>
  <c r="BA76" i="1" s="1"/>
  <c r="AY77" i="1"/>
  <c r="BA77" i="1" s="1"/>
  <c r="AY78" i="1"/>
  <c r="BA78" i="1" s="1"/>
  <c r="AY79" i="1"/>
  <c r="BA79" i="1" s="1"/>
  <c r="AY80" i="1"/>
  <c r="BA80" i="1" s="1"/>
  <c r="AY81" i="1"/>
  <c r="BA81" i="1" s="1"/>
  <c r="AY82" i="1"/>
  <c r="BA82" i="1" s="1"/>
  <c r="AY83" i="1"/>
  <c r="BA83" i="1" s="1"/>
  <c r="AY84" i="1"/>
  <c r="BA84" i="1" s="1"/>
  <c r="AY85" i="1"/>
  <c r="BA85" i="1" s="1"/>
  <c r="AY86" i="1"/>
  <c r="BA86" i="1" s="1"/>
  <c r="AY87" i="1"/>
  <c r="BA87" i="1" s="1"/>
  <c r="AY88" i="1"/>
  <c r="BA88" i="1" s="1"/>
  <c r="AY89" i="1"/>
  <c r="BA89" i="1" s="1"/>
  <c r="AY90" i="1"/>
  <c r="BA90" i="1" s="1"/>
  <c r="AY91" i="1"/>
  <c r="BA91" i="1" s="1"/>
  <c r="AY92" i="1"/>
  <c r="BA92" i="1" s="1"/>
  <c r="AY93" i="1"/>
  <c r="BA93" i="1" s="1"/>
  <c r="AY94" i="1"/>
  <c r="BA94" i="1" s="1"/>
  <c r="AY95" i="1"/>
  <c r="BA95" i="1" s="1"/>
  <c r="AY96" i="1"/>
  <c r="BA96" i="1" s="1"/>
  <c r="AY97" i="1"/>
  <c r="BA97" i="1" s="1"/>
  <c r="AY98" i="1"/>
  <c r="BA98" i="1" s="1"/>
  <c r="AY99" i="1"/>
  <c r="BA99" i="1" s="1"/>
  <c r="AY100" i="1"/>
  <c r="BA100" i="1" s="1"/>
  <c r="AY101" i="1"/>
  <c r="BA101" i="1" s="1"/>
  <c r="AY102" i="1"/>
  <c r="BA102" i="1" s="1"/>
  <c r="AY103" i="1"/>
  <c r="BA103" i="1" s="1"/>
  <c r="AY104" i="1"/>
  <c r="AY105" i="1"/>
  <c r="BA105" i="1" s="1"/>
  <c r="AY106" i="1"/>
  <c r="BA106" i="1" s="1"/>
  <c r="AY107" i="1"/>
  <c r="BA107" i="1" s="1"/>
  <c r="AY108" i="1"/>
  <c r="BA108" i="1" s="1"/>
  <c r="AY109" i="1"/>
  <c r="BA109" i="1" s="1"/>
  <c r="AY110" i="1"/>
  <c r="BA110" i="1" s="1"/>
  <c r="AY111" i="1"/>
  <c r="BA111" i="1" s="1"/>
  <c r="AY112" i="1"/>
  <c r="BA112" i="1" s="1"/>
  <c r="AY113" i="1"/>
  <c r="BA113" i="1" s="1"/>
  <c r="AY114" i="1"/>
  <c r="BA114" i="1" s="1"/>
  <c r="AY115" i="1"/>
  <c r="BA115" i="1" s="1"/>
  <c r="AY116" i="1"/>
  <c r="BA116" i="1" s="1"/>
  <c r="AY117" i="1"/>
  <c r="BA117" i="1" s="1"/>
  <c r="AY118" i="1"/>
  <c r="BA118" i="1" s="1"/>
  <c r="AY119" i="1"/>
  <c r="BA119" i="1" s="1"/>
  <c r="AY120" i="1"/>
  <c r="BA120" i="1" s="1"/>
  <c r="AY121" i="1"/>
  <c r="BA121" i="1" s="1"/>
  <c r="AY122" i="1"/>
  <c r="BA122" i="1" s="1"/>
  <c r="AY123" i="1"/>
  <c r="BA123" i="1" s="1"/>
  <c r="AY124" i="1"/>
  <c r="BA124" i="1" s="1"/>
  <c r="AY125" i="1"/>
  <c r="BA125" i="1" s="1"/>
  <c r="AY126" i="1"/>
  <c r="BA126" i="1" s="1"/>
  <c r="AY127" i="1"/>
  <c r="BA127" i="1" s="1"/>
  <c r="AY128" i="1"/>
  <c r="BA128" i="1" s="1"/>
  <c r="AY129" i="1"/>
  <c r="BA129" i="1" s="1"/>
  <c r="AY130" i="1"/>
  <c r="BA130" i="1" s="1"/>
  <c r="AY2" i="1"/>
  <c r="BA2" i="1" s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E52" i="12" s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E51" i="12" s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E50" i="12" s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E49" i="12" s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E48" i="12" s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E47" i="12" s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E53" i="12"/>
  <c r="AX2" i="1"/>
  <c r="AV2" i="1"/>
  <c r="AU2" i="1"/>
  <c r="AT2" i="1"/>
  <c r="AS2" i="1"/>
  <c r="AR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E46" i="12" s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E45" i="12" s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E44" i="12" s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E43" i="12" s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3" i="1"/>
  <c r="AO2" i="1"/>
  <c r="AN2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E42" i="12" s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E41" i="12" s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E40" i="12" s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E39" i="12" s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E38" i="12" s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E37" i="12" s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J2" i="1"/>
  <c r="AI2" i="1"/>
  <c r="AH2" i="1"/>
  <c r="AG2" i="1"/>
  <c r="X3" i="1"/>
  <c r="Y3" i="1"/>
  <c r="Z3" i="1"/>
  <c r="AA3" i="1"/>
  <c r="AB3" i="1"/>
  <c r="AC3" i="1"/>
  <c r="AD3" i="1"/>
  <c r="AE3" i="1"/>
  <c r="AF3" i="1"/>
  <c r="X4" i="1"/>
  <c r="Y4" i="1"/>
  <c r="Z4" i="1"/>
  <c r="AA4" i="1"/>
  <c r="AB4" i="1"/>
  <c r="AC4" i="1"/>
  <c r="AD4" i="1"/>
  <c r="AE4" i="1"/>
  <c r="AF4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E10" i="1"/>
  <c r="AF10" i="1"/>
  <c r="X11" i="1"/>
  <c r="Y11" i="1"/>
  <c r="Z11" i="1"/>
  <c r="AA11" i="1"/>
  <c r="AB11" i="1"/>
  <c r="AC11" i="1"/>
  <c r="AD11" i="1"/>
  <c r="AE11" i="1"/>
  <c r="AF11" i="1"/>
  <c r="X12" i="1"/>
  <c r="Y12" i="1"/>
  <c r="Z12" i="1"/>
  <c r="AA12" i="1"/>
  <c r="AB12" i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X15" i="1"/>
  <c r="Y15" i="1"/>
  <c r="Z15" i="1"/>
  <c r="AA15" i="1"/>
  <c r="AB15" i="1"/>
  <c r="AC15" i="1"/>
  <c r="AD15" i="1"/>
  <c r="AE15" i="1"/>
  <c r="AF15" i="1"/>
  <c r="X16" i="1"/>
  <c r="Y16" i="1"/>
  <c r="Z16" i="1"/>
  <c r="AA16" i="1"/>
  <c r="AB16" i="1"/>
  <c r="AC16" i="1"/>
  <c r="AD16" i="1"/>
  <c r="AE16" i="1"/>
  <c r="AF16" i="1"/>
  <c r="X17" i="1"/>
  <c r="Y17" i="1"/>
  <c r="Z17" i="1"/>
  <c r="AA17" i="1"/>
  <c r="AB17" i="1"/>
  <c r="AC17" i="1"/>
  <c r="AD17" i="1"/>
  <c r="AE17" i="1"/>
  <c r="AF17" i="1"/>
  <c r="X18" i="1"/>
  <c r="Y18" i="1"/>
  <c r="Z18" i="1"/>
  <c r="AA18" i="1"/>
  <c r="AB18" i="1"/>
  <c r="AC18" i="1"/>
  <c r="AD18" i="1"/>
  <c r="AE18" i="1"/>
  <c r="AF18" i="1"/>
  <c r="X19" i="1"/>
  <c r="Y19" i="1"/>
  <c r="Z19" i="1"/>
  <c r="AA19" i="1"/>
  <c r="AB19" i="1"/>
  <c r="AC19" i="1"/>
  <c r="AD19" i="1"/>
  <c r="AE19" i="1"/>
  <c r="AF19" i="1"/>
  <c r="X20" i="1"/>
  <c r="Y20" i="1"/>
  <c r="Z20" i="1"/>
  <c r="AA20" i="1"/>
  <c r="AB20" i="1"/>
  <c r="AC20" i="1"/>
  <c r="AD20" i="1"/>
  <c r="AE20" i="1"/>
  <c r="AF20" i="1"/>
  <c r="X21" i="1"/>
  <c r="Y21" i="1"/>
  <c r="Z21" i="1"/>
  <c r="AA21" i="1"/>
  <c r="AB21" i="1"/>
  <c r="AC21" i="1"/>
  <c r="AD21" i="1"/>
  <c r="AE21" i="1"/>
  <c r="AF21" i="1"/>
  <c r="X22" i="1"/>
  <c r="Y22" i="1"/>
  <c r="Z22" i="1"/>
  <c r="AA22" i="1"/>
  <c r="AB22" i="1"/>
  <c r="AC22" i="1"/>
  <c r="AD22" i="1"/>
  <c r="AE22" i="1"/>
  <c r="AF22" i="1"/>
  <c r="X23" i="1"/>
  <c r="Y23" i="1"/>
  <c r="Z23" i="1"/>
  <c r="AA23" i="1"/>
  <c r="AB23" i="1"/>
  <c r="AC23" i="1"/>
  <c r="AD23" i="1"/>
  <c r="AE23" i="1"/>
  <c r="AF23" i="1"/>
  <c r="X24" i="1"/>
  <c r="Y24" i="1"/>
  <c r="Z24" i="1"/>
  <c r="AA24" i="1"/>
  <c r="AB24" i="1"/>
  <c r="AC24" i="1"/>
  <c r="AD24" i="1"/>
  <c r="AE24" i="1"/>
  <c r="AF24" i="1"/>
  <c r="X25" i="1"/>
  <c r="Y25" i="1"/>
  <c r="Z25" i="1"/>
  <c r="AA25" i="1"/>
  <c r="AB25" i="1"/>
  <c r="AC25" i="1"/>
  <c r="AD25" i="1"/>
  <c r="AE25" i="1"/>
  <c r="AF25" i="1"/>
  <c r="X26" i="1"/>
  <c r="Y26" i="1"/>
  <c r="Z26" i="1"/>
  <c r="AA26" i="1"/>
  <c r="AB26" i="1"/>
  <c r="AC26" i="1"/>
  <c r="AD26" i="1"/>
  <c r="AE26" i="1"/>
  <c r="AF26" i="1"/>
  <c r="X27" i="1"/>
  <c r="Y27" i="1"/>
  <c r="Z27" i="1"/>
  <c r="AA27" i="1"/>
  <c r="AB27" i="1"/>
  <c r="AC27" i="1"/>
  <c r="AD27" i="1"/>
  <c r="AE27" i="1"/>
  <c r="AF27" i="1"/>
  <c r="X28" i="1"/>
  <c r="Y28" i="1"/>
  <c r="Z28" i="1"/>
  <c r="AA28" i="1"/>
  <c r="AB28" i="1"/>
  <c r="AC28" i="1"/>
  <c r="AD28" i="1"/>
  <c r="AE28" i="1"/>
  <c r="AF28" i="1"/>
  <c r="X29" i="1"/>
  <c r="Y29" i="1"/>
  <c r="Z29" i="1"/>
  <c r="AA29" i="1"/>
  <c r="AB29" i="1"/>
  <c r="AC29" i="1"/>
  <c r="AD29" i="1"/>
  <c r="AE29" i="1"/>
  <c r="AF29" i="1"/>
  <c r="X30" i="1"/>
  <c r="Y30" i="1"/>
  <c r="Z30" i="1"/>
  <c r="AA30" i="1"/>
  <c r="AB30" i="1"/>
  <c r="AC30" i="1"/>
  <c r="AD30" i="1"/>
  <c r="AE30" i="1"/>
  <c r="AF30" i="1"/>
  <c r="X31" i="1"/>
  <c r="Y31" i="1"/>
  <c r="Z31" i="1"/>
  <c r="AA31" i="1"/>
  <c r="AB31" i="1"/>
  <c r="AC31" i="1"/>
  <c r="AD31" i="1"/>
  <c r="AE31" i="1"/>
  <c r="AF31" i="1"/>
  <c r="X32" i="1"/>
  <c r="Y32" i="1"/>
  <c r="Z32" i="1"/>
  <c r="AA32" i="1"/>
  <c r="AB32" i="1"/>
  <c r="AC32" i="1"/>
  <c r="AD32" i="1"/>
  <c r="AE32" i="1"/>
  <c r="AF32" i="1"/>
  <c r="X33" i="1"/>
  <c r="Y33" i="1"/>
  <c r="Z33" i="1"/>
  <c r="AA33" i="1"/>
  <c r="AB33" i="1"/>
  <c r="AC33" i="1"/>
  <c r="AD33" i="1"/>
  <c r="AE33" i="1"/>
  <c r="AF33" i="1"/>
  <c r="X34" i="1"/>
  <c r="Y34" i="1"/>
  <c r="Z34" i="1"/>
  <c r="AA34" i="1"/>
  <c r="AB34" i="1"/>
  <c r="AC34" i="1"/>
  <c r="AD34" i="1"/>
  <c r="AE34" i="1"/>
  <c r="AF34" i="1"/>
  <c r="X35" i="1"/>
  <c r="Y35" i="1"/>
  <c r="Z35" i="1"/>
  <c r="AA35" i="1"/>
  <c r="AB35" i="1"/>
  <c r="AC35" i="1"/>
  <c r="AD35" i="1"/>
  <c r="AE35" i="1"/>
  <c r="AF35" i="1"/>
  <c r="X36" i="1"/>
  <c r="Y36" i="1"/>
  <c r="Z36" i="1"/>
  <c r="AA36" i="1"/>
  <c r="AB36" i="1"/>
  <c r="AC36" i="1"/>
  <c r="AD36" i="1"/>
  <c r="AE36" i="1"/>
  <c r="AF36" i="1"/>
  <c r="X37" i="1"/>
  <c r="Y37" i="1"/>
  <c r="Z37" i="1"/>
  <c r="AA37" i="1"/>
  <c r="AB37" i="1"/>
  <c r="AC37" i="1"/>
  <c r="AD37" i="1"/>
  <c r="AE37" i="1"/>
  <c r="AF37" i="1"/>
  <c r="X38" i="1"/>
  <c r="E27" i="12" s="1"/>
  <c r="Y38" i="1"/>
  <c r="E28" i="12" s="1"/>
  <c r="Z38" i="1"/>
  <c r="E29" i="12" s="1"/>
  <c r="AA38" i="1"/>
  <c r="E30" i="12" s="1"/>
  <c r="AB38" i="1"/>
  <c r="E31" i="12" s="1"/>
  <c r="AC38" i="1"/>
  <c r="E32" i="12" s="1"/>
  <c r="AD38" i="1"/>
  <c r="E33" i="12" s="1"/>
  <c r="AE38" i="1"/>
  <c r="E34" i="12" s="1"/>
  <c r="AF38" i="1"/>
  <c r="E35" i="12" s="1"/>
  <c r="X39" i="1"/>
  <c r="Y39" i="1"/>
  <c r="Z39" i="1"/>
  <c r="AA39" i="1"/>
  <c r="AB39" i="1"/>
  <c r="AC39" i="1"/>
  <c r="AD39" i="1"/>
  <c r="AE39" i="1"/>
  <c r="AF39" i="1"/>
  <c r="X40" i="1"/>
  <c r="Y40" i="1"/>
  <c r="Z40" i="1"/>
  <c r="AA40" i="1"/>
  <c r="AB40" i="1"/>
  <c r="AC40" i="1"/>
  <c r="AD40" i="1"/>
  <c r="AE40" i="1"/>
  <c r="AF40" i="1"/>
  <c r="X41" i="1"/>
  <c r="Y41" i="1"/>
  <c r="Z41" i="1"/>
  <c r="AA41" i="1"/>
  <c r="AB41" i="1"/>
  <c r="AC41" i="1"/>
  <c r="AD41" i="1"/>
  <c r="AE41" i="1"/>
  <c r="AF41" i="1"/>
  <c r="X42" i="1"/>
  <c r="Y42" i="1"/>
  <c r="Z42" i="1"/>
  <c r="AA42" i="1"/>
  <c r="AB42" i="1"/>
  <c r="AC42" i="1"/>
  <c r="AD42" i="1"/>
  <c r="AE42" i="1"/>
  <c r="AF42" i="1"/>
  <c r="X43" i="1"/>
  <c r="Y43" i="1"/>
  <c r="Z43" i="1"/>
  <c r="AA43" i="1"/>
  <c r="AB43" i="1"/>
  <c r="AC43" i="1"/>
  <c r="AD43" i="1"/>
  <c r="AE43" i="1"/>
  <c r="AF43" i="1"/>
  <c r="X44" i="1"/>
  <c r="Y44" i="1"/>
  <c r="Z44" i="1"/>
  <c r="AA44" i="1"/>
  <c r="AB44" i="1"/>
  <c r="AC44" i="1"/>
  <c r="AD44" i="1"/>
  <c r="AE44" i="1"/>
  <c r="AF44" i="1"/>
  <c r="X45" i="1"/>
  <c r="Y45" i="1"/>
  <c r="Z45" i="1"/>
  <c r="AA45" i="1"/>
  <c r="AB45" i="1"/>
  <c r="AC45" i="1"/>
  <c r="AD45" i="1"/>
  <c r="AE45" i="1"/>
  <c r="AF45" i="1"/>
  <c r="X46" i="1"/>
  <c r="Y46" i="1"/>
  <c r="Z46" i="1"/>
  <c r="AA46" i="1"/>
  <c r="AB46" i="1"/>
  <c r="AC46" i="1"/>
  <c r="AD46" i="1"/>
  <c r="AE46" i="1"/>
  <c r="AF46" i="1"/>
  <c r="X47" i="1"/>
  <c r="Y47" i="1"/>
  <c r="Z47" i="1"/>
  <c r="AA47" i="1"/>
  <c r="AB47" i="1"/>
  <c r="AC47" i="1"/>
  <c r="AD47" i="1"/>
  <c r="AE47" i="1"/>
  <c r="AF47" i="1"/>
  <c r="X48" i="1"/>
  <c r="Y48" i="1"/>
  <c r="Z48" i="1"/>
  <c r="AA48" i="1"/>
  <c r="AB48" i="1"/>
  <c r="AC48" i="1"/>
  <c r="AD48" i="1"/>
  <c r="AE48" i="1"/>
  <c r="AF48" i="1"/>
  <c r="X49" i="1"/>
  <c r="Y49" i="1"/>
  <c r="Z49" i="1"/>
  <c r="AA49" i="1"/>
  <c r="AB49" i="1"/>
  <c r="AC49" i="1"/>
  <c r="AD49" i="1"/>
  <c r="AE49" i="1"/>
  <c r="AF49" i="1"/>
  <c r="X50" i="1"/>
  <c r="Y50" i="1"/>
  <c r="Z50" i="1"/>
  <c r="AA50" i="1"/>
  <c r="AB50" i="1"/>
  <c r="AC50" i="1"/>
  <c r="AD50" i="1"/>
  <c r="AE50" i="1"/>
  <c r="AF50" i="1"/>
  <c r="X51" i="1"/>
  <c r="Y51" i="1"/>
  <c r="Z51" i="1"/>
  <c r="AA51" i="1"/>
  <c r="AB51" i="1"/>
  <c r="AC51" i="1"/>
  <c r="AD51" i="1"/>
  <c r="AE51" i="1"/>
  <c r="AF51" i="1"/>
  <c r="X52" i="1"/>
  <c r="Y52" i="1"/>
  <c r="Z52" i="1"/>
  <c r="AA52" i="1"/>
  <c r="AB52" i="1"/>
  <c r="AC52" i="1"/>
  <c r="AD52" i="1"/>
  <c r="AE52" i="1"/>
  <c r="AF52" i="1"/>
  <c r="X53" i="1"/>
  <c r="Y53" i="1"/>
  <c r="Z53" i="1"/>
  <c r="AA53" i="1"/>
  <c r="AB53" i="1"/>
  <c r="AC53" i="1"/>
  <c r="AD53" i="1"/>
  <c r="AE53" i="1"/>
  <c r="AF53" i="1"/>
  <c r="X54" i="1"/>
  <c r="Y54" i="1"/>
  <c r="Z54" i="1"/>
  <c r="AA54" i="1"/>
  <c r="AB54" i="1"/>
  <c r="AC54" i="1"/>
  <c r="AD54" i="1"/>
  <c r="AE54" i="1"/>
  <c r="AF54" i="1"/>
  <c r="X55" i="1"/>
  <c r="Y55" i="1"/>
  <c r="Z55" i="1"/>
  <c r="AA55" i="1"/>
  <c r="AB55" i="1"/>
  <c r="AC55" i="1"/>
  <c r="AD55" i="1"/>
  <c r="AE55" i="1"/>
  <c r="AF55" i="1"/>
  <c r="X56" i="1"/>
  <c r="Y56" i="1"/>
  <c r="Z56" i="1"/>
  <c r="AA56" i="1"/>
  <c r="AB56" i="1"/>
  <c r="AC56" i="1"/>
  <c r="AD56" i="1"/>
  <c r="AE56" i="1"/>
  <c r="AF56" i="1"/>
  <c r="X57" i="1"/>
  <c r="Y57" i="1"/>
  <c r="Z57" i="1"/>
  <c r="AA57" i="1"/>
  <c r="AB57" i="1"/>
  <c r="AC57" i="1"/>
  <c r="AD57" i="1"/>
  <c r="AE57" i="1"/>
  <c r="AF57" i="1"/>
  <c r="X58" i="1"/>
  <c r="Y58" i="1"/>
  <c r="Z58" i="1"/>
  <c r="AA58" i="1"/>
  <c r="AB58" i="1"/>
  <c r="AC58" i="1"/>
  <c r="AD58" i="1"/>
  <c r="AE58" i="1"/>
  <c r="AF58" i="1"/>
  <c r="X59" i="1"/>
  <c r="Y59" i="1"/>
  <c r="Z59" i="1"/>
  <c r="AA59" i="1"/>
  <c r="AB59" i="1"/>
  <c r="AC59" i="1"/>
  <c r="AD59" i="1"/>
  <c r="AE59" i="1"/>
  <c r="AF59" i="1"/>
  <c r="X60" i="1"/>
  <c r="Y60" i="1"/>
  <c r="Z60" i="1"/>
  <c r="AA60" i="1"/>
  <c r="AB60" i="1"/>
  <c r="AC60" i="1"/>
  <c r="AD60" i="1"/>
  <c r="AE60" i="1"/>
  <c r="AF60" i="1"/>
  <c r="X61" i="1"/>
  <c r="Y61" i="1"/>
  <c r="Z61" i="1"/>
  <c r="AA61" i="1"/>
  <c r="AB61" i="1"/>
  <c r="AC61" i="1"/>
  <c r="AD61" i="1"/>
  <c r="AE61" i="1"/>
  <c r="AF61" i="1"/>
  <c r="X62" i="1"/>
  <c r="Y62" i="1"/>
  <c r="Z62" i="1"/>
  <c r="AA62" i="1"/>
  <c r="AB62" i="1"/>
  <c r="AC62" i="1"/>
  <c r="AD62" i="1"/>
  <c r="AE62" i="1"/>
  <c r="AF62" i="1"/>
  <c r="X63" i="1"/>
  <c r="Y63" i="1"/>
  <c r="Z63" i="1"/>
  <c r="AA63" i="1"/>
  <c r="AB63" i="1"/>
  <c r="AC63" i="1"/>
  <c r="AD63" i="1"/>
  <c r="AE63" i="1"/>
  <c r="AF63" i="1"/>
  <c r="X64" i="1"/>
  <c r="Y64" i="1"/>
  <c r="Z64" i="1"/>
  <c r="AA64" i="1"/>
  <c r="AB64" i="1"/>
  <c r="AC64" i="1"/>
  <c r="AD64" i="1"/>
  <c r="AE64" i="1"/>
  <c r="AF64" i="1"/>
  <c r="X65" i="1"/>
  <c r="Y65" i="1"/>
  <c r="Z65" i="1"/>
  <c r="AA65" i="1"/>
  <c r="AB65" i="1"/>
  <c r="AC65" i="1"/>
  <c r="AD65" i="1"/>
  <c r="AE65" i="1"/>
  <c r="AF65" i="1"/>
  <c r="X66" i="1"/>
  <c r="Y66" i="1"/>
  <c r="Z66" i="1"/>
  <c r="AA66" i="1"/>
  <c r="AB66" i="1"/>
  <c r="AC66" i="1"/>
  <c r="AD66" i="1"/>
  <c r="AE66" i="1"/>
  <c r="AF66" i="1"/>
  <c r="X67" i="1"/>
  <c r="Y67" i="1"/>
  <c r="Z67" i="1"/>
  <c r="AA67" i="1"/>
  <c r="AB67" i="1"/>
  <c r="AC67" i="1"/>
  <c r="AD67" i="1"/>
  <c r="AE67" i="1"/>
  <c r="AF67" i="1"/>
  <c r="X68" i="1"/>
  <c r="Y68" i="1"/>
  <c r="Z68" i="1"/>
  <c r="AA68" i="1"/>
  <c r="AB68" i="1"/>
  <c r="AC68" i="1"/>
  <c r="AD68" i="1"/>
  <c r="AE68" i="1"/>
  <c r="AF68" i="1"/>
  <c r="X69" i="1"/>
  <c r="Y69" i="1"/>
  <c r="Z69" i="1"/>
  <c r="AA69" i="1"/>
  <c r="AB69" i="1"/>
  <c r="AC69" i="1"/>
  <c r="AD69" i="1"/>
  <c r="AE69" i="1"/>
  <c r="AF69" i="1"/>
  <c r="X70" i="1"/>
  <c r="Y70" i="1"/>
  <c r="Z70" i="1"/>
  <c r="AA70" i="1"/>
  <c r="AB70" i="1"/>
  <c r="AC70" i="1"/>
  <c r="AD70" i="1"/>
  <c r="AE70" i="1"/>
  <c r="AF70" i="1"/>
  <c r="X71" i="1"/>
  <c r="Y71" i="1"/>
  <c r="Z71" i="1"/>
  <c r="AA71" i="1"/>
  <c r="AB71" i="1"/>
  <c r="AC71" i="1"/>
  <c r="AD71" i="1"/>
  <c r="AE71" i="1"/>
  <c r="AF71" i="1"/>
  <c r="X72" i="1"/>
  <c r="Y72" i="1"/>
  <c r="Z72" i="1"/>
  <c r="AA72" i="1"/>
  <c r="AB72" i="1"/>
  <c r="AC72" i="1"/>
  <c r="AD72" i="1"/>
  <c r="AE72" i="1"/>
  <c r="AF72" i="1"/>
  <c r="X73" i="1"/>
  <c r="Y73" i="1"/>
  <c r="Z73" i="1"/>
  <c r="AA73" i="1"/>
  <c r="AB73" i="1"/>
  <c r="AC73" i="1"/>
  <c r="AD73" i="1"/>
  <c r="AE73" i="1"/>
  <c r="AF73" i="1"/>
  <c r="X74" i="1"/>
  <c r="Y74" i="1"/>
  <c r="Z74" i="1"/>
  <c r="AA74" i="1"/>
  <c r="AB74" i="1"/>
  <c r="AC74" i="1"/>
  <c r="AD74" i="1"/>
  <c r="AE74" i="1"/>
  <c r="AF74" i="1"/>
  <c r="X75" i="1"/>
  <c r="Y75" i="1"/>
  <c r="Z75" i="1"/>
  <c r="AA75" i="1"/>
  <c r="AB75" i="1"/>
  <c r="AC75" i="1"/>
  <c r="AD75" i="1"/>
  <c r="AE75" i="1"/>
  <c r="AF75" i="1"/>
  <c r="X76" i="1"/>
  <c r="Y76" i="1"/>
  <c r="Z76" i="1"/>
  <c r="AA76" i="1"/>
  <c r="AB76" i="1"/>
  <c r="AC76" i="1"/>
  <c r="AD76" i="1"/>
  <c r="AE76" i="1"/>
  <c r="AF76" i="1"/>
  <c r="X77" i="1"/>
  <c r="Y77" i="1"/>
  <c r="Z77" i="1"/>
  <c r="AA77" i="1"/>
  <c r="AB77" i="1"/>
  <c r="AC77" i="1"/>
  <c r="AD77" i="1"/>
  <c r="AE77" i="1"/>
  <c r="AF77" i="1"/>
  <c r="X78" i="1"/>
  <c r="Y78" i="1"/>
  <c r="Z78" i="1"/>
  <c r="AA78" i="1"/>
  <c r="AB78" i="1"/>
  <c r="AC78" i="1"/>
  <c r="AD78" i="1"/>
  <c r="AE78" i="1"/>
  <c r="AF78" i="1"/>
  <c r="X79" i="1"/>
  <c r="Y79" i="1"/>
  <c r="Z79" i="1"/>
  <c r="AA79" i="1"/>
  <c r="AB79" i="1"/>
  <c r="AC79" i="1"/>
  <c r="AD79" i="1"/>
  <c r="AE79" i="1"/>
  <c r="AF79" i="1"/>
  <c r="X80" i="1"/>
  <c r="Y80" i="1"/>
  <c r="Z80" i="1"/>
  <c r="AA80" i="1"/>
  <c r="AB80" i="1"/>
  <c r="AC80" i="1"/>
  <c r="AD80" i="1"/>
  <c r="AE80" i="1"/>
  <c r="AF80" i="1"/>
  <c r="X81" i="1"/>
  <c r="Y81" i="1"/>
  <c r="Z81" i="1"/>
  <c r="AA81" i="1"/>
  <c r="AB81" i="1"/>
  <c r="AC81" i="1"/>
  <c r="AD81" i="1"/>
  <c r="AE81" i="1"/>
  <c r="AF81" i="1"/>
  <c r="X82" i="1"/>
  <c r="Y82" i="1"/>
  <c r="Z82" i="1"/>
  <c r="AA82" i="1"/>
  <c r="AB82" i="1"/>
  <c r="AC82" i="1"/>
  <c r="AD82" i="1"/>
  <c r="AE82" i="1"/>
  <c r="AF82" i="1"/>
  <c r="X83" i="1"/>
  <c r="Y83" i="1"/>
  <c r="Z83" i="1"/>
  <c r="AA83" i="1"/>
  <c r="AB83" i="1"/>
  <c r="AC83" i="1"/>
  <c r="AD83" i="1"/>
  <c r="AE83" i="1"/>
  <c r="AF83" i="1"/>
  <c r="X84" i="1"/>
  <c r="Y84" i="1"/>
  <c r="Z84" i="1"/>
  <c r="AA84" i="1"/>
  <c r="AB84" i="1"/>
  <c r="AC84" i="1"/>
  <c r="AD84" i="1"/>
  <c r="AE84" i="1"/>
  <c r="AF84" i="1"/>
  <c r="X85" i="1"/>
  <c r="Y85" i="1"/>
  <c r="Z85" i="1"/>
  <c r="AA85" i="1"/>
  <c r="AB85" i="1"/>
  <c r="AC85" i="1"/>
  <c r="AD85" i="1"/>
  <c r="AE85" i="1"/>
  <c r="AF85" i="1"/>
  <c r="X86" i="1"/>
  <c r="Y86" i="1"/>
  <c r="Z86" i="1"/>
  <c r="AA86" i="1"/>
  <c r="AB86" i="1"/>
  <c r="AC86" i="1"/>
  <c r="AD86" i="1"/>
  <c r="AE86" i="1"/>
  <c r="AF86" i="1"/>
  <c r="X87" i="1"/>
  <c r="Y87" i="1"/>
  <c r="Z87" i="1"/>
  <c r="AA87" i="1"/>
  <c r="AB87" i="1"/>
  <c r="AC87" i="1"/>
  <c r="AD87" i="1"/>
  <c r="AE87" i="1"/>
  <c r="AF87" i="1"/>
  <c r="X88" i="1"/>
  <c r="Y88" i="1"/>
  <c r="Z88" i="1"/>
  <c r="AA88" i="1"/>
  <c r="AB88" i="1"/>
  <c r="AC88" i="1"/>
  <c r="AD88" i="1"/>
  <c r="AE88" i="1"/>
  <c r="AF88" i="1"/>
  <c r="X89" i="1"/>
  <c r="Y89" i="1"/>
  <c r="Z89" i="1"/>
  <c r="AA89" i="1"/>
  <c r="AB89" i="1"/>
  <c r="AC89" i="1"/>
  <c r="AD89" i="1"/>
  <c r="AE89" i="1"/>
  <c r="AF89" i="1"/>
  <c r="X90" i="1"/>
  <c r="Y90" i="1"/>
  <c r="Z90" i="1"/>
  <c r="AA90" i="1"/>
  <c r="AB90" i="1"/>
  <c r="AC90" i="1"/>
  <c r="AD90" i="1"/>
  <c r="AE90" i="1"/>
  <c r="AF90" i="1"/>
  <c r="X91" i="1"/>
  <c r="Y91" i="1"/>
  <c r="Z91" i="1"/>
  <c r="AA91" i="1"/>
  <c r="AB91" i="1"/>
  <c r="AC91" i="1"/>
  <c r="AD91" i="1"/>
  <c r="AE91" i="1"/>
  <c r="AF91" i="1"/>
  <c r="X92" i="1"/>
  <c r="Y92" i="1"/>
  <c r="Z92" i="1"/>
  <c r="AA92" i="1"/>
  <c r="AB92" i="1"/>
  <c r="AC92" i="1"/>
  <c r="AD92" i="1"/>
  <c r="AE92" i="1"/>
  <c r="AF92" i="1"/>
  <c r="X93" i="1"/>
  <c r="Y93" i="1"/>
  <c r="Z93" i="1"/>
  <c r="AA93" i="1"/>
  <c r="AB93" i="1"/>
  <c r="AC93" i="1"/>
  <c r="AD93" i="1"/>
  <c r="AE93" i="1"/>
  <c r="AF93" i="1"/>
  <c r="X94" i="1"/>
  <c r="Y94" i="1"/>
  <c r="Z94" i="1"/>
  <c r="AA94" i="1"/>
  <c r="AB94" i="1"/>
  <c r="AC94" i="1"/>
  <c r="AD94" i="1"/>
  <c r="AE94" i="1"/>
  <c r="AF94" i="1"/>
  <c r="X95" i="1"/>
  <c r="Y95" i="1"/>
  <c r="Z95" i="1"/>
  <c r="AA95" i="1"/>
  <c r="AB95" i="1"/>
  <c r="AC95" i="1"/>
  <c r="AD95" i="1"/>
  <c r="AE95" i="1"/>
  <c r="AF95" i="1"/>
  <c r="X96" i="1"/>
  <c r="Y96" i="1"/>
  <c r="Z96" i="1"/>
  <c r="AA96" i="1"/>
  <c r="AB96" i="1"/>
  <c r="AC96" i="1"/>
  <c r="AD96" i="1"/>
  <c r="AE96" i="1"/>
  <c r="AF96" i="1"/>
  <c r="X97" i="1"/>
  <c r="Y97" i="1"/>
  <c r="Z97" i="1"/>
  <c r="AA97" i="1"/>
  <c r="AB97" i="1"/>
  <c r="AC97" i="1"/>
  <c r="AD97" i="1"/>
  <c r="AE97" i="1"/>
  <c r="AF97" i="1"/>
  <c r="X98" i="1"/>
  <c r="Y98" i="1"/>
  <c r="Z98" i="1"/>
  <c r="AA98" i="1"/>
  <c r="AB98" i="1"/>
  <c r="AC98" i="1"/>
  <c r="AD98" i="1"/>
  <c r="AE98" i="1"/>
  <c r="AF98" i="1"/>
  <c r="X99" i="1"/>
  <c r="Y99" i="1"/>
  <c r="Z99" i="1"/>
  <c r="AA99" i="1"/>
  <c r="AB99" i="1"/>
  <c r="AC99" i="1"/>
  <c r="AD99" i="1"/>
  <c r="AE99" i="1"/>
  <c r="AF99" i="1"/>
  <c r="X100" i="1"/>
  <c r="Y100" i="1"/>
  <c r="Z100" i="1"/>
  <c r="AA100" i="1"/>
  <c r="AB100" i="1"/>
  <c r="AC100" i="1"/>
  <c r="AD100" i="1"/>
  <c r="AE100" i="1"/>
  <c r="AF100" i="1"/>
  <c r="X101" i="1"/>
  <c r="Y101" i="1"/>
  <c r="Z101" i="1"/>
  <c r="AA101" i="1"/>
  <c r="AB101" i="1"/>
  <c r="AC101" i="1"/>
  <c r="AD101" i="1"/>
  <c r="AE101" i="1"/>
  <c r="AF101" i="1"/>
  <c r="X102" i="1"/>
  <c r="Y102" i="1"/>
  <c r="Z102" i="1"/>
  <c r="AA102" i="1"/>
  <c r="AB102" i="1"/>
  <c r="AC102" i="1"/>
  <c r="AD102" i="1"/>
  <c r="AE102" i="1"/>
  <c r="AF102" i="1"/>
  <c r="X103" i="1"/>
  <c r="Y103" i="1"/>
  <c r="Z103" i="1"/>
  <c r="AA103" i="1"/>
  <c r="AB103" i="1"/>
  <c r="AC103" i="1"/>
  <c r="AD103" i="1"/>
  <c r="AE103" i="1"/>
  <c r="AF103" i="1"/>
  <c r="X104" i="1"/>
  <c r="Y104" i="1"/>
  <c r="Z104" i="1"/>
  <c r="AA104" i="1"/>
  <c r="AB104" i="1"/>
  <c r="AC104" i="1"/>
  <c r="AD104" i="1"/>
  <c r="AE104" i="1"/>
  <c r="AF104" i="1"/>
  <c r="X105" i="1"/>
  <c r="Y105" i="1"/>
  <c r="Z105" i="1"/>
  <c r="AA105" i="1"/>
  <c r="AB105" i="1"/>
  <c r="AC105" i="1"/>
  <c r="AD105" i="1"/>
  <c r="AE105" i="1"/>
  <c r="AF105" i="1"/>
  <c r="X106" i="1"/>
  <c r="Y106" i="1"/>
  <c r="Z106" i="1"/>
  <c r="AA106" i="1"/>
  <c r="AB106" i="1"/>
  <c r="AC106" i="1"/>
  <c r="AD106" i="1"/>
  <c r="AE106" i="1"/>
  <c r="AF106" i="1"/>
  <c r="X107" i="1"/>
  <c r="Y107" i="1"/>
  <c r="Z107" i="1"/>
  <c r="AA107" i="1"/>
  <c r="AB107" i="1"/>
  <c r="AC107" i="1"/>
  <c r="AD107" i="1"/>
  <c r="AE107" i="1"/>
  <c r="AF107" i="1"/>
  <c r="X108" i="1"/>
  <c r="Y108" i="1"/>
  <c r="Z108" i="1"/>
  <c r="AA108" i="1"/>
  <c r="AB108" i="1"/>
  <c r="AC108" i="1"/>
  <c r="AD108" i="1"/>
  <c r="AE108" i="1"/>
  <c r="AF108" i="1"/>
  <c r="X109" i="1"/>
  <c r="Y109" i="1"/>
  <c r="Z109" i="1"/>
  <c r="AA109" i="1"/>
  <c r="AB109" i="1"/>
  <c r="AC109" i="1"/>
  <c r="AD109" i="1"/>
  <c r="AE109" i="1"/>
  <c r="AF109" i="1"/>
  <c r="X110" i="1"/>
  <c r="Y110" i="1"/>
  <c r="Z110" i="1"/>
  <c r="AA110" i="1"/>
  <c r="AB110" i="1"/>
  <c r="AC110" i="1"/>
  <c r="AD110" i="1"/>
  <c r="AE110" i="1"/>
  <c r="AF110" i="1"/>
  <c r="X111" i="1"/>
  <c r="Y111" i="1"/>
  <c r="Z111" i="1"/>
  <c r="AA111" i="1"/>
  <c r="AB111" i="1"/>
  <c r="AC111" i="1"/>
  <c r="AD111" i="1"/>
  <c r="AE111" i="1"/>
  <c r="AF111" i="1"/>
  <c r="X112" i="1"/>
  <c r="Y112" i="1"/>
  <c r="Z112" i="1"/>
  <c r="AA112" i="1"/>
  <c r="AB112" i="1"/>
  <c r="AC112" i="1"/>
  <c r="AD112" i="1"/>
  <c r="AE112" i="1"/>
  <c r="AF112" i="1"/>
  <c r="X113" i="1"/>
  <c r="Y113" i="1"/>
  <c r="Z113" i="1"/>
  <c r="AA113" i="1"/>
  <c r="AB113" i="1"/>
  <c r="AC113" i="1"/>
  <c r="AD113" i="1"/>
  <c r="AE113" i="1"/>
  <c r="AF113" i="1"/>
  <c r="X114" i="1"/>
  <c r="Y114" i="1"/>
  <c r="Z114" i="1"/>
  <c r="AA114" i="1"/>
  <c r="AB114" i="1"/>
  <c r="AC114" i="1"/>
  <c r="AD114" i="1"/>
  <c r="AE114" i="1"/>
  <c r="AF114" i="1"/>
  <c r="X115" i="1"/>
  <c r="Y115" i="1"/>
  <c r="Z115" i="1"/>
  <c r="AA115" i="1"/>
  <c r="AB115" i="1"/>
  <c r="AC115" i="1"/>
  <c r="AD115" i="1"/>
  <c r="AE115" i="1"/>
  <c r="AF115" i="1"/>
  <c r="X116" i="1"/>
  <c r="Y116" i="1"/>
  <c r="Z116" i="1"/>
  <c r="AA116" i="1"/>
  <c r="AB116" i="1"/>
  <c r="AC116" i="1"/>
  <c r="AD116" i="1"/>
  <c r="AE116" i="1"/>
  <c r="AF116" i="1"/>
  <c r="X117" i="1"/>
  <c r="Y117" i="1"/>
  <c r="Z117" i="1"/>
  <c r="AA117" i="1"/>
  <c r="AB117" i="1"/>
  <c r="AC117" i="1"/>
  <c r="AD117" i="1"/>
  <c r="AE117" i="1"/>
  <c r="AF117" i="1"/>
  <c r="X118" i="1"/>
  <c r="Y118" i="1"/>
  <c r="Z118" i="1"/>
  <c r="AA118" i="1"/>
  <c r="AB118" i="1"/>
  <c r="AC118" i="1"/>
  <c r="AD118" i="1"/>
  <c r="AE118" i="1"/>
  <c r="AF118" i="1"/>
  <c r="X119" i="1"/>
  <c r="Y119" i="1"/>
  <c r="Z119" i="1"/>
  <c r="AA119" i="1"/>
  <c r="AB119" i="1"/>
  <c r="AC119" i="1"/>
  <c r="AD119" i="1"/>
  <c r="AE119" i="1"/>
  <c r="AF119" i="1"/>
  <c r="X120" i="1"/>
  <c r="Y120" i="1"/>
  <c r="Z120" i="1"/>
  <c r="AA120" i="1"/>
  <c r="AB120" i="1"/>
  <c r="AC120" i="1"/>
  <c r="AD120" i="1"/>
  <c r="AE120" i="1"/>
  <c r="AF120" i="1"/>
  <c r="X121" i="1"/>
  <c r="Y121" i="1"/>
  <c r="Z121" i="1"/>
  <c r="AA121" i="1"/>
  <c r="AB121" i="1"/>
  <c r="AC121" i="1"/>
  <c r="AD121" i="1"/>
  <c r="AE121" i="1"/>
  <c r="AF121" i="1"/>
  <c r="X122" i="1"/>
  <c r="Y122" i="1"/>
  <c r="Z122" i="1"/>
  <c r="AA122" i="1"/>
  <c r="AB122" i="1"/>
  <c r="AC122" i="1"/>
  <c r="AD122" i="1"/>
  <c r="AE122" i="1"/>
  <c r="AF122" i="1"/>
  <c r="X123" i="1"/>
  <c r="Y123" i="1"/>
  <c r="Z123" i="1"/>
  <c r="AA123" i="1"/>
  <c r="AB123" i="1"/>
  <c r="AC123" i="1"/>
  <c r="AD123" i="1"/>
  <c r="AE123" i="1"/>
  <c r="AF123" i="1"/>
  <c r="X124" i="1"/>
  <c r="Y124" i="1"/>
  <c r="Z124" i="1"/>
  <c r="AA124" i="1"/>
  <c r="AB124" i="1"/>
  <c r="AC124" i="1"/>
  <c r="AD124" i="1"/>
  <c r="AE124" i="1"/>
  <c r="AF124" i="1"/>
  <c r="X125" i="1"/>
  <c r="Y125" i="1"/>
  <c r="Z125" i="1"/>
  <c r="AA125" i="1"/>
  <c r="AB125" i="1"/>
  <c r="AC125" i="1"/>
  <c r="AD125" i="1"/>
  <c r="AE125" i="1"/>
  <c r="AF125" i="1"/>
  <c r="X126" i="1"/>
  <c r="Y126" i="1"/>
  <c r="Z126" i="1"/>
  <c r="AA126" i="1"/>
  <c r="AB126" i="1"/>
  <c r="AC126" i="1"/>
  <c r="AD126" i="1"/>
  <c r="AE126" i="1"/>
  <c r="AF126" i="1"/>
  <c r="X127" i="1"/>
  <c r="Y127" i="1"/>
  <c r="Z127" i="1"/>
  <c r="AA127" i="1"/>
  <c r="AB127" i="1"/>
  <c r="AC127" i="1"/>
  <c r="AD127" i="1"/>
  <c r="AE127" i="1"/>
  <c r="AF127" i="1"/>
  <c r="X128" i="1"/>
  <c r="Y128" i="1"/>
  <c r="Z128" i="1"/>
  <c r="AA128" i="1"/>
  <c r="AB128" i="1"/>
  <c r="AC128" i="1"/>
  <c r="AD128" i="1"/>
  <c r="AE128" i="1"/>
  <c r="AF128" i="1"/>
  <c r="X129" i="1"/>
  <c r="Y129" i="1"/>
  <c r="Z129" i="1"/>
  <c r="AA129" i="1"/>
  <c r="AB129" i="1"/>
  <c r="AC129" i="1"/>
  <c r="AD129" i="1"/>
  <c r="AE129" i="1"/>
  <c r="AF129" i="1"/>
  <c r="X130" i="1"/>
  <c r="Y130" i="1"/>
  <c r="Z130" i="1"/>
  <c r="AA130" i="1"/>
  <c r="AB130" i="1"/>
  <c r="AC130" i="1"/>
  <c r="AD130" i="1"/>
  <c r="AE130" i="1"/>
  <c r="AF130" i="1"/>
  <c r="AF2" i="1"/>
  <c r="AE2" i="1"/>
  <c r="C34" i="12" s="1"/>
  <c r="AD2" i="1"/>
  <c r="AC2" i="1"/>
  <c r="AB2" i="1"/>
  <c r="AA2" i="1"/>
  <c r="Z2" i="1"/>
  <c r="Y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E26" i="12" s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2" i="1"/>
  <c r="C26" i="12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E25" i="12" s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E24" i="12" s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E23" i="12" s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V2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E22" i="12" s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E21" i="12" s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E18" i="12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E17" i="12" s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O2" i="1"/>
  <c r="C18" i="12" s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E20" i="12" s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E19" i="12" s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E15" i="12" s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E14" i="12" s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M2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E13" i="12" s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E5" i="12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E12" i="12" s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E11" i="12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E10" i="12" s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E9" i="12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2" i="1"/>
  <c r="C9" i="1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2" s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6" i="12" s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8" i="12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2" i="1"/>
  <c r="C23" i="12" l="1"/>
  <c r="C14" i="12"/>
  <c r="C57" i="12"/>
  <c r="C51" i="12"/>
  <c r="C48" i="12"/>
  <c r="C43" i="12"/>
  <c r="C40" i="12"/>
  <c r="C31" i="12"/>
  <c r="C50" i="12"/>
  <c r="C42" i="12"/>
  <c r="C33" i="12"/>
  <c r="C25" i="12"/>
  <c r="C17" i="12"/>
  <c r="C8" i="12"/>
  <c r="C58" i="12"/>
  <c r="C49" i="12"/>
  <c r="C41" i="12"/>
  <c r="C32" i="12"/>
  <c r="C24" i="12"/>
  <c r="C15" i="12"/>
  <c r="C7" i="12"/>
  <c r="C6" i="12"/>
  <c r="C56" i="12"/>
  <c r="C47" i="12"/>
  <c r="C39" i="12"/>
  <c r="C30" i="12"/>
  <c r="C22" i="12"/>
  <c r="C13" i="12"/>
  <c r="C5" i="12"/>
  <c r="BA38" i="1"/>
  <c r="E58" i="12" s="1"/>
  <c r="C54" i="12"/>
  <c r="C46" i="12"/>
  <c r="C38" i="12"/>
  <c r="C29" i="12"/>
  <c r="C21" i="12"/>
  <c r="C12" i="12"/>
  <c r="C53" i="12"/>
  <c r="C45" i="12"/>
  <c r="C37" i="12"/>
  <c r="C28" i="12"/>
  <c r="C20" i="12"/>
  <c r="C11" i="12"/>
  <c r="C52" i="12"/>
  <c r="C44" i="12"/>
  <c r="C35" i="12"/>
  <c r="C27" i="12"/>
  <c r="C19" i="12"/>
  <c r="C10" i="12"/>
</calcChain>
</file>

<file path=xl/sharedStrings.xml><?xml version="1.0" encoding="utf-8"?>
<sst xmlns="http://schemas.openxmlformats.org/spreadsheetml/2006/main" count="2328" uniqueCount="524">
  <si>
    <t>Final</t>
  </si>
  <si>
    <t>American</t>
  </si>
  <si>
    <t>Big 12</t>
  </si>
  <si>
    <t>Ind</t>
  </si>
  <si>
    <t>Wk</t>
  </si>
  <si>
    <t>Date</t>
  </si>
  <si>
    <t>Rk</t>
  </si>
  <si>
    <t>School</t>
  </si>
  <si>
    <t>Prev</t>
  </si>
  <si>
    <t>Chng</t>
  </si>
  <si>
    <t>Conf</t>
  </si>
  <si>
    <t>SEC (West)</t>
  </si>
  <si>
    <t>Big Ten (East)</t>
  </si>
  <si>
    <t>SEC (East)</t>
  </si>
  <si>
    <t>Pac-12 (South)</t>
  </si>
  <si>
    <t>ACC (Coastal)</t>
  </si>
  <si>
    <t>Pac-12 (North)</t>
  </si>
  <si>
    <t>Big Ten (West)</t>
  </si>
  <si>
    <t>ACC (Atlantic)</t>
  </si>
  <si>
    <t>Sun Belt (West)</t>
  </si>
  <si>
    <t>MWC (West)</t>
  </si>
  <si>
    <t>1st</t>
  </si>
  <si>
    <t>MWC (Mountain)</t>
  </si>
  <si>
    <t>Sun Belt (East)</t>
  </si>
  <si>
    <t>Preseason</t>
  </si>
  <si>
    <t>Alabama</t>
  </si>
  <si>
    <t>NA</t>
  </si>
  <si>
    <t>—</t>
  </si>
  <si>
    <t>Oklahoma</t>
  </si>
  <si>
    <t>Clemson</t>
  </si>
  <si>
    <t>Georgia</t>
  </si>
  <si>
    <t>Cincinnati</t>
  </si>
  <si>
    <t>Oregon</t>
  </si>
  <si>
    <t>Wisconsin</t>
  </si>
  <si>
    <t>Florida</t>
  </si>
  <si>
    <t>USC</t>
  </si>
  <si>
    <t>LSU</t>
  </si>
  <si>
    <t>Indiana</t>
  </si>
  <si>
    <t>Iowa</t>
  </si>
  <si>
    <t>Washington</t>
  </si>
  <si>
    <t>Texas</t>
  </si>
  <si>
    <t>Louisiana</t>
  </si>
  <si>
    <t>Utah</t>
  </si>
  <si>
    <t>Michigan</t>
  </si>
  <si>
    <t>Baylor</t>
  </si>
  <si>
    <t>NotreDame</t>
  </si>
  <si>
    <t>WakeForest</t>
  </si>
  <si>
    <t>Houston</t>
  </si>
  <si>
    <t>Kentucky</t>
  </si>
  <si>
    <t>BYU</t>
  </si>
  <si>
    <t>Arkansas</t>
  </si>
  <si>
    <t>TexasA&amp;M</t>
  </si>
  <si>
    <t>NorthCarolina</t>
  </si>
  <si>
    <t>CoastalCarolina</t>
  </si>
  <si>
    <t>Team</t>
  </si>
  <si>
    <t>Win-Loss Record</t>
  </si>
  <si>
    <t>Win %</t>
  </si>
  <si>
    <t>MOV</t>
  </si>
  <si>
    <t>ATS +/-</t>
  </si>
  <si>
    <t>14-1-0</t>
  </si>
  <si>
    <t>13-1-0</t>
  </si>
  <si>
    <t>13-2-0</t>
  </si>
  <si>
    <t>Pittsburgh</t>
  </si>
  <si>
    <t>Mississippi</t>
  </si>
  <si>
    <t>Army</t>
  </si>
  <si>
    <t>Minnesota</t>
  </si>
  <si>
    <t>Purdue</t>
  </si>
  <si>
    <t>UAB</t>
  </si>
  <si>
    <t>UCLA</t>
  </si>
  <si>
    <t>Liberty</t>
  </si>
  <si>
    <t>Nevada</t>
  </si>
  <si>
    <t>Marshall</t>
  </si>
  <si>
    <t>Maryland</t>
  </si>
  <si>
    <t>Tennessee</t>
  </si>
  <si>
    <t>Toledo</t>
  </si>
  <si>
    <t>Tulsa</t>
  </si>
  <si>
    <t>Wyoming</t>
  </si>
  <si>
    <t>Memphis</t>
  </si>
  <si>
    <t>Virginia</t>
  </si>
  <si>
    <t>Auburn</t>
  </si>
  <si>
    <t>Hawaii</t>
  </si>
  <si>
    <t>Louisville</t>
  </si>
  <si>
    <t>Missouri</t>
  </si>
  <si>
    <t>California</t>
  </si>
  <si>
    <t>Charlotte</t>
  </si>
  <si>
    <t>Illinois</t>
  </si>
  <si>
    <t>Syracuse</t>
  </si>
  <si>
    <t>Troy</t>
  </si>
  <si>
    <t>Rutgers</t>
  </si>
  <si>
    <t>Buffalo</t>
  </si>
  <si>
    <t>Colorado</t>
  </si>
  <si>
    <t>Navy</t>
  </si>
  <si>
    <t>Rice</t>
  </si>
  <si>
    <t>Duke</t>
  </si>
  <si>
    <t>Nebraska</t>
  </si>
  <si>
    <t>Northwestern</t>
  </si>
  <si>
    <t>Ohio</t>
  </si>
  <si>
    <t>Stanford</t>
  </si>
  <si>
    <t>Temple</t>
  </si>
  <si>
    <t>Akron</t>
  </si>
  <si>
    <t>Kansas</t>
  </si>
  <si>
    <t>Tulane</t>
  </si>
  <si>
    <t>UNLV</t>
  </si>
  <si>
    <t>Vanderbilt</t>
  </si>
  <si>
    <t>Arizona</t>
  </si>
  <si>
    <t>Connecticut</t>
  </si>
  <si>
    <t>12-2-0</t>
  </si>
  <si>
    <t>11-2-0</t>
  </si>
  <si>
    <t>11-3-0</t>
  </si>
  <si>
    <t>10-3-0</t>
  </si>
  <si>
    <t>9-3-0</t>
  </si>
  <si>
    <t>10-4-0</t>
  </si>
  <si>
    <t>9-4-0</t>
  </si>
  <si>
    <t>8-4-0</t>
  </si>
  <si>
    <t>9-5-0</t>
  </si>
  <si>
    <t>8-5-0</t>
  </si>
  <si>
    <t>7-5-0</t>
  </si>
  <si>
    <t>7-6-0</t>
  </si>
  <si>
    <t>6-6-0</t>
  </si>
  <si>
    <t>7-7-0</t>
  </si>
  <si>
    <t>6-7-0</t>
  </si>
  <si>
    <t>5-7-0</t>
  </si>
  <si>
    <t>5-8-0</t>
  </si>
  <si>
    <t>4-8-0</t>
  </si>
  <si>
    <t>3-9-0</t>
  </si>
  <si>
    <t>2-10-0</t>
  </si>
  <si>
    <t>1-11-0</t>
  </si>
  <si>
    <t>OhioSt</t>
  </si>
  <si>
    <t>OklahomaSt</t>
  </si>
  <si>
    <t>MichiganSt</t>
  </si>
  <si>
    <t>NorthCarolinaSt</t>
  </si>
  <si>
    <t>UtahSt</t>
  </si>
  <si>
    <t>SanDiegoSt</t>
  </si>
  <si>
    <t>LALafayette</t>
  </si>
  <si>
    <t>AirForce</t>
  </si>
  <si>
    <t>FresnoSt</t>
  </si>
  <si>
    <t>CentralMich</t>
  </si>
  <si>
    <t>NIllinois</t>
  </si>
  <si>
    <t>WKentucky</t>
  </si>
  <si>
    <t>ArizonaSt</t>
  </si>
  <si>
    <t>KansasSt</t>
  </si>
  <si>
    <t>WMichigan</t>
  </si>
  <si>
    <t>Miami(FL)</t>
  </si>
  <si>
    <t>EMichigan</t>
  </si>
  <si>
    <t>Miami(OH)</t>
  </si>
  <si>
    <t>MiddleTenn</t>
  </si>
  <si>
    <t>OregonSt</t>
  </si>
  <si>
    <t>TexasTech</t>
  </si>
  <si>
    <t>NorthTexas</t>
  </si>
  <si>
    <t>OldDominion</t>
  </si>
  <si>
    <t>VATech</t>
  </si>
  <si>
    <t>WVirginia</t>
  </si>
  <si>
    <t>FlaAtlantic</t>
  </si>
  <si>
    <t>FloridaSt</t>
  </si>
  <si>
    <t>SAlabama</t>
  </si>
  <si>
    <t>SanJoseSt</t>
  </si>
  <si>
    <t>BowlingGrn</t>
  </si>
  <si>
    <t>LAMonroe</t>
  </si>
  <si>
    <t>ColoradoSt</t>
  </si>
  <si>
    <t>GASouthern</t>
  </si>
  <si>
    <t>GATech</t>
  </si>
  <si>
    <t>LATech</t>
  </si>
  <si>
    <t>NewMexico</t>
  </si>
  <si>
    <t>SMississippi</t>
  </si>
  <si>
    <t>ArkansasSt</t>
  </si>
  <si>
    <t>SFlorida</t>
  </si>
  <si>
    <t>FloridaIntl</t>
  </si>
  <si>
    <t>UMass</t>
  </si>
  <si>
    <t>AppSt</t>
  </si>
  <si>
    <t>GeorgiaSt</t>
  </si>
  <si>
    <t>BoiseSt</t>
  </si>
  <si>
    <t>IowaSt</t>
  </si>
  <si>
    <t>MissSt</t>
  </si>
  <si>
    <t>PennSt</t>
  </si>
  <si>
    <t>WashSt</t>
  </si>
  <si>
    <t>KentSt</t>
  </si>
  <si>
    <t>BallSt</t>
  </si>
  <si>
    <t>TexasSt</t>
  </si>
  <si>
    <t>NMexSt</t>
  </si>
  <si>
    <t>EastCarolina</t>
  </si>
  <si>
    <t>SouthCarolina</t>
  </si>
  <si>
    <t>CONF</t>
  </si>
  <si>
    <t>SEC</t>
  </si>
  <si>
    <t>Big Ten</t>
  </si>
  <si>
    <t>FBS Indep.</t>
  </si>
  <si>
    <t>ACC</t>
  </si>
  <si>
    <t>Pac-12</t>
  </si>
  <si>
    <t>Sun Belt</t>
  </si>
  <si>
    <t>Mountain West</t>
  </si>
  <si>
    <t>C-USA</t>
  </si>
  <si>
    <t>MAC</t>
  </si>
  <si>
    <t>FPI</t>
  </si>
  <si>
    <t>SMU</t>
  </si>
  <si>
    <t>UCF</t>
  </si>
  <si>
    <t>UTSA</t>
  </si>
  <si>
    <t>TCU</t>
  </si>
  <si>
    <t>BostonCollege</t>
  </si>
  <si>
    <t>UTEP</t>
  </si>
  <si>
    <t>Umass</t>
  </si>
  <si>
    <t>team</t>
  </si>
  <si>
    <t>conference</t>
  </si>
  <si>
    <t>offense.plays</t>
  </si>
  <si>
    <t>offense.drives</t>
  </si>
  <si>
    <t>offense.ppa</t>
  </si>
  <si>
    <t>offense.totalPPA</t>
  </si>
  <si>
    <t>offense.successRate</t>
  </si>
  <si>
    <t>offense.explosiveness</t>
  </si>
  <si>
    <t>offense.powerSuccess</t>
  </si>
  <si>
    <t>offense.stuffRate</t>
  </si>
  <si>
    <t>offense.lineYards</t>
  </si>
  <si>
    <t>offense.lineYardsTotal</t>
  </si>
  <si>
    <t>offense.secondLevelYards</t>
  </si>
  <si>
    <t>offense.secondLevelYardsTotal</t>
  </si>
  <si>
    <t>offense.openFieldYards</t>
  </si>
  <si>
    <t>offense.openFieldYardsTotal</t>
  </si>
  <si>
    <t>offense.totalOpportunies</t>
  </si>
  <si>
    <t>offense.pointsPerOpportunity</t>
  </si>
  <si>
    <t>offense.fieldPosition.averageStart</t>
  </si>
  <si>
    <t>offense.fieldPosition.averagePredictedPoints</t>
  </si>
  <si>
    <t>offense.havoc.total</t>
  </si>
  <si>
    <t>offense.havoc.frontSeven</t>
  </si>
  <si>
    <t>offense.havoc.db</t>
  </si>
  <si>
    <t>offense.standardDowns.rate</t>
  </si>
  <si>
    <t>offense.standardDowns.ppa</t>
  </si>
  <si>
    <t>offense.standardDowns.successRate</t>
  </si>
  <si>
    <t>offense.standardDowns.explosiveness</t>
  </si>
  <si>
    <t>offense.passingDowns.rate</t>
  </si>
  <si>
    <t>offense.passingDowns.ppa</t>
  </si>
  <si>
    <t>offense.passingDowns.successRate</t>
  </si>
  <si>
    <t>offense.passingDowns.explosiveness</t>
  </si>
  <si>
    <t>offense.rushingPlays.rate</t>
  </si>
  <si>
    <t>offense.rushingPlays.ppa</t>
  </si>
  <si>
    <t>offense.rushingPlays.totalPPA</t>
  </si>
  <si>
    <t>offense.rushingPlays.successRate</t>
  </si>
  <si>
    <t>offense.rushingPlays.explosiveness</t>
  </si>
  <si>
    <t>offense.passingPlays.rate</t>
  </si>
  <si>
    <t>offense.passingPlays.ppa</t>
  </si>
  <si>
    <t>offense.passingPlays.totalPPA</t>
  </si>
  <si>
    <t>offense.passingPlays.successRate</t>
  </si>
  <si>
    <t>offense.passingPlays.explosiveness</t>
  </si>
  <si>
    <t>defense.plays</t>
  </si>
  <si>
    <t>defense.drives</t>
  </si>
  <si>
    <t>defense.ppa</t>
  </si>
  <si>
    <t>defense.totalPPA</t>
  </si>
  <si>
    <t>defense.successRate</t>
  </si>
  <si>
    <t>defense.explosiveness</t>
  </si>
  <si>
    <t>defense.powerSuccess</t>
  </si>
  <si>
    <t>defense.stuffRate</t>
  </si>
  <si>
    <t>defense.lineYards</t>
  </si>
  <si>
    <t>defense.lineYardsTotal</t>
  </si>
  <si>
    <t>defense.secondLevelYards</t>
  </si>
  <si>
    <t>defense.secondLevelYardsTotal</t>
  </si>
  <si>
    <t>defense.openFieldYards</t>
  </si>
  <si>
    <t>defense.openFieldYardsTotal</t>
  </si>
  <si>
    <t>defense.totalOpportunies</t>
  </si>
  <si>
    <t>defense.pointsPerOpportunity</t>
  </si>
  <si>
    <t>defense.fieldPosition.averageStart</t>
  </si>
  <si>
    <t>defense.fieldPosition.averagePredictedPoints</t>
  </si>
  <si>
    <t>defense.havoc.total</t>
  </si>
  <si>
    <t>defense.havoc.frontSeven</t>
  </si>
  <si>
    <t>defense.havoc.db</t>
  </si>
  <si>
    <t>defense.standardDowns.rate</t>
  </si>
  <si>
    <t>defense.standardDowns.ppa</t>
  </si>
  <si>
    <t>defense.standardDowns.successRate</t>
  </si>
  <si>
    <t>defense.standardDowns.explosiveness</t>
  </si>
  <si>
    <t>defense.passingDowns.rate</t>
  </si>
  <si>
    <t>defense.passingDowns.ppa</t>
  </si>
  <si>
    <t>defense.passingDowns.totalPPA</t>
  </si>
  <si>
    <t>defense.passingDowns.successRate</t>
  </si>
  <si>
    <t>defense.passingDowns.explosiveness</t>
  </si>
  <si>
    <t>defense.rushingPlays.rate</t>
  </si>
  <si>
    <t>defense.rushingPlays.ppa</t>
  </si>
  <si>
    <t>defense.rushingPlays.totalPPA</t>
  </si>
  <si>
    <t>defense.rushingPlays.successRate</t>
  </si>
  <si>
    <t>defense.rushingPlays.explosiveness</t>
  </si>
  <si>
    <t>defense.passingPlays.rate</t>
  </si>
  <si>
    <t>defense.passingPlays.ppa</t>
  </si>
  <si>
    <t>defense.passingPlays.successRate</t>
  </si>
  <si>
    <t>defense.passingPlays.explosiveness</t>
  </si>
  <si>
    <t>Mid-American</t>
  </si>
  <si>
    <t>FBS Independents</t>
  </si>
  <si>
    <t>Conference USA</t>
  </si>
  <si>
    <t>American Athletic</t>
  </si>
  <si>
    <t>SOR</t>
  </si>
  <si>
    <t>SOS</t>
  </si>
  <si>
    <t>GC</t>
  </si>
  <si>
    <t>AVGWP</t>
  </si>
  <si>
    <t>FPI RK</t>
  </si>
  <si>
    <t>ESPN_SOR</t>
  </si>
  <si>
    <t>W/L_%</t>
  </si>
  <si>
    <t>AP_Preseason_Ranking/FPI_Ranking</t>
  </si>
  <si>
    <t>AP_Final_Ranking/FPI_Ranking</t>
  </si>
  <si>
    <t>ESPN_FPI</t>
  </si>
  <si>
    <t>ESPN_SOS</t>
  </si>
  <si>
    <t>ESPN_GC</t>
  </si>
  <si>
    <t>ESPN_AVGWP</t>
  </si>
  <si>
    <t>ESPN_Overall_Efficiency</t>
  </si>
  <si>
    <t>ESPN_Off_Efficiency</t>
  </si>
  <si>
    <t>ESPN_Def_Efficiency</t>
  </si>
  <si>
    <t>OVERALL</t>
  </si>
  <si>
    <t>OFFENSE</t>
  </si>
  <si>
    <t>DEFENSE</t>
  </si>
  <si>
    <t>OVERALL EFF</t>
  </si>
  <si>
    <t>OFFENSE EFF</t>
  </si>
  <si>
    <t>DEFENSE EFF</t>
  </si>
  <si>
    <t>CincinnaTI</t>
  </si>
  <si>
    <t>SouthAlabama</t>
  </si>
  <si>
    <t>FloridaAtlantic</t>
  </si>
  <si>
    <t>Smississippi</t>
  </si>
  <si>
    <t>Off_explosiveness</t>
  </si>
  <si>
    <t>Off_pointsPerOpportunity</t>
  </si>
  <si>
    <t>Off_havocTotal</t>
  </si>
  <si>
    <t>Off_lineYards</t>
  </si>
  <si>
    <t>Off_successRate</t>
  </si>
  <si>
    <t>Off_havocFrontSeven</t>
  </si>
  <si>
    <t>Off_havocDB</t>
  </si>
  <si>
    <t>off_rushPlaysRate</t>
  </si>
  <si>
    <t>off_rushPlaysPPA</t>
  </si>
  <si>
    <t>off_rushPlaysTotalPPA</t>
  </si>
  <si>
    <t>off_rushPlaysSuccessRate</t>
  </si>
  <si>
    <t>off_rushPlaysExplosiveness</t>
  </si>
  <si>
    <t>off_passPlaysRate</t>
  </si>
  <si>
    <t>off_passPlaysPPA</t>
  </si>
  <si>
    <t>off_passPlaysTotalPPA</t>
  </si>
  <si>
    <t>off_passPlaysSuccessRate</t>
  </si>
  <si>
    <t>off_passPlaysExplosiveness</t>
  </si>
  <si>
    <t>Off_EPA_per_play</t>
  </si>
  <si>
    <t>Off_EPA_total</t>
  </si>
  <si>
    <t>def_EPA_per_play</t>
  </si>
  <si>
    <t>def_EPA_total</t>
  </si>
  <si>
    <t>def_successRate</t>
  </si>
  <si>
    <t>def_explosiveness</t>
  </si>
  <si>
    <t>def_lineYards</t>
  </si>
  <si>
    <t>def_pointsPerOpportunity</t>
  </si>
  <si>
    <t>def_havocTotal</t>
  </si>
  <si>
    <t>def_havocFrontSeven</t>
  </si>
  <si>
    <t>def_havocDB</t>
  </si>
  <si>
    <t>def_rushPlaysRate</t>
  </si>
  <si>
    <t>def_rushPlaysPPA</t>
  </si>
  <si>
    <t>def_rushPlaysTotalPPA</t>
  </si>
  <si>
    <t>def_rushPlaysSuccessRate</t>
  </si>
  <si>
    <t>def_rushPlaysExplosiveness</t>
  </si>
  <si>
    <t>def_passPlaysRate</t>
  </si>
  <si>
    <t>def_passPlaysPPA</t>
  </si>
  <si>
    <t>def_passPlaysSuccessRate</t>
  </si>
  <si>
    <t>def_passPlaysExplosiveness</t>
  </si>
  <si>
    <t>Player</t>
  </si>
  <si>
    <t>Offense</t>
  </si>
  <si>
    <t>Defense</t>
  </si>
  <si>
    <t>USC </t>
  </si>
  <si>
    <t>QB</t>
  </si>
  <si>
    <t>Bryce Young</t>
  </si>
  <si>
    <t>RB</t>
  </si>
  <si>
    <t>Deuce Vaughn</t>
  </si>
  <si>
    <t>Bijan Robinson</t>
  </si>
  <si>
    <t>WR</t>
  </si>
  <si>
    <t>Jaxon Smith-Njigba</t>
  </si>
  <si>
    <t>Jordan Addison</t>
  </si>
  <si>
    <t>Kayshon Boutte</t>
  </si>
  <si>
    <t>TE</t>
  </si>
  <si>
    <t>Brock Bowers</t>
  </si>
  <si>
    <t>OT</t>
  </si>
  <si>
    <t>Peter Skoronski</t>
  </si>
  <si>
    <t>Dawand Jones</t>
  </si>
  <si>
    <t>Caleb Williams</t>
  </si>
  <si>
    <t>Blake Corum</t>
  </si>
  <si>
    <t>Treveyon Henderson</t>
  </si>
  <si>
    <t>Xavier Worthy</t>
  </si>
  <si>
    <t>Josh Downs</t>
  </si>
  <si>
    <t>Mario Williams</t>
  </si>
  <si>
    <t>Michael Mayer</t>
  </si>
  <si>
    <t>Jordan McFadden</t>
  </si>
  <si>
    <t>Cooper Beebe</t>
  </si>
  <si>
    <t>Spencer Rattler</t>
  </si>
  <si>
    <t>Keytaon Thompson</t>
  </si>
  <si>
    <t>Marvin Mims</t>
  </si>
  <si>
    <t>Quentin Johnston</t>
  </si>
  <si>
    <t>Arik Gilbert</t>
  </si>
  <si>
    <t>Paris Johnson Jr.</t>
  </si>
  <si>
    <t>Blake Freeland</t>
  </si>
  <si>
    <t>G</t>
  </si>
  <si>
    <t>Andrew Vorhees</t>
  </si>
  <si>
    <t>O'Cyrus Torrence</t>
  </si>
  <si>
    <t>C</t>
  </si>
  <si>
    <t>Jarrett Patterson</t>
  </si>
  <si>
    <t>Caleb Chandler</t>
  </si>
  <si>
    <t>Christian Mahogany</t>
  </si>
  <si>
    <t>John Michael Schmitz</t>
  </si>
  <si>
    <t>  Zach Evans</t>
  </si>
  <si>
    <t>  Devon Achane</t>
  </si>
  <si>
    <t>TJ Bass</t>
  </si>
  <si>
    <t>Clark Barrington</t>
  </si>
  <si>
    <t>Olusegun Oluwatimi</t>
  </si>
  <si>
    <t>Position</t>
  </si>
  <si>
    <t>Pitt</t>
  </si>
  <si>
    <t>DI</t>
  </si>
  <si>
    <t>Gervon Dexter</t>
  </si>
  <si>
    <t>Jacob Slade</t>
  </si>
  <si>
    <t>ED</t>
  </si>
  <si>
    <t>Zion Tupuola-Fetui</t>
  </si>
  <si>
    <t>Felix Andukie-Uzomah</t>
  </si>
  <si>
    <t>LB</t>
  </si>
  <si>
    <t>Ivan Pace Jr.</t>
  </si>
  <si>
    <t>Troy Brown</t>
  </si>
  <si>
    <t>CB</t>
  </si>
  <si>
    <t>DJ Turner</t>
  </si>
  <si>
    <t>Jason Marshall Jr.</t>
  </si>
  <si>
    <t>S</t>
  </si>
  <si>
    <t>Christopher Smith</t>
  </si>
  <si>
    <t>Jalen Catalon</t>
  </si>
  <si>
    <t>FL</t>
  </si>
  <si>
    <t>D Malachi Moore</t>
  </si>
  <si>
    <t>Calijah Kancey</t>
  </si>
  <si>
    <t>Jaxon Player</t>
  </si>
  <si>
    <t>Nick Herbig</t>
  </si>
  <si>
    <t>Andre Carter II</t>
  </si>
  <si>
    <t>Trenton Simpson</t>
  </si>
  <si>
    <t>Carlton Martial</t>
  </si>
  <si>
    <t>Kelee Ringo</t>
  </si>
  <si>
    <t>Darrell Luter Jr.</t>
  </si>
  <si>
    <t>Jordan Battle</t>
  </si>
  <si>
    <t>Brandon Joseph</t>
  </si>
  <si>
    <t>D  Andrew Mukuba</t>
  </si>
  <si>
    <t>Jalen Carter</t>
  </si>
  <si>
    <t>Bryan Bresee</t>
  </si>
  <si>
    <t>Will Anderson Jr.</t>
  </si>
  <si>
    <t>Nolan Smith</t>
  </si>
  <si>
    <t>Edefuan Ulofoshio</t>
  </si>
  <si>
    <t>Noah Sewell</t>
  </si>
  <si>
    <t>Eli Ricks</t>
  </si>
  <si>
    <t>Cam Smith</t>
  </si>
  <si>
    <t>Antonio Johnson</t>
  </si>
  <si>
    <t>Tykee Smith</t>
  </si>
  <si>
    <t>D Clark Phillips III</t>
  </si>
  <si>
    <t>DL</t>
  </si>
  <si>
    <t>Sam Howell</t>
  </si>
  <si>
    <t>D'Eriq King</t>
  </si>
  <si>
    <t>Dillon Gabriel</t>
  </si>
  <si>
    <t>Tank Bigsby</t>
  </si>
  <si>
    <t>Kennedy Brooks</t>
  </si>
  <si>
    <t>Jerrion Ealy</t>
  </si>
  <si>
    <t>Max Borghi</t>
  </si>
  <si>
    <t>Brian Robinson Jr.</t>
  </si>
  <si>
    <t>Breece Hall</t>
  </si>
  <si>
    <t>Chris Rodriguez Jr.</t>
  </si>
  <si>
    <t>Chris Olave</t>
  </si>
  <si>
    <t>Jaquarii Roberson</t>
  </si>
  <si>
    <t>Ty Fryfogle</t>
  </si>
  <si>
    <t>Garrett Wilson</t>
  </si>
  <si>
    <t>Treylon Burks</t>
  </si>
  <si>
    <t>Khalil Shakir</t>
  </si>
  <si>
    <t>John Metchie III</t>
  </si>
  <si>
    <t>Justyn Ross</t>
  </si>
  <si>
    <t>David Bell</t>
  </si>
  <si>
    <t>Jalen Tolbert</t>
  </si>
  <si>
    <t>Charlie Kolar</t>
  </si>
  <si>
    <t>Jalen Wydermyer</t>
  </si>
  <si>
    <t>Isaiah Likely</t>
  </si>
  <si>
    <t>Brant Kuithe</t>
  </si>
  <si>
    <t>Thayer Munford</t>
  </si>
  <si>
    <t>Evan Neal</t>
  </si>
  <si>
    <t>Jack Snyder</t>
  </si>
  <si>
    <t>Darrian Kinnard</t>
  </si>
  <si>
    <t>Jamaree Salyer</t>
  </si>
  <si>
    <t>Dylan Parham</t>
  </si>
  <si>
    <t>Cain Madden</t>
  </si>
  <si>
    <t>Alec Lindstrom</t>
  </si>
  <si>
    <t>Emil Ekiyor Jr.</t>
  </si>
  <si>
    <t>Dohnovan West</t>
  </si>
  <si>
    <t>Justin Shaffer</t>
  </si>
  <si>
    <t>Kyler Schott</t>
  </si>
  <si>
    <t>Hunter Woodard</t>
  </si>
  <si>
    <t>Tyler Linderbaum</t>
  </si>
  <si>
    <t>Grant Gibson</t>
  </si>
  <si>
    <t>Doug Kramer</t>
  </si>
  <si>
    <t>Haskell Garrett</t>
  </si>
  <si>
    <t>Dante Stills</t>
  </si>
  <si>
    <t>Jermayne Lole</t>
  </si>
  <si>
    <t>Jalen Redmond</t>
  </si>
  <si>
    <t>Kobie Whiteside</t>
  </si>
  <si>
    <t>Ben Stille</t>
  </si>
  <si>
    <t>Nik Bonitto</t>
  </si>
  <si>
    <t>DeMarvin Leal</t>
  </si>
  <si>
    <t>Myjai Sanders</t>
  </si>
  <si>
    <t>Demetrius Taylor</t>
  </si>
  <si>
    <t>Kayvon Thibodeaux</t>
  </si>
  <si>
    <t>Aidan Hutchinson</t>
  </si>
  <si>
    <t>Tyreke Smith</t>
  </si>
  <si>
    <t>Micah McFadden</t>
  </si>
  <si>
    <t>Jack Sanborn</t>
  </si>
  <si>
    <t>JoJo Domann</t>
  </si>
  <si>
    <t>Jalen Pitre</t>
  </si>
  <si>
    <t>Mike Rose</t>
  </si>
  <si>
    <t>Derek Stingley Jr.</t>
  </si>
  <si>
    <t>Kaiir Elam</t>
  </si>
  <si>
    <t>Raleigh Texada</t>
  </si>
  <si>
    <t>Sauce Gardner</t>
  </si>
  <si>
    <t>Tre'Vius Hodges-Tomlinson</t>
  </si>
  <si>
    <t>Trent McDuffie</t>
  </si>
  <si>
    <t>Storm Duck</t>
  </si>
  <si>
    <t>Kyle Hamilton</t>
  </si>
  <si>
    <t>Jaquan Brisker</t>
  </si>
  <si>
    <t>Tre Sterling</t>
  </si>
  <si>
    <t>Bralen Trahan</t>
  </si>
  <si>
    <t>Keith Gallmon</t>
  </si>
  <si>
    <t>Josh Jobe</t>
  </si>
  <si>
    <t>Malachi Moore</t>
  </si>
  <si>
    <t>Tiawan Mullen</t>
  </si>
  <si>
    <t>Wvirginia</t>
  </si>
  <si>
    <t>Salabama</t>
  </si>
  <si>
    <t>Off_All_Americans</t>
  </si>
  <si>
    <t>Def_All_Americans</t>
  </si>
  <si>
    <t>Grand Total</t>
  </si>
  <si>
    <t>Sum of Offense</t>
  </si>
  <si>
    <t>Sum of Defense</t>
  </si>
  <si>
    <t>Total_All_Americans</t>
  </si>
  <si>
    <t>ALL-AMERICANS</t>
  </si>
  <si>
    <t>Teams</t>
  </si>
  <si>
    <t>Quartile</t>
  </si>
  <si>
    <t>&lt; Quartile 1</t>
  </si>
  <si>
    <t>Quartile 1 - Quartile 2</t>
  </si>
  <si>
    <t>Quartile 2 - Quartile 3</t>
  </si>
  <si>
    <t>Quartile 3 - Quartile 4</t>
  </si>
  <si>
    <t>Team Names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</si>
</sst>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164" fontId="0" fillId="0" borderId="0" xfId="0" applyNumberFormat="1" applyAlignment="1"/>
    <xf numFmtId="1" fontId="0" fillId="0" borderId="0" xfId="0" applyNumberFormat="1" applyAlignme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indent="1"/>
    </xf>
    <xf numFmtId="9" fontId="0" fillId="0" borderId="0" xfId="1" applyFont="1"/>
    <xf numFmtId="9" fontId="0" fillId="0" borderId="2" xfId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6" xfId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9" fontId="0" fillId="0" borderId="0" xfId="1" applyNumberFormat="1" applyFont="1"/>
    <xf numFmtId="0" fontId="1" fillId="0" borderId="0" xfId="0" applyFont="1" applyAlignment="1">
      <alignment horizontal="left"/>
    </xf>
    <xf numFmtId="0" fontId="1" fillId="4" borderId="17" xfId="0" applyFont="1" applyFill="1" applyBorder="1"/>
    <xf numFmtId="0" fontId="1" fillId="5" borderId="18" xfId="0" applyFont="1" applyFill="1" applyBorder="1"/>
    <xf numFmtId="0" fontId="1" fillId="3" borderId="18" xfId="0" applyFont="1" applyFill="1" applyBorder="1"/>
    <xf numFmtId="0" fontId="1" fillId="6" borderId="19" xfId="0" applyFont="1" applyFill="1" applyBorder="1"/>
    <xf numFmtId="0" fontId="0" fillId="0" borderId="18" xfId="0" applyBorder="1"/>
    <xf numFmtId="0" fontId="0" fillId="0" borderId="19" xfId="0" applyBorder="1"/>
    <xf numFmtId="0" fontId="1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" xfId="0" applyBorder="1"/>
    <xf numFmtId="0" fontId="0" fillId="0" borderId="22" xfId="0" applyBorder="1"/>
    <xf numFmtId="0" fontId="0" fillId="0" borderId="0" xfId="0" applyBorder="1"/>
    <xf numFmtId="0" fontId="0" fillId="0" borderId="2" xfId="0" applyBorder="1"/>
    <xf numFmtId="0" fontId="0" fillId="0" borderId="23" xfId="0" applyBorder="1"/>
    <xf numFmtId="0" fontId="0" fillId="0" borderId="24" xfId="0" applyBorder="1"/>
    <xf numFmtId="0" fontId="0" fillId="0" borderId="3" xfId="0" applyBorder="1"/>
    <xf numFmtId="0" fontId="1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98"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1" formatCode="0"/>
      <fill>
        <patternFill>
          <bgColor theme="9" tint="0.59996337778862885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7" tint="0.59996337778862885"/>
        </patternFill>
      </fill>
    </dxf>
    <dxf>
      <font>
        <color auto="1"/>
      </font>
      <numFmt numFmtId="1" formatCode="0"/>
      <fill>
        <patternFill>
          <bgColor theme="5" tint="0.59996337778862885"/>
        </patternFill>
      </fill>
    </dxf>
    <dxf>
      <numFmt numFmtId="1" formatCode="0"/>
      <fill>
        <patternFill>
          <bgColor theme="9" tint="0.59996337778862885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7" tint="0.59996337778862885"/>
        </patternFill>
      </fill>
    </dxf>
    <dxf>
      <numFmt numFmtId="1" formatCode="0"/>
      <fill>
        <patternFill>
          <bgColor theme="5" tint="0.59996337778862885"/>
        </patternFill>
      </fill>
    </dxf>
    <dxf>
      <numFmt numFmtId="1" formatCode="0"/>
      <fill>
        <patternFill>
          <bgColor theme="9" tint="0.59996337778862885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7" tint="0.59996337778862885"/>
        </patternFill>
      </fill>
    </dxf>
    <dxf>
      <numFmt numFmtId="1" formatCode="0"/>
      <fill>
        <patternFill>
          <bgColor theme="5" tint="0.59996337778862885"/>
        </patternFill>
      </fill>
    </dxf>
    <dxf>
      <numFmt numFmtId="1" formatCode="0"/>
      <fill>
        <patternFill>
          <bgColor theme="9" tint="0.59996337778862885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7" tint="0.59996337778862885"/>
        </patternFill>
      </fill>
    </dxf>
    <dxf>
      <numFmt numFmtId="1" formatCode="0"/>
      <fill>
        <patternFill>
          <bgColor theme="5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1" formatCode="0"/>
      <fill>
        <patternFill>
          <bgColor theme="9" tint="0.59996337778862885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7" tint="0.59996337778862885"/>
        </patternFill>
      </fill>
    </dxf>
    <dxf>
      <numFmt numFmtId="1" formatCode="0"/>
      <fill>
        <patternFill>
          <bgColor theme="5" tint="0.59996337778862885"/>
        </patternFill>
      </fill>
    </dxf>
    <dxf>
      <numFmt numFmtId="1" formatCode="0"/>
      <fill>
        <patternFill>
          <bgColor theme="9" tint="0.59996337778862885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7" tint="0.59996337778862885"/>
        </patternFill>
      </fill>
    </dxf>
    <dxf>
      <numFmt numFmtId="1" formatCode="0"/>
      <fill>
        <patternFill>
          <bgColor theme="5" tint="0.59996337778862885"/>
        </patternFill>
      </fill>
    </dxf>
    <dxf>
      <numFmt numFmtId="2" formatCode="0.00"/>
      <fill>
        <patternFill>
          <bgColor theme="5" tint="0.59996337778862885"/>
        </patternFill>
      </fill>
    </dxf>
    <dxf>
      <numFmt numFmtId="2" formatCode="0.00"/>
      <fill>
        <patternFill>
          <bgColor theme="7" tint="0.59996337778862885"/>
        </patternFill>
      </fill>
    </dxf>
    <dxf>
      <numFmt numFmtId="2" formatCode="0.00"/>
      <fill>
        <patternFill>
          <bgColor theme="6" tint="0.79998168889431442"/>
        </patternFill>
      </fill>
    </dxf>
    <dxf>
      <numFmt numFmtId="2" formatCode="0.00"/>
      <fill>
        <patternFill>
          <bgColor theme="9" tint="0.79998168889431442"/>
        </patternFill>
      </fill>
    </dxf>
    <dxf>
      <numFmt numFmtId="2" formatCode="0.00"/>
      <fill>
        <patternFill>
          <bgColor theme="9" tint="0.59996337778862885"/>
        </patternFill>
      </fill>
    </dxf>
    <dxf>
      <numFmt numFmtId="14" formatCode="0.00%"/>
      <fill>
        <patternFill>
          <bgColor theme="5" tint="0.59996337778862885"/>
        </patternFill>
      </fill>
    </dxf>
    <dxf>
      <numFmt numFmtId="14" formatCode="0.00%"/>
      <fill>
        <patternFill>
          <bgColor theme="7" tint="0.59996337778862885"/>
        </patternFill>
      </fill>
    </dxf>
    <dxf>
      <numFmt numFmtId="14" formatCode="0.00%"/>
      <fill>
        <patternFill>
          <bgColor theme="6" tint="0.79998168889431442"/>
        </patternFill>
      </fill>
    </dxf>
    <dxf>
      <numFmt numFmtId="14" formatCode="0.00%"/>
      <fill>
        <patternFill>
          <bgColor theme="9" tint="0.79998168889431442"/>
        </patternFill>
      </fill>
    </dxf>
    <dxf>
      <numFmt numFmtId="14" formatCode="0.00%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ESPN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Illinois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Dashboard!$D$13:$D$15</c:f>
              <c:strCache>
                <c:ptCount val="3"/>
                <c:pt idx="0">
                  <c:v>ESPN_Overall_Efficiency</c:v>
                </c:pt>
                <c:pt idx="1">
                  <c:v>ESPN_Off_Efficiency</c:v>
                </c:pt>
                <c:pt idx="2">
                  <c:v>ESPN_Def_Efficiency</c:v>
                </c:pt>
              </c:strCache>
            </c:strRef>
          </c:cat>
          <c:val>
            <c:numRef>
              <c:f>Dashboard!$C$13:$C$15</c:f>
              <c:numCache>
                <c:formatCode>0.00</c:formatCode>
                <c:ptCount val="3"/>
                <c:pt idx="0">
                  <c:v>53.7</c:v>
                </c:pt>
                <c:pt idx="1">
                  <c:v>40.799999999999997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D2-4DCF-9D5F-E14CF7A039F3}"/>
            </c:ext>
          </c:extLst>
        </c:ser>
        <c:ser>
          <c:idx val="1"/>
          <c:order val="1"/>
          <c:tx>
            <c:strRef>
              <c:f>Dashboard!$E$2</c:f>
              <c:strCache>
                <c:ptCount val="1"/>
                <c:pt idx="0">
                  <c:v>Wisconsin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55000"/>
                  </a:schemeClr>
                </a:gs>
                <a:gs pos="75000">
                  <a:schemeClr val="dk1">
                    <a:tint val="55000"/>
                    <a:lumMod val="60000"/>
                    <a:lumOff val="40000"/>
                  </a:schemeClr>
                </a:gs>
                <a:gs pos="51000">
                  <a:schemeClr val="dk1">
                    <a:tint val="55000"/>
                    <a:alpha val="75000"/>
                  </a:schemeClr>
                </a:gs>
                <a:gs pos="100000">
                  <a:schemeClr val="dk1">
                    <a:tint val="55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Dashboard!$E$13:$E$15</c:f>
              <c:numCache>
                <c:formatCode>0.00</c:formatCode>
                <c:ptCount val="3"/>
                <c:pt idx="0">
                  <c:v>75.2</c:v>
                </c:pt>
                <c:pt idx="1">
                  <c:v>51.6</c:v>
                </c:pt>
                <c:pt idx="2">
                  <c:v>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D2-4DCF-9D5F-E14CF7A039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92549423"/>
        <c:axId val="592551087"/>
      </c:barChart>
      <c:catAx>
        <c:axId val="59254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1087"/>
        <c:crosses val="autoZero"/>
        <c:auto val="1"/>
        <c:lblAlgn val="ctr"/>
        <c:lblOffset val="100"/>
        <c:noMultiLvlLbl val="0"/>
      </c:catAx>
      <c:valAx>
        <c:axId val="59255108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 epa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Illinois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(Dashboard!$D$17,Dashboard!$D$27,Dashboard!$D$32)</c:f>
              <c:strCache>
                <c:ptCount val="3"/>
                <c:pt idx="0">
                  <c:v>Off_EPA_per_play</c:v>
                </c:pt>
                <c:pt idx="1">
                  <c:v>off_rushPlaysPPA</c:v>
                </c:pt>
                <c:pt idx="2">
                  <c:v>off_passPlaysPPA</c:v>
                </c:pt>
              </c:strCache>
            </c:strRef>
          </c:cat>
          <c:val>
            <c:numRef>
              <c:f>(Dashboard!$C$17,Dashboard!$C$27,Dashboard!$C$32)</c:f>
              <c:numCache>
                <c:formatCode>0.00</c:formatCode>
                <c:ptCount val="3"/>
                <c:pt idx="0">
                  <c:v>0.113169747411491</c:v>
                </c:pt>
                <c:pt idx="1">
                  <c:v>0.14734173042867599</c:v>
                </c:pt>
                <c:pt idx="2">
                  <c:v>8.5224507848759706E-2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9-466D-A344-22E9EC56C4C7}"/>
            </c:ext>
          </c:extLst>
        </c:ser>
        <c:ser>
          <c:idx val="1"/>
          <c:order val="1"/>
          <c:tx>
            <c:strRef>
              <c:f>Dashboard!$E$2</c:f>
              <c:strCache>
                <c:ptCount val="1"/>
                <c:pt idx="0">
                  <c:v>Wisconsin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55000"/>
                  </a:schemeClr>
                </a:gs>
                <a:gs pos="75000">
                  <a:schemeClr val="dk1">
                    <a:tint val="55000"/>
                    <a:lumMod val="60000"/>
                    <a:lumOff val="40000"/>
                  </a:schemeClr>
                </a:gs>
                <a:gs pos="51000">
                  <a:schemeClr val="dk1">
                    <a:tint val="55000"/>
                    <a:alpha val="75000"/>
                  </a:schemeClr>
                </a:gs>
                <a:gs pos="100000">
                  <a:schemeClr val="dk1">
                    <a:tint val="55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(Dashboard!$E$17,Dashboard!$E$27,Dashboard!$E$32)</c:f>
              <c:numCache>
                <c:formatCode>0.00</c:formatCode>
                <c:ptCount val="3"/>
                <c:pt idx="0">
                  <c:v>0.15557511119175099</c:v>
                </c:pt>
                <c:pt idx="1">
                  <c:v>0.15805211736330699</c:v>
                </c:pt>
                <c:pt idx="2">
                  <c:v>0.17217130595918101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9-466D-A344-22E9EC56C4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270683279"/>
        <c:axId val="1270686191"/>
      </c:barChart>
      <c:catAx>
        <c:axId val="12706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86191"/>
        <c:crosses val="autoZero"/>
        <c:auto val="1"/>
        <c:lblAlgn val="ctr"/>
        <c:lblOffset val="100"/>
        <c:noMultiLvlLbl val="0"/>
      </c:catAx>
      <c:valAx>
        <c:axId val="12706861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8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DEFENSIVE</a:t>
            </a:r>
            <a:r>
              <a:rPr lang="en-US" baseline="0"/>
              <a:t> EPA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53480209422796E-2"/>
          <c:y val="0.11427231484478106"/>
          <c:w val="0.8762384076990376"/>
          <c:h val="0.647400297442541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Illinois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(Dashboard!$D$37,Dashboard!$D$47,Dashboard!$D$52)</c:f>
              <c:strCache>
                <c:ptCount val="3"/>
                <c:pt idx="0">
                  <c:v>def_EPA_per_play</c:v>
                </c:pt>
                <c:pt idx="1">
                  <c:v>def_rushPlaysPPA</c:v>
                </c:pt>
                <c:pt idx="2">
                  <c:v>def_passPlaysPPA</c:v>
                </c:pt>
              </c:strCache>
            </c:strRef>
          </c:cat>
          <c:val>
            <c:numRef>
              <c:f>(Dashboard!$C$37,Dashboard!$C$47,Dashboard!$C$52)</c:f>
              <c:numCache>
                <c:formatCode>0.00</c:formatCode>
                <c:ptCount val="3"/>
                <c:pt idx="0">
                  <c:v>0.17991267397018601</c:v>
                </c:pt>
                <c:pt idx="1">
                  <c:v>0.13858239232480299</c:v>
                </c:pt>
                <c:pt idx="2">
                  <c:v>0.256582615073293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5-49A0-B348-EAD39EC34A02}"/>
            </c:ext>
          </c:extLst>
        </c:ser>
        <c:ser>
          <c:idx val="1"/>
          <c:order val="1"/>
          <c:tx>
            <c:strRef>
              <c:f>Dashboard!$E$2</c:f>
              <c:strCache>
                <c:ptCount val="1"/>
                <c:pt idx="0">
                  <c:v>Wisconsin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55000"/>
                  </a:schemeClr>
                </a:gs>
                <a:gs pos="75000">
                  <a:schemeClr val="dk1">
                    <a:tint val="55000"/>
                    <a:lumMod val="60000"/>
                    <a:lumOff val="40000"/>
                  </a:schemeClr>
                </a:gs>
                <a:gs pos="51000">
                  <a:schemeClr val="dk1">
                    <a:tint val="55000"/>
                    <a:alpha val="75000"/>
                  </a:schemeClr>
                </a:gs>
                <a:gs pos="100000">
                  <a:schemeClr val="dk1">
                    <a:tint val="55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(Dashboard!$E$37,Dashboard!$E$47,Dashboard!$E$52)</c:f>
              <c:numCache>
                <c:formatCode>0.00</c:formatCode>
                <c:ptCount val="3"/>
                <c:pt idx="0">
                  <c:v>-9.6537500734577893E-3</c:v>
                </c:pt>
                <c:pt idx="1">
                  <c:v>-5.3597133498532103E-2</c:v>
                </c:pt>
                <c:pt idx="2">
                  <c:v>3.9611081458659797E-2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5-49A0-B348-EAD39EC34A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78228351"/>
        <c:axId val="578208799"/>
      </c:barChart>
      <c:catAx>
        <c:axId val="57822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08799"/>
        <c:crosses val="autoZero"/>
        <c:auto val="1"/>
        <c:lblAlgn val="ctr"/>
        <c:lblOffset val="1000"/>
        <c:noMultiLvlLbl val="0"/>
      </c:catAx>
      <c:valAx>
        <c:axId val="57820879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Rush</a:t>
            </a:r>
            <a:r>
              <a:rPr lang="en-US" baseline="0"/>
              <a:t> &amp; pass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Illinois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(Dashboard!$D$26,Dashboard!$D$31)</c:f>
              <c:strCache>
                <c:ptCount val="2"/>
                <c:pt idx="0">
                  <c:v>off_rushPlaysRate</c:v>
                </c:pt>
                <c:pt idx="1">
                  <c:v>off_passPlaysRate</c:v>
                </c:pt>
              </c:strCache>
            </c:strRef>
          </c:cat>
          <c:val>
            <c:numRef>
              <c:f>(Dashboard!$C$26,Dashboard!$C$31)</c:f>
              <c:numCache>
                <c:formatCode>0.00</c:formatCode>
                <c:ptCount val="2"/>
                <c:pt idx="0">
                  <c:v>0.57444314185228595</c:v>
                </c:pt>
                <c:pt idx="1">
                  <c:v>0.42203985932004601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F-4DD6-AFA3-D0C816072E47}"/>
            </c:ext>
          </c:extLst>
        </c:ser>
        <c:ser>
          <c:idx val="1"/>
          <c:order val="1"/>
          <c:tx>
            <c:strRef>
              <c:f>Dashboard!$E$2</c:f>
              <c:strCache>
                <c:ptCount val="1"/>
                <c:pt idx="0">
                  <c:v>Wisconsin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55000"/>
                  </a:schemeClr>
                </a:gs>
                <a:gs pos="75000">
                  <a:schemeClr val="dk1">
                    <a:tint val="55000"/>
                    <a:lumMod val="60000"/>
                    <a:lumOff val="40000"/>
                  </a:schemeClr>
                </a:gs>
                <a:gs pos="51000">
                  <a:schemeClr val="dk1">
                    <a:tint val="55000"/>
                    <a:alpha val="75000"/>
                  </a:schemeClr>
                </a:gs>
                <a:gs pos="100000">
                  <a:schemeClr val="dk1">
                    <a:tint val="55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(Dashboard!$E$26,Dashboard!$E$31)</c:f>
              <c:numCache>
                <c:formatCode>0.00</c:formatCode>
                <c:ptCount val="2"/>
                <c:pt idx="0">
                  <c:v>0.63572267920094006</c:v>
                </c:pt>
                <c:pt idx="1">
                  <c:v>0.36192714453584002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F-4DD6-AFA3-D0C816072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614042095"/>
        <c:axId val="614043759"/>
      </c:barChart>
      <c:catAx>
        <c:axId val="61404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3759"/>
        <c:crosses val="autoZero"/>
        <c:auto val="1"/>
        <c:lblAlgn val="ctr"/>
        <c:lblOffset val="100"/>
        <c:noMultiLvlLbl val="0"/>
      </c:catAx>
      <c:valAx>
        <c:axId val="61404375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offensive success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Illinois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(Dashboard!$D$19,Dashboard!$D$29,Dashboard!$D$34)</c:f>
              <c:strCache>
                <c:ptCount val="3"/>
                <c:pt idx="0">
                  <c:v>Off_successRate</c:v>
                </c:pt>
                <c:pt idx="1">
                  <c:v>off_rushPlaysSuccessRate</c:v>
                </c:pt>
                <c:pt idx="2">
                  <c:v>off_passPlaysSuccessRate</c:v>
                </c:pt>
              </c:strCache>
            </c:strRef>
          </c:cat>
          <c:val>
            <c:numRef>
              <c:f>(Dashboard!$C$19,Dashboard!$C$29,Dashboard!$C$34)</c:f>
              <c:numCache>
                <c:formatCode>0.00</c:formatCode>
                <c:ptCount val="3"/>
                <c:pt idx="0">
                  <c:v>0.39038686987104299</c:v>
                </c:pt>
                <c:pt idx="1">
                  <c:v>0.43877551020408101</c:v>
                </c:pt>
                <c:pt idx="2">
                  <c:v>0.327777777777777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0-4D30-950D-66F8EA3CBB4A}"/>
            </c:ext>
          </c:extLst>
        </c:ser>
        <c:ser>
          <c:idx val="1"/>
          <c:order val="1"/>
          <c:tx>
            <c:strRef>
              <c:f>Dashboard!$E$2</c:f>
              <c:strCache>
                <c:ptCount val="1"/>
                <c:pt idx="0">
                  <c:v>Wisconsin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55000"/>
                  </a:schemeClr>
                </a:gs>
                <a:gs pos="75000">
                  <a:schemeClr val="dk1">
                    <a:tint val="55000"/>
                    <a:lumMod val="60000"/>
                    <a:lumOff val="40000"/>
                  </a:schemeClr>
                </a:gs>
                <a:gs pos="51000">
                  <a:schemeClr val="dk1">
                    <a:tint val="55000"/>
                    <a:alpha val="75000"/>
                  </a:schemeClr>
                </a:gs>
                <a:gs pos="100000">
                  <a:schemeClr val="dk1">
                    <a:tint val="55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(Dashboard!$E$19,Dashboard!$E$29,Dashboard!$E$34)</c:f>
              <c:numCache>
                <c:formatCode>0.00</c:formatCode>
                <c:ptCount val="3"/>
                <c:pt idx="0">
                  <c:v>0.45240893066979998</c:v>
                </c:pt>
                <c:pt idx="1">
                  <c:v>0.47134935304990699</c:v>
                </c:pt>
                <c:pt idx="2">
                  <c:v>0.422077922077922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0-4D30-950D-66F8EA3CBB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90910095"/>
        <c:axId val="490915919"/>
      </c:barChart>
      <c:catAx>
        <c:axId val="490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5919"/>
        <c:crosses val="autoZero"/>
        <c:auto val="1"/>
        <c:lblAlgn val="ctr"/>
        <c:lblOffset val="100"/>
        <c:noMultiLvlLbl val="0"/>
      </c:catAx>
      <c:valAx>
        <c:axId val="49091591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DEFENSIVE SUCCESS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Illinois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(Dashboard!$D$39,Dashboard!$D$49,Dashboard!$D$53)</c:f>
              <c:strCache>
                <c:ptCount val="3"/>
                <c:pt idx="0">
                  <c:v>def_successRate</c:v>
                </c:pt>
                <c:pt idx="1">
                  <c:v>def_rushPlaysSuccessRate</c:v>
                </c:pt>
                <c:pt idx="2">
                  <c:v>def_passPlaysSuccessRate</c:v>
                </c:pt>
              </c:strCache>
            </c:strRef>
          </c:cat>
          <c:val>
            <c:numRef>
              <c:f>(Dashboard!$C$39,Dashboard!$C$49,Dashboard!$C$53)</c:f>
              <c:numCache>
                <c:formatCode>0.00</c:formatCode>
                <c:ptCount val="3"/>
                <c:pt idx="0">
                  <c:v>0.43317972350230399</c:v>
                </c:pt>
                <c:pt idx="1">
                  <c:v>0.45217391304347798</c:v>
                </c:pt>
                <c:pt idx="2">
                  <c:v>0.41687344913151297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9-417C-A522-BCBFBCE91747}"/>
            </c:ext>
          </c:extLst>
        </c:ser>
        <c:ser>
          <c:idx val="1"/>
          <c:order val="1"/>
          <c:tx>
            <c:strRef>
              <c:f>Dashboard!$E$2</c:f>
              <c:strCache>
                <c:ptCount val="1"/>
                <c:pt idx="0">
                  <c:v>Wisconsin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55000"/>
                  </a:schemeClr>
                </a:gs>
                <a:gs pos="75000">
                  <a:schemeClr val="dk1">
                    <a:tint val="55000"/>
                    <a:lumMod val="60000"/>
                    <a:lumOff val="40000"/>
                  </a:schemeClr>
                </a:gs>
                <a:gs pos="51000">
                  <a:schemeClr val="dk1">
                    <a:tint val="55000"/>
                    <a:alpha val="75000"/>
                  </a:schemeClr>
                </a:gs>
                <a:gs pos="100000">
                  <a:schemeClr val="dk1">
                    <a:tint val="55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(Dashboard!$E$39,Dashboard!$E$49,Dashboard!$E$53)</c:f>
              <c:numCache>
                <c:formatCode>0.00</c:formatCode>
                <c:ptCount val="3"/>
                <c:pt idx="0">
                  <c:v>0.31614654002713699</c:v>
                </c:pt>
                <c:pt idx="1">
                  <c:v>0.31179775280898803</c:v>
                </c:pt>
                <c:pt idx="2">
                  <c:v>0.32275132275132201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9-417C-A522-BCBFBCE917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350024527"/>
        <c:axId val="1350018703"/>
      </c:barChart>
      <c:catAx>
        <c:axId val="13500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18703"/>
        <c:crosses val="autoZero"/>
        <c:auto val="1"/>
        <c:lblAlgn val="ctr"/>
        <c:lblOffset val="100"/>
        <c:noMultiLvlLbl val="0"/>
      </c:catAx>
      <c:valAx>
        <c:axId val="135001870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3173</xdr:rowOff>
    </xdr:from>
    <xdr:to>
      <xdr:col>13</xdr:col>
      <xdr:colOff>0</xdr:colOff>
      <xdr:row>20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6C40FE-1394-D5D9-183A-DCEED9529DFE}"/>
            </a:ext>
          </a:extLst>
        </xdr:cNvPr>
        <xdr:cNvSpPr txBox="1"/>
      </xdr:nvSpPr>
      <xdr:spPr>
        <a:xfrm>
          <a:off x="762000" y="365123"/>
          <a:ext cx="7162800" cy="33782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ESPN</a:t>
          </a:r>
        </a:p>
        <a:p>
          <a:r>
            <a:rPr lang="en-US" sz="1100" b="0"/>
            <a:t> - SOR</a:t>
          </a:r>
          <a:r>
            <a:rPr lang="en-US" sz="1100" b="0" baseline="0"/>
            <a:t> (Strength of Record): Rank of chance that an avg. top 25 team would have team's record or better, given the schedule</a:t>
          </a:r>
        </a:p>
        <a:p>
          <a:r>
            <a:rPr lang="en-US" sz="1100" b="0" baseline="0"/>
            <a:t> - SOS (Strength of Schedule): Ranking of strength of schedule</a:t>
          </a:r>
        </a:p>
        <a:p>
          <a:r>
            <a:rPr lang="en-US" sz="1100" b="0" baseline="0"/>
            <a:t> - GC (Game control): Rank of chance an avg. top 25 team would control games the way the relevant team did</a:t>
          </a:r>
        </a:p>
        <a:p>
          <a:r>
            <a:rPr lang="en-US" sz="1100" b="0" baseline="0"/>
            <a:t> - AVGWP (Avg. Win Probability): Win probabilities adjusted for game control</a:t>
          </a:r>
        </a:p>
        <a:p>
          <a:r>
            <a:rPr lang="en-US" sz="1100" b="1" baseline="0"/>
            <a:t>CFBD</a:t>
          </a:r>
        </a:p>
        <a:p>
          <a:pPr algn="l"/>
          <a:r>
            <a:rPr lang="en-US" sz="1100" b="1" baseline="0"/>
            <a:t> - </a:t>
          </a:r>
          <a:r>
            <a:rPr lang="en-US" sz="1100" b="0" baseline="0"/>
            <a:t>Line yards: Number of running yards attributed to offensive line</a:t>
          </a:r>
        </a:p>
        <a:p>
          <a:r>
            <a:rPr lang="en-US" sz="1100" b="0" baseline="0"/>
            <a:t> - Scoring opportunity: ball goes past opponent's 40 yard line</a:t>
          </a:r>
        </a:p>
        <a:p>
          <a:r>
            <a:rPr lang="en-US" sz="1100" b="0" baseline="0"/>
            <a:t> - Havoc: the percentage of plays in which the defense recorded a TFL, forced a fumble, intercepted a pass or broke up a pass</a:t>
          </a:r>
        </a:p>
        <a:p>
          <a:r>
            <a:rPr lang="en-US" sz="1100" b="0" baseline="0"/>
            <a:t> - Explosiveness: measures the average EPA/PPA on plays which were marked as successful</a:t>
          </a:r>
        </a:p>
        <a:p>
          <a:r>
            <a:rPr lang="en-US" sz="1100" b="0" baseline="0"/>
            <a:t> - PPA: CFBD's own EPA calculations</a:t>
          </a:r>
        </a:p>
        <a:p>
          <a:r>
            <a:rPr lang="en-US" sz="1100" b="0" baseline="0"/>
            <a:t> 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Success Rate: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efficiency metric that determines the success of a play. Successful plays meet one of the following criteria: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the offense scored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- 1st downs which gain at least 50% of the yards to go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- 2nd downs which gain at least 70% of the yards to go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- 3rd and 4th downs which gain at least 100% of the yards to go</a:t>
          </a:r>
        </a:p>
        <a:p>
          <a:endParaRPr lang="en-US" sz="1100" b="0" baseline="0"/>
        </a:p>
        <a:p>
          <a:endParaRPr lang="en-US" sz="1100" b="1" baseline="0"/>
        </a:p>
        <a:p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47625</xdr:rowOff>
    </xdr:from>
    <xdr:to>
      <xdr:col>19</xdr:col>
      <xdr:colOff>0</xdr:colOff>
      <xdr:row>19</xdr:row>
      <xdr:rowOff>56728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3594D-4023-5EE1-526B-FC6646E23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19</xdr:row>
      <xdr:rowOff>95884</xdr:rowOff>
    </xdr:from>
    <xdr:to>
      <xdr:col>19</xdr:col>
      <xdr:colOff>9313</xdr:colOff>
      <xdr:row>38</xdr:row>
      <xdr:rowOff>69003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015F27-5029-5CDE-A7D9-13A54E925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35982</xdr:colOff>
      <xdr:row>19</xdr:row>
      <xdr:rowOff>86570</xdr:rowOff>
    </xdr:from>
    <xdr:to>
      <xdr:col>27</xdr:col>
      <xdr:colOff>571499</xdr:colOff>
      <xdr:row>38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B1B44-430D-2F88-9758-04DF14151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39156</xdr:colOff>
      <xdr:row>1</xdr:row>
      <xdr:rowOff>57785</xdr:rowOff>
    </xdr:from>
    <xdr:to>
      <xdr:col>27</xdr:col>
      <xdr:colOff>571499</xdr:colOff>
      <xdr:row>19</xdr:row>
      <xdr:rowOff>56727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DB3F7D-00DF-A2B5-7E21-EC5EB423E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38</xdr:row>
      <xdr:rowOff>87630</xdr:rowOff>
    </xdr:from>
    <xdr:to>
      <xdr:col>19</xdr:col>
      <xdr:colOff>12487</xdr:colOff>
      <xdr:row>56</xdr:row>
      <xdr:rowOff>143086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7DB7C3-CD5C-D4D9-1926-44D1BFD9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35322</xdr:colOff>
      <xdr:row>38</xdr:row>
      <xdr:rowOff>88819</xdr:rowOff>
    </xdr:from>
    <xdr:to>
      <xdr:col>27</xdr:col>
      <xdr:colOff>559594</xdr:colOff>
      <xdr:row>56</xdr:row>
      <xdr:rowOff>144144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70E323-2B3E-9C3C-0E55-143CFA340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Hines" refreshedDate="44783.577207754628" createdVersion="8" refreshedVersion="8" minRefreshableVersion="3" recordCount="91" xr:uid="{12BDF440-3F75-4B69-85CB-6D43935CE70F}">
  <cacheSource type="worksheet">
    <worksheetSource ref="A1:E92" sheet="2021PFF Preseason All Americans"/>
  </cacheSource>
  <cacheFields count="5">
    <cacheField name="Position" numFmtId="0">
      <sharedItems/>
    </cacheField>
    <cacheField name="Player" numFmtId="0">
      <sharedItems/>
    </cacheField>
    <cacheField name="Team" numFmtId="49">
      <sharedItems count="52">
        <s v="Oklahoma"/>
        <s v="NorthCarolina"/>
        <s v="Miami(FL)"/>
        <s v="UCF"/>
        <s v="Auburn"/>
        <s v="Mississippi"/>
        <s v="WashSt"/>
        <s v="KansasSt"/>
        <s v="Alabama"/>
        <s v="IowaSt"/>
        <s v="Kentucky"/>
        <s v="OhioSt"/>
        <s v="Georgia"/>
        <s v="WakeForest"/>
        <s v="Indiana"/>
        <s v="Arkansas"/>
        <s v="BoiseSt"/>
        <s v="Clemson"/>
        <s v="Purdue"/>
        <s v="SouthAlabama"/>
        <s v="TexasA&amp;M"/>
        <s v="CoastalCarolina"/>
        <s v="Utah"/>
        <s v="Northwestern"/>
        <s v="SanJoseSt"/>
        <s v="Memphis"/>
        <s v="NotreDame"/>
        <s v="BostonCollege"/>
        <s v="ArizonaSt"/>
        <s v="Iowa"/>
        <s v="LALafayette"/>
        <s v="OklahomaSt"/>
        <s v="NorthCarolinaSt"/>
        <s v="Illinois"/>
        <s v="Wvirginia"/>
        <s v="Pitt"/>
        <s v="Missouri"/>
        <s v="Nebraska"/>
        <s v="Cincinnati"/>
        <s v="AppSt"/>
        <s v="Oregon"/>
        <s v="Michigan"/>
        <s v="Washington"/>
        <s v="Troy"/>
        <s v="Wisconsin"/>
        <s v="Baylor"/>
        <s v="LSU"/>
        <s v="Florida"/>
        <s v="TCU"/>
        <s v="PennSt"/>
        <s v="Louisiana"/>
        <s v="Salabama"/>
      </sharedItems>
    </cacheField>
    <cacheField name="Offense" numFmtId="1">
      <sharedItems containsSemiMixedTypes="0" containsString="0" containsNumber="1" containsInteger="1" minValue="0" maxValue="1"/>
    </cacheField>
    <cacheField name="Defense" numFmtId="1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QB"/>
    <s v="Spencer Rattler"/>
    <x v="0"/>
    <n v="1"/>
    <n v="0"/>
  </r>
  <r>
    <s v="QB"/>
    <s v="Sam Howell"/>
    <x v="1"/>
    <n v="1"/>
    <n v="0"/>
  </r>
  <r>
    <s v="QB"/>
    <s v="D'Eriq King"/>
    <x v="2"/>
    <n v="1"/>
    <n v="0"/>
  </r>
  <r>
    <s v="QB"/>
    <s v="Dillon Gabriel"/>
    <x v="3"/>
    <n v="1"/>
    <n v="0"/>
  </r>
  <r>
    <s v="RB"/>
    <s v="Tank Bigsby"/>
    <x v="4"/>
    <n v="1"/>
    <n v="0"/>
  </r>
  <r>
    <s v="RB"/>
    <s v="Kennedy Brooks"/>
    <x v="0"/>
    <n v="1"/>
    <n v="0"/>
  </r>
  <r>
    <s v="RB"/>
    <s v="Jerrion Ealy"/>
    <x v="5"/>
    <n v="1"/>
    <n v="0"/>
  </r>
  <r>
    <s v="RB"/>
    <s v="Max Borghi"/>
    <x v="6"/>
    <n v="1"/>
    <n v="0"/>
  </r>
  <r>
    <s v="RB"/>
    <s v="Deuce Vaughn"/>
    <x v="7"/>
    <n v="1"/>
    <n v="0"/>
  </r>
  <r>
    <s v="RB"/>
    <s v="Brian Robinson Jr."/>
    <x v="8"/>
    <n v="1"/>
    <n v="0"/>
  </r>
  <r>
    <s v="RB"/>
    <s v="Breece Hall"/>
    <x v="9"/>
    <n v="1"/>
    <n v="0"/>
  </r>
  <r>
    <s v="RB"/>
    <s v="Chris Rodriguez Jr."/>
    <x v="10"/>
    <n v="1"/>
    <n v="0"/>
  </r>
  <r>
    <s v="WR"/>
    <s v="Chris Olave"/>
    <x v="11"/>
    <n v="1"/>
    <n v="0"/>
  </r>
  <r>
    <s v="WR"/>
    <s v="Arik Gilbert"/>
    <x v="12"/>
    <n v="1"/>
    <n v="0"/>
  </r>
  <r>
    <s v="WR"/>
    <s v="Jaquarii Roberson"/>
    <x v="13"/>
    <n v="1"/>
    <n v="0"/>
  </r>
  <r>
    <s v="WR"/>
    <s v="Ty Fryfogle"/>
    <x v="14"/>
    <n v="1"/>
    <n v="0"/>
  </r>
  <r>
    <s v="WR"/>
    <s v="Garrett Wilson"/>
    <x v="11"/>
    <n v="1"/>
    <n v="0"/>
  </r>
  <r>
    <s v="WR"/>
    <s v="Treylon Burks"/>
    <x v="15"/>
    <n v="1"/>
    <n v="0"/>
  </r>
  <r>
    <s v="WR"/>
    <s v="Khalil Shakir"/>
    <x v="16"/>
    <n v="1"/>
    <n v="0"/>
  </r>
  <r>
    <s v="WR"/>
    <s v="John Metchie III"/>
    <x v="8"/>
    <n v="1"/>
    <n v="0"/>
  </r>
  <r>
    <s v="WR"/>
    <s v="Justyn Ross"/>
    <x v="17"/>
    <n v="1"/>
    <n v="0"/>
  </r>
  <r>
    <s v="WR"/>
    <s v="Marvin Mims"/>
    <x v="0"/>
    <n v="1"/>
    <n v="0"/>
  </r>
  <r>
    <s v="WR"/>
    <s v="David Bell"/>
    <x v="18"/>
    <n v="1"/>
    <n v="0"/>
  </r>
  <r>
    <s v="WR"/>
    <s v="Jalen Tolbert"/>
    <x v="19"/>
    <n v="1"/>
    <n v="0"/>
  </r>
  <r>
    <s v="TE"/>
    <s v="Charlie Kolar"/>
    <x v="9"/>
    <n v="1"/>
    <n v="0"/>
  </r>
  <r>
    <s v="TE"/>
    <s v="Jalen Wydermyer"/>
    <x v="20"/>
    <n v="1"/>
    <n v="0"/>
  </r>
  <r>
    <s v="TE"/>
    <s v="Isaiah Likely"/>
    <x v="21"/>
    <n v="1"/>
    <n v="0"/>
  </r>
  <r>
    <s v="TE"/>
    <s v="Brant Kuithe"/>
    <x v="22"/>
    <n v="1"/>
    <n v="0"/>
  </r>
  <r>
    <s v="OT"/>
    <s v="Thayer Munford"/>
    <x v="11"/>
    <n v="1"/>
    <n v="0"/>
  </r>
  <r>
    <s v="OT"/>
    <s v="Evan Neal"/>
    <x v="8"/>
    <n v="1"/>
    <n v="0"/>
  </r>
  <r>
    <s v="OT"/>
    <s v="Peter Skoronski"/>
    <x v="23"/>
    <n v="1"/>
    <n v="0"/>
  </r>
  <r>
    <s v="OT"/>
    <s v="Jack Snyder"/>
    <x v="24"/>
    <n v="1"/>
    <n v="0"/>
  </r>
  <r>
    <s v="OT"/>
    <s v="Darrian Kinnard"/>
    <x v="10"/>
    <n v="1"/>
    <n v="0"/>
  </r>
  <r>
    <s v="OT"/>
    <s v="Jamaree Salyer"/>
    <x v="12"/>
    <n v="1"/>
    <n v="0"/>
  </r>
  <r>
    <s v="OT"/>
    <s v="Jordan McFadden"/>
    <x v="17"/>
    <n v="1"/>
    <n v="0"/>
  </r>
  <r>
    <s v="OT"/>
    <s v="Dylan Parham"/>
    <x v="25"/>
    <n v="1"/>
    <n v="0"/>
  </r>
  <r>
    <s v="G"/>
    <s v="Cain Madden"/>
    <x v="26"/>
    <n v="1"/>
    <n v="0"/>
  </r>
  <r>
    <s v="G"/>
    <s v="Alec Lindstrom"/>
    <x v="27"/>
    <n v="1"/>
    <n v="0"/>
  </r>
  <r>
    <s v="G"/>
    <s v="Emil Ekiyor Jr."/>
    <x v="8"/>
    <n v="1"/>
    <n v="0"/>
  </r>
  <r>
    <s v="G"/>
    <s v="Dohnovan West"/>
    <x v="28"/>
    <n v="1"/>
    <n v="0"/>
  </r>
  <r>
    <s v="G"/>
    <s v="Justin Shaffer"/>
    <x v="12"/>
    <n v="1"/>
    <n v="0"/>
  </r>
  <r>
    <s v="G"/>
    <s v="Kyler Schott"/>
    <x v="29"/>
    <n v="1"/>
    <n v="0"/>
  </r>
  <r>
    <s v="G"/>
    <s v="O'Cyrus Torrence"/>
    <x v="30"/>
    <n v="1"/>
    <n v="0"/>
  </r>
  <r>
    <s v="G"/>
    <s v="Hunter Woodard"/>
    <x v="31"/>
    <n v="1"/>
    <n v="0"/>
  </r>
  <r>
    <s v="C"/>
    <s v="Tyler Linderbaum"/>
    <x v="29"/>
    <n v="1"/>
    <n v="0"/>
  </r>
  <r>
    <s v="C"/>
    <s v="Grant Gibson"/>
    <x v="32"/>
    <n v="1"/>
    <n v="0"/>
  </r>
  <r>
    <s v="C"/>
    <s v="Jarrett Patterson"/>
    <x v="26"/>
    <n v="1"/>
    <n v="0"/>
  </r>
  <r>
    <s v="C"/>
    <s v="Doug Kramer"/>
    <x v="33"/>
    <n v="1"/>
    <n v="0"/>
  </r>
  <r>
    <s v="DL"/>
    <s v="Haskell Garrett"/>
    <x v="11"/>
    <n v="0"/>
    <n v="1"/>
  </r>
  <r>
    <s v="DL"/>
    <s v="Dante Stills"/>
    <x v="34"/>
    <n v="0"/>
    <n v="1"/>
  </r>
  <r>
    <s v="DL"/>
    <s v="Bryan Bresee"/>
    <x v="17"/>
    <n v="0"/>
    <n v="1"/>
  </r>
  <r>
    <s v="DL"/>
    <s v="Calijah Kancey"/>
    <x v="35"/>
    <n v="0"/>
    <n v="1"/>
  </r>
  <r>
    <s v="DL"/>
    <s v="Jermayne Lole"/>
    <x v="28"/>
    <n v="0"/>
    <n v="1"/>
  </r>
  <r>
    <s v="DL"/>
    <s v="Jalen Redmond"/>
    <x v="0"/>
    <n v="0"/>
    <n v="1"/>
  </r>
  <r>
    <s v="DL"/>
    <s v="Kobie Whiteside"/>
    <x v="36"/>
    <n v="0"/>
    <n v="1"/>
  </r>
  <r>
    <s v="DL"/>
    <s v="Ben Stille"/>
    <x v="37"/>
    <n v="0"/>
    <n v="1"/>
  </r>
  <r>
    <s v="ED"/>
    <s v="Nik Bonitto"/>
    <x v="0"/>
    <n v="0"/>
    <n v="1"/>
  </r>
  <r>
    <s v="ED"/>
    <s v="DeMarvin Leal"/>
    <x v="20"/>
    <n v="0"/>
    <n v="1"/>
  </r>
  <r>
    <s v="ED"/>
    <s v="Myjai Sanders"/>
    <x v="38"/>
    <n v="0"/>
    <n v="1"/>
  </r>
  <r>
    <s v="ED"/>
    <s v="Demetrius Taylor"/>
    <x v="39"/>
    <n v="0"/>
    <n v="1"/>
  </r>
  <r>
    <s v="ED"/>
    <s v="Kayvon Thibodeaux"/>
    <x v="40"/>
    <n v="0"/>
    <n v="1"/>
  </r>
  <r>
    <s v="ED"/>
    <s v="Aidan Hutchinson"/>
    <x v="41"/>
    <n v="0"/>
    <n v="1"/>
  </r>
  <r>
    <s v="ED"/>
    <s v="Will Anderson Jr."/>
    <x v="8"/>
    <n v="0"/>
    <n v="1"/>
  </r>
  <r>
    <s v="ED"/>
    <s v="Tyreke Smith"/>
    <x v="11"/>
    <n v="0"/>
    <n v="1"/>
  </r>
  <r>
    <s v="LB"/>
    <s v="Edefuan Ulofoshio"/>
    <x v="42"/>
    <n v="0"/>
    <n v="1"/>
  </r>
  <r>
    <s v="LB"/>
    <s v="Carlton Martial"/>
    <x v="43"/>
    <n v="0"/>
    <n v="1"/>
  </r>
  <r>
    <s v="LB"/>
    <s v="Micah McFadden"/>
    <x v="14"/>
    <n v="0"/>
    <n v="1"/>
  </r>
  <r>
    <s v="LB"/>
    <s v="Jack Sanborn"/>
    <x v="44"/>
    <n v="0"/>
    <n v="1"/>
  </r>
  <r>
    <s v="LB"/>
    <s v="JoJo Domann"/>
    <x v="37"/>
    <n v="0"/>
    <n v="1"/>
  </r>
  <r>
    <s v="LB"/>
    <s v="Jalen Pitre"/>
    <x v="45"/>
    <n v="0"/>
    <n v="1"/>
  </r>
  <r>
    <s v="LB"/>
    <s v="Mike Rose"/>
    <x v="9"/>
    <n v="0"/>
    <n v="1"/>
  </r>
  <r>
    <s v="CB"/>
    <s v="Derek Stingley Jr."/>
    <x v="46"/>
    <n v="0"/>
    <n v="1"/>
  </r>
  <r>
    <s v="CB"/>
    <s v="Eli Ricks"/>
    <x v="46"/>
    <n v="0"/>
    <n v="1"/>
  </r>
  <r>
    <s v="CB"/>
    <s v="Kaiir Elam"/>
    <x v="47"/>
    <n v="0"/>
    <n v="1"/>
  </r>
  <r>
    <s v="CB"/>
    <s v="Raleigh Texada"/>
    <x v="45"/>
    <n v="0"/>
    <n v="1"/>
  </r>
  <r>
    <s v="CB"/>
    <s v="Sauce Gardner"/>
    <x v="38"/>
    <n v="0"/>
    <n v="1"/>
  </r>
  <r>
    <s v="CB"/>
    <s v="Tre'Vius Hodges-Tomlinson"/>
    <x v="48"/>
    <n v="0"/>
    <n v="1"/>
  </r>
  <r>
    <s v="CB"/>
    <s v="Trent McDuffie"/>
    <x v="42"/>
    <n v="0"/>
    <n v="1"/>
  </r>
  <r>
    <s v="CB"/>
    <s v="Storm Duck"/>
    <x v="1"/>
    <n v="0"/>
    <n v="1"/>
  </r>
  <r>
    <s v="S"/>
    <s v="Kyle Hamilton"/>
    <x v="26"/>
    <n v="0"/>
    <n v="1"/>
  </r>
  <r>
    <s v="S"/>
    <s v="Jaquan Brisker"/>
    <x v="49"/>
    <n v="0"/>
    <n v="1"/>
  </r>
  <r>
    <s v="S"/>
    <s v="Jordan Battle"/>
    <x v="8"/>
    <n v="0"/>
    <n v="1"/>
  </r>
  <r>
    <s v="S"/>
    <s v="Jalen Catalon"/>
    <x v="15"/>
    <n v="0"/>
    <n v="1"/>
  </r>
  <r>
    <s v="S"/>
    <s v="Brandon Joseph"/>
    <x v="23"/>
    <n v="0"/>
    <n v="1"/>
  </r>
  <r>
    <s v="S"/>
    <s v="Tre Sterling"/>
    <x v="31"/>
    <n v="0"/>
    <n v="1"/>
  </r>
  <r>
    <s v="S"/>
    <s v="Bralen Trahan"/>
    <x v="50"/>
    <n v="0"/>
    <n v="1"/>
  </r>
  <r>
    <s v="S"/>
    <s v="Keith Gallmon"/>
    <x v="51"/>
    <n v="0"/>
    <n v="1"/>
  </r>
  <r>
    <s v="FL"/>
    <s v="Tykee Smith"/>
    <x v="12"/>
    <n v="0"/>
    <n v="1"/>
  </r>
  <r>
    <s v="FL"/>
    <s v="Josh Jobe"/>
    <x v="8"/>
    <n v="0"/>
    <n v="1"/>
  </r>
  <r>
    <s v="FL"/>
    <s v="Malachi Moore"/>
    <x v="8"/>
    <n v="0"/>
    <n v="1"/>
  </r>
  <r>
    <s v="FL"/>
    <s v="Tiawan Mullen"/>
    <x v="14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999CE-F665-4812-91C1-4A1A04A2DA9A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">
  <location ref="H2:J55" firstHeaderRow="0" firstDataRow="1" firstDataCol="1"/>
  <pivotFields count="5">
    <pivotField showAll="0"/>
    <pivotField showAll="0"/>
    <pivotField axis="axisRow" showAll="0">
      <items count="53">
        <item x="8"/>
        <item x="39"/>
        <item x="28"/>
        <item x="15"/>
        <item x="4"/>
        <item x="45"/>
        <item x="16"/>
        <item x="27"/>
        <item x="38"/>
        <item x="17"/>
        <item x="21"/>
        <item x="47"/>
        <item x="12"/>
        <item x="33"/>
        <item x="14"/>
        <item x="29"/>
        <item x="9"/>
        <item x="7"/>
        <item x="10"/>
        <item x="30"/>
        <item x="50"/>
        <item x="46"/>
        <item x="25"/>
        <item x="2"/>
        <item x="41"/>
        <item x="5"/>
        <item x="36"/>
        <item x="37"/>
        <item x="1"/>
        <item x="32"/>
        <item x="23"/>
        <item x="26"/>
        <item x="11"/>
        <item x="0"/>
        <item x="31"/>
        <item x="40"/>
        <item x="49"/>
        <item x="35"/>
        <item x="18"/>
        <item x="51"/>
        <item x="24"/>
        <item x="19"/>
        <item x="48"/>
        <item x="20"/>
        <item x="43"/>
        <item x="3"/>
        <item x="22"/>
        <item x="13"/>
        <item x="42"/>
        <item x="6"/>
        <item x="44"/>
        <item x="34"/>
        <item t="default"/>
      </items>
    </pivotField>
    <pivotField dataField="1" numFmtId="1" showAll="0"/>
    <pivotField dataField="1" numFmtId="1"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ffense" fld="3" baseField="0" baseItem="0"/>
    <dataField name="Sum of Defens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6524-3D77-4FE6-88D0-D11E10EB8FE1}">
  <sheetPr codeName="Sheet1"/>
  <dimension ref="A1"/>
  <sheetViews>
    <sheetView workbookViewId="0">
      <selection activeCell="Q11" sqref="Q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84A5-4E98-4AF6-BA5A-A6CE04E75E49}">
  <sheetPr codeName="Sheet10"/>
  <dimension ref="A1:CB131"/>
  <sheetViews>
    <sheetView workbookViewId="0">
      <selection activeCell="CA2" sqref="CA2"/>
    </sheetView>
  </sheetViews>
  <sheetFormatPr defaultRowHeight="14.4" x14ac:dyDescent="0.3"/>
  <cols>
    <col min="1" max="1" width="19" bestFit="1" customWidth="1"/>
    <col min="2" max="2" width="16.77734375" bestFit="1" customWidth="1"/>
    <col min="3" max="3" width="15" bestFit="1" customWidth="1"/>
    <col min="4" max="4" width="15.77734375" bestFit="1" customWidth="1"/>
    <col min="5" max="5" width="13.5546875" bestFit="1" customWidth="1"/>
    <col min="6" max="6" width="18" bestFit="1" customWidth="1"/>
    <col min="7" max="7" width="21" bestFit="1" customWidth="1"/>
    <col min="8" max="8" width="23" bestFit="1" customWidth="1"/>
    <col min="9" max="9" width="22.77734375" bestFit="1" customWidth="1"/>
    <col min="10" max="11" width="18.44140625" bestFit="1" customWidth="1"/>
    <col min="12" max="12" width="23" bestFit="1" customWidth="1"/>
    <col min="13" max="13" width="26.109375" bestFit="1" customWidth="1"/>
    <col min="14" max="14" width="30.5546875" bestFit="1" customWidth="1"/>
    <col min="15" max="15" width="24.109375" bestFit="1" customWidth="1"/>
    <col min="16" max="16" width="28.5546875" bestFit="1" customWidth="1"/>
    <col min="17" max="17" width="25.6640625" bestFit="1" customWidth="1"/>
    <col min="18" max="18" width="29.88671875" bestFit="1" customWidth="1"/>
    <col min="19" max="19" width="33.5546875" bestFit="1" customWidth="1"/>
    <col min="20" max="20" width="43.77734375" bestFit="1" customWidth="1"/>
    <col min="21" max="21" width="20.21875" bestFit="1" customWidth="1"/>
    <col min="22" max="22" width="26" bestFit="1" customWidth="1"/>
    <col min="23" max="23" width="18.33203125" bestFit="1" customWidth="1"/>
    <col min="24" max="24" width="28.33203125" bestFit="1" customWidth="1"/>
    <col min="25" max="25" width="28" bestFit="1" customWidth="1"/>
    <col min="26" max="26" width="35.44140625" bestFit="1" customWidth="1"/>
    <col min="27" max="27" width="37.33203125" bestFit="1" customWidth="1"/>
    <col min="28" max="28" width="27.21875" bestFit="1" customWidth="1"/>
    <col min="29" max="29" width="26.77734375" bestFit="1" customWidth="1"/>
    <col min="30" max="30" width="34.109375" bestFit="1" customWidth="1"/>
    <col min="31" max="31" width="36.21875" bestFit="1" customWidth="1"/>
    <col min="32" max="32" width="25.6640625" bestFit="1" customWidth="1"/>
    <col min="33" max="33" width="25.44140625" bestFit="1" customWidth="1"/>
    <col min="34" max="34" width="29.88671875" bestFit="1" customWidth="1"/>
    <col min="35" max="35" width="32.77734375" bestFit="1" customWidth="1"/>
    <col min="36" max="36" width="34.6640625" bestFit="1" customWidth="1"/>
    <col min="37" max="37" width="25.6640625" bestFit="1" customWidth="1"/>
    <col min="38" max="38" width="25.44140625" bestFit="1" customWidth="1"/>
    <col min="39" max="39" width="29.88671875" bestFit="1" customWidth="1"/>
    <col min="40" max="40" width="32.77734375" bestFit="1" customWidth="1"/>
    <col min="41" max="41" width="34.6640625" bestFit="1" customWidth="1"/>
    <col min="42" max="42" width="15.44140625" bestFit="1" customWidth="1"/>
    <col min="43" max="43" width="16.21875" bestFit="1" customWidth="1"/>
    <col min="44" max="44" width="14" bestFit="1" customWidth="1"/>
    <col min="45" max="45" width="18.44140625" bestFit="1" customWidth="1"/>
    <col min="46" max="46" width="21.33203125" bestFit="1" customWidth="1"/>
    <col min="47" max="47" width="23.44140625" bestFit="1" customWidth="1"/>
    <col min="48" max="48" width="23.33203125" bestFit="1" customWidth="1"/>
    <col min="49" max="50" width="19" bestFit="1" customWidth="1"/>
    <col min="51" max="51" width="23.44140625" bestFit="1" customWidth="1"/>
    <col min="52" max="52" width="26.5546875" bestFit="1" customWidth="1"/>
    <col min="53" max="53" width="31.109375" bestFit="1" customWidth="1"/>
    <col min="54" max="54" width="24.5546875" bestFit="1" customWidth="1"/>
    <col min="55" max="55" width="29" bestFit="1" customWidth="1"/>
    <col min="56" max="56" width="26.109375" bestFit="1" customWidth="1"/>
    <col min="57" max="57" width="30.21875" bestFit="1" customWidth="1"/>
    <col min="58" max="58" width="34" bestFit="1" customWidth="1"/>
    <col min="59" max="59" width="44.109375" bestFit="1" customWidth="1"/>
    <col min="60" max="60" width="20.6640625" bestFit="1" customWidth="1"/>
    <col min="61" max="61" width="26.33203125" bestFit="1" customWidth="1"/>
    <col min="62" max="62" width="18.77734375" bestFit="1" customWidth="1"/>
    <col min="63" max="63" width="28.77734375" bestFit="1" customWidth="1"/>
    <col min="64" max="64" width="28.44140625" bestFit="1" customWidth="1"/>
    <col min="65" max="65" width="35.77734375" bestFit="1" customWidth="1"/>
    <col min="66" max="66" width="37.77734375" bestFit="1" customWidth="1"/>
    <col min="67" max="67" width="27.6640625" bestFit="1" customWidth="1"/>
    <col min="68" max="68" width="27.33203125" bestFit="1" customWidth="1"/>
    <col min="69" max="69" width="31.77734375" bestFit="1" customWidth="1"/>
    <col min="70" max="70" width="34.5546875" bestFit="1" customWidth="1"/>
    <col min="71" max="71" width="36.6640625" bestFit="1" customWidth="1"/>
    <col min="72" max="72" width="26.109375" bestFit="1" customWidth="1"/>
    <col min="73" max="73" width="25.77734375" bestFit="1" customWidth="1"/>
    <col min="74" max="74" width="30.21875" bestFit="1" customWidth="1"/>
    <col min="75" max="75" width="33.21875" bestFit="1" customWidth="1"/>
    <col min="76" max="76" width="35.21875" bestFit="1" customWidth="1"/>
    <col min="77" max="77" width="26.109375" bestFit="1" customWidth="1"/>
    <col min="78" max="78" width="25.77734375" bestFit="1" customWidth="1"/>
    <col min="79" max="79" width="33.21875" bestFit="1" customWidth="1"/>
    <col min="80" max="80" width="35.21875" bestFit="1" customWidth="1"/>
  </cols>
  <sheetData>
    <row r="1" spans="1:80" x14ac:dyDescent="0.3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</row>
    <row r="2" spans="1:80" x14ac:dyDescent="0.3">
      <c r="A2" t="s">
        <v>134</v>
      </c>
      <c r="B2" t="s">
        <v>188</v>
      </c>
      <c r="C2">
        <v>845</v>
      </c>
      <c r="D2">
        <v>129</v>
      </c>
      <c r="E2">
        <v>0.28081791134865303</v>
      </c>
      <c r="F2">
        <v>237.291135089612</v>
      </c>
      <c r="G2">
        <v>0.45680473372781</v>
      </c>
      <c r="H2">
        <v>1.1840236508511399</v>
      </c>
      <c r="I2">
        <v>0.79797979797979801</v>
      </c>
      <c r="J2">
        <v>0.112175102599179</v>
      </c>
      <c r="K2">
        <v>3.4276333789329598</v>
      </c>
      <c r="L2">
        <v>2506</v>
      </c>
      <c r="M2">
        <v>1.0588235294117601</v>
      </c>
      <c r="N2">
        <v>774</v>
      </c>
      <c r="O2">
        <v>1.1819425444596401</v>
      </c>
      <c r="P2">
        <v>864</v>
      </c>
      <c r="Q2">
        <v>66</v>
      </c>
      <c r="R2">
        <v>4.3181818181818103</v>
      </c>
      <c r="S2">
        <v>69.8</v>
      </c>
      <c r="T2">
        <v>1.431</v>
      </c>
      <c r="U2">
        <v>9.1124260355029504E-2</v>
      </c>
      <c r="V2">
        <v>7.2189349112425999E-2</v>
      </c>
      <c r="W2">
        <v>1.8934911242603499E-2</v>
      </c>
      <c r="X2">
        <v>0.72899408284023604</v>
      </c>
      <c r="Y2">
        <v>0.20936887558088599</v>
      </c>
      <c r="Z2">
        <v>0.506493506493506</v>
      </c>
      <c r="AA2">
        <v>0.95913316925664505</v>
      </c>
      <c r="AB2">
        <v>0.27100591715976302</v>
      </c>
      <c r="AC2">
        <v>0.473012697518715</v>
      </c>
      <c r="AD2">
        <v>0.32314410480349298</v>
      </c>
      <c r="AE2">
        <v>2.1322105462225398</v>
      </c>
      <c r="AF2">
        <v>0.86508875739644897</v>
      </c>
      <c r="AG2">
        <v>0.25286416179353599</v>
      </c>
      <c r="AH2">
        <v>184.84370227107399</v>
      </c>
      <c r="AI2">
        <v>0.46648426812585497</v>
      </c>
      <c r="AJ2">
        <v>1.03186882700444</v>
      </c>
      <c r="AK2">
        <v>0.13136094674556201</v>
      </c>
      <c r="AL2">
        <v>0.51372122728792002</v>
      </c>
      <c r="AM2">
        <v>57.023056228959199</v>
      </c>
      <c r="AN2">
        <v>0.40540540540540498</v>
      </c>
      <c r="AO2">
        <v>2.3370190937783701</v>
      </c>
      <c r="AP2">
        <v>667</v>
      </c>
      <c r="AQ2">
        <v>124</v>
      </c>
      <c r="AR2">
        <v>0.17803026389683799</v>
      </c>
      <c r="AS2">
        <v>118.746186019191</v>
      </c>
      <c r="AT2">
        <v>0.37631184407796098</v>
      </c>
      <c r="AU2">
        <v>1.4082204415602899</v>
      </c>
      <c r="AV2">
        <v>0.82352941176470495</v>
      </c>
      <c r="AW2">
        <v>0.16918429003021099</v>
      </c>
      <c r="AX2">
        <v>2.9006042296072501</v>
      </c>
      <c r="AY2">
        <v>960</v>
      </c>
      <c r="AZ2">
        <v>0.96978851963746204</v>
      </c>
      <c r="BA2">
        <v>321</v>
      </c>
      <c r="BB2">
        <v>1.20543806646525</v>
      </c>
      <c r="BC2">
        <v>399</v>
      </c>
      <c r="BD2">
        <v>53</v>
      </c>
      <c r="BE2">
        <v>3.64150943396226</v>
      </c>
      <c r="BF2">
        <v>72.8</v>
      </c>
      <c r="BG2">
        <v>-1.204</v>
      </c>
      <c r="BH2">
        <v>0.20089955022488701</v>
      </c>
      <c r="BI2">
        <v>0.13343328335832</v>
      </c>
      <c r="BJ2">
        <v>6.7466266866566704E-2</v>
      </c>
      <c r="BK2">
        <v>0.62518740629685099</v>
      </c>
      <c r="BL2">
        <v>8.2644295630876496E-2</v>
      </c>
      <c r="BM2">
        <v>0.41726618705035901</v>
      </c>
      <c r="BN2">
        <v>1.1036218670623801</v>
      </c>
      <c r="BO2">
        <v>0.37481259370314801</v>
      </c>
      <c r="BP2">
        <v>0.33713405896446302</v>
      </c>
      <c r="BQ2">
        <v>67.008144626537899</v>
      </c>
      <c r="BR2">
        <v>0.308</v>
      </c>
      <c r="BS2">
        <v>2.0965341034127101</v>
      </c>
      <c r="BT2">
        <v>0.496251874062968</v>
      </c>
      <c r="BU2">
        <v>0.17001537615427201</v>
      </c>
      <c r="BV2">
        <v>56.275089507064003</v>
      </c>
      <c r="BW2">
        <v>0.37160120845921402</v>
      </c>
      <c r="BX2">
        <v>1.1896113790721801</v>
      </c>
      <c r="BY2">
        <v>0.49775112443778102</v>
      </c>
      <c r="BZ2">
        <v>0.20183176092330599</v>
      </c>
      <c r="CA2">
        <v>0.38554216867469798</v>
      </c>
      <c r="CB2">
        <v>1.61829008754496</v>
      </c>
    </row>
    <row r="3" spans="1:80" x14ac:dyDescent="0.3">
      <c r="A3" t="s">
        <v>99</v>
      </c>
      <c r="B3" t="s">
        <v>279</v>
      </c>
      <c r="C3">
        <v>678</v>
      </c>
      <c r="D3">
        <v>115</v>
      </c>
      <c r="E3">
        <v>0.16352578109879401</v>
      </c>
      <c r="F3">
        <v>110.87047958498199</v>
      </c>
      <c r="G3">
        <v>0.41002949852507298</v>
      </c>
      <c r="H3">
        <v>1.33061481106886</v>
      </c>
      <c r="I3">
        <v>0.63888888888888795</v>
      </c>
      <c r="J3">
        <v>0.154838709677419</v>
      </c>
      <c r="K3">
        <v>3.2038709677419299</v>
      </c>
      <c r="L3">
        <v>993</v>
      </c>
      <c r="M3">
        <v>1.2032258064516099</v>
      </c>
      <c r="N3">
        <v>373</v>
      </c>
      <c r="O3">
        <v>1.30322580645161</v>
      </c>
      <c r="P3">
        <v>404</v>
      </c>
      <c r="Q3">
        <v>42</v>
      </c>
      <c r="R3">
        <v>3.8333333333333299</v>
      </c>
      <c r="S3">
        <v>73.7</v>
      </c>
      <c r="T3">
        <v>1.1319999999999999</v>
      </c>
      <c r="U3">
        <v>0.22861356932153301</v>
      </c>
      <c r="V3">
        <v>0.18879056047197601</v>
      </c>
      <c r="W3">
        <v>3.9823008849557501E-2</v>
      </c>
      <c r="X3">
        <v>0.66076696165191695</v>
      </c>
      <c r="Y3">
        <v>0.115838564489887</v>
      </c>
      <c r="Z3">
        <v>0.47321428571428498</v>
      </c>
      <c r="AA3">
        <v>1.1254327290443999</v>
      </c>
      <c r="AB3">
        <v>0.33923303834808199</v>
      </c>
      <c r="AC3">
        <v>0.256412185623971</v>
      </c>
      <c r="AD3">
        <v>0.28695652173913</v>
      </c>
      <c r="AE3">
        <v>1.9896845290867999</v>
      </c>
      <c r="AF3">
        <v>0.45722713864306702</v>
      </c>
      <c r="AG3">
        <v>0.16055088074888099</v>
      </c>
      <c r="AH3">
        <v>49.770773032153301</v>
      </c>
      <c r="AI3">
        <v>0.40967741935483798</v>
      </c>
      <c r="AJ3">
        <v>1.12265127694179</v>
      </c>
      <c r="AK3">
        <v>0.53982300884955703</v>
      </c>
      <c r="AL3">
        <v>0.17661688455365099</v>
      </c>
      <c r="AM3">
        <v>64.641779746636502</v>
      </c>
      <c r="AN3">
        <v>0.41256830601092898</v>
      </c>
      <c r="AO3">
        <v>1.50552453844725</v>
      </c>
      <c r="AP3">
        <v>655</v>
      </c>
      <c r="AQ3">
        <v>110</v>
      </c>
      <c r="AR3">
        <v>0.42094653015747602</v>
      </c>
      <c r="AS3">
        <v>275.71997725314702</v>
      </c>
      <c r="AT3">
        <v>0.55267175572519001</v>
      </c>
      <c r="AU3">
        <v>1.2509158437238801</v>
      </c>
      <c r="AV3">
        <v>0.84210526315789402</v>
      </c>
      <c r="AW3">
        <v>0.12727272727272701</v>
      </c>
      <c r="AX3">
        <v>3.8207792207792202</v>
      </c>
      <c r="AY3">
        <v>1471</v>
      </c>
      <c r="AZ3">
        <v>1.6285714285714199</v>
      </c>
      <c r="BA3">
        <v>627</v>
      </c>
      <c r="BB3">
        <v>1.9636363636363601</v>
      </c>
      <c r="BC3">
        <v>756</v>
      </c>
      <c r="BD3">
        <v>64</v>
      </c>
      <c r="BE3">
        <v>5.515625</v>
      </c>
      <c r="BF3">
        <v>70.400000000000006</v>
      </c>
      <c r="BG3">
        <v>-1.403</v>
      </c>
      <c r="BH3">
        <v>0.117557251908396</v>
      </c>
      <c r="BI3">
        <v>8.3969465648854894E-2</v>
      </c>
      <c r="BJ3">
        <v>3.3587786259541903E-2</v>
      </c>
      <c r="BK3">
        <v>0.74198473282442701</v>
      </c>
      <c r="BL3">
        <v>0.39743993369749903</v>
      </c>
      <c r="BM3">
        <v>0.61522633744855904</v>
      </c>
      <c r="BN3">
        <v>1.11609494066308</v>
      </c>
      <c r="BO3">
        <v>0.25801526717557199</v>
      </c>
      <c r="BP3">
        <v>0.488545381515754</v>
      </c>
      <c r="BQ3">
        <v>115.061080669817</v>
      </c>
      <c r="BR3">
        <v>0.37278106508875702</v>
      </c>
      <c r="BS3">
        <v>1.89078012967911</v>
      </c>
      <c r="BT3">
        <v>0.58778625954198405</v>
      </c>
      <c r="BU3">
        <v>0.425499960133008</v>
      </c>
      <c r="BV3">
        <v>163.81748465120799</v>
      </c>
      <c r="BW3">
        <v>0.58701298701298699</v>
      </c>
      <c r="BX3">
        <v>1.0542277026414</v>
      </c>
      <c r="BY3">
        <v>0.41068702290076298</v>
      </c>
      <c r="BZ3">
        <v>0.42773635936734999</v>
      </c>
      <c r="CA3">
        <v>0.50557620817843796</v>
      </c>
      <c r="CB3">
        <v>1.57776525464036</v>
      </c>
    </row>
    <row r="4" spans="1:80" x14ac:dyDescent="0.3">
      <c r="A4" t="s">
        <v>25</v>
      </c>
      <c r="B4" t="s">
        <v>182</v>
      </c>
      <c r="C4">
        <v>1117</v>
      </c>
      <c r="D4">
        <v>182</v>
      </c>
      <c r="E4">
        <v>0.299162813997366</v>
      </c>
      <c r="F4">
        <v>334.16486323505802</v>
      </c>
      <c r="G4">
        <v>0.47448522829006201</v>
      </c>
      <c r="H4">
        <v>1.33093630142136</v>
      </c>
      <c r="I4">
        <v>0.74025974025973995</v>
      </c>
      <c r="J4">
        <v>0.19367588932806301</v>
      </c>
      <c r="K4">
        <v>3.09881422924901</v>
      </c>
      <c r="L4">
        <v>1568</v>
      </c>
      <c r="M4">
        <v>1.24110671936758</v>
      </c>
      <c r="N4">
        <v>628</v>
      </c>
      <c r="O4">
        <v>1.0790513833991999</v>
      </c>
      <c r="P4">
        <v>546</v>
      </c>
      <c r="Q4">
        <v>101</v>
      </c>
      <c r="R4">
        <v>4.5346534653465298</v>
      </c>
      <c r="S4">
        <v>71</v>
      </c>
      <c r="T4">
        <v>1.351</v>
      </c>
      <c r="U4">
        <v>0.150402864816472</v>
      </c>
      <c r="V4">
        <v>0.10922112802148599</v>
      </c>
      <c r="W4">
        <v>4.1181736794986497E-2</v>
      </c>
      <c r="X4">
        <v>0.69740376007161997</v>
      </c>
      <c r="Y4">
        <v>0.16942357600859001</v>
      </c>
      <c r="Z4">
        <v>0.50192554557124502</v>
      </c>
      <c r="AA4">
        <v>1.0345477636965099</v>
      </c>
      <c r="AB4">
        <v>0.30259623992837897</v>
      </c>
      <c r="AC4">
        <v>0.59817721161055304</v>
      </c>
      <c r="AD4">
        <v>0.41124260355029502</v>
      </c>
      <c r="AE4">
        <v>2.1646623319998999</v>
      </c>
      <c r="AF4">
        <v>0.452999104744852</v>
      </c>
      <c r="AG4">
        <v>0.139172203040894</v>
      </c>
      <c r="AH4">
        <v>70.421134738692402</v>
      </c>
      <c r="AI4">
        <v>0.49011857707509798</v>
      </c>
      <c r="AJ4">
        <v>0.864646865241256</v>
      </c>
      <c r="AK4">
        <v>0.54610564010743001</v>
      </c>
      <c r="AL4">
        <v>0.43359131373376197</v>
      </c>
      <c r="AM4">
        <v>264.49070137759497</v>
      </c>
      <c r="AN4">
        <v>0.46229508196721297</v>
      </c>
      <c r="AO4">
        <v>1.74100644387763</v>
      </c>
      <c r="AP4">
        <v>953</v>
      </c>
      <c r="AQ4">
        <v>185</v>
      </c>
      <c r="AR4">
        <v>6.2393945266230801E-2</v>
      </c>
      <c r="AS4">
        <v>59.461429838717997</v>
      </c>
      <c r="AT4">
        <v>0.38405036726128</v>
      </c>
      <c r="AU4">
        <v>1.2247170421628799</v>
      </c>
      <c r="AV4">
        <v>0.68965517241379304</v>
      </c>
      <c r="AW4">
        <v>0.221176470588235</v>
      </c>
      <c r="AX4">
        <v>2.5470588235294098</v>
      </c>
      <c r="AY4">
        <v>1083</v>
      </c>
      <c r="AZ4">
        <v>0.92235294117647004</v>
      </c>
      <c r="BA4">
        <v>392</v>
      </c>
      <c r="BB4">
        <v>0.64705882352941102</v>
      </c>
      <c r="BC4">
        <v>275</v>
      </c>
      <c r="BD4">
        <v>63</v>
      </c>
      <c r="BE4">
        <v>3.88888888888888</v>
      </c>
      <c r="BF4">
        <v>73.5</v>
      </c>
      <c r="BG4">
        <v>-1.1359999999999999</v>
      </c>
      <c r="BH4">
        <v>0.20094438614900301</v>
      </c>
      <c r="BI4">
        <v>0.13798530954879301</v>
      </c>
      <c r="BJ4">
        <v>6.2959076600209801E-2</v>
      </c>
      <c r="BK4">
        <v>0.65477439664218196</v>
      </c>
      <c r="BL4">
        <v>1.8898474961617999E-2</v>
      </c>
      <c r="BM4">
        <v>0.45192307692307598</v>
      </c>
      <c r="BN4">
        <v>1.03571351372693</v>
      </c>
      <c r="BO4">
        <v>0.34522560335781699</v>
      </c>
      <c r="BP4">
        <v>0.14488991326039</v>
      </c>
      <c r="BQ4">
        <v>61.857576968302403</v>
      </c>
      <c r="BR4">
        <v>0.25531914893617003</v>
      </c>
      <c r="BS4">
        <v>1.85922888762641</v>
      </c>
      <c r="BT4">
        <v>0.44596012591815298</v>
      </c>
      <c r="BU4">
        <v>-3.88040999613106E-3</v>
      </c>
      <c r="BV4">
        <v>-1.6491742483556999</v>
      </c>
      <c r="BW4">
        <v>0.38352941176470501</v>
      </c>
      <c r="BX4">
        <v>0.83071125825478198</v>
      </c>
      <c r="BY4">
        <v>0.55299055613851</v>
      </c>
      <c r="BZ4">
        <v>0.117376806391465</v>
      </c>
      <c r="CA4">
        <v>0.38519924098671698</v>
      </c>
      <c r="CB4">
        <v>1.5410862184043601</v>
      </c>
    </row>
    <row r="5" spans="1:80" x14ac:dyDescent="0.3">
      <c r="A5" t="s">
        <v>168</v>
      </c>
      <c r="B5" t="s">
        <v>187</v>
      </c>
      <c r="C5">
        <v>963</v>
      </c>
      <c r="D5">
        <v>169</v>
      </c>
      <c r="E5">
        <v>0.26879426304851201</v>
      </c>
      <c r="F5">
        <v>258.84887531571701</v>
      </c>
      <c r="G5">
        <v>0.452751817237798</v>
      </c>
      <c r="H5">
        <v>1.30688321226919</v>
      </c>
      <c r="I5">
        <v>0.74324324324324298</v>
      </c>
      <c r="J5">
        <v>0.14869888475836401</v>
      </c>
      <c r="K5">
        <v>3.2431226765799201</v>
      </c>
      <c r="L5">
        <v>1745</v>
      </c>
      <c r="M5">
        <v>1.1152416356877299</v>
      </c>
      <c r="N5">
        <v>600</v>
      </c>
      <c r="O5">
        <v>1.1003717472118899</v>
      </c>
      <c r="P5">
        <v>592</v>
      </c>
      <c r="Q5">
        <v>87</v>
      </c>
      <c r="R5">
        <v>4.3908045977011403</v>
      </c>
      <c r="S5">
        <v>69.3</v>
      </c>
      <c r="T5">
        <v>1.468</v>
      </c>
      <c r="U5">
        <v>0.15160955347871199</v>
      </c>
      <c r="V5">
        <v>8.7227414330217995E-2</v>
      </c>
      <c r="W5">
        <v>6.4382139148494194E-2</v>
      </c>
      <c r="X5">
        <v>0.69885773624091296</v>
      </c>
      <c r="Y5">
        <v>0.25820509589559398</v>
      </c>
      <c r="Z5">
        <v>0.52451708766716199</v>
      </c>
      <c r="AA5">
        <v>1.10833902268725</v>
      </c>
      <c r="AB5">
        <v>0.30114226375908598</v>
      </c>
      <c r="AC5">
        <v>0.29336843371718202</v>
      </c>
      <c r="AD5">
        <v>0.28620689655172399</v>
      </c>
      <c r="AE5">
        <v>2.1512940426598299</v>
      </c>
      <c r="AF5">
        <v>0.55867082035306304</v>
      </c>
      <c r="AG5">
        <v>0.17420841553346</v>
      </c>
      <c r="AH5">
        <v>93.724127557001495</v>
      </c>
      <c r="AI5">
        <v>0.44052044609665397</v>
      </c>
      <c r="AJ5">
        <v>0.97234775027198295</v>
      </c>
      <c r="AK5">
        <v>0.44132917964693602</v>
      </c>
      <c r="AL5">
        <v>0.38852881825580199</v>
      </c>
      <c r="AM5">
        <v>165.12474775871601</v>
      </c>
      <c r="AN5">
        <v>0.46823529411764703</v>
      </c>
      <c r="AO5">
        <v>1.70529981776335</v>
      </c>
      <c r="AP5">
        <v>915</v>
      </c>
      <c r="AQ5">
        <v>175</v>
      </c>
      <c r="AR5">
        <v>9.1877546742188496E-2</v>
      </c>
      <c r="AS5">
        <v>84.067955269102498</v>
      </c>
      <c r="AT5">
        <v>0.37158469945355099</v>
      </c>
      <c r="AU5">
        <v>1.37113662893971</v>
      </c>
      <c r="AV5">
        <v>0.63636363636363602</v>
      </c>
      <c r="AW5">
        <v>0.26879271070615002</v>
      </c>
      <c r="AX5">
        <v>2.4255125284738002</v>
      </c>
      <c r="AY5">
        <v>1065</v>
      </c>
      <c r="AZ5">
        <v>1.0068337129840499</v>
      </c>
      <c r="BA5">
        <v>442</v>
      </c>
      <c r="BB5">
        <v>1.15717539863325</v>
      </c>
      <c r="BC5">
        <v>508</v>
      </c>
      <c r="BD5">
        <v>70</v>
      </c>
      <c r="BE5">
        <v>3.2428571428571402</v>
      </c>
      <c r="BF5">
        <v>72.599999999999994</v>
      </c>
      <c r="BG5">
        <v>-1.214</v>
      </c>
      <c r="BH5">
        <v>0.20655737704918001</v>
      </c>
      <c r="BI5">
        <v>0.13551912568305999</v>
      </c>
      <c r="BJ5">
        <v>7.10382513661202E-2</v>
      </c>
      <c r="BK5">
        <v>0.65464480874316899</v>
      </c>
      <c r="BL5">
        <v>4.9266590682748503E-2</v>
      </c>
      <c r="BM5">
        <v>0.42737896494156902</v>
      </c>
      <c r="BN5">
        <v>1.10897625190523</v>
      </c>
      <c r="BO5">
        <v>0.34535519125683001</v>
      </c>
      <c r="BP5">
        <v>0.17264958053840501</v>
      </c>
      <c r="BQ5">
        <v>58.624403669201598</v>
      </c>
      <c r="BR5">
        <v>0.265822784810126</v>
      </c>
      <c r="BS5">
        <v>2.1701015875209699</v>
      </c>
      <c r="BT5">
        <v>0.479781420765027</v>
      </c>
      <c r="BU5">
        <v>5.7957976309569198E-2</v>
      </c>
      <c r="BV5">
        <v>25.4435515999009</v>
      </c>
      <c r="BW5">
        <v>0.36218678815489702</v>
      </c>
      <c r="BX5">
        <v>1.1554336919450401</v>
      </c>
      <c r="BY5">
        <v>0.52021857923497195</v>
      </c>
      <c r="BZ5">
        <v>0.12316051191008701</v>
      </c>
      <c r="CA5">
        <v>0.380252100840336</v>
      </c>
      <c r="CB5">
        <v>1.5606215293935799</v>
      </c>
    </row>
    <row r="6" spans="1:80" x14ac:dyDescent="0.3">
      <c r="A6" t="s">
        <v>104</v>
      </c>
      <c r="B6" t="s">
        <v>186</v>
      </c>
      <c r="C6">
        <v>873</v>
      </c>
      <c r="D6">
        <v>146</v>
      </c>
      <c r="E6">
        <v>3.3360716722877201E-2</v>
      </c>
      <c r="F6">
        <v>29.123905699071798</v>
      </c>
      <c r="G6">
        <v>0.38029782359679198</v>
      </c>
      <c r="H6">
        <v>1.1694023429811899</v>
      </c>
      <c r="I6">
        <v>0.72222222222222199</v>
      </c>
      <c r="J6">
        <v>0.17994858611825101</v>
      </c>
      <c r="K6">
        <v>2.8827763496143901</v>
      </c>
      <c r="L6">
        <v>1121</v>
      </c>
      <c r="M6">
        <v>1.0051413881747999</v>
      </c>
      <c r="N6">
        <v>391</v>
      </c>
      <c r="O6">
        <v>1.0437017994858599</v>
      </c>
      <c r="P6">
        <v>406</v>
      </c>
      <c r="Q6">
        <v>59</v>
      </c>
      <c r="R6">
        <v>2.5593220338983</v>
      </c>
      <c r="S6">
        <v>74.7</v>
      </c>
      <c r="T6">
        <v>1.0429999999999999</v>
      </c>
      <c r="U6">
        <v>0.17182130584192401</v>
      </c>
      <c r="V6">
        <v>0.116838487972508</v>
      </c>
      <c r="W6">
        <v>5.49828178694158E-2</v>
      </c>
      <c r="X6">
        <v>0.646048109965635</v>
      </c>
      <c r="Y6">
        <v>-5.9209263122397902E-2</v>
      </c>
      <c r="Z6">
        <v>0.450354609929078</v>
      </c>
      <c r="AA6">
        <v>0.88740046151715402</v>
      </c>
      <c r="AB6">
        <v>0.353951890034364</v>
      </c>
      <c r="AC6">
        <v>0.202323398382214</v>
      </c>
      <c r="AD6">
        <v>0.25242718446601897</v>
      </c>
      <c r="AE6">
        <v>2.0877161621077001</v>
      </c>
      <c r="AF6">
        <v>0.44558991981672302</v>
      </c>
      <c r="AG6">
        <v>7.1402426988432799E-2</v>
      </c>
      <c r="AH6">
        <v>27.775544098500301</v>
      </c>
      <c r="AI6">
        <v>0.408740359897172</v>
      </c>
      <c r="AJ6">
        <v>0.88510250861061801</v>
      </c>
      <c r="AK6">
        <v>0.54982817869415801</v>
      </c>
      <c r="AL6">
        <v>4.0155495912599003E-2</v>
      </c>
      <c r="AM6">
        <v>19.274638038047499</v>
      </c>
      <c r="AN6">
        <v>0.360416666666666</v>
      </c>
      <c r="AO6">
        <v>1.43069525433913</v>
      </c>
      <c r="AP6">
        <v>737</v>
      </c>
      <c r="AQ6">
        <v>143</v>
      </c>
      <c r="AR6">
        <v>0.22253617774637899</v>
      </c>
      <c r="AS6">
        <v>164.00916299908101</v>
      </c>
      <c r="AT6">
        <v>0.41791044776119401</v>
      </c>
      <c r="AU6">
        <v>1.3371517493285301</v>
      </c>
      <c r="AV6">
        <v>0.73214285714285698</v>
      </c>
      <c r="AW6">
        <v>0.175519630484988</v>
      </c>
      <c r="AX6">
        <v>3.0799076212471101</v>
      </c>
      <c r="AY6">
        <v>1334</v>
      </c>
      <c r="AZ6">
        <v>1.1270207852193901</v>
      </c>
      <c r="BA6">
        <v>488</v>
      </c>
      <c r="BB6">
        <v>1.35796766743648</v>
      </c>
      <c r="BC6">
        <v>588</v>
      </c>
      <c r="BD6">
        <v>58</v>
      </c>
      <c r="BE6">
        <v>4.6034482758620596</v>
      </c>
      <c r="BF6">
        <v>72.8</v>
      </c>
      <c r="BG6">
        <v>-1.1910000000000001</v>
      </c>
      <c r="BH6">
        <v>0.16824966078697401</v>
      </c>
      <c r="BI6">
        <v>0.10719131614654</v>
      </c>
      <c r="BJ6">
        <v>6.1058344640434102E-2</v>
      </c>
      <c r="BK6">
        <v>0.67571234735413799</v>
      </c>
      <c r="BL6">
        <v>0.15304799932910901</v>
      </c>
      <c r="BM6">
        <v>0.46787148594377498</v>
      </c>
      <c r="BN6">
        <v>1.04020153216716</v>
      </c>
      <c r="BO6">
        <v>0.32428765264586101</v>
      </c>
      <c r="BP6">
        <v>0.36732744490872399</v>
      </c>
      <c r="BQ6">
        <v>108.70977322446301</v>
      </c>
      <c r="BR6">
        <v>0.31380753138075301</v>
      </c>
      <c r="BS6">
        <v>2.2596770906431898</v>
      </c>
      <c r="BT6">
        <v>0.587516960651289</v>
      </c>
      <c r="BU6">
        <v>0.15143959035097199</v>
      </c>
      <c r="BV6">
        <v>65.573342621971094</v>
      </c>
      <c r="BW6">
        <v>0.43648960739030002</v>
      </c>
      <c r="BX6">
        <v>0.98809434319996603</v>
      </c>
      <c r="BY6">
        <v>0.40841248303934802</v>
      </c>
      <c r="BZ6">
        <v>0.361162037290575</v>
      </c>
      <c r="CA6">
        <v>0.39534883720930197</v>
      </c>
      <c r="CB6">
        <v>1.89153704141509</v>
      </c>
    </row>
    <row r="7" spans="1:80" x14ac:dyDescent="0.3">
      <c r="A7" t="s">
        <v>139</v>
      </c>
      <c r="B7" t="s">
        <v>186</v>
      </c>
      <c r="C7">
        <v>796</v>
      </c>
      <c r="D7">
        <v>141</v>
      </c>
      <c r="E7">
        <v>0.30196191860669402</v>
      </c>
      <c r="F7">
        <v>240.36168721092801</v>
      </c>
      <c r="G7">
        <v>0.494974874371859</v>
      </c>
      <c r="H7">
        <v>1.2019487516121199</v>
      </c>
      <c r="I7">
        <v>0.86153846153846103</v>
      </c>
      <c r="J7">
        <v>0.136069114470842</v>
      </c>
      <c r="K7">
        <v>3.6215982721382201</v>
      </c>
      <c r="L7">
        <v>1677</v>
      </c>
      <c r="M7">
        <v>1.45788336933045</v>
      </c>
      <c r="N7">
        <v>675</v>
      </c>
      <c r="O7">
        <v>1.41684665226781</v>
      </c>
      <c r="P7">
        <v>656</v>
      </c>
      <c r="Q7">
        <v>70</v>
      </c>
      <c r="R7">
        <v>4.2428571428571402</v>
      </c>
      <c r="S7">
        <v>71.2</v>
      </c>
      <c r="T7">
        <v>1.3240000000000001</v>
      </c>
      <c r="U7">
        <v>0.13944723618090399</v>
      </c>
      <c r="V7">
        <v>0.110552763819095</v>
      </c>
      <c r="W7">
        <v>2.8894472361809E-2</v>
      </c>
      <c r="X7">
        <v>0.71105527638190902</v>
      </c>
      <c r="Y7">
        <v>0.247544637821217</v>
      </c>
      <c r="Z7">
        <v>0.56537102473498202</v>
      </c>
      <c r="AA7">
        <v>0.99843358028131501</v>
      </c>
      <c r="AB7">
        <v>0.28894472361808998</v>
      </c>
      <c r="AC7">
        <v>0.43587574871356299</v>
      </c>
      <c r="AD7">
        <v>0.32173913043478197</v>
      </c>
      <c r="AE7">
        <v>2.0820143573669498</v>
      </c>
      <c r="AF7">
        <v>0.58165829145728598</v>
      </c>
      <c r="AG7">
        <v>0.34295881465796502</v>
      </c>
      <c r="AH7">
        <v>158.789931186638</v>
      </c>
      <c r="AI7">
        <v>0.55291576673866005</v>
      </c>
      <c r="AJ7">
        <v>1.01697262566642</v>
      </c>
      <c r="AK7">
        <v>0.414572864321608</v>
      </c>
      <c r="AL7">
        <v>0.26766858474902899</v>
      </c>
      <c r="AM7">
        <v>88.330632967179497</v>
      </c>
      <c r="AN7">
        <v>0.41818181818181799</v>
      </c>
      <c r="AO7">
        <v>1.54509286930848</v>
      </c>
      <c r="AP7">
        <v>845</v>
      </c>
      <c r="AQ7">
        <v>147</v>
      </c>
      <c r="AR7">
        <v>0.11491603431153199</v>
      </c>
      <c r="AS7">
        <v>97.104048993244902</v>
      </c>
      <c r="AT7">
        <v>0.39881656804733701</v>
      </c>
      <c r="AU7">
        <v>1.1830433519742001</v>
      </c>
      <c r="AV7">
        <v>0.79245283018867896</v>
      </c>
      <c r="AW7">
        <v>0.15560640732265399</v>
      </c>
      <c r="AX7">
        <v>2.9750572082379798</v>
      </c>
      <c r="AY7">
        <v>1300</v>
      </c>
      <c r="AZ7">
        <v>1.0137299771167001</v>
      </c>
      <c r="BA7">
        <v>443</v>
      </c>
      <c r="BB7">
        <v>0.97254004576659003</v>
      </c>
      <c r="BC7">
        <v>425</v>
      </c>
      <c r="BD7">
        <v>73</v>
      </c>
      <c r="BE7">
        <v>3.4246575342465699</v>
      </c>
      <c r="BF7">
        <v>72.400000000000006</v>
      </c>
      <c r="BG7">
        <v>-1.26</v>
      </c>
      <c r="BH7">
        <v>0.17396449704142</v>
      </c>
      <c r="BI7">
        <v>0.101775147928994</v>
      </c>
      <c r="BJ7">
        <v>7.2189349112425999E-2</v>
      </c>
      <c r="BK7">
        <v>0.67928994082840199</v>
      </c>
      <c r="BL7">
        <v>7.1237508442608399E-2</v>
      </c>
      <c r="BM7">
        <v>0.45818815331010398</v>
      </c>
      <c r="BN7">
        <v>1.01793979936373</v>
      </c>
      <c r="BO7">
        <v>0.32071005917159701</v>
      </c>
      <c r="BP7">
        <v>0.207430697960102</v>
      </c>
      <c r="BQ7">
        <v>56.004382126031501</v>
      </c>
      <c r="BR7">
        <v>0.27306273062730602</v>
      </c>
      <c r="BS7">
        <v>1.7698303024681801</v>
      </c>
      <c r="BT7">
        <v>0.51715976331360902</v>
      </c>
      <c r="BU7">
        <v>0.116038041384916</v>
      </c>
      <c r="BV7">
        <v>50.708624085208697</v>
      </c>
      <c r="BW7">
        <v>0.40961098398169299</v>
      </c>
      <c r="BX7">
        <v>0.93608192881766505</v>
      </c>
      <c r="BY7">
        <v>0.47692307692307601</v>
      </c>
      <c r="BZ7">
        <v>0.13896869013903601</v>
      </c>
      <c r="CA7">
        <v>0.39205955334987502</v>
      </c>
      <c r="CB7">
        <v>1.46282876175282</v>
      </c>
    </row>
    <row r="8" spans="1:80" x14ac:dyDescent="0.3">
      <c r="A8" t="s">
        <v>50</v>
      </c>
      <c r="B8" t="s">
        <v>182</v>
      </c>
      <c r="C8">
        <v>891</v>
      </c>
      <c r="D8">
        <v>161</v>
      </c>
      <c r="E8">
        <v>0.27209534553326897</v>
      </c>
      <c r="F8">
        <v>242.43695287014299</v>
      </c>
      <c r="G8">
        <v>0.44444444444444398</v>
      </c>
      <c r="H8">
        <v>1.2852410033913</v>
      </c>
      <c r="I8">
        <v>0.79591836734693799</v>
      </c>
      <c r="J8">
        <v>0.180987202925045</v>
      </c>
      <c r="K8">
        <v>3.2829981718464301</v>
      </c>
      <c r="L8">
        <v>1796</v>
      </c>
      <c r="M8">
        <v>1.38391224862888</v>
      </c>
      <c r="N8">
        <v>757</v>
      </c>
      <c r="O8">
        <v>1.57404021937842</v>
      </c>
      <c r="P8">
        <v>861</v>
      </c>
      <c r="Q8">
        <v>79</v>
      </c>
      <c r="R8">
        <v>3.60759493670886</v>
      </c>
      <c r="S8">
        <v>72.599999999999994</v>
      </c>
      <c r="T8">
        <v>1.2290000000000001</v>
      </c>
      <c r="U8">
        <v>0.16498316498316401</v>
      </c>
      <c r="V8">
        <v>0.12121212121212099</v>
      </c>
      <c r="W8">
        <v>4.3771043771043697E-2</v>
      </c>
      <c r="X8">
        <v>0.68911335578002197</v>
      </c>
      <c r="Y8">
        <v>0.198521193548409</v>
      </c>
      <c r="Z8">
        <v>0.50651465798045603</v>
      </c>
      <c r="AA8">
        <v>1.0934221811893099</v>
      </c>
      <c r="AB8">
        <v>0.31088664421997703</v>
      </c>
      <c r="AC8">
        <v>0.43518028892209398</v>
      </c>
      <c r="AD8">
        <v>0.30685920577617298</v>
      </c>
      <c r="AE8">
        <v>1.9870722234480001</v>
      </c>
      <c r="AF8">
        <v>0.61391694725028001</v>
      </c>
      <c r="AG8">
        <v>0.23543012301938501</v>
      </c>
      <c r="AH8">
        <v>128.780277291603</v>
      </c>
      <c r="AI8">
        <v>0.469835466179159</v>
      </c>
      <c r="AJ8">
        <v>1.07726327832112</v>
      </c>
      <c r="AK8">
        <v>0.38383838383838298</v>
      </c>
      <c r="AL8">
        <v>0.33989947807564702</v>
      </c>
      <c r="AM8">
        <v>116.245621501871</v>
      </c>
      <c r="AN8">
        <v>0.40643274853801098</v>
      </c>
      <c r="AO8">
        <v>1.66977535837716</v>
      </c>
      <c r="AP8">
        <v>875</v>
      </c>
      <c r="AQ8">
        <v>160</v>
      </c>
      <c r="AR8">
        <v>0.12631242289979</v>
      </c>
      <c r="AS8">
        <v>110.523370037316</v>
      </c>
      <c r="AT8">
        <v>0.39657142857142802</v>
      </c>
      <c r="AU8">
        <v>1.2284929210259199</v>
      </c>
      <c r="AV8">
        <v>0.64615384615384597</v>
      </c>
      <c r="AW8">
        <v>0.198294243070362</v>
      </c>
      <c r="AX8">
        <v>2.8989339019189702</v>
      </c>
      <c r="AY8">
        <v>1360</v>
      </c>
      <c r="AZ8">
        <v>0.94243070362473302</v>
      </c>
      <c r="BA8">
        <v>442</v>
      </c>
      <c r="BB8">
        <v>0.94882729211087402</v>
      </c>
      <c r="BC8">
        <v>445</v>
      </c>
      <c r="BD8">
        <v>68</v>
      </c>
      <c r="BE8">
        <v>3.02941176470588</v>
      </c>
      <c r="BF8">
        <v>71.8</v>
      </c>
      <c r="BG8">
        <v>-1.252</v>
      </c>
      <c r="BH8">
        <v>0.16514285714285701</v>
      </c>
      <c r="BI8">
        <v>0.10228571428571399</v>
      </c>
      <c r="BJ8">
        <v>6.2857142857142806E-2</v>
      </c>
      <c r="BK8">
        <v>0.68228571428571405</v>
      </c>
      <c r="BL8">
        <v>0.100436957829119</v>
      </c>
      <c r="BM8">
        <v>0.47738693467336601</v>
      </c>
      <c r="BN8">
        <v>1.01803375541976</v>
      </c>
      <c r="BO8">
        <v>0.31771428571428501</v>
      </c>
      <c r="BP8">
        <v>0.18187951875299399</v>
      </c>
      <c r="BQ8">
        <v>79.833388160644006</v>
      </c>
      <c r="BR8">
        <v>0.22302158273381201</v>
      </c>
      <c r="BS8">
        <v>2.1959261822800702</v>
      </c>
      <c r="BT8">
        <v>0.53600000000000003</v>
      </c>
      <c r="BU8">
        <v>6.9615499716809998E-2</v>
      </c>
      <c r="BV8">
        <v>32.649669367183897</v>
      </c>
      <c r="BW8">
        <v>0.41151385927505302</v>
      </c>
      <c r="BX8">
        <v>0.92598581984671202</v>
      </c>
      <c r="BY8">
        <v>0.46171428571428502</v>
      </c>
      <c r="BZ8">
        <v>0.19760739643723699</v>
      </c>
      <c r="CA8">
        <v>0.38118811881188103</v>
      </c>
      <c r="CB8">
        <v>1.6076089634128601</v>
      </c>
    </row>
    <row r="9" spans="1:80" x14ac:dyDescent="0.3">
      <c r="A9" t="s">
        <v>164</v>
      </c>
      <c r="B9" t="s">
        <v>187</v>
      </c>
      <c r="C9">
        <v>727</v>
      </c>
      <c r="D9">
        <v>138</v>
      </c>
      <c r="E9">
        <v>0.128014840050971</v>
      </c>
      <c r="F9">
        <v>93.066788717056298</v>
      </c>
      <c r="G9">
        <v>0.36726272352132</v>
      </c>
      <c r="H9">
        <v>1.3533035643549001</v>
      </c>
      <c r="I9">
        <v>0.60869565217391297</v>
      </c>
      <c r="J9">
        <v>0.17374517374517301</v>
      </c>
      <c r="K9">
        <v>2.9339768339768302</v>
      </c>
      <c r="L9">
        <v>760</v>
      </c>
      <c r="M9">
        <v>1.11196911196911</v>
      </c>
      <c r="N9">
        <v>288</v>
      </c>
      <c r="O9">
        <v>1.0386100386100301</v>
      </c>
      <c r="P9">
        <v>269</v>
      </c>
      <c r="Q9">
        <v>60</v>
      </c>
      <c r="R9">
        <v>3.36666666666666</v>
      </c>
      <c r="S9">
        <v>74.400000000000006</v>
      </c>
      <c r="T9">
        <v>1.1100000000000001</v>
      </c>
      <c r="U9">
        <v>0.26822558459422202</v>
      </c>
      <c r="V9">
        <v>0.15818431911966899</v>
      </c>
      <c r="W9">
        <v>0.11004126547455199</v>
      </c>
      <c r="X9">
        <v>0.65199449793672604</v>
      </c>
      <c r="Y9">
        <v>3.44861634364119E-2</v>
      </c>
      <c r="Z9">
        <v>0.41350210970464102</v>
      </c>
      <c r="AA9">
        <v>1.0825924184668001</v>
      </c>
      <c r="AB9">
        <v>0.34800550206327302</v>
      </c>
      <c r="AC9">
        <v>0.30324247924188502</v>
      </c>
      <c r="AD9">
        <v>0.280632411067193</v>
      </c>
      <c r="AE9">
        <v>2.10061884032769</v>
      </c>
      <c r="AF9">
        <v>0.35625859697386503</v>
      </c>
      <c r="AG9">
        <v>5.8436994491962001E-3</v>
      </c>
      <c r="AH9">
        <v>1.5135181573418099</v>
      </c>
      <c r="AI9">
        <v>0.36679536679536601</v>
      </c>
      <c r="AJ9">
        <v>0.77697184103824102</v>
      </c>
      <c r="AK9">
        <v>0.63823933975240699</v>
      </c>
      <c r="AL9">
        <v>0.22711903848387499</v>
      </c>
      <c r="AM9">
        <v>105.383233856518</v>
      </c>
      <c r="AN9">
        <v>0.37068965517241298</v>
      </c>
      <c r="AO9">
        <v>1.6716263185123601</v>
      </c>
      <c r="AP9">
        <v>681</v>
      </c>
      <c r="AQ9">
        <v>133</v>
      </c>
      <c r="AR9">
        <v>0.336293510198795</v>
      </c>
      <c r="AS9">
        <v>229.015880445379</v>
      </c>
      <c r="AT9">
        <v>0.444933920704845</v>
      </c>
      <c r="AU9">
        <v>1.48246335088698</v>
      </c>
      <c r="AV9">
        <v>0.72093023255813904</v>
      </c>
      <c r="AW9">
        <v>0.17127071823204401</v>
      </c>
      <c r="AX9">
        <v>3.25</v>
      </c>
      <c r="AY9">
        <v>1177</v>
      </c>
      <c r="AZ9">
        <v>1.25414364640883</v>
      </c>
      <c r="BA9">
        <v>454</v>
      </c>
      <c r="BB9">
        <v>2.9972375690607702</v>
      </c>
      <c r="BC9">
        <v>1085</v>
      </c>
      <c r="BD9">
        <v>55</v>
      </c>
      <c r="BE9">
        <v>4.5090909090908999</v>
      </c>
      <c r="BF9">
        <v>71</v>
      </c>
      <c r="BG9">
        <v>-1.379</v>
      </c>
      <c r="BH9">
        <v>0.19383259911894199</v>
      </c>
      <c r="BI9">
        <v>0.120411160058737</v>
      </c>
      <c r="BJ9">
        <v>7.3421439060205498E-2</v>
      </c>
      <c r="BK9">
        <v>0.68428781204111599</v>
      </c>
      <c r="BL9">
        <v>0.27533612431274401</v>
      </c>
      <c r="BM9">
        <v>0.50214592274678105</v>
      </c>
      <c r="BN9">
        <v>1.2430493623956</v>
      </c>
      <c r="BO9">
        <v>0.31571218795888401</v>
      </c>
      <c r="BP9">
        <v>0.468415100072749</v>
      </c>
      <c r="BQ9">
        <v>102.01045286705801</v>
      </c>
      <c r="BR9">
        <v>0.32093023255813902</v>
      </c>
      <c r="BS9">
        <v>2.2943890509881899</v>
      </c>
      <c r="BT9">
        <v>0.53157121879588798</v>
      </c>
      <c r="BU9">
        <v>0.35974701483289301</v>
      </c>
      <c r="BV9">
        <v>130.22841936950701</v>
      </c>
      <c r="BW9">
        <v>0.46408839779005501</v>
      </c>
      <c r="BX9">
        <v>1.3112811796785</v>
      </c>
      <c r="BY9">
        <v>0.465491923641703</v>
      </c>
      <c r="BZ9">
        <v>0.32179953585822701</v>
      </c>
      <c r="CA9">
        <v>0.42586750788643501</v>
      </c>
      <c r="CB9">
        <v>1.6954900528353101</v>
      </c>
    </row>
    <row r="10" spans="1:80" x14ac:dyDescent="0.3">
      <c r="A10" t="s">
        <v>64</v>
      </c>
      <c r="B10" t="s">
        <v>280</v>
      </c>
      <c r="C10">
        <v>847</v>
      </c>
      <c r="D10">
        <v>134</v>
      </c>
      <c r="E10">
        <v>0.26994849061875398</v>
      </c>
      <c r="F10">
        <v>228.646371554084</v>
      </c>
      <c r="G10">
        <v>0.46871310507674102</v>
      </c>
      <c r="H10">
        <v>1.1548839328424301</v>
      </c>
      <c r="I10">
        <v>0.85714285714285698</v>
      </c>
      <c r="J10">
        <v>0.117166212534059</v>
      </c>
      <c r="K10">
        <v>3.1358310626702899</v>
      </c>
      <c r="L10">
        <v>2302</v>
      </c>
      <c r="M10">
        <v>0.94414168937329701</v>
      </c>
      <c r="N10">
        <v>693</v>
      </c>
      <c r="O10">
        <v>1.2179836512261499</v>
      </c>
      <c r="P10">
        <v>894</v>
      </c>
      <c r="Q10">
        <v>80</v>
      </c>
      <c r="R10">
        <v>4.5875000000000004</v>
      </c>
      <c r="S10">
        <v>63.6</v>
      </c>
      <c r="T10">
        <v>1.8660000000000001</v>
      </c>
      <c r="U10">
        <v>0.109799291617473</v>
      </c>
      <c r="V10">
        <v>8.3825265643447402E-2</v>
      </c>
      <c r="W10">
        <v>2.5974025974025899E-2</v>
      </c>
      <c r="X10">
        <v>0.74498229043683495</v>
      </c>
      <c r="Y10">
        <v>0.21632217702889001</v>
      </c>
      <c r="Z10">
        <v>0.50871632329635497</v>
      </c>
      <c r="AA10">
        <v>0.94608494010369204</v>
      </c>
      <c r="AB10">
        <v>0.255017709563164</v>
      </c>
      <c r="AC10">
        <v>0.42660684189284698</v>
      </c>
      <c r="AD10">
        <v>0.35185185185185103</v>
      </c>
      <c r="AE10">
        <v>2.03678494164686</v>
      </c>
      <c r="AF10">
        <v>0.86658795749704798</v>
      </c>
      <c r="AG10">
        <v>0.240449421739864</v>
      </c>
      <c r="AH10">
        <v>176.48987555706</v>
      </c>
      <c r="AI10">
        <v>0.47002724795640299</v>
      </c>
      <c r="AJ10">
        <v>1.0278353371886799</v>
      </c>
      <c r="AK10">
        <v>0.131050767414403</v>
      </c>
      <c r="AL10">
        <v>0.47682542828977598</v>
      </c>
      <c r="AM10">
        <v>52.927622540165103</v>
      </c>
      <c r="AN10">
        <v>0.46846846846846801</v>
      </c>
      <c r="AO10">
        <v>1.9978025001605899</v>
      </c>
      <c r="AP10">
        <v>716</v>
      </c>
      <c r="AQ10">
        <v>128</v>
      </c>
      <c r="AR10">
        <v>0.22540949938000099</v>
      </c>
      <c r="AS10">
        <v>161.39320155607999</v>
      </c>
      <c r="AT10">
        <v>0.40921787709497198</v>
      </c>
      <c r="AU10">
        <v>1.3923237663292101</v>
      </c>
      <c r="AV10">
        <v>0.64285714285714202</v>
      </c>
      <c r="AW10">
        <v>0.173295454545454</v>
      </c>
      <c r="AX10">
        <v>2.9599431818181801</v>
      </c>
      <c r="AY10">
        <v>1042</v>
      </c>
      <c r="AZ10">
        <v>1.0767045454545401</v>
      </c>
      <c r="BA10">
        <v>379</v>
      </c>
      <c r="BB10">
        <v>1.0965909090909001</v>
      </c>
      <c r="BC10">
        <v>386</v>
      </c>
      <c r="BD10">
        <v>58</v>
      </c>
      <c r="BE10">
        <v>3.6551724137931001</v>
      </c>
      <c r="BF10">
        <v>71</v>
      </c>
      <c r="BG10">
        <v>-1.3089999999999999</v>
      </c>
      <c r="BH10">
        <v>0.17178770949720601</v>
      </c>
      <c r="BI10">
        <v>0.10754189944134</v>
      </c>
      <c r="BJ10">
        <v>6.4245810055865896E-2</v>
      </c>
      <c r="BK10">
        <v>0.67318435754189898</v>
      </c>
      <c r="BL10">
        <v>0.18251926001805499</v>
      </c>
      <c r="BM10">
        <v>0.47095435684647302</v>
      </c>
      <c r="BN10">
        <v>1.1799151895417099</v>
      </c>
      <c r="BO10">
        <v>0.32681564245810002</v>
      </c>
      <c r="BP10">
        <v>0.31375606080076102</v>
      </c>
      <c r="BQ10">
        <v>94.959423755179202</v>
      </c>
      <c r="BR10">
        <v>0.28205128205128199</v>
      </c>
      <c r="BS10">
        <v>2.12288053800745</v>
      </c>
      <c r="BT10">
        <v>0.491620111731843</v>
      </c>
      <c r="BU10">
        <v>0.19390029104763901</v>
      </c>
      <c r="BV10">
        <v>68.252902448769206</v>
      </c>
      <c r="BW10">
        <v>0.39772727272727199</v>
      </c>
      <c r="BX10">
        <v>1.21266874335511</v>
      </c>
      <c r="BY10">
        <v>0.50139664804469197</v>
      </c>
      <c r="BZ10">
        <v>0.26451092968016399</v>
      </c>
      <c r="CA10">
        <v>0.42618384401114201</v>
      </c>
      <c r="CB10">
        <v>1.5567139834296899</v>
      </c>
    </row>
    <row r="11" spans="1:80" x14ac:dyDescent="0.3">
      <c r="A11" t="s">
        <v>79</v>
      </c>
      <c r="B11" t="s">
        <v>182</v>
      </c>
      <c r="C11">
        <v>900</v>
      </c>
      <c r="D11">
        <v>153</v>
      </c>
      <c r="E11">
        <v>0.20914602149449801</v>
      </c>
      <c r="F11">
        <v>188.23141934504801</v>
      </c>
      <c r="G11">
        <v>0.43666666666666598</v>
      </c>
      <c r="H11">
        <v>1.2670042332721001</v>
      </c>
      <c r="I11">
        <v>0.71428571428571397</v>
      </c>
      <c r="J11">
        <v>0.17730496453900699</v>
      </c>
      <c r="K11">
        <v>3.1539007092198501</v>
      </c>
      <c r="L11">
        <v>1334</v>
      </c>
      <c r="M11">
        <v>1.2789598108747</v>
      </c>
      <c r="N11">
        <v>541</v>
      </c>
      <c r="O11">
        <v>1.5744680851063799</v>
      </c>
      <c r="P11">
        <v>666</v>
      </c>
      <c r="Q11">
        <v>74</v>
      </c>
      <c r="R11">
        <v>3.85135135135135</v>
      </c>
      <c r="S11">
        <v>72.3</v>
      </c>
      <c r="T11">
        <v>1.2509999999999999</v>
      </c>
      <c r="U11">
        <v>0.14000000000000001</v>
      </c>
      <c r="V11">
        <v>9.44444444444444E-2</v>
      </c>
      <c r="W11">
        <v>4.5555555555555502E-2</v>
      </c>
      <c r="X11">
        <v>0.68</v>
      </c>
      <c r="Y11">
        <v>0.161859385758653</v>
      </c>
      <c r="Z11">
        <v>0.49183006535947699</v>
      </c>
      <c r="AA11">
        <v>1.06764679264222</v>
      </c>
      <c r="AB11">
        <v>0.32</v>
      </c>
      <c r="AC11">
        <v>0.30963012243316801</v>
      </c>
      <c r="AD11">
        <v>0.31944444444444398</v>
      </c>
      <c r="AE11">
        <v>1.9192497727242099</v>
      </c>
      <c r="AF11">
        <v>0.47</v>
      </c>
      <c r="AG11">
        <v>0.22127791796177099</v>
      </c>
      <c r="AH11">
        <v>93.600559297829193</v>
      </c>
      <c r="AI11">
        <v>0.46572104018912502</v>
      </c>
      <c r="AJ11">
        <v>1.07633722506559</v>
      </c>
      <c r="AK11">
        <v>0.52888888888888796</v>
      </c>
      <c r="AL11">
        <v>0.200373598589176</v>
      </c>
      <c r="AM11">
        <v>95.377832928447802</v>
      </c>
      <c r="AN11">
        <v>0.41176470588235198</v>
      </c>
      <c r="AO11">
        <v>1.4586440323368099</v>
      </c>
      <c r="AP11">
        <v>929</v>
      </c>
      <c r="AQ11">
        <v>161</v>
      </c>
      <c r="AR11">
        <v>0.10088975878345199</v>
      </c>
      <c r="AS11">
        <v>93.726585909826994</v>
      </c>
      <c r="AT11">
        <v>0.40904198062432701</v>
      </c>
      <c r="AU11">
        <v>1.2145110323727</v>
      </c>
      <c r="AV11">
        <v>0.55000000000000004</v>
      </c>
      <c r="AW11">
        <v>0.23448275862068901</v>
      </c>
      <c r="AX11">
        <v>2.62206896551724</v>
      </c>
      <c r="AY11">
        <v>1141</v>
      </c>
      <c r="AZ11">
        <v>1.0206896551724101</v>
      </c>
      <c r="BA11">
        <v>444</v>
      </c>
      <c r="BB11">
        <v>0.90804597701149403</v>
      </c>
      <c r="BC11">
        <v>395</v>
      </c>
      <c r="BD11">
        <v>71</v>
      </c>
      <c r="BE11">
        <v>3.52112676056338</v>
      </c>
      <c r="BF11">
        <v>73</v>
      </c>
      <c r="BG11">
        <v>-1.1859999999999999</v>
      </c>
      <c r="BH11">
        <v>0.178686759956942</v>
      </c>
      <c r="BI11">
        <v>0.121636167922497</v>
      </c>
      <c r="BJ11">
        <v>5.7050592034445603E-2</v>
      </c>
      <c r="BK11">
        <v>0.67061356297093599</v>
      </c>
      <c r="BL11">
        <v>8.1276309110191105E-4</v>
      </c>
      <c r="BM11">
        <v>0.45104333868378799</v>
      </c>
      <c r="BN11">
        <v>0.95174564928501804</v>
      </c>
      <c r="BO11">
        <v>0.32938643702906301</v>
      </c>
      <c r="BP11">
        <v>0.30464128922898798</v>
      </c>
      <c r="BQ11">
        <v>106.736108958834</v>
      </c>
      <c r="BR11">
        <v>0.32352941176470501</v>
      </c>
      <c r="BS11">
        <v>1.96034004901554</v>
      </c>
      <c r="BT11">
        <v>0.46824542518837398</v>
      </c>
      <c r="BU11">
        <v>1.64284197308865E-2</v>
      </c>
      <c r="BV11">
        <v>7.1463625829356596</v>
      </c>
      <c r="BW11">
        <v>0.37471264367815998</v>
      </c>
      <c r="BX11">
        <v>0.92846571798642596</v>
      </c>
      <c r="BY11">
        <v>0.527448869752422</v>
      </c>
      <c r="BZ11">
        <v>0.21782879379353901</v>
      </c>
      <c r="CA11">
        <v>0.44285714285714201</v>
      </c>
      <c r="CB11">
        <v>1.42937456345548</v>
      </c>
    </row>
    <row r="12" spans="1:80" x14ac:dyDescent="0.3">
      <c r="A12" t="s">
        <v>176</v>
      </c>
      <c r="B12" t="s">
        <v>279</v>
      </c>
      <c r="C12">
        <v>870</v>
      </c>
      <c r="D12">
        <v>154</v>
      </c>
      <c r="E12">
        <v>0.111394577721633</v>
      </c>
      <c r="F12">
        <v>96.913282617821196</v>
      </c>
      <c r="G12">
        <v>0.403448275862068</v>
      </c>
      <c r="H12">
        <v>1.2151851950083199</v>
      </c>
      <c r="I12">
        <v>0.75</v>
      </c>
      <c r="J12">
        <v>0.13658536585365799</v>
      </c>
      <c r="K12">
        <v>3.0373170731707302</v>
      </c>
      <c r="L12">
        <v>1245</v>
      </c>
      <c r="M12">
        <v>1.01219512195121</v>
      </c>
      <c r="N12">
        <v>415</v>
      </c>
      <c r="O12">
        <v>0.98048780487804799</v>
      </c>
      <c r="P12">
        <v>402</v>
      </c>
      <c r="Q12">
        <v>68</v>
      </c>
      <c r="R12">
        <v>3.6764705882352899</v>
      </c>
      <c r="S12">
        <v>69.5</v>
      </c>
      <c r="T12">
        <v>1.4550000000000001</v>
      </c>
      <c r="U12">
        <v>0.150574712643678</v>
      </c>
      <c r="V12">
        <v>9.1954022988505704E-2</v>
      </c>
      <c r="W12">
        <v>5.8620689655172399E-2</v>
      </c>
      <c r="X12">
        <v>0.67241379310344795</v>
      </c>
      <c r="Y12">
        <v>7.9773028384406794E-2</v>
      </c>
      <c r="Z12">
        <v>0.45641025641025601</v>
      </c>
      <c r="AA12">
        <v>1.0314111049497201</v>
      </c>
      <c r="AB12">
        <v>0.32758620689655099</v>
      </c>
      <c r="AC12">
        <v>0.17630196846646701</v>
      </c>
      <c r="AD12">
        <v>0.29473684210526302</v>
      </c>
      <c r="AE12">
        <v>1.79932426698031</v>
      </c>
      <c r="AF12">
        <v>0.47126436781609099</v>
      </c>
      <c r="AG12">
        <v>0.13375960547505999</v>
      </c>
      <c r="AH12">
        <v>54.841438244774601</v>
      </c>
      <c r="AI12">
        <v>0.404878048780487</v>
      </c>
      <c r="AJ12">
        <v>1.03207707421813</v>
      </c>
      <c r="AK12">
        <v>0.52413793103448203</v>
      </c>
      <c r="AL12">
        <v>0.115747948757673</v>
      </c>
      <c r="AM12">
        <v>52.781064633499199</v>
      </c>
      <c r="AN12">
        <v>0.40570175438596401</v>
      </c>
      <c r="AO12">
        <v>1.37948761690654</v>
      </c>
      <c r="AP12">
        <v>934</v>
      </c>
      <c r="AQ12">
        <v>152</v>
      </c>
      <c r="AR12">
        <v>0.23728403975049001</v>
      </c>
      <c r="AS12">
        <v>221.623293126958</v>
      </c>
      <c r="AT12">
        <v>0.49143468950749403</v>
      </c>
      <c r="AU12">
        <v>1.0840385033683799</v>
      </c>
      <c r="AV12">
        <v>0.79729729729729704</v>
      </c>
      <c r="AW12">
        <v>0.129411764705882</v>
      </c>
      <c r="AX12">
        <v>3.2727450980392101</v>
      </c>
      <c r="AY12">
        <v>1669</v>
      </c>
      <c r="AZ12">
        <v>1.0627450980392099</v>
      </c>
      <c r="BA12">
        <v>542</v>
      </c>
      <c r="BB12">
        <v>1.1000000000000001</v>
      </c>
      <c r="BC12">
        <v>561</v>
      </c>
      <c r="BD12">
        <v>68</v>
      </c>
      <c r="BE12">
        <v>3.9264705882352899</v>
      </c>
      <c r="BF12">
        <v>74.3</v>
      </c>
      <c r="BG12">
        <v>-1.123</v>
      </c>
      <c r="BH12">
        <v>0.131691648822269</v>
      </c>
      <c r="BI12">
        <v>8.56531049250535E-2</v>
      </c>
      <c r="BJ12">
        <v>4.6038543897216198E-2</v>
      </c>
      <c r="BK12">
        <v>0.73233404710920702</v>
      </c>
      <c r="BL12">
        <v>0.23417827951272399</v>
      </c>
      <c r="BM12">
        <v>0.56286549707602296</v>
      </c>
      <c r="BN12">
        <v>0.92220775893186702</v>
      </c>
      <c r="BO12">
        <v>0.26766595289079198</v>
      </c>
      <c r="BP12">
        <v>0.24578139976101801</v>
      </c>
      <c r="BQ12">
        <v>156.49928552302899</v>
      </c>
      <c r="BR12">
        <v>0.29599999999999999</v>
      </c>
      <c r="BS12">
        <v>1.9259957548286599</v>
      </c>
      <c r="BT12">
        <v>0.54603854389721596</v>
      </c>
      <c r="BU12">
        <v>0.186390494230285</v>
      </c>
      <c r="BV12">
        <v>95.059152057445502</v>
      </c>
      <c r="BW12">
        <v>0.474509803921568</v>
      </c>
      <c r="BX12">
        <v>0.891951827129015</v>
      </c>
      <c r="BY12">
        <v>0.43897216274089901</v>
      </c>
      <c r="BZ12">
        <v>0.38170557444641301</v>
      </c>
      <c r="CA12">
        <v>0.52926829268292597</v>
      </c>
      <c r="CB12">
        <v>1.2982549810178201</v>
      </c>
    </row>
    <row r="13" spans="1:80" x14ac:dyDescent="0.3">
      <c r="A13" t="s">
        <v>44</v>
      </c>
      <c r="B13" t="s">
        <v>2</v>
      </c>
      <c r="C13">
        <v>948</v>
      </c>
      <c r="D13">
        <v>169</v>
      </c>
      <c r="E13">
        <v>0.28090292878240097</v>
      </c>
      <c r="F13">
        <v>266.29597648571598</v>
      </c>
      <c r="G13">
        <v>0.45675105485231998</v>
      </c>
      <c r="H13">
        <v>1.3224446520526101</v>
      </c>
      <c r="I13">
        <v>0.74285714285714199</v>
      </c>
      <c r="J13">
        <v>0.16042780748663099</v>
      </c>
      <c r="K13">
        <v>3.3352941176470501</v>
      </c>
      <c r="L13">
        <v>1871</v>
      </c>
      <c r="M13">
        <v>1.31550802139037</v>
      </c>
      <c r="N13">
        <v>738</v>
      </c>
      <c r="O13">
        <v>1.72192513368983</v>
      </c>
      <c r="P13">
        <v>966</v>
      </c>
      <c r="Q13">
        <v>91</v>
      </c>
      <c r="R13">
        <v>4</v>
      </c>
      <c r="S13">
        <v>68.7</v>
      </c>
      <c r="T13">
        <v>1.4950000000000001</v>
      </c>
      <c r="U13">
        <v>0.14978902953586401</v>
      </c>
      <c r="V13">
        <v>0.10548523206751</v>
      </c>
      <c r="W13">
        <v>4.4303797468354403E-2</v>
      </c>
      <c r="X13">
        <v>0.71624472573839604</v>
      </c>
      <c r="Y13">
        <v>0.25898619861899602</v>
      </c>
      <c r="Z13">
        <v>0.50957290132547794</v>
      </c>
      <c r="AA13">
        <v>1.2025938771528299</v>
      </c>
      <c r="AB13">
        <v>0.28375527426160302</v>
      </c>
      <c r="AC13">
        <v>0.33622434060750001</v>
      </c>
      <c r="AD13">
        <v>0.32342007434944198</v>
      </c>
      <c r="AE13">
        <v>1.79909256142413</v>
      </c>
      <c r="AF13">
        <v>0.591772151898734</v>
      </c>
      <c r="AG13">
        <v>0.30093623391727797</v>
      </c>
      <c r="AH13">
        <v>168.82522722759299</v>
      </c>
      <c r="AI13">
        <v>0.46702317290552497</v>
      </c>
      <c r="AJ13">
        <v>1.1778751894938699</v>
      </c>
      <c r="AK13">
        <v>0.40717299578059002</v>
      </c>
      <c r="AL13">
        <v>0.26196471287614498</v>
      </c>
      <c r="AM13">
        <v>101.118379170192</v>
      </c>
      <c r="AN13">
        <v>0.44300518134715</v>
      </c>
      <c r="AO13">
        <v>1.5439487408853001</v>
      </c>
      <c r="AP13">
        <v>947</v>
      </c>
      <c r="AQ13">
        <v>166</v>
      </c>
      <c r="AR13">
        <v>0.14564698374999599</v>
      </c>
      <c r="AS13">
        <v>137.92769361124601</v>
      </c>
      <c r="AT13">
        <v>0.37170010559661998</v>
      </c>
      <c r="AU13">
        <v>1.37308210351451</v>
      </c>
      <c r="AV13">
        <v>0.76271186440677896</v>
      </c>
      <c r="AW13">
        <v>0.16192560175054699</v>
      </c>
      <c r="AX13">
        <v>2.7975929978118099</v>
      </c>
      <c r="AY13">
        <v>1279</v>
      </c>
      <c r="AZ13">
        <v>0.947483588621444</v>
      </c>
      <c r="BA13">
        <v>433</v>
      </c>
      <c r="BB13">
        <v>1.02625820568927</v>
      </c>
      <c r="BC13">
        <v>469</v>
      </c>
      <c r="BD13">
        <v>73</v>
      </c>
      <c r="BE13">
        <v>3.0410958904109502</v>
      </c>
      <c r="BF13">
        <v>74</v>
      </c>
      <c r="BG13">
        <v>-1.083</v>
      </c>
      <c r="BH13">
        <v>0.19957761351636699</v>
      </c>
      <c r="BI13">
        <v>0.12988384371700101</v>
      </c>
      <c r="BJ13">
        <v>6.9693769799366395E-2</v>
      </c>
      <c r="BK13">
        <v>0.64941921858500495</v>
      </c>
      <c r="BL13">
        <v>9.9253540056506495E-2</v>
      </c>
      <c r="BM13">
        <v>0.42926829268292599</v>
      </c>
      <c r="BN13">
        <v>1.10479057101015</v>
      </c>
      <c r="BO13">
        <v>0.35058078141499399</v>
      </c>
      <c r="BP13">
        <v>0.23158664601354001</v>
      </c>
      <c r="BQ13">
        <v>103.485121039259</v>
      </c>
      <c r="BR13">
        <v>0.265060240963855</v>
      </c>
      <c r="BS13">
        <v>2.1779567010275902</v>
      </c>
      <c r="BT13">
        <v>0.48257655755015799</v>
      </c>
      <c r="BU13">
        <v>0.102544688919048</v>
      </c>
      <c r="BV13">
        <v>46.862922836005097</v>
      </c>
      <c r="BW13">
        <v>0.36105032822757099</v>
      </c>
      <c r="BX13">
        <v>1.0617622366039601</v>
      </c>
      <c r="BY13">
        <v>0.50686378035902802</v>
      </c>
      <c r="BZ13">
        <v>0.21559400216512301</v>
      </c>
      <c r="CA13">
        <v>0.389583333333333</v>
      </c>
      <c r="CB13">
        <v>1.6477761037296901</v>
      </c>
    </row>
    <row r="14" spans="1:80" x14ac:dyDescent="0.3">
      <c r="A14" t="s">
        <v>170</v>
      </c>
      <c r="B14" t="s">
        <v>188</v>
      </c>
      <c r="C14">
        <v>853</v>
      </c>
      <c r="D14">
        <v>143</v>
      </c>
      <c r="E14">
        <v>0.18133509317379101</v>
      </c>
      <c r="F14">
        <v>154.67883447724299</v>
      </c>
      <c r="G14">
        <v>0.43376318874560299</v>
      </c>
      <c r="H14">
        <v>1.1754351801349301</v>
      </c>
      <c r="I14">
        <v>0.70909090909090899</v>
      </c>
      <c r="J14">
        <v>0.195754716981132</v>
      </c>
      <c r="K14">
        <v>2.75778301886792</v>
      </c>
      <c r="L14">
        <v>1169</v>
      </c>
      <c r="M14">
        <v>0.89858490566037696</v>
      </c>
      <c r="N14">
        <v>381</v>
      </c>
      <c r="O14">
        <v>0.50235849056603699</v>
      </c>
      <c r="P14">
        <v>213</v>
      </c>
      <c r="Q14">
        <v>76</v>
      </c>
      <c r="R14">
        <v>3.98684210526315</v>
      </c>
      <c r="S14">
        <v>70.2</v>
      </c>
      <c r="T14">
        <v>1.39</v>
      </c>
      <c r="U14">
        <v>0.151230949589683</v>
      </c>
      <c r="V14">
        <v>0.104337631887456</v>
      </c>
      <c r="W14">
        <v>4.6893317702227398E-2</v>
      </c>
      <c r="X14">
        <v>0.68112543962485295</v>
      </c>
      <c r="Y14">
        <v>5.6454856124486197E-2</v>
      </c>
      <c r="Z14">
        <v>0.48020654044750399</v>
      </c>
      <c r="AA14">
        <v>0.90237531940918403</v>
      </c>
      <c r="AB14">
        <v>0.318874560375146</v>
      </c>
      <c r="AC14">
        <v>0.448082952459255</v>
      </c>
      <c r="AD14">
        <v>0.33455882352941102</v>
      </c>
      <c r="AE14">
        <v>2.0126187091732199</v>
      </c>
      <c r="AF14">
        <v>0.49706916764360998</v>
      </c>
      <c r="AG14">
        <v>5.2047739714013302E-2</v>
      </c>
      <c r="AH14">
        <v>22.0682416387416</v>
      </c>
      <c r="AI14">
        <v>0.42688679245283001</v>
      </c>
      <c r="AJ14">
        <v>0.82855439139429699</v>
      </c>
      <c r="AK14">
        <v>0.50293083235638902</v>
      </c>
      <c r="AL14">
        <v>0.30911560102214902</v>
      </c>
      <c r="AM14">
        <v>132.61059283850199</v>
      </c>
      <c r="AN14">
        <v>0.44055944055944002</v>
      </c>
      <c r="AO14">
        <v>1.5076331841669699</v>
      </c>
      <c r="AP14">
        <v>787</v>
      </c>
      <c r="AQ14">
        <v>146</v>
      </c>
      <c r="AR14">
        <v>0.12129347744546901</v>
      </c>
      <c r="AS14">
        <v>95.457966749584301</v>
      </c>
      <c r="AT14">
        <v>0.38119440914866498</v>
      </c>
      <c r="AU14">
        <v>1.26958166876346</v>
      </c>
      <c r="AV14">
        <v>0.659574468085106</v>
      </c>
      <c r="AW14">
        <v>0.197247706422018</v>
      </c>
      <c r="AX14">
        <v>2.9183486238532099</v>
      </c>
      <c r="AY14">
        <v>1272</v>
      </c>
      <c r="AZ14">
        <v>1.0298165137614601</v>
      </c>
      <c r="BA14">
        <v>449</v>
      </c>
      <c r="BB14">
        <v>1.0848623853210999</v>
      </c>
      <c r="BC14">
        <v>473</v>
      </c>
      <c r="BD14">
        <v>61</v>
      </c>
      <c r="BE14">
        <v>3.2622950819672099</v>
      </c>
      <c r="BF14">
        <v>72.8</v>
      </c>
      <c r="BG14">
        <v>-1.198</v>
      </c>
      <c r="BH14">
        <v>0.166454891994917</v>
      </c>
      <c r="BI14">
        <v>0.10546378653113</v>
      </c>
      <c r="BJ14">
        <v>6.0991105463786499E-2</v>
      </c>
      <c r="BK14">
        <v>0.66454891994917398</v>
      </c>
      <c r="BL14">
        <v>6.60660444286187E-2</v>
      </c>
      <c r="BM14">
        <v>0.44168260038240897</v>
      </c>
      <c r="BN14">
        <v>0.97983786317006005</v>
      </c>
      <c r="BO14">
        <v>0.33545108005082502</v>
      </c>
      <c r="BP14">
        <v>0.23070236936900201</v>
      </c>
      <c r="BQ14">
        <v>77.054538757897305</v>
      </c>
      <c r="BR14">
        <v>0.26136363636363602</v>
      </c>
      <c r="BS14">
        <v>2.2395935396631201</v>
      </c>
      <c r="BT14">
        <v>0.55400254129606097</v>
      </c>
      <c r="BU14">
        <v>8.8807687619781098E-2</v>
      </c>
      <c r="BV14">
        <v>38.7201518022245</v>
      </c>
      <c r="BW14">
        <v>0.389908256880733</v>
      </c>
      <c r="BX14">
        <v>0.92617206009038899</v>
      </c>
      <c r="BY14">
        <v>0.44218551461245198</v>
      </c>
      <c r="BZ14">
        <v>0.22142108838476199</v>
      </c>
      <c r="CA14">
        <v>0.37356321839080397</v>
      </c>
      <c r="CB14">
        <v>1.7186557724128699</v>
      </c>
    </row>
    <row r="15" spans="1:80" x14ac:dyDescent="0.3">
      <c r="A15" t="s">
        <v>196</v>
      </c>
      <c r="B15" t="s">
        <v>185</v>
      </c>
      <c r="C15">
        <v>769</v>
      </c>
      <c r="D15">
        <v>131</v>
      </c>
      <c r="E15">
        <v>0.17155747046137099</v>
      </c>
      <c r="F15">
        <v>131.927694784794</v>
      </c>
      <c r="G15">
        <v>0.41222366710012998</v>
      </c>
      <c r="H15">
        <v>1.2582935535555899</v>
      </c>
      <c r="I15">
        <v>0.62711864406779605</v>
      </c>
      <c r="J15">
        <v>0.22247191011235901</v>
      </c>
      <c r="K15">
        <v>2.7820224719101101</v>
      </c>
      <c r="L15">
        <v>1238</v>
      </c>
      <c r="M15">
        <v>1.0157303370786499</v>
      </c>
      <c r="N15">
        <v>452</v>
      </c>
      <c r="O15">
        <v>1.1955056179775201</v>
      </c>
      <c r="P15">
        <v>532</v>
      </c>
      <c r="Q15">
        <v>64</v>
      </c>
      <c r="R15">
        <v>3.59375</v>
      </c>
      <c r="S15">
        <v>72.599999999999994</v>
      </c>
      <c r="T15">
        <v>1.232</v>
      </c>
      <c r="U15">
        <v>0.17945383615084501</v>
      </c>
      <c r="V15">
        <v>0.11963589076723</v>
      </c>
      <c r="W15">
        <v>5.9817945383614998E-2</v>
      </c>
      <c r="X15">
        <v>0.69180754226267804</v>
      </c>
      <c r="Y15">
        <v>9.7773540579635998E-2</v>
      </c>
      <c r="Z15">
        <v>0.45488721804511201</v>
      </c>
      <c r="AA15">
        <v>0.96163053933920695</v>
      </c>
      <c r="AB15">
        <v>0.30819245773732101</v>
      </c>
      <c r="AC15">
        <v>0.33718215694695303</v>
      </c>
      <c r="AD15">
        <v>0.316455696202531</v>
      </c>
      <c r="AE15">
        <v>2.2155262127604498</v>
      </c>
      <c r="AF15">
        <v>0.57867360208062402</v>
      </c>
      <c r="AG15">
        <v>0.10587191846841899</v>
      </c>
      <c r="AH15">
        <v>47.113003718446599</v>
      </c>
      <c r="AI15">
        <v>0.44494382022471901</v>
      </c>
      <c r="AJ15">
        <v>0.94074047063105004</v>
      </c>
      <c r="AK15">
        <v>0.41872561768530497</v>
      </c>
      <c r="AL15">
        <v>0.27479214314894002</v>
      </c>
      <c r="AM15">
        <v>88.483070093958901</v>
      </c>
      <c r="AN15">
        <v>0.36956521739130399</v>
      </c>
      <c r="AO15">
        <v>1.7866591873291899</v>
      </c>
      <c r="AP15">
        <v>745</v>
      </c>
      <c r="AQ15">
        <v>137</v>
      </c>
      <c r="AR15">
        <v>0.14028774248794099</v>
      </c>
      <c r="AS15">
        <v>104.514368153516</v>
      </c>
      <c r="AT15">
        <v>0.41744966442953002</v>
      </c>
      <c r="AU15">
        <v>1.1754370725076899</v>
      </c>
      <c r="AV15">
        <v>0.70967741935483797</v>
      </c>
      <c r="AW15">
        <v>0.16985645933014301</v>
      </c>
      <c r="AX15">
        <v>3.1375598086124401</v>
      </c>
      <c r="AY15">
        <v>1312</v>
      </c>
      <c r="AZ15">
        <v>1.07894736842105</v>
      </c>
      <c r="BA15">
        <v>451</v>
      </c>
      <c r="BB15">
        <v>1.35167464114832</v>
      </c>
      <c r="BC15">
        <v>565</v>
      </c>
      <c r="BD15">
        <v>64</v>
      </c>
      <c r="BE15">
        <v>3.1875</v>
      </c>
      <c r="BF15">
        <v>72.2</v>
      </c>
      <c r="BG15">
        <v>-1.272</v>
      </c>
      <c r="BH15">
        <v>0.14832214765100599</v>
      </c>
      <c r="BI15">
        <v>9.1946308724832199E-2</v>
      </c>
      <c r="BJ15">
        <v>5.6375838926174399E-2</v>
      </c>
      <c r="BK15">
        <v>0.70604026845637502</v>
      </c>
      <c r="BL15">
        <v>6.7732220685444502E-2</v>
      </c>
      <c r="BM15">
        <v>0.46958174904942901</v>
      </c>
      <c r="BN15">
        <v>0.90906183510726601</v>
      </c>
      <c r="BO15">
        <v>0.29395973154362398</v>
      </c>
      <c r="BP15">
        <v>0.31455351631494399</v>
      </c>
      <c r="BQ15">
        <v>59.863232404751301</v>
      </c>
      <c r="BR15">
        <v>0.29223744292237402</v>
      </c>
      <c r="BS15">
        <v>2.2034790043499402</v>
      </c>
      <c r="BT15">
        <v>0.56107382550335505</v>
      </c>
      <c r="BU15">
        <v>0.10682089892049</v>
      </c>
      <c r="BV15">
        <v>44.651135748765199</v>
      </c>
      <c r="BW15">
        <v>0.44736842105263103</v>
      </c>
      <c r="BX15">
        <v>0.86462257153782995</v>
      </c>
      <c r="BY15">
        <v>0.43892617449664401</v>
      </c>
      <c r="BZ15">
        <v>0.18306798900535501</v>
      </c>
      <c r="CA15">
        <v>0.37920489296636001</v>
      </c>
      <c r="CB15">
        <v>1.6441653925186801</v>
      </c>
    </row>
    <row r="16" spans="1:80" x14ac:dyDescent="0.3">
      <c r="A16" t="s">
        <v>156</v>
      </c>
      <c r="B16" t="s">
        <v>279</v>
      </c>
      <c r="C16">
        <v>737</v>
      </c>
      <c r="D16">
        <v>137</v>
      </c>
      <c r="E16">
        <v>8.5906453196778795E-2</v>
      </c>
      <c r="F16">
        <v>63.313056006026002</v>
      </c>
      <c r="G16">
        <v>0.36499321573948401</v>
      </c>
      <c r="H16">
        <v>1.2642449859673499</v>
      </c>
      <c r="I16">
        <v>0.64705882352941102</v>
      </c>
      <c r="J16">
        <v>0.182389937106918</v>
      </c>
      <c r="K16">
        <v>2.73050314465408</v>
      </c>
      <c r="L16">
        <v>868</v>
      </c>
      <c r="M16">
        <v>0.97484276729559705</v>
      </c>
      <c r="N16">
        <v>310</v>
      </c>
      <c r="O16">
        <v>1.4025157232704399</v>
      </c>
      <c r="P16">
        <v>446</v>
      </c>
      <c r="Q16">
        <v>55</v>
      </c>
      <c r="R16">
        <v>3.6</v>
      </c>
      <c r="S16">
        <v>69.599999999999994</v>
      </c>
      <c r="T16">
        <v>1.4079999999999999</v>
      </c>
      <c r="U16">
        <v>0.21981004070556301</v>
      </c>
      <c r="V16">
        <v>0.14111261872455899</v>
      </c>
      <c r="W16">
        <v>7.8697421981004004E-2</v>
      </c>
      <c r="X16">
        <v>0.62279511533242804</v>
      </c>
      <c r="Y16">
        <v>-2.3780528664878301E-3</v>
      </c>
      <c r="Z16">
        <v>0.42919389978213501</v>
      </c>
      <c r="AA16">
        <v>0.97028279272210405</v>
      </c>
      <c r="AB16">
        <v>0.37720488466757102</v>
      </c>
      <c r="AC16">
        <v>0.231671159250877</v>
      </c>
      <c r="AD16">
        <v>0.25899280575539502</v>
      </c>
      <c r="AE16">
        <v>2.0685582091522701</v>
      </c>
      <c r="AF16">
        <v>0.431478968792401</v>
      </c>
      <c r="AG16">
        <v>0.107222026037047</v>
      </c>
      <c r="AH16">
        <v>34.096604279780898</v>
      </c>
      <c r="AI16">
        <v>0.383647798742138</v>
      </c>
      <c r="AJ16">
        <v>1.0458567769559799</v>
      </c>
      <c r="AK16">
        <v>0.56173677069199401</v>
      </c>
      <c r="AL16">
        <v>0.10361919397548899</v>
      </c>
      <c r="AM16">
        <v>42.898346305852499</v>
      </c>
      <c r="AN16">
        <v>0.35507246376811502</v>
      </c>
      <c r="AO16">
        <v>1.44549234310603</v>
      </c>
      <c r="AP16">
        <v>824</v>
      </c>
      <c r="AQ16">
        <v>140</v>
      </c>
      <c r="AR16">
        <v>0.18086913811135</v>
      </c>
      <c r="AS16">
        <v>149.03616980375199</v>
      </c>
      <c r="AT16">
        <v>0.43082524271844602</v>
      </c>
      <c r="AU16">
        <v>1.12850215271404</v>
      </c>
      <c r="AV16">
        <v>0.88888888888888795</v>
      </c>
      <c r="AW16">
        <v>0.119760479041916</v>
      </c>
      <c r="AX16">
        <v>3.47185628742514</v>
      </c>
      <c r="AY16">
        <v>1739</v>
      </c>
      <c r="AZ16">
        <v>1.0938123752494999</v>
      </c>
      <c r="BA16">
        <v>548</v>
      </c>
      <c r="BB16">
        <v>0.84630738522954096</v>
      </c>
      <c r="BC16">
        <v>424</v>
      </c>
      <c r="BD16">
        <v>71</v>
      </c>
      <c r="BE16">
        <v>4.1971830985915402</v>
      </c>
      <c r="BF16">
        <v>68.400000000000006</v>
      </c>
      <c r="BG16">
        <v>-1.5209999999999999</v>
      </c>
      <c r="BH16">
        <v>0.16747572815533901</v>
      </c>
      <c r="BI16">
        <v>0.118932038834951</v>
      </c>
      <c r="BJ16">
        <v>4.85436893203883E-2</v>
      </c>
      <c r="BK16">
        <v>0.711165048543689</v>
      </c>
      <c r="BL16">
        <v>0.19220246200223601</v>
      </c>
      <c r="BM16">
        <v>0.51877133105801998</v>
      </c>
      <c r="BN16">
        <v>0.96583433629391902</v>
      </c>
      <c r="BO16">
        <v>0.28883495145631</v>
      </c>
      <c r="BP16">
        <v>0.152964399455639</v>
      </c>
      <c r="BQ16">
        <v>63.480868086979903</v>
      </c>
      <c r="BR16">
        <v>0.214285714285714</v>
      </c>
      <c r="BS16">
        <v>2.0981299211791402</v>
      </c>
      <c r="BT16">
        <v>0.60800970873786397</v>
      </c>
      <c r="BU16">
        <v>0.190404295724866</v>
      </c>
      <c r="BV16">
        <v>95.392552158157997</v>
      </c>
      <c r="BW16">
        <v>0.47704590818363202</v>
      </c>
      <c r="BX16">
        <v>0.86673649474019399</v>
      </c>
      <c r="BY16">
        <v>0.38349514563106701</v>
      </c>
      <c r="BZ16">
        <v>0.200888823060063</v>
      </c>
      <c r="CA16">
        <v>0.367088607594936</v>
      </c>
      <c r="CB16">
        <v>1.66782967216018</v>
      </c>
    </row>
    <row r="17" spans="1:80" x14ac:dyDescent="0.3">
      <c r="A17" t="s">
        <v>89</v>
      </c>
      <c r="B17" t="s">
        <v>279</v>
      </c>
      <c r="C17">
        <v>850</v>
      </c>
      <c r="D17">
        <v>128</v>
      </c>
      <c r="E17">
        <v>0.17213812001709899</v>
      </c>
      <c r="F17">
        <v>146.317402014534</v>
      </c>
      <c r="G17">
        <v>0.432941176470588</v>
      </c>
      <c r="H17">
        <v>1.1352980263299599</v>
      </c>
      <c r="I17">
        <v>0.83098591549295697</v>
      </c>
      <c r="J17">
        <v>0.122621564482029</v>
      </c>
      <c r="K17">
        <v>3.1513742071881601</v>
      </c>
      <c r="L17">
        <v>1491</v>
      </c>
      <c r="M17">
        <v>0.93234672304439703</v>
      </c>
      <c r="N17">
        <v>441</v>
      </c>
      <c r="O17">
        <v>0.94291754756871005</v>
      </c>
      <c r="P17">
        <v>446</v>
      </c>
      <c r="Q17">
        <v>68</v>
      </c>
      <c r="R17">
        <v>3.8235294117646998</v>
      </c>
      <c r="S17">
        <v>74</v>
      </c>
      <c r="T17">
        <v>1.1200000000000001</v>
      </c>
      <c r="U17">
        <v>0.14470588235294099</v>
      </c>
      <c r="V17">
        <v>9.0588235294117594E-2</v>
      </c>
      <c r="W17">
        <v>5.41176470588235E-2</v>
      </c>
      <c r="X17">
        <v>0.71411764705882297</v>
      </c>
      <c r="Y17">
        <v>0.12494394700028399</v>
      </c>
      <c r="Z17">
        <v>0.481054365733113</v>
      </c>
      <c r="AA17">
        <v>0.94419461190455201</v>
      </c>
      <c r="AB17">
        <v>0.28588235294117598</v>
      </c>
      <c r="AC17">
        <v>0.29002644520725002</v>
      </c>
      <c r="AD17">
        <v>0.31275720164609</v>
      </c>
      <c r="AE17">
        <v>1.86953746070129</v>
      </c>
      <c r="AF17">
        <v>0.55647058823529405</v>
      </c>
      <c r="AG17">
        <v>0.158123377423872</v>
      </c>
      <c r="AH17">
        <v>74.792357521491496</v>
      </c>
      <c r="AI17">
        <v>0.45031712473572899</v>
      </c>
      <c r="AJ17">
        <v>0.909825142937286</v>
      </c>
      <c r="AK17">
        <v>0.431764705882352</v>
      </c>
      <c r="AL17">
        <v>0.25017684777501598</v>
      </c>
      <c r="AM17">
        <v>91.814903133431102</v>
      </c>
      <c r="AN17">
        <v>0.422343324250681</v>
      </c>
      <c r="AO17">
        <v>1.44514140802442</v>
      </c>
      <c r="AP17">
        <v>747</v>
      </c>
      <c r="AQ17">
        <v>130</v>
      </c>
      <c r="AR17">
        <v>0.30345708639236102</v>
      </c>
      <c r="AS17">
        <v>226.682443535093</v>
      </c>
      <c r="AT17">
        <v>0.43775100401606398</v>
      </c>
      <c r="AU17">
        <v>1.50909902107498</v>
      </c>
      <c r="AV17">
        <v>0.72</v>
      </c>
      <c r="AW17">
        <v>0.15690866510538601</v>
      </c>
      <c r="AX17">
        <v>3.1641686182669702</v>
      </c>
      <c r="AY17">
        <v>1351</v>
      </c>
      <c r="AZ17">
        <v>1.39110070257611</v>
      </c>
      <c r="BA17">
        <v>594</v>
      </c>
      <c r="BB17">
        <v>2.3793911007025699</v>
      </c>
      <c r="BC17">
        <v>1016</v>
      </c>
      <c r="BD17">
        <v>73</v>
      </c>
      <c r="BE17">
        <v>3.6712328767123199</v>
      </c>
      <c r="BF17">
        <v>69.3</v>
      </c>
      <c r="BG17">
        <v>-1.4259999999999999</v>
      </c>
      <c r="BH17">
        <v>0.188755020080321</v>
      </c>
      <c r="BI17">
        <v>0.14323962516733599</v>
      </c>
      <c r="BJ17">
        <v>4.5515394912985202E-2</v>
      </c>
      <c r="BK17">
        <v>0.681392235609103</v>
      </c>
      <c r="BL17">
        <v>0.183728659517296</v>
      </c>
      <c r="BM17">
        <v>0.46365422396856498</v>
      </c>
      <c r="BN17">
        <v>1.26184928995778</v>
      </c>
      <c r="BO17">
        <v>0.318607764390896</v>
      </c>
      <c r="BP17">
        <v>0.55951494050752004</v>
      </c>
      <c r="BQ17">
        <v>111.818642462951</v>
      </c>
      <c r="BR17">
        <v>0.38235294117647001</v>
      </c>
      <c r="BS17">
        <v>2.1503181039723498</v>
      </c>
      <c r="BT17">
        <v>0.57161981258366801</v>
      </c>
      <c r="BU17">
        <v>0.30686425262268402</v>
      </c>
      <c r="BV17">
        <v>131.03103586988601</v>
      </c>
      <c r="BW17">
        <v>0.45199063231850101</v>
      </c>
      <c r="BX17">
        <v>1.3363657590266</v>
      </c>
      <c r="BY17">
        <v>0.424364123159303</v>
      </c>
      <c r="BZ17">
        <v>0.352740197044009</v>
      </c>
      <c r="CA17">
        <v>0.42271293375394298</v>
      </c>
      <c r="CB17">
        <v>1.7578864805924399</v>
      </c>
    </row>
    <row r="18" spans="1:80" x14ac:dyDescent="0.3">
      <c r="A18" t="s">
        <v>49</v>
      </c>
      <c r="B18" t="s">
        <v>280</v>
      </c>
      <c r="C18">
        <v>858</v>
      </c>
      <c r="D18">
        <v>143</v>
      </c>
      <c r="E18">
        <v>0.34727048465209798</v>
      </c>
      <c r="F18">
        <v>297.95807583150003</v>
      </c>
      <c r="G18">
        <v>0.49650349650349601</v>
      </c>
      <c r="H18">
        <v>1.3140064932364801</v>
      </c>
      <c r="I18">
        <v>0.78313253012048101</v>
      </c>
      <c r="J18">
        <v>0.16335540838852</v>
      </c>
      <c r="K18">
        <v>3.3022075055187599</v>
      </c>
      <c r="L18">
        <v>1496</v>
      </c>
      <c r="M18">
        <v>1.29139072847682</v>
      </c>
      <c r="N18">
        <v>585</v>
      </c>
      <c r="O18">
        <v>1.5518763796909401</v>
      </c>
      <c r="P18">
        <v>703</v>
      </c>
      <c r="Q18">
        <v>88</v>
      </c>
      <c r="R18">
        <v>4.2386363636363598</v>
      </c>
      <c r="S18">
        <v>71.5</v>
      </c>
      <c r="T18">
        <v>1.2669999999999999</v>
      </c>
      <c r="U18">
        <v>0.141025641025641</v>
      </c>
      <c r="V18">
        <v>9.4405594405594401E-2</v>
      </c>
      <c r="W18">
        <v>4.6620046620046603E-2</v>
      </c>
      <c r="X18">
        <v>0.72494172494172404</v>
      </c>
      <c r="Y18">
        <v>0.36937788804181898</v>
      </c>
      <c r="Z18">
        <v>0.567524115755627</v>
      </c>
      <c r="AA18">
        <v>1.1657032133149801</v>
      </c>
      <c r="AB18">
        <v>0.27505827505827501</v>
      </c>
      <c r="AC18">
        <v>0.28900436215885</v>
      </c>
      <c r="AD18">
        <v>0.30932203389830498</v>
      </c>
      <c r="AE18">
        <v>2.03114427148703</v>
      </c>
      <c r="AF18">
        <v>0.52797202797202802</v>
      </c>
      <c r="AG18">
        <v>0.32116355624336601</v>
      </c>
      <c r="AH18">
        <v>145.48709097824499</v>
      </c>
      <c r="AI18">
        <v>0.51214128035319995</v>
      </c>
      <c r="AJ18">
        <v>1.08477838948279</v>
      </c>
      <c r="AK18">
        <v>0.47086247086247002</v>
      </c>
      <c r="AL18">
        <v>0.381777462912815</v>
      </c>
      <c r="AM18">
        <v>154.23809501677701</v>
      </c>
      <c r="AN18">
        <v>0.48019801980198001</v>
      </c>
      <c r="AO18">
        <v>1.58813494720996</v>
      </c>
      <c r="AP18">
        <v>874</v>
      </c>
      <c r="AQ18">
        <v>143</v>
      </c>
      <c r="AR18">
        <v>0.23024029712301</v>
      </c>
      <c r="AS18">
        <v>201.230019685511</v>
      </c>
      <c r="AT18">
        <v>0.46224256292906102</v>
      </c>
      <c r="AU18">
        <v>1.15368747851419</v>
      </c>
      <c r="AV18">
        <v>0.71014492753623104</v>
      </c>
      <c r="AW18">
        <v>0.15955056179775201</v>
      </c>
      <c r="AX18">
        <v>3.0768539325842599</v>
      </c>
      <c r="AY18">
        <v>1369</v>
      </c>
      <c r="AZ18">
        <v>1.0449438202247101</v>
      </c>
      <c r="BA18">
        <v>465</v>
      </c>
      <c r="BB18">
        <v>1.1056179775280801</v>
      </c>
      <c r="BC18">
        <v>492</v>
      </c>
      <c r="BD18">
        <v>72</v>
      </c>
      <c r="BE18">
        <v>4.0694444444444402</v>
      </c>
      <c r="BF18">
        <v>73.8</v>
      </c>
      <c r="BG18">
        <v>-1.1080000000000001</v>
      </c>
      <c r="BH18">
        <v>0.164759725400457</v>
      </c>
      <c r="BI18">
        <v>9.3821510297482799E-2</v>
      </c>
      <c r="BJ18">
        <v>7.0938215102974794E-2</v>
      </c>
      <c r="BK18">
        <v>0.72425629290617799</v>
      </c>
      <c r="BL18">
        <v>0.198227488366333</v>
      </c>
      <c r="BM18">
        <v>0.52764612954186396</v>
      </c>
      <c r="BN18">
        <v>1.00194202214796</v>
      </c>
      <c r="BO18">
        <v>0.27574370709382101</v>
      </c>
      <c r="BP18">
        <v>0.31432373257104801</v>
      </c>
      <c r="BQ18">
        <v>119.260723641198</v>
      </c>
      <c r="BR18">
        <v>0.29045643153526901</v>
      </c>
      <c r="BS18">
        <v>1.87773008460452</v>
      </c>
      <c r="BT18">
        <v>0.50915331807780295</v>
      </c>
      <c r="BU18">
        <v>0.189283344993358</v>
      </c>
      <c r="BV18">
        <v>84.231088522044402</v>
      </c>
      <c r="BW18">
        <v>0.46292134831460602</v>
      </c>
      <c r="BX18">
        <v>0.97046370438279905</v>
      </c>
      <c r="BY18">
        <v>0.48741418764302002</v>
      </c>
      <c r="BZ18">
        <v>0.27995475033145101</v>
      </c>
      <c r="CA18">
        <v>0.46478873239436602</v>
      </c>
      <c r="CB18">
        <v>1.34431423341858</v>
      </c>
    </row>
    <row r="19" spans="1:80" x14ac:dyDescent="0.3">
      <c r="A19" t="s">
        <v>83</v>
      </c>
      <c r="B19" t="s">
        <v>186</v>
      </c>
      <c r="C19">
        <v>796</v>
      </c>
      <c r="D19">
        <v>139</v>
      </c>
      <c r="E19">
        <v>0.21794683614351501</v>
      </c>
      <c r="F19">
        <v>173.485681570238</v>
      </c>
      <c r="G19">
        <v>0.43341708542713497</v>
      </c>
      <c r="H19">
        <v>1.2178826681616199</v>
      </c>
      <c r="I19">
        <v>0.77551020408163196</v>
      </c>
      <c r="J19">
        <v>0.12169312169312101</v>
      </c>
      <c r="K19">
        <v>3.5047619047618999</v>
      </c>
      <c r="L19">
        <v>1325</v>
      </c>
      <c r="M19">
        <v>1.3015873015873001</v>
      </c>
      <c r="N19">
        <v>492</v>
      </c>
      <c r="O19">
        <v>1.48412698412698</v>
      </c>
      <c r="P19">
        <v>561</v>
      </c>
      <c r="Q19">
        <v>66</v>
      </c>
      <c r="R19">
        <v>3.6212121212121202</v>
      </c>
      <c r="S19">
        <v>73.7</v>
      </c>
      <c r="T19">
        <v>1.133</v>
      </c>
      <c r="U19">
        <v>0.12939698492462301</v>
      </c>
      <c r="V19">
        <v>7.9145728643216007E-2</v>
      </c>
      <c r="W19">
        <v>5.0251256281407003E-2</v>
      </c>
      <c r="X19">
        <v>0.68341708542713497</v>
      </c>
      <c r="Y19">
        <v>0.184775661661219</v>
      </c>
      <c r="Z19">
        <v>0.496323529411764</v>
      </c>
      <c r="AA19">
        <v>1.0402016244943399</v>
      </c>
      <c r="AB19">
        <v>0.31658291457286403</v>
      </c>
      <c r="AC19">
        <v>0.28955445089894899</v>
      </c>
      <c r="AD19">
        <v>0.29761904761904701</v>
      </c>
      <c r="AE19">
        <v>1.85753442536382</v>
      </c>
      <c r="AF19">
        <v>0.47487437185929599</v>
      </c>
      <c r="AG19">
        <v>0.26112414801323103</v>
      </c>
      <c r="AH19">
        <v>98.7049279490016</v>
      </c>
      <c r="AI19">
        <v>0.48677248677248602</v>
      </c>
      <c r="AJ19">
        <v>0.97307972250443597</v>
      </c>
      <c r="AK19">
        <v>0.51758793969849204</v>
      </c>
      <c r="AL19">
        <v>0.20221178148278399</v>
      </c>
      <c r="AM19">
        <v>83.311253970907103</v>
      </c>
      <c r="AN19">
        <v>0.39077669902912598</v>
      </c>
      <c r="AO19">
        <v>1.4976574631984001</v>
      </c>
      <c r="AP19">
        <v>860</v>
      </c>
      <c r="AQ19">
        <v>142</v>
      </c>
      <c r="AR19">
        <v>0.161251678965705</v>
      </c>
      <c r="AS19">
        <v>138.67644391050601</v>
      </c>
      <c r="AT19">
        <v>0.42790697674418599</v>
      </c>
      <c r="AU19">
        <v>1.2346064869309199</v>
      </c>
      <c r="AV19">
        <v>0.83636363636363598</v>
      </c>
      <c r="AW19">
        <v>0.131513647642679</v>
      </c>
      <c r="AX19">
        <v>3.2240694789081799</v>
      </c>
      <c r="AY19">
        <v>1299</v>
      </c>
      <c r="AZ19">
        <v>1.1389578163771701</v>
      </c>
      <c r="BA19">
        <v>459</v>
      </c>
      <c r="BB19">
        <v>1.01240694789081</v>
      </c>
      <c r="BC19">
        <v>408</v>
      </c>
      <c r="BD19">
        <v>71</v>
      </c>
      <c r="BE19">
        <v>3.0140845070422499</v>
      </c>
      <c r="BF19">
        <v>70.7</v>
      </c>
      <c r="BG19">
        <v>-1.3620000000000001</v>
      </c>
      <c r="BH19">
        <v>0.16162790697674401</v>
      </c>
      <c r="BI19">
        <v>8.8372093023255799E-2</v>
      </c>
      <c r="BJ19">
        <v>7.3255813953488305E-2</v>
      </c>
      <c r="BK19">
        <v>0.67209302325581399</v>
      </c>
      <c r="BL19">
        <v>9.9905784619695695E-2</v>
      </c>
      <c r="BM19">
        <v>0.48096885813148699</v>
      </c>
      <c r="BN19">
        <v>0.95364852904775799</v>
      </c>
      <c r="BO19">
        <v>0.32790697674418601</v>
      </c>
      <c r="BP19">
        <v>0.28698900851178</v>
      </c>
      <c r="BQ19">
        <v>101.93373785124901</v>
      </c>
      <c r="BR19">
        <v>0.31914893617021201</v>
      </c>
      <c r="BS19">
        <v>2.1024544012811401</v>
      </c>
      <c r="BT19">
        <v>0.46860465116278999</v>
      </c>
      <c r="BU19">
        <v>0.14012152741710401</v>
      </c>
      <c r="BV19">
        <v>56.468975549092903</v>
      </c>
      <c r="BW19">
        <v>0.45657568238213397</v>
      </c>
      <c r="BX19">
        <v>0.93145883842337795</v>
      </c>
      <c r="BY19">
        <v>0.52093023255813897</v>
      </c>
      <c r="BZ19">
        <v>0.227530664846539</v>
      </c>
      <c r="CA19">
        <v>0.41071428571428498</v>
      </c>
      <c r="CB19">
        <v>1.5377541354384601</v>
      </c>
    </row>
    <row r="20" spans="1:80" x14ac:dyDescent="0.3">
      <c r="A20" t="s">
        <v>136</v>
      </c>
      <c r="B20" t="s">
        <v>279</v>
      </c>
      <c r="C20">
        <v>893</v>
      </c>
      <c r="D20">
        <v>155</v>
      </c>
      <c r="E20">
        <v>0.228519342093009</v>
      </c>
      <c r="F20">
        <v>204.06777248905701</v>
      </c>
      <c r="G20">
        <v>0.43561030235162301</v>
      </c>
      <c r="H20">
        <v>1.33462140946271</v>
      </c>
      <c r="I20">
        <v>0.78947368421052599</v>
      </c>
      <c r="J20">
        <v>0.180084745762711</v>
      </c>
      <c r="K20">
        <v>3.1917372881355899</v>
      </c>
      <c r="L20">
        <v>1507</v>
      </c>
      <c r="M20">
        <v>1.1885593220338899</v>
      </c>
      <c r="N20">
        <v>561</v>
      </c>
      <c r="O20">
        <v>1.65254237288135</v>
      </c>
      <c r="P20">
        <v>780</v>
      </c>
      <c r="Q20">
        <v>91</v>
      </c>
      <c r="R20">
        <v>3.6483516483516398</v>
      </c>
      <c r="S20">
        <v>68.3</v>
      </c>
      <c r="T20">
        <v>1.5429999999999999</v>
      </c>
      <c r="U20">
        <v>0.164613661814109</v>
      </c>
      <c r="V20">
        <v>0.104143337066069</v>
      </c>
      <c r="W20">
        <v>6.0470324748040302E-2</v>
      </c>
      <c r="X20">
        <v>0.65285554311310101</v>
      </c>
      <c r="Y20">
        <v>0.18224911602163699</v>
      </c>
      <c r="Z20">
        <v>0.49914236706689502</v>
      </c>
      <c r="AA20">
        <v>1.0489952460680501</v>
      </c>
      <c r="AB20">
        <v>0.34714445688689799</v>
      </c>
      <c r="AC20">
        <v>0.31553721886594299</v>
      </c>
      <c r="AD20">
        <v>0.31612903225806399</v>
      </c>
      <c r="AE20">
        <v>2.1827562415836201</v>
      </c>
      <c r="AF20">
        <v>0.52855543113101899</v>
      </c>
      <c r="AG20">
        <v>0.1501979881602</v>
      </c>
      <c r="AH20">
        <v>70.893450411614594</v>
      </c>
      <c r="AI20">
        <v>0.444915254237288</v>
      </c>
      <c r="AJ20">
        <v>1.0022924353421101</v>
      </c>
      <c r="AK20">
        <v>0.46472564389697602</v>
      </c>
      <c r="AL20">
        <v>0.36637019341093802</v>
      </c>
      <c r="AM20">
        <v>152.04363026553901</v>
      </c>
      <c r="AN20">
        <v>0.43132530120481899</v>
      </c>
      <c r="AO20">
        <v>1.72450456345895</v>
      </c>
      <c r="AP20">
        <v>805</v>
      </c>
      <c r="AQ20">
        <v>154</v>
      </c>
      <c r="AR20">
        <v>0.17469878088506999</v>
      </c>
      <c r="AS20">
        <v>140.63251861248199</v>
      </c>
      <c r="AT20">
        <v>0.40745341614906799</v>
      </c>
      <c r="AU20">
        <v>1.29863432604833</v>
      </c>
      <c r="AV20">
        <v>0.70909090909090899</v>
      </c>
      <c r="AW20">
        <v>0.18508997429305901</v>
      </c>
      <c r="AX20">
        <v>2.84344473007712</v>
      </c>
      <c r="AY20">
        <v>1106</v>
      </c>
      <c r="AZ20">
        <v>1.09768637532133</v>
      </c>
      <c r="BA20">
        <v>427</v>
      </c>
      <c r="BB20">
        <v>1.2776349614395801</v>
      </c>
      <c r="BC20">
        <v>497</v>
      </c>
      <c r="BD20">
        <v>69</v>
      </c>
      <c r="BE20">
        <v>3.9565217391304301</v>
      </c>
      <c r="BF20">
        <v>72.599999999999994</v>
      </c>
      <c r="BG20">
        <v>-1.2430000000000001</v>
      </c>
      <c r="BH20">
        <v>0.21677018633540299</v>
      </c>
      <c r="BI20">
        <v>0.143478260869565</v>
      </c>
      <c r="BJ20">
        <v>7.3291925465838501E-2</v>
      </c>
      <c r="BK20">
        <v>0.65590062111801195</v>
      </c>
      <c r="BL20">
        <v>0.17924649653378799</v>
      </c>
      <c r="BM20">
        <v>0.48295454545454503</v>
      </c>
      <c r="BN20">
        <v>1.10550519723403</v>
      </c>
      <c r="BO20">
        <v>0.34409937888198699</v>
      </c>
      <c r="BP20">
        <v>0.16603021098426499</v>
      </c>
      <c r="BQ20">
        <v>111.13118548103699</v>
      </c>
      <c r="BR20">
        <v>0.26353790613718397</v>
      </c>
      <c r="BS20">
        <v>1.9732634746462101</v>
      </c>
      <c r="BT20">
        <v>0.483229813664596</v>
      </c>
      <c r="BU20">
        <v>0.12789585209500601</v>
      </c>
      <c r="BV20">
        <v>49.751486464957502</v>
      </c>
      <c r="BW20">
        <v>0.419023136246786</v>
      </c>
      <c r="BX20">
        <v>1.04532703710894</v>
      </c>
      <c r="BY20">
        <v>0.51180124223602397</v>
      </c>
      <c r="BZ20">
        <v>0.26973588708989599</v>
      </c>
      <c r="CA20">
        <v>0.40048543689320298</v>
      </c>
      <c r="CB20">
        <v>1.54887122360663</v>
      </c>
    </row>
    <row r="21" spans="1:80" x14ac:dyDescent="0.3">
      <c r="A21" t="s">
        <v>84</v>
      </c>
      <c r="B21" t="s">
        <v>281</v>
      </c>
      <c r="C21">
        <v>810</v>
      </c>
      <c r="D21">
        <v>130</v>
      </c>
      <c r="E21">
        <v>0.22258475146836601</v>
      </c>
      <c r="F21">
        <v>180.29364868937699</v>
      </c>
      <c r="G21">
        <v>0.437037037037037</v>
      </c>
      <c r="H21">
        <v>1.30712746433515</v>
      </c>
      <c r="I21">
        <v>0.69354838709677402</v>
      </c>
      <c r="J21">
        <v>0.188442211055276</v>
      </c>
      <c r="K21">
        <v>2.9665829145728599</v>
      </c>
      <c r="L21">
        <v>1181</v>
      </c>
      <c r="M21">
        <v>1.0703517587939599</v>
      </c>
      <c r="N21">
        <v>426</v>
      </c>
      <c r="O21">
        <v>1.1557788944723599</v>
      </c>
      <c r="P21">
        <v>460</v>
      </c>
      <c r="Q21">
        <v>72</v>
      </c>
      <c r="R21">
        <v>3.9166666666666599</v>
      </c>
      <c r="S21">
        <v>72.2</v>
      </c>
      <c r="T21">
        <v>1.236</v>
      </c>
      <c r="U21">
        <v>0.180246913580246</v>
      </c>
      <c r="V21">
        <v>0.112345679012345</v>
      </c>
      <c r="W21">
        <v>6.7901234567901203E-2</v>
      </c>
      <c r="X21">
        <v>0.67037037037036995</v>
      </c>
      <c r="Y21">
        <v>0.194351124889798</v>
      </c>
      <c r="Z21">
        <v>0.50276243093922601</v>
      </c>
      <c r="AA21">
        <v>1.1088588087615801</v>
      </c>
      <c r="AB21">
        <v>0.329629629629629</v>
      </c>
      <c r="AC21">
        <v>0.28000369990343299</v>
      </c>
      <c r="AD21">
        <v>0.30337078651685301</v>
      </c>
      <c r="AE21">
        <v>1.9753662664534699</v>
      </c>
      <c r="AF21">
        <v>0.49135802469135798</v>
      </c>
      <c r="AG21">
        <v>0.14282389213119001</v>
      </c>
      <c r="AH21">
        <v>56.843909068213698</v>
      </c>
      <c r="AI21">
        <v>0.42462311557788901</v>
      </c>
      <c r="AJ21">
        <v>1.07496028777189</v>
      </c>
      <c r="AK21">
        <v>0.50493827160493798</v>
      </c>
      <c r="AL21">
        <v>0.31797556815096401</v>
      </c>
      <c r="AM21">
        <v>130.052007373744</v>
      </c>
      <c r="AN21">
        <v>0.45232273838630799</v>
      </c>
      <c r="AO21">
        <v>1.5192153175199601</v>
      </c>
      <c r="AP21">
        <v>766</v>
      </c>
      <c r="AQ21">
        <v>134</v>
      </c>
      <c r="AR21">
        <v>0.37409865315303897</v>
      </c>
      <c r="AS21">
        <v>286.55956831522798</v>
      </c>
      <c r="AT21">
        <v>0.47519582245430803</v>
      </c>
      <c r="AU21">
        <v>1.42589457603217</v>
      </c>
      <c r="AV21">
        <v>0.78260869565217395</v>
      </c>
      <c r="AW21">
        <v>0.12093023255813901</v>
      </c>
      <c r="AX21">
        <v>3.2683720930232498</v>
      </c>
      <c r="AY21">
        <v>1405</v>
      </c>
      <c r="AZ21">
        <v>1.2</v>
      </c>
      <c r="BA21">
        <v>516</v>
      </c>
      <c r="BB21">
        <v>1.82325581395348</v>
      </c>
      <c r="BC21">
        <v>784</v>
      </c>
      <c r="BD21">
        <v>79</v>
      </c>
      <c r="BE21">
        <v>4.3797468354430302</v>
      </c>
      <c r="BF21">
        <v>70.099999999999994</v>
      </c>
      <c r="BG21">
        <v>-1.391</v>
      </c>
      <c r="BH21">
        <v>0.13707571801566501</v>
      </c>
      <c r="BI21">
        <v>8.6161879895561302E-2</v>
      </c>
      <c r="BJ21">
        <v>5.0913838120104402E-2</v>
      </c>
      <c r="BK21">
        <v>0.69973890339425504</v>
      </c>
      <c r="BL21">
        <v>0.28260481697740097</v>
      </c>
      <c r="BM21">
        <v>0.51492537313432796</v>
      </c>
      <c r="BN21">
        <v>1.2102111695479101</v>
      </c>
      <c r="BO21">
        <v>0.30026109660574402</v>
      </c>
      <c r="BP21">
        <v>0.587319071371048</v>
      </c>
      <c r="BQ21">
        <v>163.87581956529999</v>
      </c>
      <c r="BR21">
        <v>0.38260869565217298</v>
      </c>
      <c r="BS21">
        <v>2.1023561690964399</v>
      </c>
      <c r="BT21">
        <v>0.56135770234986904</v>
      </c>
      <c r="BU21">
        <v>0.28598988300649802</v>
      </c>
      <c r="BV21">
        <v>122.97564969279399</v>
      </c>
      <c r="BW21">
        <v>0.46976744186046498</v>
      </c>
      <c r="BX21">
        <v>1.1787863803604799</v>
      </c>
      <c r="BY21">
        <v>0.437336814621409</v>
      </c>
      <c r="BZ21">
        <v>0.48918155094119398</v>
      </c>
      <c r="CA21">
        <v>0.48358208955223803</v>
      </c>
      <c r="CB21">
        <v>1.7340171410055101</v>
      </c>
    </row>
    <row r="22" spans="1:80" x14ac:dyDescent="0.3">
      <c r="A22" t="s">
        <v>31</v>
      </c>
      <c r="B22" t="s">
        <v>282</v>
      </c>
      <c r="C22">
        <v>857</v>
      </c>
      <c r="D22">
        <v>171</v>
      </c>
      <c r="E22">
        <v>0.30321596295105702</v>
      </c>
      <c r="F22">
        <v>259.85608024905599</v>
      </c>
      <c r="G22">
        <v>0.48308051341890301</v>
      </c>
      <c r="H22">
        <v>1.2618733604971599</v>
      </c>
      <c r="I22">
        <v>0.84375</v>
      </c>
      <c r="J22">
        <v>0.16321839080459699</v>
      </c>
      <c r="K22">
        <v>3.2432183908045902</v>
      </c>
      <c r="L22">
        <v>1411</v>
      </c>
      <c r="M22">
        <v>1.1701149425287301</v>
      </c>
      <c r="N22">
        <v>509</v>
      </c>
      <c r="O22">
        <v>1.8137931034482699</v>
      </c>
      <c r="P22">
        <v>789</v>
      </c>
      <c r="Q22">
        <v>93</v>
      </c>
      <c r="R22">
        <v>4.5591397849462298</v>
      </c>
      <c r="S22">
        <v>66.099999999999994</v>
      </c>
      <c r="T22">
        <v>1.7</v>
      </c>
      <c r="U22">
        <v>0.13302217036172601</v>
      </c>
      <c r="V22">
        <v>8.0513418903150502E-2</v>
      </c>
      <c r="W22">
        <v>5.2508751458576398E-2</v>
      </c>
      <c r="X22">
        <v>0.73628938156359303</v>
      </c>
      <c r="Y22">
        <v>0.33499389984185901</v>
      </c>
      <c r="Z22">
        <v>0.55625990491283595</v>
      </c>
      <c r="AA22">
        <v>1.14798587093244</v>
      </c>
      <c r="AB22">
        <v>0.26371061843640597</v>
      </c>
      <c r="AC22">
        <v>0.214490838269216</v>
      </c>
      <c r="AD22">
        <v>0.27876106194690198</v>
      </c>
      <c r="AE22">
        <v>1.89638937378628</v>
      </c>
      <c r="AF22">
        <v>0.50758459743290496</v>
      </c>
      <c r="AG22">
        <v>0.30795036532493802</v>
      </c>
      <c r="AH22">
        <v>133.95840891634799</v>
      </c>
      <c r="AI22">
        <v>0.50344827586206897</v>
      </c>
      <c r="AJ22">
        <v>1.06856291120317</v>
      </c>
      <c r="AK22">
        <v>0.49124854142357</v>
      </c>
      <c r="AL22">
        <v>0.30306582972177099</v>
      </c>
      <c r="AM22">
        <v>127.590714312865</v>
      </c>
      <c r="AN22">
        <v>0.46318289786223199</v>
      </c>
      <c r="AO22">
        <v>1.47897586508887</v>
      </c>
      <c r="AP22">
        <v>984</v>
      </c>
      <c r="AQ22">
        <v>169</v>
      </c>
      <c r="AR22">
        <v>4.9448127904673699E-2</v>
      </c>
      <c r="AS22">
        <v>48.656957858199</v>
      </c>
      <c r="AT22">
        <v>0.37804878048780399</v>
      </c>
      <c r="AU22">
        <v>1.17437284250906</v>
      </c>
      <c r="AV22">
        <v>0.74647887323943596</v>
      </c>
      <c r="AW22">
        <v>0.18994413407821201</v>
      </c>
      <c r="AX22">
        <v>2.9061452513966399</v>
      </c>
      <c r="AY22">
        <v>1561</v>
      </c>
      <c r="AZ22">
        <v>0.94972067039106101</v>
      </c>
      <c r="BA22">
        <v>510</v>
      </c>
      <c r="BB22">
        <v>0.74115456238361199</v>
      </c>
      <c r="BC22">
        <v>398</v>
      </c>
      <c r="BD22">
        <v>71</v>
      </c>
      <c r="BE22">
        <v>2.87323943661971</v>
      </c>
      <c r="BF22">
        <v>73.599999999999994</v>
      </c>
      <c r="BG22">
        <v>-1.145</v>
      </c>
      <c r="BH22">
        <v>0.203252032520325</v>
      </c>
      <c r="BI22">
        <v>0.13109756097560901</v>
      </c>
      <c r="BJ22">
        <v>7.2154471544715396E-2</v>
      </c>
      <c r="BK22">
        <v>0.65040650406503997</v>
      </c>
      <c r="BL22">
        <v>-4.1230711910147499E-3</v>
      </c>
      <c r="BM22">
        <v>0.45</v>
      </c>
      <c r="BN22">
        <v>0.90504628746679305</v>
      </c>
      <c r="BO22">
        <v>0.34959349593495898</v>
      </c>
      <c r="BP22">
        <v>0.149115475059443</v>
      </c>
      <c r="BQ22">
        <v>16.2183888822935</v>
      </c>
      <c r="BR22">
        <v>0.24418604651162701</v>
      </c>
      <c r="BS22">
        <v>2.0977781740825701</v>
      </c>
      <c r="BT22">
        <v>0.54573170731707299</v>
      </c>
      <c r="BU22">
        <v>6.0407018577105002E-2</v>
      </c>
      <c r="BV22">
        <v>32.438568975905397</v>
      </c>
      <c r="BW22">
        <v>0.40409683426443199</v>
      </c>
      <c r="BX22">
        <v>0.87610655941864701</v>
      </c>
      <c r="BY22">
        <v>0.45426829268292601</v>
      </c>
      <c r="BZ22">
        <v>3.6282749177390501E-2</v>
      </c>
      <c r="CA22">
        <v>0.34675615212527899</v>
      </c>
      <c r="CB22">
        <v>1.5919456388356501</v>
      </c>
    </row>
    <row r="23" spans="1:80" x14ac:dyDescent="0.3">
      <c r="A23" t="s">
        <v>29</v>
      </c>
      <c r="B23" t="s">
        <v>185</v>
      </c>
      <c r="C23">
        <v>893</v>
      </c>
      <c r="D23">
        <v>164</v>
      </c>
      <c r="E23">
        <v>0.11807228195125399</v>
      </c>
      <c r="F23">
        <v>105.43854778247</v>
      </c>
      <c r="G23">
        <v>0.39641657334826402</v>
      </c>
      <c r="H23">
        <v>1.25117541071465</v>
      </c>
      <c r="I23">
        <v>0.75</v>
      </c>
      <c r="J23">
        <v>0.12742980561555001</v>
      </c>
      <c r="K23">
        <v>3.2561555075593902</v>
      </c>
      <c r="L23">
        <v>1508</v>
      </c>
      <c r="M23">
        <v>1.0496760259179201</v>
      </c>
      <c r="N23">
        <v>486</v>
      </c>
      <c r="O23">
        <v>1.07775377969762</v>
      </c>
      <c r="P23">
        <v>499</v>
      </c>
      <c r="Q23">
        <v>77</v>
      </c>
      <c r="R23">
        <v>3.7792207792207702</v>
      </c>
      <c r="S23">
        <v>69.2</v>
      </c>
      <c r="T23">
        <v>1.482</v>
      </c>
      <c r="U23">
        <v>0.15117581187010001</v>
      </c>
      <c r="V23">
        <v>9.7424412094064897E-2</v>
      </c>
      <c r="W23">
        <v>5.3751399776035803E-2</v>
      </c>
      <c r="X23">
        <v>0.67525195968645002</v>
      </c>
      <c r="Y23">
        <v>3.4739258755294301E-2</v>
      </c>
      <c r="Z23">
        <v>0.44610281923714701</v>
      </c>
      <c r="AA23">
        <v>0.960789578675877</v>
      </c>
      <c r="AB23">
        <v>0.32474804031354898</v>
      </c>
      <c r="AC23">
        <v>0.29134749914837099</v>
      </c>
      <c r="AD23">
        <v>0.29310344827586199</v>
      </c>
      <c r="AE23">
        <v>2.1701611615197298</v>
      </c>
      <c r="AF23">
        <v>0.51847704367301195</v>
      </c>
      <c r="AG23">
        <v>0.14634326678738999</v>
      </c>
      <c r="AH23">
        <v>67.756932522561598</v>
      </c>
      <c r="AI23">
        <v>0.42332613390928697</v>
      </c>
      <c r="AJ23">
        <v>1.0105723012474399</v>
      </c>
      <c r="AK23">
        <v>0.47704367301231798</v>
      </c>
      <c r="AL23">
        <v>0.100995450980429</v>
      </c>
      <c r="AM23">
        <v>43.024062117662702</v>
      </c>
      <c r="AN23">
        <v>0.37089201877934203</v>
      </c>
      <c r="AO23">
        <v>1.54964509081322</v>
      </c>
      <c r="AP23">
        <v>888</v>
      </c>
      <c r="AQ23">
        <v>163</v>
      </c>
      <c r="AR23">
        <v>3.9504426382727303E-2</v>
      </c>
      <c r="AS23">
        <v>35.079930627861899</v>
      </c>
      <c r="AT23">
        <v>0.34684684684684602</v>
      </c>
      <c r="AU23">
        <v>1.22293191182997</v>
      </c>
      <c r="AV23">
        <v>0.72727272727272696</v>
      </c>
      <c r="AW23">
        <v>0.2</v>
      </c>
      <c r="AX23">
        <v>2.56175</v>
      </c>
      <c r="AY23">
        <v>1025</v>
      </c>
      <c r="AZ23">
        <v>0.79500000000000004</v>
      </c>
      <c r="BA23">
        <v>318</v>
      </c>
      <c r="BB23">
        <v>0.78249999999999997</v>
      </c>
      <c r="BC23">
        <v>313</v>
      </c>
      <c r="BD23">
        <v>55</v>
      </c>
      <c r="BE23">
        <v>2.3090909090909002</v>
      </c>
      <c r="BF23">
        <v>73.900000000000006</v>
      </c>
      <c r="BG23">
        <v>-1.1339999999999999</v>
      </c>
      <c r="BH23">
        <v>0.195945945945945</v>
      </c>
      <c r="BI23">
        <v>0.12274774774774699</v>
      </c>
      <c r="BJ23">
        <v>7.31981981981982E-2</v>
      </c>
      <c r="BK23">
        <v>0.62162162162162105</v>
      </c>
      <c r="BL23">
        <v>-5.7755248625659797E-2</v>
      </c>
      <c r="BM23">
        <v>0.40036231884057899</v>
      </c>
      <c r="BN23">
        <v>0.92150071168256897</v>
      </c>
      <c r="BO23">
        <v>0.37837837837837801</v>
      </c>
      <c r="BP23">
        <v>0.19928817818222</v>
      </c>
      <c r="BQ23">
        <v>54.245821051103597</v>
      </c>
      <c r="BR23">
        <v>0.25892857142857101</v>
      </c>
      <c r="BS23">
        <v>1.9886364547331401</v>
      </c>
      <c r="BT23">
        <v>0.45045045045045001</v>
      </c>
      <c r="BU23">
        <v>-4.4136873265907199E-2</v>
      </c>
      <c r="BV23">
        <v>-17.654749306362799</v>
      </c>
      <c r="BW23">
        <v>0.33750000000000002</v>
      </c>
      <c r="BX23">
        <v>0.86487161905191501</v>
      </c>
      <c r="BY23">
        <v>0.54504504504504503</v>
      </c>
      <c r="BZ23">
        <v>0.11207814266756901</v>
      </c>
      <c r="CA23">
        <v>0.35743801652892498</v>
      </c>
      <c r="CB23">
        <v>1.5023431229573501</v>
      </c>
    </row>
    <row r="24" spans="1:80" x14ac:dyDescent="0.3">
      <c r="A24" t="s">
        <v>53</v>
      </c>
      <c r="B24" t="s">
        <v>187</v>
      </c>
      <c r="C24">
        <v>763</v>
      </c>
      <c r="D24">
        <v>132</v>
      </c>
      <c r="E24">
        <v>0.438211477941432</v>
      </c>
      <c r="F24">
        <v>334.35535766931298</v>
      </c>
      <c r="G24">
        <v>0.52555701179554304</v>
      </c>
      <c r="H24">
        <v>1.3541374317075701</v>
      </c>
      <c r="I24">
        <v>0.73770491803278604</v>
      </c>
      <c r="J24">
        <v>0.115555555555555</v>
      </c>
      <c r="K24">
        <v>3.5346666666666602</v>
      </c>
      <c r="L24">
        <v>1591</v>
      </c>
      <c r="M24">
        <v>1.4511111111111099</v>
      </c>
      <c r="N24">
        <v>653</v>
      </c>
      <c r="O24">
        <v>1.8244444444444401</v>
      </c>
      <c r="P24">
        <v>821</v>
      </c>
      <c r="Q24">
        <v>75</v>
      </c>
      <c r="R24">
        <v>4.9466666666666601</v>
      </c>
      <c r="S24">
        <v>70.7</v>
      </c>
      <c r="T24">
        <v>1.349</v>
      </c>
      <c r="U24">
        <v>0.13826998689384001</v>
      </c>
      <c r="V24">
        <v>0.10288335517693301</v>
      </c>
      <c r="W24">
        <v>3.5386631716906897E-2</v>
      </c>
      <c r="X24">
        <v>0.74180865006552998</v>
      </c>
      <c r="Y24">
        <v>0.36024858292394701</v>
      </c>
      <c r="Z24">
        <v>0.55830388692579502</v>
      </c>
      <c r="AA24">
        <v>1.1962016613415301</v>
      </c>
      <c r="AB24">
        <v>0.25819134993446902</v>
      </c>
      <c r="AC24">
        <v>0.662206394590654</v>
      </c>
      <c r="AD24">
        <v>0.43147208121827402</v>
      </c>
      <c r="AE24">
        <v>1.9412868838919299</v>
      </c>
      <c r="AF24">
        <v>0.58977719528178196</v>
      </c>
      <c r="AG24">
        <v>0.33774793351235199</v>
      </c>
      <c r="AH24">
        <v>151.98657008055801</v>
      </c>
      <c r="AI24">
        <v>0.50444444444444403</v>
      </c>
      <c r="AJ24">
        <v>1.1439352700644301</v>
      </c>
      <c r="AK24">
        <v>0.408912188728702</v>
      </c>
      <c r="AL24">
        <v>0.58575737238935099</v>
      </c>
      <c r="AM24">
        <v>182.75630018547699</v>
      </c>
      <c r="AN24">
        <v>0.55769230769230704</v>
      </c>
      <c r="AO24">
        <v>1.6283666885638599</v>
      </c>
      <c r="AP24">
        <v>768</v>
      </c>
      <c r="AQ24">
        <v>135</v>
      </c>
      <c r="AR24">
        <v>0.160654422987315</v>
      </c>
      <c r="AS24">
        <v>123.382596854258</v>
      </c>
      <c r="AT24">
        <v>0.40885416666666602</v>
      </c>
      <c r="AU24">
        <v>1.3102292088636001</v>
      </c>
      <c r="AV24">
        <v>0.72</v>
      </c>
      <c r="AW24">
        <v>0.153452685421994</v>
      </c>
      <c r="AX24">
        <v>2.9739130434782601</v>
      </c>
      <c r="AY24">
        <v>1163</v>
      </c>
      <c r="AZ24">
        <v>1.0281329923273601</v>
      </c>
      <c r="BA24">
        <v>402</v>
      </c>
      <c r="BB24">
        <v>1.29411764705882</v>
      </c>
      <c r="BC24">
        <v>506</v>
      </c>
      <c r="BD24">
        <v>56</v>
      </c>
      <c r="BE24">
        <v>4.0357142857142803</v>
      </c>
      <c r="BF24">
        <v>73.400000000000006</v>
      </c>
      <c r="BG24">
        <v>-1.141</v>
      </c>
      <c r="BH24">
        <v>0.18880208333333301</v>
      </c>
      <c r="BI24">
        <v>0.13151041666666599</v>
      </c>
      <c r="BJ24">
        <v>5.7291666666666602E-2</v>
      </c>
      <c r="BK24">
        <v>0.67578125</v>
      </c>
      <c r="BL24">
        <v>0.102986361686755</v>
      </c>
      <c r="BM24">
        <v>0.47206165703275499</v>
      </c>
      <c r="BN24">
        <v>1.0560542286044401</v>
      </c>
      <c r="BO24">
        <v>0.32421875</v>
      </c>
      <c r="BP24">
        <v>0.280854117023422</v>
      </c>
      <c r="BQ24">
        <v>77.610665857854002</v>
      </c>
      <c r="BR24">
        <v>0.27710843373493899</v>
      </c>
      <c r="BS24">
        <v>2.2127345735518902</v>
      </c>
      <c r="BT24">
        <v>0.50911458333333304</v>
      </c>
      <c r="BU24">
        <v>0.17419948311339101</v>
      </c>
      <c r="BV24">
        <v>68.111997897335996</v>
      </c>
      <c r="BW24">
        <v>0.43222506393861798</v>
      </c>
      <c r="BX24">
        <v>1.0321515645169701</v>
      </c>
      <c r="BY24">
        <v>0.48307291666666602</v>
      </c>
      <c r="BZ24">
        <v>0.20919316942817701</v>
      </c>
      <c r="CA24">
        <v>0.39083557951482401</v>
      </c>
      <c r="CB24">
        <v>1.6343334977917401</v>
      </c>
    </row>
    <row r="25" spans="1:80" x14ac:dyDescent="0.3">
      <c r="A25" t="s">
        <v>90</v>
      </c>
      <c r="B25" t="s">
        <v>186</v>
      </c>
      <c r="C25">
        <v>682</v>
      </c>
      <c r="D25">
        <v>131</v>
      </c>
      <c r="E25">
        <v>9.2061979880420294E-2</v>
      </c>
      <c r="F25">
        <v>62.786270278446601</v>
      </c>
      <c r="G25">
        <v>0.36803519061583501</v>
      </c>
      <c r="H25">
        <v>1.12079765708245</v>
      </c>
      <c r="I25">
        <v>0.76923076923076905</v>
      </c>
      <c r="J25">
        <v>0.18814432989690699</v>
      </c>
      <c r="K25">
        <v>2.78891752577319</v>
      </c>
      <c r="L25">
        <v>1082</v>
      </c>
      <c r="M25">
        <v>0.99484536082474195</v>
      </c>
      <c r="N25">
        <v>386</v>
      </c>
      <c r="O25">
        <v>0.88917525773195805</v>
      </c>
      <c r="P25">
        <v>345</v>
      </c>
      <c r="Q25">
        <v>45</v>
      </c>
      <c r="R25">
        <v>3.8222222222222202</v>
      </c>
      <c r="S25">
        <v>71.8</v>
      </c>
      <c r="T25">
        <v>1.2669999999999999</v>
      </c>
      <c r="U25">
        <v>0.19794721407624599</v>
      </c>
      <c r="V25">
        <v>0.13196480938416399</v>
      </c>
      <c r="W25">
        <v>6.5982404692082094E-2</v>
      </c>
      <c r="X25">
        <v>0.66275659824046895</v>
      </c>
      <c r="Y25">
        <v>4.4761626488222399E-2</v>
      </c>
      <c r="Z25">
        <v>0.446902654867256</v>
      </c>
      <c r="AA25">
        <v>0.88655771427141905</v>
      </c>
      <c r="AB25">
        <v>0.33724340175952999</v>
      </c>
      <c r="AC25">
        <v>0.18501745698160901</v>
      </c>
      <c r="AD25">
        <v>0.213043478260869</v>
      </c>
      <c r="AE25">
        <v>2.0864398703034399</v>
      </c>
      <c r="AF25">
        <v>0.56891495601173003</v>
      </c>
      <c r="AG25">
        <v>6.7732399127897497E-2</v>
      </c>
      <c r="AH25">
        <v>26.2801708616242</v>
      </c>
      <c r="AI25">
        <v>0.42268041237113402</v>
      </c>
      <c r="AJ25">
        <v>0.83434866215910997</v>
      </c>
      <c r="AK25">
        <v>0.42961876832844498</v>
      </c>
      <c r="AL25">
        <v>0.12995577729584001</v>
      </c>
      <c r="AM25">
        <v>38.077042747681197</v>
      </c>
      <c r="AN25">
        <v>0.296928327645051</v>
      </c>
      <c r="AO25">
        <v>1.6607704750988601</v>
      </c>
      <c r="AP25">
        <v>811</v>
      </c>
      <c r="AQ25">
        <v>139</v>
      </c>
      <c r="AR25">
        <v>0.233660426528222</v>
      </c>
      <c r="AS25">
        <v>189.49860591438801</v>
      </c>
      <c r="AT25">
        <v>0.44636251541306998</v>
      </c>
      <c r="AU25">
        <v>1.27875858404031</v>
      </c>
      <c r="AV25">
        <v>0.79365079365079305</v>
      </c>
      <c r="AW25">
        <v>0.182044887780548</v>
      </c>
      <c r="AX25">
        <v>3.2463840399002399</v>
      </c>
      <c r="AY25">
        <v>1302</v>
      </c>
      <c r="AZ25">
        <v>1.3591022443890199</v>
      </c>
      <c r="BA25">
        <v>545</v>
      </c>
      <c r="BB25">
        <v>1.2842892768079801</v>
      </c>
      <c r="BC25">
        <v>515</v>
      </c>
      <c r="BD25">
        <v>76</v>
      </c>
      <c r="BE25">
        <v>3.73684210526315</v>
      </c>
      <c r="BF25">
        <v>70.599999999999994</v>
      </c>
      <c r="BG25">
        <v>-1.3560000000000001</v>
      </c>
      <c r="BH25">
        <v>0.14303329223181199</v>
      </c>
      <c r="BI25">
        <v>9.1245376078914905E-2</v>
      </c>
      <c r="BJ25">
        <v>5.1787916152897601E-2</v>
      </c>
      <c r="BK25">
        <v>0.663378545006165</v>
      </c>
      <c r="BL25">
        <v>0.12256570289267001</v>
      </c>
      <c r="BM25">
        <v>0.49256505576208098</v>
      </c>
      <c r="BN25">
        <v>1.00496179074874</v>
      </c>
      <c r="BO25">
        <v>0.336621454993834</v>
      </c>
      <c r="BP25">
        <v>0.45259435076238702</v>
      </c>
      <c r="BQ25">
        <v>113.300377807091</v>
      </c>
      <c r="BR25">
        <v>0.35531135531135499</v>
      </c>
      <c r="BS25">
        <v>2.0267601327234801</v>
      </c>
      <c r="BT25">
        <v>0.494451294697903</v>
      </c>
      <c r="BU25">
        <v>0.20881672343645499</v>
      </c>
      <c r="BV25">
        <v>83.735506098018703</v>
      </c>
      <c r="BW25">
        <v>0.47630922693266797</v>
      </c>
      <c r="BX25">
        <v>1.016705374474</v>
      </c>
      <c r="BY25">
        <v>0.50431565967940795</v>
      </c>
      <c r="BZ25">
        <v>0.277018038648146</v>
      </c>
      <c r="CA25">
        <v>0.41809290953545197</v>
      </c>
      <c r="CB25">
        <v>1.5714612918015101</v>
      </c>
    </row>
    <row r="26" spans="1:80" x14ac:dyDescent="0.3">
      <c r="A26" t="s">
        <v>158</v>
      </c>
      <c r="B26" t="s">
        <v>188</v>
      </c>
      <c r="C26">
        <v>824</v>
      </c>
      <c r="D26">
        <v>148</v>
      </c>
      <c r="E26">
        <v>0.16454440099555401</v>
      </c>
      <c r="F26">
        <v>135.584586420336</v>
      </c>
      <c r="G26">
        <v>0.39805825242718401</v>
      </c>
      <c r="H26">
        <v>1.2262419506364499</v>
      </c>
      <c r="I26">
        <v>0.71111111111111103</v>
      </c>
      <c r="J26">
        <v>0.151111111111111</v>
      </c>
      <c r="K26">
        <v>3.00644444444444</v>
      </c>
      <c r="L26">
        <v>1353</v>
      </c>
      <c r="M26">
        <v>0.98666666666666603</v>
      </c>
      <c r="N26">
        <v>444</v>
      </c>
      <c r="O26">
        <v>0.83555555555555505</v>
      </c>
      <c r="P26">
        <v>376</v>
      </c>
      <c r="Q26">
        <v>67</v>
      </c>
      <c r="R26">
        <v>3.16417910447761</v>
      </c>
      <c r="S26">
        <v>69.8</v>
      </c>
      <c r="T26">
        <v>1.3859999999999999</v>
      </c>
      <c r="U26">
        <v>0.18082524271844599</v>
      </c>
      <c r="V26">
        <v>0.104368932038834</v>
      </c>
      <c r="W26">
        <v>7.6456310679611603E-2</v>
      </c>
      <c r="X26">
        <v>0.66019417475728104</v>
      </c>
      <c r="Y26">
        <v>0.11411129237879</v>
      </c>
      <c r="Z26">
        <v>0.45404411764705799</v>
      </c>
      <c r="AA26">
        <v>1.0291908050851999</v>
      </c>
      <c r="AB26">
        <v>0.33980582524271802</v>
      </c>
      <c r="AC26">
        <v>0.26252872630812502</v>
      </c>
      <c r="AD26">
        <v>0.28928571428571398</v>
      </c>
      <c r="AE26">
        <v>1.8271263080581699</v>
      </c>
      <c r="AF26">
        <v>0.54611650485436802</v>
      </c>
      <c r="AG26">
        <v>5.7081400360052902E-2</v>
      </c>
      <c r="AH26">
        <v>25.6866301620238</v>
      </c>
      <c r="AI26">
        <v>0.38</v>
      </c>
      <c r="AJ26">
        <v>0.83988590248372097</v>
      </c>
      <c r="AK26">
        <v>0.45266990291262099</v>
      </c>
      <c r="AL26">
        <v>0.29467876943668603</v>
      </c>
      <c r="AM26">
        <v>109.915180999884</v>
      </c>
      <c r="AN26">
        <v>0.420911528150134</v>
      </c>
      <c r="AO26">
        <v>1.6470501304715901</v>
      </c>
      <c r="AP26">
        <v>756</v>
      </c>
      <c r="AQ26">
        <v>148</v>
      </c>
      <c r="AR26">
        <v>0.158293725786957</v>
      </c>
      <c r="AS26">
        <v>119.67005669494</v>
      </c>
      <c r="AT26">
        <v>0.365079365079365</v>
      </c>
      <c r="AU26">
        <v>1.3617816594115399</v>
      </c>
      <c r="AV26">
        <v>0.71739130434782605</v>
      </c>
      <c r="AW26">
        <v>0.20631067961165001</v>
      </c>
      <c r="AX26">
        <v>2.93252427184466</v>
      </c>
      <c r="AY26">
        <v>1208</v>
      </c>
      <c r="AZ26">
        <v>1.0679611650485401</v>
      </c>
      <c r="BA26">
        <v>440</v>
      </c>
      <c r="BB26">
        <v>1.1990291262135899</v>
      </c>
      <c r="BC26">
        <v>494</v>
      </c>
      <c r="BD26">
        <v>63</v>
      </c>
      <c r="BE26">
        <v>3.7301587301587298</v>
      </c>
      <c r="BF26">
        <v>71.7</v>
      </c>
      <c r="BG26">
        <v>-1.335</v>
      </c>
      <c r="BH26">
        <v>0.179894179894179</v>
      </c>
      <c r="BI26">
        <v>0.12830687830687801</v>
      </c>
      <c r="BJ26">
        <v>5.1587301587301501E-2</v>
      </c>
      <c r="BK26">
        <v>0.65608465608465605</v>
      </c>
      <c r="BL26">
        <v>8.1909970408674801E-2</v>
      </c>
      <c r="BM26">
        <v>0.41330645161290303</v>
      </c>
      <c r="BN26">
        <v>1.1406874242140701</v>
      </c>
      <c r="BO26">
        <v>0.34391534391534301</v>
      </c>
      <c r="BP26">
        <v>0.304010428354759</v>
      </c>
      <c r="BQ26">
        <v>75.450681475655301</v>
      </c>
      <c r="BR26">
        <v>0.27307692307692299</v>
      </c>
      <c r="BS26">
        <v>2.0001523385028501</v>
      </c>
      <c r="BT26">
        <v>0.544973544973545</v>
      </c>
      <c r="BU26">
        <v>0.118028112888869</v>
      </c>
      <c r="BV26">
        <v>48.627582510214097</v>
      </c>
      <c r="BW26">
        <v>0.39320388349514501</v>
      </c>
      <c r="BX26">
        <v>1.0570381204413799</v>
      </c>
      <c r="BY26">
        <v>0.453703703703703</v>
      </c>
      <c r="BZ26">
        <v>0.21997283229053999</v>
      </c>
      <c r="CA26">
        <v>0.33236151603498498</v>
      </c>
      <c r="CB26">
        <v>1.79483826742177</v>
      </c>
    </row>
    <row r="27" spans="1:80" x14ac:dyDescent="0.3">
      <c r="A27" t="s">
        <v>105</v>
      </c>
      <c r="B27" t="s">
        <v>280</v>
      </c>
      <c r="C27">
        <v>740</v>
      </c>
      <c r="D27">
        <v>156</v>
      </c>
      <c r="E27">
        <v>-7.8819257376264995E-3</v>
      </c>
      <c r="F27">
        <v>-5.83262504584361</v>
      </c>
      <c r="G27">
        <v>0.30945945945945902</v>
      </c>
      <c r="H27">
        <v>1.3550147511244699</v>
      </c>
      <c r="I27">
        <v>0.52631578947368396</v>
      </c>
      <c r="J27">
        <v>0.21249999999999999</v>
      </c>
      <c r="K27">
        <v>2.6856249999999999</v>
      </c>
      <c r="L27">
        <v>859</v>
      </c>
      <c r="M27">
        <v>1.0687500000000001</v>
      </c>
      <c r="N27">
        <v>342</v>
      </c>
      <c r="O27">
        <v>0.97812500000000002</v>
      </c>
      <c r="P27">
        <v>313</v>
      </c>
      <c r="Q27">
        <v>50</v>
      </c>
      <c r="R27">
        <v>2.96</v>
      </c>
      <c r="S27">
        <v>71.5</v>
      </c>
      <c r="T27">
        <v>1.2789999999999999</v>
      </c>
      <c r="U27">
        <v>0.26216216216216198</v>
      </c>
      <c r="V27">
        <v>0.159459459459459</v>
      </c>
      <c r="W27">
        <v>0.102702702702702</v>
      </c>
      <c r="X27">
        <v>0.60945945945945901</v>
      </c>
      <c r="Y27">
        <v>-0.10327298434461001</v>
      </c>
      <c r="Z27">
        <v>0.36141906873614099</v>
      </c>
      <c r="AA27">
        <v>1.05419945443303</v>
      </c>
      <c r="AB27">
        <v>0.39054054054053999</v>
      </c>
      <c r="AC27">
        <v>0.14098093734801201</v>
      </c>
      <c r="AD27">
        <v>0.228373702422145</v>
      </c>
      <c r="AE27">
        <v>2.09793737780182</v>
      </c>
      <c r="AF27">
        <v>0.43243243243243201</v>
      </c>
      <c r="AG27">
        <v>2.6636582413662901E-2</v>
      </c>
      <c r="AH27">
        <v>8.5237063723721302</v>
      </c>
      <c r="AI27">
        <v>0.37812499999999999</v>
      </c>
      <c r="AJ27">
        <v>1.0585198684008501</v>
      </c>
      <c r="AK27">
        <v>0.56216216216216197</v>
      </c>
      <c r="AL27">
        <v>-2.61124907036057E-2</v>
      </c>
      <c r="AM27">
        <v>-10.8627961326999</v>
      </c>
      <c r="AN27">
        <v>0.25961538461538403</v>
      </c>
      <c r="AO27">
        <v>1.68719883269446</v>
      </c>
      <c r="AP27">
        <v>883</v>
      </c>
      <c r="AQ27">
        <v>158</v>
      </c>
      <c r="AR27">
        <v>0.254701165444574</v>
      </c>
      <c r="AS27">
        <v>224.90112908755901</v>
      </c>
      <c r="AT27">
        <v>0.45979614949037301</v>
      </c>
      <c r="AU27">
        <v>1.1991864087039701</v>
      </c>
      <c r="AV27">
        <v>0.79220779220779203</v>
      </c>
      <c r="AW27">
        <v>0.15899581589958101</v>
      </c>
      <c r="AX27">
        <v>3.1648535564853502</v>
      </c>
      <c r="AY27">
        <v>1513</v>
      </c>
      <c r="AZ27">
        <v>1.0564853556485301</v>
      </c>
      <c r="BA27">
        <v>505</v>
      </c>
      <c r="BB27">
        <v>0.96234309623430903</v>
      </c>
      <c r="BC27">
        <v>460</v>
      </c>
      <c r="BD27">
        <v>90</v>
      </c>
      <c r="BE27">
        <v>4.4222222222222198</v>
      </c>
      <c r="BF27">
        <v>67.400000000000006</v>
      </c>
      <c r="BG27">
        <v>-1.6459999999999999</v>
      </c>
      <c r="BH27">
        <v>0.13816534541336301</v>
      </c>
      <c r="BI27">
        <v>8.4937712344280797E-2</v>
      </c>
      <c r="BJ27">
        <v>5.3227633069082597E-2</v>
      </c>
      <c r="BK27">
        <v>0.71800679501698705</v>
      </c>
      <c r="BL27">
        <v>0.17014484052575199</v>
      </c>
      <c r="BM27">
        <v>0.51735015772870596</v>
      </c>
      <c r="BN27">
        <v>0.97394727898171696</v>
      </c>
      <c r="BO27">
        <v>0.281993204983012</v>
      </c>
      <c r="BP27">
        <v>0.46999718953507003</v>
      </c>
      <c r="BQ27">
        <v>141.10333244144201</v>
      </c>
      <c r="BR27">
        <v>0.313253012048192</v>
      </c>
      <c r="BS27">
        <v>2.1463458259975501</v>
      </c>
      <c r="BT27">
        <v>0.54133635334088304</v>
      </c>
      <c r="BU27">
        <v>0.17612102912965999</v>
      </c>
      <c r="BV27">
        <v>84.185851923977907</v>
      </c>
      <c r="BW27">
        <v>0.48117154811715401</v>
      </c>
      <c r="BX27">
        <v>0.89554771769371999</v>
      </c>
      <c r="BY27">
        <v>0.45753114382785898</v>
      </c>
      <c r="BZ27">
        <v>0.349265674360006</v>
      </c>
      <c r="CA27">
        <v>0.43564356435643498</v>
      </c>
      <c r="CB27">
        <v>1.5959869708196399</v>
      </c>
    </row>
    <row r="28" spans="1:80" x14ac:dyDescent="0.3">
      <c r="A28" t="s">
        <v>93</v>
      </c>
      <c r="B28" t="s">
        <v>185</v>
      </c>
      <c r="C28">
        <v>916</v>
      </c>
      <c r="D28">
        <v>156</v>
      </c>
      <c r="E28">
        <v>0.15662834139310899</v>
      </c>
      <c r="F28">
        <v>143.47156071608799</v>
      </c>
      <c r="G28">
        <v>0.42139737991266302</v>
      </c>
      <c r="H28">
        <v>1.204908149302</v>
      </c>
      <c r="I28">
        <v>0.73684210526315697</v>
      </c>
      <c r="J28">
        <v>0.12909836065573699</v>
      </c>
      <c r="K28">
        <v>3.1877049180327801</v>
      </c>
      <c r="L28">
        <v>1556</v>
      </c>
      <c r="M28">
        <v>1.03688524590163</v>
      </c>
      <c r="N28">
        <v>506</v>
      </c>
      <c r="O28">
        <v>1.25819672131147</v>
      </c>
      <c r="P28">
        <v>614</v>
      </c>
      <c r="Q28">
        <v>72</v>
      </c>
      <c r="R28">
        <v>3.0694444444444402</v>
      </c>
      <c r="S28">
        <v>71.400000000000006</v>
      </c>
      <c r="T28">
        <v>1.2689999999999999</v>
      </c>
      <c r="U28">
        <v>0.15884279475982499</v>
      </c>
      <c r="V28">
        <v>0.112991266375545</v>
      </c>
      <c r="W28">
        <v>4.5851528384279402E-2</v>
      </c>
      <c r="X28">
        <v>0.68013100436681195</v>
      </c>
      <c r="Y28">
        <v>0.13528739545680701</v>
      </c>
      <c r="Z28">
        <v>0.48635634028892399</v>
      </c>
      <c r="AA28">
        <v>1.0400758974968201</v>
      </c>
      <c r="AB28">
        <v>0.31986899563318699</v>
      </c>
      <c r="AC28">
        <v>0.20200516500511001</v>
      </c>
      <c r="AD28">
        <v>0.283276450511945</v>
      </c>
      <c r="AE28">
        <v>1.8066451649281301</v>
      </c>
      <c r="AF28">
        <v>0.53275109170305601</v>
      </c>
      <c r="AG28">
        <v>0.11416106232945</v>
      </c>
      <c r="AH28">
        <v>55.710598416771703</v>
      </c>
      <c r="AI28">
        <v>0.411885245901639</v>
      </c>
      <c r="AJ28">
        <v>1.03271483763126</v>
      </c>
      <c r="AK28">
        <v>0.45960698689956297</v>
      </c>
      <c r="AL28">
        <v>0.24904328864179801</v>
      </c>
      <c r="AM28">
        <v>104.847224518197</v>
      </c>
      <c r="AN28">
        <v>0.43942992874109199</v>
      </c>
      <c r="AO28">
        <v>1.3919938554956099</v>
      </c>
      <c r="AP28">
        <v>860</v>
      </c>
      <c r="AQ28">
        <v>155</v>
      </c>
      <c r="AR28">
        <v>0.37987218711093301</v>
      </c>
      <c r="AS28">
        <v>326.69008091540297</v>
      </c>
      <c r="AT28">
        <v>0.47209302325581298</v>
      </c>
      <c r="AU28">
        <v>1.40518685364453</v>
      </c>
      <c r="AV28">
        <v>0.80357142857142805</v>
      </c>
      <c r="AW28">
        <v>0.140311804008908</v>
      </c>
      <c r="AX28">
        <v>3.33585746102449</v>
      </c>
      <c r="AY28">
        <v>1498</v>
      </c>
      <c r="AZ28">
        <v>1.2739420935412</v>
      </c>
      <c r="BA28">
        <v>572</v>
      </c>
      <c r="BB28">
        <v>1.70601336302895</v>
      </c>
      <c r="BC28">
        <v>766</v>
      </c>
      <c r="BD28">
        <v>86</v>
      </c>
      <c r="BE28">
        <v>4.7674418604651096</v>
      </c>
      <c r="BF28">
        <v>72.2</v>
      </c>
      <c r="BG28">
        <v>-1.2450000000000001</v>
      </c>
      <c r="BH28">
        <v>0.16162790697674401</v>
      </c>
      <c r="BI28">
        <v>9.6511627906976705E-2</v>
      </c>
      <c r="BJ28">
        <v>6.5116279069767399E-2</v>
      </c>
      <c r="BK28">
        <v>0.67906976744185998</v>
      </c>
      <c r="BL28">
        <v>0.25930641081421402</v>
      </c>
      <c r="BM28">
        <v>0.50684931506849296</v>
      </c>
      <c r="BN28">
        <v>1.1225274511605401</v>
      </c>
      <c r="BO28">
        <v>0.32093023255813902</v>
      </c>
      <c r="BP28">
        <v>0.63498238043442701</v>
      </c>
      <c r="BQ28">
        <v>223.77452849780801</v>
      </c>
      <c r="BR28">
        <v>0.39855072463768099</v>
      </c>
      <c r="BS28">
        <v>2.1657976094196201</v>
      </c>
      <c r="BT28">
        <v>0.52209302325581397</v>
      </c>
      <c r="BU28">
        <v>0.25747742732767598</v>
      </c>
      <c r="BV28">
        <v>115.60736487012601</v>
      </c>
      <c r="BW28">
        <v>0.48775055679287299</v>
      </c>
      <c r="BX28">
        <v>1.0040668552796801</v>
      </c>
      <c r="BY28">
        <v>0.46744186046511599</v>
      </c>
      <c r="BZ28">
        <v>0.55665305596469605</v>
      </c>
      <c r="CA28">
        <v>0.46517412935323299</v>
      </c>
      <c r="CB28">
        <v>1.87494770734454</v>
      </c>
    </row>
    <row r="29" spans="1:80" x14ac:dyDescent="0.3">
      <c r="A29" t="s">
        <v>179</v>
      </c>
      <c r="B29" t="s">
        <v>282</v>
      </c>
      <c r="C29">
        <v>876</v>
      </c>
      <c r="D29">
        <v>151</v>
      </c>
      <c r="E29">
        <v>0.188582052377161</v>
      </c>
      <c r="F29">
        <v>165.19787788239299</v>
      </c>
      <c r="G29">
        <v>0.40981735159817301</v>
      </c>
      <c r="H29">
        <v>1.35792733988203</v>
      </c>
      <c r="I29">
        <v>0.68055555555555503</v>
      </c>
      <c r="J29">
        <v>0.218894009216589</v>
      </c>
      <c r="K29">
        <v>2.7343317972350198</v>
      </c>
      <c r="L29">
        <v>1187</v>
      </c>
      <c r="M29">
        <v>0.99308755760368606</v>
      </c>
      <c r="N29">
        <v>431</v>
      </c>
      <c r="O29">
        <v>1.4516129032258001</v>
      </c>
      <c r="P29">
        <v>630</v>
      </c>
      <c r="Q29">
        <v>77</v>
      </c>
      <c r="R29">
        <v>3.64935064935064</v>
      </c>
      <c r="S29">
        <v>70.5</v>
      </c>
      <c r="T29">
        <v>1.3620000000000001</v>
      </c>
      <c r="U29">
        <v>0.190068493150684</v>
      </c>
      <c r="V29">
        <v>0.11586757990867499</v>
      </c>
      <c r="W29">
        <v>7.4200913242009101E-2</v>
      </c>
      <c r="X29">
        <v>0.67694063926940595</v>
      </c>
      <c r="Y29">
        <v>0.15185530758395699</v>
      </c>
      <c r="Z29">
        <v>0.46374367622259699</v>
      </c>
      <c r="AA29">
        <v>1.1258529174865699</v>
      </c>
      <c r="AB29">
        <v>0.32305936073059299</v>
      </c>
      <c r="AC29">
        <v>0.26553950701451301</v>
      </c>
      <c r="AD29">
        <v>0.296819787985865</v>
      </c>
      <c r="AE29">
        <v>2.1176947941529098</v>
      </c>
      <c r="AF29">
        <v>0.49543378995433701</v>
      </c>
      <c r="AG29">
        <v>9.6166296381698699E-2</v>
      </c>
      <c r="AH29">
        <v>41.736172629657197</v>
      </c>
      <c r="AI29">
        <v>0.40092165898617499</v>
      </c>
      <c r="AJ29">
        <v>1.0647095445352299</v>
      </c>
      <c r="AK29">
        <v>0.50342465753424603</v>
      </c>
      <c r="AL29">
        <v>0.28004545141209197</v>
      </c>
      <c r="AM29">
        <v>123.500044072732</v>
      </c>
      <c r="AN29">
        <v>0.419501133786848</v>
      </c>
      <c r="AO29">
        <v>1.63371056361362</v>
      </c>
      <c r="AP29">
        <v>783</v>
      </c>
      <c r="AQ29">
        <v>151</v>
      </c>
      <c r="AR29">
        <v>0.18988290919528</v>
      </c>
      <c r="AS29">
        <v>148.67831789990399</v>
      </c>
      <c r="AT29">
        <v>0.39846743295019099</v>
      </c>
      <c r="AU29">
        <v>1.3905945355898499</v>
      </c>
      <c r="AV29">
        <v>0.69767441860465096</v>
      </c>
      <c r="AW29">
        <v>0.193798449612403</v>
      </c>
      <c r="AX29">
        <v>2.9940568475452101</v>
      </c>
      <c r="AY29">
        <v>1159</v>
      </c>
      <c r="AZ29">
        <v>1.1937984496123999</v>
      </c>
      <c r="BA29">
        <v>462</v>
      </c>
      <c r="BB29">
        <v>1.6873385012919799</v>
      </c>
      <c r="BC29">
        <v>653</v>
      </c>
      <c r="BD29">
        <v>66</v>
      </c>
      <c r="BE29">
        <v>3.6969696969696901</v>
      </c>
      <c r="BF29">
        <v>72.5</v>
      </c>
      <c r="BG29">
        <v>-1.208</v>
      </c>
      <c r="BH29">
        <v>0.186462324393358</v>
      </c>
      <c r="BI29">
        <v>0.106002554278416</v>
      </c>
      <c r="BJ29">
        <v>8.04597701149425E-2</v>
      </c>
      <c r="BK29">
        <v>0.66155810983397101</v>
      </c>
      <c r="BL29">
        <v>0.17017721727695001</v>
      </c>
      <c r="BM29">
        <v>0.46332046332046301</v>
      </c>
      <c r="BN29">
        <v>1.1621318464308299</v>
      </c>
      <c r="BO29">
        <v>0.33844189016602799</v>
      </c>
      <c r="BP29">
        <v>0.22840195981299699</v>
      </c>
      <c r="BQ29">
        <v>82.077150485801596</v>
      </c>
      <c r="BR29">
        <v>0.271698113207547</v>
      </c>
      <c r="BS29">
        <v>2.15213683278659</v>
      </c>
      <c r="BT29">
        <v>0.49425287356321801</v>
      </c>
      <c r="BU29">
        <v>0.17737666366532201</v>
      </c>
      <c r="BV29">
        <v>68.644768838479806</v>
      </c>
      <c r="BW29">
        <v>0.42635658914728602</v>
      </c>
      <c r="BX29">
        <v>1.1022077054673201</v>
      </c>
      <c r="BY29">
        <v>0.50446998722860703</v>
      </c>
      <c r="BZ29">
        <v>0.20779025439443399</v>
      </c>
      <c r="CA29">
        <v>0.37215189873417698</v>
      </c>
      <c r="CB29">
        <v>1.7142940387886101</v>
      </c>
    </row>
    <row r="30" spans="1:80" x14ac:dyDescent="0.3">
      <c r="A30" t="s">
        <v>143</v>
      </c>
      <c r="B30" t="s">
        <v>279</v>
      </c>
      <c r="C30">
        <v>818</v>
      </c>
      <c r="D30">
        <v>139</v>
      </c>
      <c r="E30">
        <v>0.189174953698104</v>
      </c>
      <c r="F30">
        <v>154.74511212504899</v>
      </c>
      <c r="G30">
        <v>0.442542787286063</v>
      </c>
      <c r="H30">
        <v>1.2316255860955601</v>
      </c>
      <c r="I30">
        <v>0.7</v>
      </c>
      <c r="J30">
        <v>0.14929577464788699</v>
      </c>
      <c r="K30">
        <v>2.9876056338028101</v>
      </c>
      <c r="L30">
        <v>1061</v>
      </c>
      <c r="M30">
        <v>0.95211267605633798</v>
      </c>
      <c r="N30">
        <v>338</v>
      </c>
      <c r="O30">
        <v>0.91267605633802795</v>
      </c>
      <c r="P30">
        <v>324</v>
      </c>
      <c r="Q30">
        <v>73</v>
      </c>
      <c r="R30">
        <v>4.2328767123287596</v>
      </c>
      <c r="S30">
        <v>69.7</v>
      </c>
      <c r="T30">
        <v>1.397</v>
      </c>
      <c r="U30">
        <v>0.17787286063569599</v>
      </c>
      <c r="V30">
        <v>0.113080684596577</v>
      </c>
      <c r="W30">
        <v>6.4792176039119798E-2</v>
      </c>
      <c r="X30">
        <v>0.70171149144254197</v>
      </c>
      <c r="Y30">
        <v>0.10143427027280599</v>
      </c>
      <c r="Z30">
        <v>0.494773519163763</v>
      </c>
      <c r="AA30">
        <v>0.98480845532132699</v>
      </c>
      <c r="AB30">
        <v>0.29828850855745698</v>
      </c>
      <c r="AC30">
        <v>0.39558131552646802</v>
      </c>
      <c r="AD30">
        <v>0.31967213114754101</v>
      </c>
      <c r="AE30">
        <v>2.1302930878889401</v>
      </c>
      <c r="AF30">
        <v>0.433985330073349</v>
      </c>
      <c r="AG30">
        <v>0.102733908128278</v>
      </c>
      <c r="AH30">
        <v>36.470537385538897</v>
      </c>
      <c r="AI30">
        <v>0.41126760563380199</v>
      </c>
      <c r="AJ30">
        <v>0.96093095567967601</v>
      </c>
      <c r="AK30">
        <v>0.55990220048899697</v>
      </c>
      <c r="AL30">
        <v>0.27802858255231899</v>
      </c>
      <c r="AM30">
        <v>127.337090808962</v>
      </c>
      <c r="AN30">
        <v>0.47161572052401701</v>
      </c>
      <c r="AO30">
        <v>1.4145951048026</v>
      </c>
      <c r="AP30">
        <v>832</v>
      </c>
      <c r="AQ30">
        <v>141</v>
      </c>
      <c r="AR30">
        <v>0.28431811991420203</v>
      </c>
      <c r="AS30">
        <v>236.55267576861601</v>
      </c>
      <c r="AT30">
        <v>0.50480769230769196</v>
      </c>
      <c r="AU30">
        <v>1.1717276496409501</v>
      </c>
      <c r="AV30">
        <v>0.85</v>
      </c>
      <c r="AW30">
        <v>7.7777777777777696E-2</v>
      </c>
      <c r="AX30">
        <v>3.6384444444444402</v>
      </c>
      <c r="AY30">
        <v>1637</v>
      </c>
      <c r="AZ30">
        <v>1.23555555555555</v>
      </c>
      <c r="BA30">
        <v>556</v>
      </c>
      <c r="BB30">
        <v>1.36222222222222</v>
      </c>
      <c r="BC30">
        <v>613</v>
      </c>
      <c r="BD30">
        <v>70</v>
      </c>
      <c r="BE30">
        <v>4.0999999999999996</v>
      </c>
      <c r="BF30">
        <v>71.3</v>
      </c>
      <c r="BG30">
        <v>-1.298</v>
      </c>
      <c r="BH30">
        <v>0.14302884615384601</v>
      </c>
      <c r="BI30">
        <v>8.0528846153846104E-2</v>
      </c>
      <c r="BJ30">
        <v>6.25E-2</v>
      </c>
      <c r="BK30">
        <v>0.71754807692307598</v>
      </c>
      <c r="BL30">
        <v>0.28993535310393298</v>
      </c>
      <c r="BM30">
        <v>0.56951423785594602</v>
      </c>
      <c r="BN30">
        <v>0.99845764072133103</v>
      </c>
      <c r="BO30">
        <v>0.28245192307692302</v>
      </c>
      <c r="BP30">
        <v>0.27004795730029002</v>
      </c>
      <c r="BQ30">
        <v>120.233503733893</v>
      </c>
      <c r="BR30">
        <v>0.340425531914893</v>
      </c>
      <c r="BS30">
        <v>1.9081251875493399</v>
      </c>
      <c r="BT30">
        <v>0.54086538461538403</v>
      </c>
      <c r="BU30">
        <v>0.267662008596112</v>
      </c>
      <c r="BV30">
        <v>120.44790386824999</v>
      </c>
      <c r="BW30">
        <v>0.53555555555555501</v>
      </c>
      <c r="BX30">
        <v>0.90932658947247202</v>
      </c>
      <c r="BY30">
        <v>0.456730769230769</v>
      </c>
      <c r="BZ30">
        <v>0.31640395719445602</v>
      </c>
      <c r="CA30">
        <v>0.471052631578947</v>
      </c>
      <c r="CB30">
        <v>1.52501622785661</v>
      </c>
    </row>
    <row r="31" spans="1:80" x14ac:dyDescent="0.3">
      <c r="A31" t="s">
        <v>34</v>
      </c>
      <c r="B31" t="s">
        <v>182</v>
      </c>
      <c r="C31">
        <v>907</v>
      </c>
      <c r="D31">
        <v>166</v>
      </c>
      <c r="E31">
        <v>0.25778491454704699</v>
      </c>
      <c r="F31">
        <v>233.810917494172</v>
      </c>
      <c r="G31">
        <v>0.46747519294376999</v>
      </c>
      <c r="H31">
        <v>1.29435695708548</v>
      </c>
      <c r="I31">
        <v>0.71186440677966101</v>
      </c>
      <c r="J31">
        <v>0.14884696016771401</v>
      </c>
      <c r="K31">
        <v>3.35765199161425</v>
      </c>
      <c r="L31">
        <v>1602</v>
      </c>
      <c r="M31">
        <v>1.3186582809224301</v>
      </c>
      <c r="N31">
        <v>629</v>
      </c>
      <c r="O31">
        <v>1.62683438155136</v>
      </c>
      <c r="P31">
        <v>776</v>
      </c>
      <c r="Q31">
        <v>84</v>
      </c>
      <c r="R31">
        <v>4.1071428571428497</v>
      </c>
      <c r="S31">
        <v>71.599999999999994</v>
      </c>
      <c r="T31">
        <v>1.3029999999999999</v>
      </c>
      <c r="U31">
        <v>0.15986769570011</v>
      </c>
      <c r="V31">
        <v>8.7100330760749703E-2</v>
      </c>
      <c r="W31">
        <v>7.2767364939360493E-2</v>
      </c>
      <c r="X31">
        <v>0.70562293274531396</v>
      </c>
      <c r="Y31">
        <v>0.23386470999467401</v>
      </c>
      <c r="Z31">
        <v>0.53593749999999996</v>
      </c>
      <c r="AA31">
        <v>1.08157314978541</v>
      </c>
      <c r="AB31">
        <v>0.29437706725468499</v>
      </c>
      <c r="AC31">
        <v>0.31512173444786701</v>
      </c>
      <c r="AD31">
        <v>0.30337078651685301</v>
      </c>
      <c r="AE31">
        <v>2.1954044373808101</v>
      </c>
      <c r="AF31">
        <v>0.52590959206174204</v>
      </c>
      <c r="AG31">
        <v>0.242289779998692</v>
      </c>
      <c r="AH31">
        <v>115.572225059376</v>
      </c>
      <c r="AI31">
        <v>0.46750524109014602</v>
      </c>
      <c r="AJ31">
        <v>1.06037459123307</v>
      </c>
      <c r="AK31">
        <v>0.466372657111356</v>
      </c>
      <c r="AL31">
        <v>0.34526903344471799</v>
      </c>
      <c r="AM31">
        <v>146.048801147115</v>
      </c>
      <c r="AN31">
        <v>0.47517730496453903</v>
      </c>
      <c r="AO31">
        <v>1.55394933313068</v>
      </c>
      <c r="AP31">
        <v>869</v>
      </c>
      <c r="AQ31">
        <v>158</v>
      </c>
      <c r="AR31">
        <v>0.15408750638489899</v>
      </c>
      <c r="AS31">
        <v>133.902043048477</v>
      </c>
      <c r="AT31">
        <v>0.41081703107019502</v>
      </c>
      <c r="AU31">
        <v>1.2390461506016699</v>
      </c>
      <c r="AV31">
        <v>0.66666666666666596</v>
      </c>
      <c r="AW31">
        <v>0.16027088036117301</v>
      </c>
      <c r="AX31">
        <v>3.1451467268623001</v>
      </c>
      <c r="AY31">
        <v>1393</v>
      </c>
      <c r="AZ31">
        <v>1.16704288939051</v>
      </c>
      <c r="BA31">
        <v>517</v>
      </c>
      <c r="BB31">
        <v>1.4988713318284399</v>
      </c>
      <c r="BC31">
        <v>664</v>
      </c>
      <c r="BD31">
        <v>71</v>
      </c>
      <c r="BE31">
        <v>3.7323943661971799</v>
      </c>
      <c r="BF31">
        <v>71.099999999999994</v>
      </c>
      <c r="BG31">
        <v>-1.3009999999999999</v>
      </c>
      <c r="BH31">
        <v>0.16225546605293401</v>
      </c>
      <c r="BI31">
        <v>0.105868814729574</v>
      </c>
      <c r="BJ31">
        <v>5.6386651323360099E-2</v>
      </c>
      <c r="BK31">
        <v>0.68239355581127703</v>
      </c>
      <c r="BL31">
        <v>9.8137137097138297E-2</v>
      </c>
      <c r="BM31">
        <v>0.46543001686340602</v>
      </c>
      <c r="BN31">
        <v>1.0511688203640901</v>
      </c>
      <c r="BO31">
        <v>0.31760644418872203</v>
      </c>
      <c r="BP31">
        <v>0.274299712861865</v>
      </c>
      <c r="BQ31">
        <v>75.175172154926301</v>
      </c>
      <c r="BR31">
        <v>0.29347826086956502</v>
      </c>
      <c r="BS31">
        <v>1.8792207573371</v>
      </c>
      <c r="BT31">
        <v>0.50978135788262302</v>
      </c>
      <c r="BU31">
        <v>0.14706318493710999</v>
      </c>
      <c r="BV31">
        <v>65.148990927139806</v>
      </c>
      <c r="BW31">
        <v>0.444695259593679</v>
      </c>
      <c r="BX31">
        <v>0.969009896151246</v>
      </c>
      <c r="BY31">
        <v>0.48561565017261199</v>
      </c>
      <c r="BZ31">
        <v>0.17814021837660199</v>
      </c>
      <c r="CA31">
        <v>0.37914691943127898</v>
      </c>
      <c r="CB31">
        <v>1.5715282888937501</v>
      </c>
    </row>
    <row r="32" spans="1:80" x14ac:dyDescent="0.3">
      <c r="A32" t="s">
        <v>307</v>
      </c>
      <c r="B32" t="s">
        <v>281</v>
      </c>
      <c r="C32">
        <v>833</v>
      </c>
      <c r="D32">
        <v>148</v>
      </c>
      <c r="E32">
        <v>0.197249205068601</v>
      </c>
      <c r="F32">
        <v>164.30858782214401</v>
      </c>
      <c r="G32">
        <v>0.41416566626650603</v>
      </c>
      <c r="H32">
        <v>1.3331276242023899</v>
      </c>
      <c r="I32">
        <v>0.75</v>
      </c>
      <c r="J32">
        <v>0.17560975609755999</v>
      </c>
      <c r="K32">
        <v>3.04</v>
      </c>
      <c r="L32">
        <v>1246</v>
      </c>
      <c r="M32">
        <v>1.1121951219512101</v>
      </c>
      <c r="N32">
        <v>456</v>
      </c>
      <c r="O32">
        <v>1.14878048780487</v>
      </c>
      <c r="P32">
        <v>471</v>
      </c>
      <c r="Q32">
        <v>66</v>
      </c>
      <c r="R32">
        <v>3.65151515151515</v>
      </c>
      <c r="S32">
        <v>71.7</v>
      </c>
      <c r="T32">
        <v>1.3109999999999999</v>
      </c>
      <c r="U32">
        <v>0.172869147659063</v>
      </c>
      <c r="V32">
        <v>0.116446578631452</v>
      </c>
      <c r="W32">
        <v>5.6422569027611003E-2</v>
      </c>
      <c r="X32">
        <v>0.67707082833133203</v>
      </c>
      <c r="Y32">
        <v>0.147251973344207</v>
      </c>
      <c r="Z32">
        <v>0.47517730496453903</v>
      </c>
      <c r="AA32">
        <v>1.11196566379663</v>
      </c>
      <c r="AB32">
        <v>0.32292917166866703</v>
      </c>
      <c r="AC32">
        <v>0.30207611470636397</v>
      </c>
      <c r="AD32">
        <v>0.286245353159851</v>
      </c>
      <c r="AE32">
        <v>2.1028861357444999</v>
      </c>
      <c r="AF32">
        <v>0.49219687875149998</v>
      </c>
      <c r="AG32">
        <v>0.18137463764458001</v>
      </c>
      <c r="AH32">
        <v>74.363601434277896</v>
      </c>
      <c r="AI32">
        <v>0.42439024390243901</v>
      </c>
      <c r="AJ32">
        <v>1.0372789471992101</v>
      </c>
      <c r="AK32">
        <v>0.49939975990396102</v>
      </c>
      <c r="AL32">
        <v>0.25099866741765098</v>
      </c>
      <c r="AM32">
        <v>104.415445645742</v>
      </c>
      <c r="AN32">
        <v>0.41105769230769201</v>
      </c>
      <c r="AO32">
        <v>1.63416662887229</v>
      </c>
      <c r="AP32">
        <v>830</v>
      </c>
      <c r="AQ32">
        <v>155</v>
      </c>
      <c r="AR32">
        <v>0.17531754332288799</v>
      </c>
      <c r="AS32">
        <v>145.51356095799699</v>
      </c>
      <c r="AT32">
        <v>0.39518072289156603</v>
      </c>
      <c r="AU32">
        <v>1.2938239643361999</v>
      </c>
      <c r="AV32">
        <v>0.69387755102040805</v>
      </c>
      <c r="AW32">
        <v>0.17149758454106201</v>
      </c>
      <c r="AX32">
        <v>2.8169082125603802</v>
      </c>
      <c r="AY32">
        <v>1166</v>
      </c>
      <c r="AZ32">
        <v>1.02657004830917</v>
      </c>
      <c r="BA32">
        <v>425</v>
      </c>
      <c r="BB32">
        <v>1.54106280193236</v>
      </c>
      <c r="BC32">
        <v>638</v>
      </c>
      <c r="BD32">
        <v>71</v>
      </c>
      <c r="BE32">
        <v>3.3802816901408401</v>
      </c>
      <c r="BF32">
        <v>72.3</v>
      </c>
      <c r="BG32">
        <v>-1.2490000000000001</v>
      </c>
      <c r="BH32">
        <v>0.16987951807228899</v>
      </c>
      <c r="BI32">
        <v>9.5180722891566205E-2</v>
      </c>
      <c r="BJ32">
        <v>7.4698795180722893E-2</v>
      </c>
      <c r="BK32">
        <v>0.66024096385542097</v>
      </c>
      <c r="BL32">
        <v>0.15377003334234099</v>
      </c>
      <c r="BM32">
        <v>0.467153284671532</v>
      </c>
      <c r="BN32">
        <v>1.0818402363032</v>
      </c>
      <c r="BO32">
        <v>0.33975903614457797</v>
      </c>
      <c r="BP32">
        <v>0.21719000952622</v>
      </c>
      <c r="BQ32">
        <v>87.5022837103391</v>
      </c>
      <c r="BR32">
        <v>0.25531914893617003</v>
      </c>
      <c r="BS32">
        <v>2.0475438862313302</v>
      </c>
      <c r="BT32">
        <v>0.49879518072289097</v>
      </c>
      <c r="BU32">
        <v>0.163859925883128</v>
      </c>
      <c r="BV32">
        <v>67.838009315615295</v>
      </c>
      <c r="BW32">
        <v>0.38647342995168998</v>
      </c>
      <c r="BX32">
        <v>1.18622787083611</v>
      </c>
      <c r="BY32">
        <v>0.49518072289156601</v>
      </c>
      <c r="BZ32">
        <v>0.21290093360179799</v>
      </c>
      <c r="CA32">
        <v>0.40875912408759102</v>
      </c>
      <c r="CB32">
        <v>1.39629643433629</v>
      </c>
    </row>
    <row r="33" spans="1:80" x14ac:dyDescent="0.3">
      <c r="A33" t="s">
        <v>166</v>
      </c>
      <c r="B33" t="s">
        <v>281</v>
      </c>
      <c r="C33">
        <v>583</v>
      </c>
      <c r="D33">
        <v>123</v>
      </c>
      <c r="E33">
        <v>0.117653155482845</v>
      </c>
      <c r="F33">
        <v>68.591789646498697</v>
      </c>
      <c r="G33">
        <v>0.36363636363636298</v>
      </c>
      <c r="H33">
        <v>1.4156566640594199</v>
      </c>
      <c r="I33">
        <v>0.68</v>
      </c>
      <c r="J33">
        <v>0.16279069767441801</v>
      </c>
      <c r="K33">
        <v>2.8767441860465102</v>
      </c>
      <c r="L33">
        <v>742</v>
      </c>
      <c r="M33">
        <v>0.89147286821705396</v>
      </c>
      <c r="N33">
        <v>230</v>
      </c>
      <c r="O33">
        <v>0.51162790697674398</v>
      </c>
      <c r="P33">
        <v>132</v>
      </c>
      <c r="Q33">
        <v>45</v>
      </c>
      <c r="R33">
        <v>2.3555555555555499</v>
      </c>
      <c r="S33">
        <v>72.8</v>
      </c>
      <c r="T33">
        <v>1.2110000000000001</v>
      </c>
      <c r="U33">
        <v>0.26415094339622602</v>
      </c>
      <c r="V33">
        <v>0.14579759862778699</v>
      </c>
      <c r="W33">
        <v>0.11835334476843901</v>
      </c>
      <c r="X33">
        <v>0.65351629502572794</v>
      </c>
      <c r="Y33">
        <v>4.1918471577898998E-2</v>
      </c>
      <c r="Z33">
        <v>0.406824146981627</v>
      </c>
      <c r="AA33">
        <v>1.1401981939215999</v>
      </c>
      <c r="AB33">
        <v>0.346483704974271</v>
      </c>
      <c r="AC33">
        <v>0.26049926720455002</v>
      </c>
      <c r="AD33">
        <v>0.28217821782178198</v>
      </c>
      <c r="AE33">
        <v>2.16471039864473</v>
      </c>
      <c r="AF33">
        <v>0.44253859348198898</v>
      </c>
      <c r="AG33">
        <v>-1.6961483261667899E-3</v>
      </c>
      <c r="AH33">
        <v>-0.43760626815103298</v>
      </c>
      <c r="AI33">
        <v>0.39147286821705402</v>
      </c>
      <c r="AJ33">
        <v>0.72285442847007397</v>
      </c>
      <c r="AK33">
        <v>0.55060034305317296</v>
      </c>
      <c r="AL33">
        <v>0.242079820071576</v>
      </c>
      <c r="AM33">
        <v>77.707622242976001</v>
      </c>
      <c r="AN33">
        <v>0.34579439252336402</v>
      </c>
      <c r="AO33">
        <v>2.0460442838299202</v>
      </c>
      <c r="AP33">
        <v>665</v>
      </c>
      <c r="AQ33">
        <v>121</v>
      </c>
      <c r="AR33">
        <v>0.38370416743967101</v>
      </c>
      <c r="AS33">
        <v>255.163271347381</v>
      </c>
      <c r="AT33">
        <v>0.50827067669172898</v>
      </c>
      <c r="AU33">
        <v>1.2238434671255101</v>
      </c>
      <c r="AV33">
        <v>0.8</v>
      </c>
      <c r="AW33">
        <v>0.13136729222520099</v>
      </c>
      <c r="AX33">
        <v>3.64638069705093</v>
      </c>
      <c r="AY33">
        <v>1360</v>
      </c>
      <c r="AZ33">
        <v>1.2841823056300199</v>
      </c>
      <c r="BA33">
        <v>479</v>
      </c>
      <c r="BB33">
        <v>1.5817694369973101</v>
      </c>
      <c r="BC33">
        <v>590</v>
      </c>
      <c r="BD33">
        <v>67</v>
      </c>
      <c r="BE33">
        <v>4.7313432835820803</v>
      </c>
      <c r="BF33">
        <v>72.8</v>
      </c>
      <c r="BG33">
        <v>-1.254</v>
      </c>
      <c r="BH33">
        <v>0.145864661654135</v>
      </c>
      <c r="BI33">
        <v>9.9248120300751794E-2</v>
      </c>
      <c r="BJ33">
        <v>4.6616541353383403E-2</v>
      </c>
      <c r="BK33">
        <v>0.720300751879699</v>
      </c>
      <c r="BL33">
        <v>0.36730091233537898</v>
      </c>
      <c r="BM33">
        <v>0.57828810020876797</v>
      </c>
      <c r="BN33">
        <v>1.0406281043921199</v>
      </c>
      <c r="BO33">
        <v>0.2796992481203</v>
      </c>
      <c r="BP33">
        <v>0.42594695881040401</v>
      </c>
      <c r="BQ33">
        <v>137.302315731319</v>
      </c>
      <c r="BR33">
        <v>0.32795698924731098</v>
      </c>
      <c r="BS33">
        <v>2.0558214257673</v>
      </c>
      <c r="BT33">
        <v>0.56090225563909701</v>
      </c>
      <c r="BU33">
        <v>0.321077283360516</v>
      </c>
      <c r="BV33">
        <v>119.761826693472</v>
      </c>
      <c r="BW33">
        <v>0.51206434316353799</v>
      </c>
      <c r="BX33">
        <v>0.98771143486114099</v>
      </c>
      <c r="BY33">
        <v>0.43759398496240598</v>
      </c>
      <c r="BZ33">
        <v>0.47182926368151101</v>
      </c>
      <c r="CA33">
        <v>0.50515463917525705</v>
      </c>
      <c r="CB33">
        <v>1.5306544750336499</v>
      </c>
    </row>
    <row r="34" spans="1:80" x14ac:dyDescent="0.3">
      <c r="A34" t="s">
        <v>153</v>
      </c>
      <c r="B34" t="s">
        <v>185</v>
      </c>
      <c r="C34">
        <v>780</v>
      </c>
      <c r="D34">
        <v>151</v>
      </c>
      <c r="E34">
        <v>0.22446153727944401</v>
      </c>
      <c r="F34">
        <v>175.07999907796599</v>
      </c>
      <c r="G34">
        <v>0.40897435897435802</v>
      </c>
      <c r="H34">
        <v>1.3514418408834801</v>
      </c>
      <c r="I34">
        <v>0.625</v>
      </c>
      <c r="J34">
        <v>0.15931372549019601</v>
      </c>
      <c r="K34">
        <v>3.33480392156862</v>
      </c>
      <c r="L34">
        <v>1361</v>
      </c>
      <c r="M34">
        <v>1.38970588235294</v>
      </c>
      <c r="N34">
        <v>567</v>
      </c>
      <c r="O34">
        <v>1.9142156862744999</v>
      </c>
      <c r="P34">
        <v>781</v>
      </c>
      <c r="Q34">
        <v>62</v>
      </c>
      <c r="R34">
        <v>4.38709677419354</v>
      </c>
      <c r="S34">
        <v>74.400000000000006</v>
      </c>
      <c r="T34">
        <v>1.1200000000000001</v>
      </c>
      <c r="U34">
        <v>0.17948717948717899</v>
      </c>
      <c r="V34">
        <v>0.128205128205128</v>
      </c>
      <c r="W34">
        <v>5.1282051282051197E-2</v>
      </c>
      <c r="X34">
        <v>0.67948717948717896</v>
      </c>
      <c r="Y34">
        <v>0.13505006622820001</v>
      </c>
      <c r="Z34">
        <v>0.45849056603773503</v>
      </c>
      <c r="AA34">
        <v>1.0980934923994601</v>
      </c>
      <c r="AB34">
        <v>0.32051282051281998</v>
      </c>
      <c r="AC34">
        <v>0.41401385590808099</v>
      </c>
      <c r="AD34">
        <v>0.30399999999999999</v>
      </c>
      <c r="AE34">
        <v>2.1614898498521198</v>
      </c>
      <c r="AF34">
        <v>0.52307692307692299</v>
      </c>
      <c r="AG34">
        <v>0.21602435582667801</v>
      </c>
      <c r="AH34">
        <v>88.137937177284897</v>
      </c>
      <c r="AI34">
        <v>0.42892156862745001</v>
      </c>
      <c r="AJ34">
        <v>1.1232244493491399</v>
      </c>
      <c r="AK34">
        <v>0.46923076923076901</v>
      </c>
      <c r="AL34">
        <v>0.26152240375063501</v>
      </c>
      <c r="AM34">
        <v>95.717199772732499</v>
      </c>
      <c r="AN34">
        <v>0.393442622950819</v>
      </c>
      <c r="AO34">
        <v>1.62878936531758</v>
      </c>
      <c r="AP34">
        <v>862</v>
      </c>
      <c r="AQ34">
        <v>154</v>
      </c>
      <c r="AR34">
        <v>0.13740134875791399</v>
      </c>
      <c r="AS34">
        <v>118.439962629321</v>
      </c>
      <c r="AT34">
        <v>0.38747099767981402</v>
      </c>
      <c r="AU34">
        <v>1.3570009866550801</v>
      </c>
      <c r="AV34">
        <v>0.71153846153846101</v>
      </c>
      <c r="AW34">
        <v>0.17499999999999999</v>
      </c>
      <c r="AX34">
        <v>2.9415909090909</v>
      </c>
      <c r="AY34">
        <v>1294</v>
      </c>
      <c r="AZ34">
        <v>0.986363636363636</v>
      </c>
      <c r="BA34">
        <v>434</v>
      </c>
      <c r="BB34">
        <v>0.84318181818181803</v>
      </c>
      <c r="BC34">
        <v>371</v>
      </c>
      <c r="BD34">
        <v>71</v>
      </c>
      <c r="BE34">
        <v>3.35211267605633</v>
      </c>
      <c r="BF34">
        <v>68.5</v>
      </c>
      <c r="BG34">
        <v>-1.5649999999999999</v>
      </c>
      <c r="BH34">
        <v>0.182134570765661</v>
      </c>
      <c r="BI34">
        <v>0.114849187935034</v>
      </c>
      <c r="BJ34">
        <v>6.7285382830626406E-2</v>
      </c>
      <c r="BK34">
        <v>0.647331786542923</v>
      </c>
      <c r="BL34">
        <v>3.2444430567547998E-2</v>
      </c>
      <c r="BM34">
        <v>0.42114695340501701</v>
      </c>
      <c r="BN34">
        <v>1.0325017257020399</v>
      </c>
      <c r="BO34">
        <v>0.352668213457076</v>
      </c>
      <c r="BP34">
        <v>0.33005253412049301</v>
      </c>
      <c r="BQ34">
        <v>125.229158476549</v>
      </c>
      <c r="BR34">
        <v>0.32565789473684198</v>
      </c>
      <c r="BS34">
        <v>2.1272770101294598</v>
      </c>
      <c r="BT34">
        <v>0.51044083526682105</v>
      </c>
      <c r="BU34">
        <v>3.4670371197019802E-2</v>
      </c>
      <c r="BV34">
        <v>15.254963326688699</v>
      </c>
      <c r="BW34">
        <v>0.38409090909090898</v>
      </c>
      <c r="BX34">
        <v>0.93309157841749601</v>
      </c>
      <c r="BY34">
        <v>0.47911832946635702</v>
      </c>
      <c r="BZ34">
        <v>0.30321830139600398</v>
      </c>
      <c r="CA34">
        <v>0.39951573849878902</v>
      </c>
      <c r="CB34">
        <v>1.7911869866075201</v>
      </c>
    </row>
    <row r="35" spans="1:80" x14ac:dyDescent="0.3">
      <c r="A35" t="s">
        <v>135</v>
      </c>
      <c r="B35" t="s">
        <v>188</v>
      </c>
      <c r="C35">
        <v>938</v>
      </c>
      <c r="D35">
        <v>167</v>
      </c>
      <c r="E35">
        <v>0.24951317101069401</v>
      </c>
      <c r="F35">
        <v>234.04335440803101</v>
      </c>
      <c r="G35">
        <v>0.47547974413645999</v>
      </c>
      <c r="H35">
        <v>1.2363385697491101</v>
      </c>
      <c r="I35">
        <v>0.65853658536585302</v>
      </c>
      <c r="J35">
        <v>0.180246913580246</v>
      </c>
      <c r="K35">
        <v>2.85481481481481</v>
      </c>
      <c r="L35">
        <v>1156</v>
      </c>
      <c r="M35">
        <v>1.05925925925925</v>
      </c>
      <c r="N35">
        <v>429</v>
      </c>
      <c r="O35">
        <v>1.2098765432098699</v>
      </c>
      <c r="P35">
        <v>490</v>
      </c>
      <c r="Q35">
        <v>96</v>
      </c>
      <c r="R35">
        <v>3.8645833333333299</v>
      </c>
      <c r="S35">
        <v>69.900000000000006</v>
      </c>
      <c r="T35">
        <v>1.4279999999999999</v>
      </c>
      <c r="U35">
        <v>0.13912579957356</v>
      </c>
      <c r="V35">
        <v>8.9019189765458404E-2</v>
      </c>
      <c r="W35">
        <v>5.0106609808102297E-2</v>
      </c>
      <c r="X35">
        <v>0.718550106609808</v>
      </c>
      <c r="Y35">
        <v>0.19568596272330999</v>
      </c>
      <c r="Z35">
        <v>0.520771513353115</v>
      </c>
      <c r="AA35">
        <v>1.0394500309043999</v>
      </c>
      <c r="AB35">
        <v>0.281449893390191</v>
      </c>
      <c r="AC35">
        <v>0.38693566489591102</v>
      </c>
      <c r="AD35">
        <v>0.35984848484848397</v>
      </c>
      <c r="AE35">
        <v>1.9637899080069401</v>
      </c>
      <c r="AF35">
        <v>0.43176972281449799</v>
      </c>
      <c r="AG35">
        <v>6.2299485746394503E-2</v>
      </c>
      <c r="AH35">
        <v>25.231291727289801</v>
      </c>
      <c r="AI35">
        <v>0.45185185185185101</v>
      </c>
      <c r="AJ35">
        <v>0.86771766310137399</v>
      </c>
      <c r="AK35">
        <v>0.56823027718550101</v>
      </c>
      <c r="AL35">
        <v>0.39176747219651398</v>
      </c>
      <c r="AM35">
        <v>208.812062680742</v>
      </c>
      <c r="AN35">
        <v>0.49343339587242002</v>
      </c>
      <c r="AO35">
        <v>1.49283144395647</v>
      </c>
      <c r="AP35">
        <v>851</v>
      </c>
      <c r="AQ35">
        <v>172</v>
      </c>
      <c r="AR35">
        <v>8.2038790412296794E-2</v>
      </c>
      <c r="AS35">
        <v>69.8150106408646</v>
      </c>
      <c r="AT35">
        <v>0.37132784958871901</v>
      </c>
      <c r="AU35">
        <v>1.31009595324172</v>
      </c>
      <c r="AV35">
        <v>0.677966101694915</v>
      </c>
      <c r="AW35">
        <v>0.202863961813842</v>
      </c>
      <c r="AX35">
        <v>2.7866348448687299</v>
      </c>
      <c r="AY35">
        <v>1168</v>
      </c>
      <c r="AZ35">
        <v>0.99761336515513099</v>
      </c>
      <c r="BA35">
        <v>418</v>
      </c>
      <c r="BB35">
        <v>0.97852028639618105</v>
      </c>
      <c r="BC35">
        <v>410</v>
      </c>
      <c r="BD35">
        <v>71</v>
      </c>
      <c r="BE35">
        <v>3.53521126760563</v>
      </c>
      <c r="BF35">
        <v>72.400000000000006</v>
      </c>
      <c r="BG35">
        <v>-1.242</v>
      </c>
      <c r="BH35">
        <v>0.19858989424206799</v>
      </c>
      <c r="BI35">
        <v>0.12573443008225599</v>
      </c>
      <c r="BJ35">
        <v>7.2855464159811895E-2</v>
      </c>
      <c r="BK35">
        <v>0.66157461809635698</v>
      </c>
      <c r="BL35">
        <v>3.1295450445938699E-3</v>
      </c>
      <c r="BM35">
        <v>0.42806394316163399</v>
      </c>
      <c r="BN35">
        <v>1.04440350567679</v>
      </c>
      <c r="BO35">
        <v>0.33842538190364202</v>
      </c>
      <c r="BP35">
        <v>0.236295405488744</v>
      </c>
      <c r="BQ35">
        <v>51.653191124322497</v>
      </c>
      <c r="BR35">
        <v>0.26041666666666602</v>
      </c>
      <c r="BS35">
        <v>2.1638543514170299</v>
      </c>
      <c r="BT35">
        <v>0.49236192714453503</v>
      </c>
      <c r="BU35">
        <v>4.7625209408558002E-2</v>
      </c>
      <c r="BV35">
        <v>19.954962742185799</v>
      </c>
      <c r="BW35">
        <v>0.40095465393794699</v>
      </c>
      <c r="BX35">
        <v>0.94452336218791999</v>
      </c>
      <c r="BY35">
        <v>0.50646298472385398</v>
      </c>
      <c r="BZ35">
        <v>0.119844991007708</v>
      </c>
      <c r="CA35">
        <v>0.34338747099767902</v>
      </c>
      <c r="CB35">
        <v>1.7250702457892799</v>
      </c>
    </row>
    <row r="36" spans="1:80" x14ac:dyDescent="0.3">
      <c r="A36" t="s">
        <v>30</v>
      </c>
      <c r="B36" t="s">
        <v>182</v>
      </c>
      <c r="C36">
        <v>951</v>
      </c>
      <c r="D36">
        <v>177</v>
      </c>
      <c r="E36">
        <v>0.30175650667272202</v>
      </c>
      <c r="F36">
        <v>286.97043784575902</v>
      </c>
      <c r="G36">
        <v>0.49526813880126103</v>
      </c>
      <c r="H36">
        <v>1.2481880333000801</v>
      </c>
      <c r="I36">
        <v>0.75342465753424603</v>
      </c>
      <c r="J36">
        <v>0.151228733459357</v>
      </c>
      <c r="K36">
        <v>3.3816635160680502</v>
      </c>
      <c r="L36">
        <v>1789</v>
      </c>
      <c r="M36">
        <v>1.31379962192816</v>
      </c>
      <c r="N36">
        <v>695</v>
      </c>
      <c r="O36">
        <v>1.4328922495274099</v>
      </c>
      <c r="P36">
        <v>758</v>
      </c>
      <c r="Q36">
        <v>100</v>
      </c>
      <c r="R36">
        <v>4.6900000000000004</v>
      </c>
      <c r="S36">
        <v>69.2</v>
      </c>
      <c r="T36">
        <v>1.4730000000000001</v>
      </c>
      <c r="U36">
        <v>0.118822292323869</v>
      </c>
      <c r="V36">
        <v>6.8349106203995799E-2</v>
      </c>
      <c r="W36">
        <v>5.0473186119873802E-2</v>
      </c>
      <c r="X36">
        <v>0.735015772870662</v>
      </c>
      <c r="Y36">
        <v>0.24022943998414401</v>
      </c>
      <c r="Z36">
        <v>0.53361945636623698</v>
      </c>
      <c r="AA36">
        <v>1.0623270198799399</v>
      </c>
      <c r="AB36">
        <v>0.264984227129337</v>
      </c>
      <c r="AC36">
        <v>0.472420870225565</v>
      </c>
      <c r="AD36">
        <v>0.38888888888888801</v>
      </c>
      <c r="AE36">
        <v>1.9555978088685699</v>
      </c>
      <c r="AF36">
        <v>0.55625657202944201</v>
      </c>
      <c r="AG36">
        <v>0.20571394928262299</v>
      </c>
      <c r="AH36">
        <v>108.822679170507</v>
      </c>
      <c r="AI36">
        <v>0.50094517958412099</v>
      </c>
      <c r="AJ36">
        <v>0.884675420738818</v>
      </c>
      <c r="AK36">
        <v>0.44374342797055699</v>
      </c>
      <c r="AL36">
        <v>0.42215108690817799</v>
      </c>
      <c r="AM36">
        <v>178.147758675251</v>
      </c>
      <c r="AN36">
        <v>0.488151658767772</v>
      </c>
      <c r="AO36">
        <v>1.7158134814978201</v>
      </c>
      <c r="AP36">
        <v>964</v>
      </c>
      <c r="AQ36">
        <v>179</v>
      </c>
      <c r="AR36">
        <v>-4.4713342843758802E-2</v>
      </c>
      <c r="AS36">
        <v>-43.103662501383504</v>
      </c>
      <c r="AT36">
        <v>0.322614107883817</v>
      </c>
      <c r="AU36">
        <v>1.2332292833007901</v>
      </c>
      <c r="AV36">
        <v>0.63461538461538403</v>
      </c>
      <c r="AW36">
        <v>0.21167883211678801</v>
      </c>
      <c r="AX36">
        <v>2.6537712895377101</v>
      </c>
      <c r="AY36">
        <v>1091</v>
      </c>
      <c r="AZ36">
        <v>0.83941605839416</v>
      </c>
      <c r="BA36">
        <v>345</v>
      </c>
      <c r="BB36">
        <v>0.452554744525547</v>
      </c>
      <c r="BC36">
        <v>186</v>
      </c>
      <c r="BD36">
        <v>60</v>
      </c>
      <c r="BE36">
        <v>1.86666666666666</v>
      </c>
      <c r="BF36">
        <v>74.5</v>
      </c>
      <c r="BG36">
        <v>-1.0620000000000001</v>
      </c>
      <c r="BH36">
        <v>0.202282157676348</v>
      </c>
      <c r="BI36">
        <v>0.121369294605809</v>
      </c>
      <c r="BJ36">
        <v>8.0912863070539395E-2</v>
      </c>
      <c r="BK36">
        <v>0.61618257261410703</v>
      </c>
      <c r="BL36">
        <v>-0.12045230352453801</v>
      </c>
      <c r="BM36">
        <v>0.367003367003367</v>
      </c>
      <c r="BN36">
        <v>0.96215656275473005</v>
      </c>
      <c r="BO36">
        <v>0.38381742738589197</v>
      </c>
      <c r="BP36">
        <v>7.6878394032952699E-2</v>
      </c>
      <c r="BQ36">
        <v>-34.543467837525398</v>
      </c>
      <c r="BR36">
        <v>0.251351351351351</v>
      </c>
      <c r="BS36">
        <v>1.86864705834425</v>
      </c>
      <c r="BT36">
        <v>0.42634854771784197</v>
      </c>
      <c r="BU36">
        <v>-1.5941300524884398E-2</v>
      </c>
      <c r="BV36">
        <v>-6.5518745157274898</v>
      </c>
      <c r="BW36">
        <v>0.34306569343065602</v>
      </c>
      <c r="BX36">
        <v>0.86850653029535796</v>
      </c>
      <c r="BY36">
        <v>0.57261410788381695</v>
      </c>
      <c r="BZ36">
        <v>-6.2578746082473602E-2</v>
      </c>
      <c r="CA36">
        <v>0.30797101449275299</v>
      </c>
      <c r="CB36">
        <v>1.53573462549941</v>
      </c>
    </row>
    <row r="37" spans="1:80" x14ac:dyDescent="0.3">
      <c r="A37" t="s">
        <v>159</v>
      </c>
      <c r="B37" t="s">
        <v>187</v>
      </c>
      <c r="C37">
        <v>677</v>
      </c>
      <c r="D37">
        <v>133</v>
      </c>
      <c r="E37">
        <v>9.3680860680977807E-2</v>
      </c>
      <c r="F37">
        <v>63.421942681022003</v>
      </c>
      <c r="G37">
        <v>0.34859675036927601</v>
      </c>
      <c r="H37">
        <v>1.35278513956872</v>
      </c>
      <c r="I37">
        <v>0.75</v>
      </c>
      <c r="J37">
        <v>0.17619047619047601</v>
      </c>
      <c r="K37">
        <v>2.8154761904761898</v>
      </c>
      <c r="L37">
        <v>1183</v>
      </c>
      <c r="M37">
        <v>0.99523809523809503</v>
      </c>
      <c r="N37">
        <v>418</v>
      </c>
      <c r="O37">
        <v>1.5857142857142801</v>
      </c>
      <c r="P37">
        <v>666</v>
      </c>
      <c r="Q37">
        <v>47</v>
      </c>
      <c r="R37">
        <v>2.8085106382978702</v>
      </c>
      <c r="S37">
        <v>71.8</v>
      </c>
      <c r="T37">
        <v>1.2689999999999999</v>
      </c>
      <c r="U37">
        <v>0.23338257016248101</v>
      </c>
      <c r="V37">
        <v>0.14771048744460799</v>
      </c>
      <c r="W37">
        <v>8.5672082717872897E-2</v>
      </c>
      <c r="X37">
        <v>0.64254062038404702</v>
      </c>
      <c r="Y37">
        <v>4.2106303666681201E-2</v>
      </c>
      <c r="Z37">
        <v>0.40689655172413702</v>
      </c>
      <c r="AA37">
        <v>1.12311824451398</v>
      </c>
      <c r="AB37">
        <v>0.35745937961595198</v>
      </c>
      <c r="AC37">
        <v>0.186387192504196</v>
      </c>
      <c r="AD37">
        <v>0.243801652892561</v>
      </c>
      <c r="AE37">
        <v>2.0417858247329099</v>
      </c>
      <c r="AF37">
        <v>0.62038404726735596</v>
      </c>
      <c r="AG37">
        <v>0.16441448493084401</v>
      </c>
      <c r="AH37">
        <v>69.054083670954697</v>
      </c>
      <c r="AI37">
        <v>0.36666666666666597</v>
      </c>
      <c r="AJ37">
        <v>1.3208365260169601</v>
      </c>
      <c r="AK37">
        <v>0.37223042836041298</v>
      </c>
      <c r="AL37">
        <v>4.0202168848606397E-2</v>
      </c>
      <c r="AM37">
        <v>10.130946549848799</v>
      </c>
      <c r="AN37">
        <v>0.32539682539682502</v>
      </c>
      <c r="AO37">
        <v>1.4127861942878699</v>
      </c>
      <c r="AP37">
        <v>714</v>
      </c>
      <c r="AQ37">
        <v>131</v>
      </c>
      <c r="AR37">
        <v>0.28727899537148199</v>
      </c>
      <c r="AS37">
        <v>205.11720269523801</v>
      </c>
      <c r="AT37">
        <v>0.43977591036414498</v>
      </c>
      <c r="AU37">
        <v>1.37403444196935</v>
      </c>
      <c r="AV37">
        <v>0.78378378378378299</v>
      </c>
      <c r="AW37">
        <v>0.13142857142857101</v>
      </c>
      <c r="AX37">
        <v>3.3354285714285701</v>
      </c>
      <c r="AY37">
        <v>1167</v>
      </c>
      <c r="AZ37">
        <v>1.21428571428571</v>
      </c>
      <c r="BA37">
        <v>425</v>
      </c>
      <c r="BB37">
        <v>1.2</v>
      </c>
      <c r="BC37">
        <v>420</v>
      </c>
      <c r="BD37">
        <v>67</v>
      </c>
      <c r="BE37">
        <v>3.7164179104477602</v>
      </c>
      <c r="BF37">
        <v>71.2</v>
      </c>
      <c r="BG37">
        <v>-1.3660000000000001</v>
      </c>
      <c r="BH37">
        <v>0.19187675070028001</v>
      </c>
      <c r="BI37">
        <v>0.126050420168067</v>
      </c>
      <c r="BJ37">
        <v>6.5826330532212804E-2</v>
      </c>
      <c r="BK37">
        <v>0.68067226890756305</v>
      </c>
      <c r="BL37">
        <v>0.21352164203698901</v>
      </c>
      <c r="BM37">
        <v>0.49588477366255101</v>
      </c>
      <c r="BN37">
        <v>1.12397944799336</v>
      </c>
      <c r="BO37">
        <v>0.31932773109243601</v>
      </c>
      <c r="BP37">
        <v>0.44449861695290199</v>
      </c>
      <c r="BQ37">
        <v>148.396581390276</v>
      </c>
      <c r="BR37">
        <v>0.320175438596491</v>
      </c>
      <c r="BS37">
        <v>2.1995584631777798</v>
      </c>
      <c r="BT37">
        <v>0.49019607843137197</v>
      </c>
      <c r="BU37">
        <v>0.19515048603886501</v>
      </c>
      <c r="BV37">
        <v>68.302670113602801</v>
      </c>
      <c r="BW37">
        <v>0.44285714285714201</v>
      </c>
      <c r="BX37">
        <v>1.01316011571313</v>
      </c>
      <c r="BY37">
        <v>0.504201680672268</v>
      </c>
      <c r="BZ37">
        <v>0.41221272608409998</v>
      </c>
      <c r="CA37">
        <v>0.44166666666666599</v>
      </c>
      <c r="CB37">
        <v>1.7258301688229101</v>
      </c>
    </row>
    <row r="38" spans="1:80" x14ac:dyDescent="0.3">
      <c r="A38" t="s">
        <v>169</v>
      </c>
      <c r="B38" t="s">
        <v>187</v>
      </c>
      <c r="C38">
        <v>733</v>
      </c>
      <c r="D38">
        <v>130</v>
      </c>
      <c r="E38">
        <v>0.239822861351179</v>
      </c>
      <c r="F38">
        <v>175.79015737041399</v>
      </c>
      <c r="G38">
        <v>0.46657571623465199</v>
      </c>
      <c r="H38">
        <v>1.1533123338235201</v>
      </c>
      <c r="I38">
        <v>0.76666666666666605</v>
      </c>
      <c r="J38">
        <v>0.134490238611713</v>
      </c>
      <c r="K38">
        <v>3.3154013015184298</v>
      </c>
      <c r="L38">
        <v>1528</v>
      </c>
      <c r="M38">
        <v>1.1062906724511901</v>
      </c>
      <c r="N38">
        <v>510</v>
      </c>
      <c r="O38">
        <v>1.3752711496746199</v>
      </c>
      <c r="P38">
        <v>634</v>
      </c>
      <c r="Q38">
        <v>61</v>
      </c>
      <c r="R38">
        <v>4.5409836065573703</v>
      </c>
      <c r="S38">
        <v>74</v>
      </c>
      <c r="T38">
        <v>1.1180000000000001</v>
      </c>
      <c r="U38">
        <v>0.17053206002728499</v>
      </c>
      <c r="V38">
        <v>0.113233287858117</v>
      </c>
      <c r="W38">
        <v>5.7298772169167803E-2</v>
      </c>
      <c r="X38">
        <v>0.728512960436562</v>
      </c>
      <c r="Y38">
        <v>0.25027398413791901</v>
      </c>
      <c r="Z38">
        <v>0.52996254681647903</v>
      </c>
      <c r="AA38">
        <v>1.0154599710641199</v>
      </c>
      <c r="AB38">
        <v>0.271487039563437</v>
      </c>
      <c r="AC38">
        <v>0.21177813990334199</v>
      </c>
      <c r="AD38">
        <v>0.29648241206030101</v>
      </c>
      <c r="AE38">
        <v>1.8145363789237099</v>
      </c>
      <c r="AF38">
        <v>0.62892223738062702</v>
      </c>
      <c r="AG38">
        <v>0.236592769604658</v>
      </c>
      <c r="AH38">
        <v>109.069266787747</v>
      </c>
      <c r="AI38">
        <v>0.48373101952277597</v>
      </c>
      <c r="AJ38">
        <v>0.98881881483234402</v>
      </c>
      <c r="AK38">
        <v>0.36698499317871702</v>
      </c>
      <c r="AL38">
        <v>0.28030876464398102</v>
      </c>
      <c r="AM38">
        <v>75.403057689231005</v>
      </c>
      <c r="AN38">
        <v>0.44237918215613298</v>
      </c>
      <c r="AO38">
        <v>1.46156489462213</v>
      </c>
      <c r="AP38">
        <v>781</v>
      </c>
      <c r="AQ38">
        <v>129</v>
      </c>
      <c r="AR38">
        <v>0.20540262980905399</v>
      </c>
      <c r="AS38">
        <v>160.419453880871</v>
      </c>
      <c r="AT38">
        <v>0.40717029449423803</v>
      </c>
      <c r="AU38">
        <v>1.3347293485137399</v>
      </c>
      <c r="AV38">
        <v>0.79629629629629595</v>
      </c>
      <c r="AW38">
        <v>0.164141414141414</v>
      </c>
      <c r="AX38">
        <v>2.8954545454545402</v>
      </c>
      <c r="AY38">
        <v>1147</v>
      </c>
      <c r="AZ38">
        <v>0.91414141414141403</v>
      </c>
      <c r="BA38">
        <v>362</v>
      </c>
      <c r="BB38">
        <v>0.82828282828282795</v>
      </c>
      <c r="BC38">
        <v>328</v>
      </c>
      <c r="BD38">
        <v>67</v>
      </c>
      <c r="BE38">
        <v>3.55223880597014</v>
      </c>
      <c r="BF38">
        <v>70.099999999999994</v>
      </c>
      <c r="BG38">
        <v>-1.377</v>
      </c>
      <c r="BH38">
        <v>0.21318822023047301</v>
      </c>
      <c r="BI38">
        <v>0.142765685019206</v>
      </c>
      <c r="BJ38">
        <v>7.0422535211267595E-2</v>
      </c>
      <c r="BK38">
        <v>0.65941101152368697</v>
      </c>
      <c r="BL38">
        <v>0.112964712355708</v>
      </c>
      <c r="BM38">
        <v>0.45436893203883399</v>
      </c>
      <c r="BN38">
        <v>1.0430958289623999</v>
      </c>
      <c r="BO38">
        <v>0.34058898847631203</v>
      </c>
      <c r="BP38">
        <v>0.38437077826196098</v>
      </c>
      <c r="BQ38">
        <v>119.988815976214</v>
      </c>
      <c r="BR38">
        <v>0.31578947368421001</v>
      </c>
      <c r="BS38">
        <v>2.1471370101210301</v>
      </c>
      <c r="BT38">
        <v>0.50704225352112597</v>
      </c>
      <c r="BU38">
        <v>0.10793391067263999</v>
      </c>
      <c r="BV38">
        <v>42.741828626365603</v>
      </c>
      <c r="BW38">
        <v>0.40151515151515099</v>
      </c>
      <c r="BX38">
        <v>0.97744927617465005</v>
      </c>
      <c r="BY38">
        <v>0.490396927016645</v>
      </c>
      <c r="BZ38">
        <v>0.31328672578646</v>
      </c>
      <c r="CA38">
        <v>0.41514360313315901</v>
      </c>
      <c r="CB38">
        <v>1.69200942085283</v>
      </c>
    </row>
    <row r="39" spans="1:80" x14ac:dyDescent="0.3">
      <c r="A39" t="s">
        <v>160</v>
      </c>
      <c r="B39" t="s">
        <v>185</v>
      </c>
      <c r="C39">
        <v>700</v>
      </c>
      <c r="D39">
        <v>135</v>
      </c>
      <c r="E39">
        <v>0.12852549839973201</v>
      </c>
      <c r="F39">
        <v>89.967848879812806</v>
      </c>
      <c r="G39">
        <v>0.39571428571428502</v>
      </c>
      <c r="H39">
        <v>1.2878728446555101</v>
      </c>
      <c r="I39">
        <v>0.77500000000000002</v>
      </c>
      <c r="J39">
        <v>0.16208791208791201</v>
      </c>
      <c r="K39">
        <v>3.1274725274725199</v>
      </c>
      <c r="L39">
        <v>1138</v>
      </c>
      <c r="M39">
        <v>1.1675824175824101</v>
      </c>
      <c r="N39">
        <v>425</v>
      </c>
      <c r="O39">
        <v>1.9587912087912001</v>
      </c>
      <c r="P39">
        <v>713</v>
      </c>
      <c r="Q39">
        <v>59</v>
      </c>
      <c r="R39">
        <v>3.2372881355932202</v>
      </c>
      <c r="S39">
        <v>70.7</v>
      </c>
      <c r="T39">
        <v>1.327</v>
      </c>
      <c r="U39">
        <v>0.187142857142857</v>
      </c>
      <c r="V39">
        <v>0.125714285714285</v>
      </c>
      <c r="W39">
        <v>6.1428571428571402E-2</v>
      </c>
      <c r="X39">
        <v>0.66571428571428504</v>
      </c>
      <c r="Y39">
        <v>0.123371372716998</v>
      </c>
      <c r="Z39">
        <v>0.47210300429184499</v>
      </c>
      <c r="AA39">
        <v>1.07051617701146</v>
      </c>
      <c r="AB39">
        <v>0.33428571428571402</v>
      </c>
      <c r="AC39">
        <v>0.13878969740893801</v>
      </c>
      <c r="AD39">
        <v>0.243589743589743</v>
      </c>
      <c r="AE39">
        <v>2.1267933162641399</v>
      </c>
      <c r="AF39">
        <v>0.52</v>
      </c>
      <c r="AG39">
        <v>0.10236028901936001</v>
      </c>
      <c r="AH39">
        <v>37.259145203047296</v>
      </c>
      <c r="AI39">
        <v>0.39835164835164799</v>
      </c>
      <c r="AJ39">
        <v>1.0709199683626001</v>
      </c>
      <c r="AK39">
        <v>0.47571428571428498</v>
      </c>
      <c r="AL39">
        <v>0.174473779024961</v>
      </c>
      <c r="AM39">
        <v>58.099768415312198</v>
      </c>
      <c r="AN39">
        <v>0.39639639639639601</v>
      </c>
      <c r="AO39">
        <v>1.5261922920984901</v>
      </c>
      <c r="AP39">
        <v>758</v>
      </c>
      <c r="AQ39">
        <v>129</v>
      </c>
      <c r="AR39">
        <v>0.30383270194723999</v>
      </c>
      <c r="AS39">
        <v>230.305188076007</v>
      </c>
      <c r="AT39">
        <v>0.47229551451187302</v>
      </c>
      <c r="AU39">
        <v>1.3069991696516099</v>
      </c>
      <c r="AV39">
        <v>0.65384615384615297</v>
      </c>
      <c r="AW39">
        <v>0.140142517814726</v>
      </c>
      <c r="AX39">
        <v>3.2926365795724402</v>
      </c>
      <c r="AY39">
        <v>1386</v>
      </c>
      <c r="AZ39">
        <v>1.09501187648456</v>
      </c>
      <c r="BA39">
        <v>461</v>
      </c>
      <c r="BB39">
        <v>1.25653206650831</v>
      </c>
      <c r="BC39">
        <v>529</v>
      </c>
      <c r="BD39">
        <v>70</v>
      </c>
      <c r="BE39">
        <v>4.2285714285714198</v>
      </c>
      <c r="BF39">
        <v>70.900000000000006</v>
      </c>
      <c r="BG39">
        <v>-1.335</v>
      </c>
      <c r="BH39">
        <v>0.13984168865435301</v>
      </c>
      <c r="BI39">
        <v>0.102902374670184</v>
      </c>
      <c r="BJ39">
        <v>3.6939313984168803E-2</v>
      </c>
      <c r="BK39">
        <v>0.72691292875989399</v>
      </c>
      <c r="BL39">
        <v>0.20588490258264699</v>
      </c>
      <c r="BM39">
        <v>0.51179673321234098</v>
      </c>
      <c r="BN39">
        <v>1.0829605505530899</v>
      </c>
      <c r="BO39">
        <v>0.27308707124010501</v>
      </c>
      <c r="BP39">
        <v>0.56455365581144601</v>
      </c>
      <c r="BQ39">
        <v>188.689818479591</v>
      </c>
      <c r="BR39">
        <v>0.36714975845410602</v>
      </c>
      <c r="BS39">
        <v>2.1383003615698102</v>
      </c>
      <c r="BT39">
        <v>0.55540897097625297</v>
      </c>
      <c r="BU39">
        <v>0.112404243470252</v>
      </c>
      <c r="BV39">
        <v>47.322186500976102</v>
      </c>
      <c r="BW39">
        <v>0.46318289786223199</v>
      </c>
      <c r="BX39">
        <v>0.90436865866221094</v>
      </c>
      <c r="BY39">
        <v>0.44195250659630603</v>
      </c>
      <c r="BZ39">
        <v>0.56325318949131797</v>
      </c>
      <c r="CA39">
        <v>0.48656716417910401</v>
      </c>
      <c r="CB39">
        <v>1.7886737073383301</v>
      </c>
    </row>
    <row r="40" spans="1:80" x14ac:dyDescent="0.3">
      <c r="A40" t="s">
        <v>80</v>
      </c>
      <c r="B40" t="s">
        <v>188</v>
      </c>
      <c r="C40">
        <v>770</v>
      </c>
      <c r="D40">
        <v>145</v>
      </c>
      <c r="E40">
        <v>0.19110052897375199</v>
      </c>
      <c r="F40">
        <v>147.147407309789</v>
      </c>
      <c r="G40">
        <v>0.41948051948051901</v>
      </c>
      <c r="H40">
        <v>1.31862159134237</v>
      </c>
      <c r="I40">
        <v>0.76470588235294101</v>
      </c>
      <c r="J40">
        <v>0.19631901840490701</v>
      </c>
      <c r="K40">
        <v>3.0966257668711599</v>
      </c>
      <c r="L40">
        <v>1010</v>
      </c>
      <c r="M40">
        <v>1.1963190184049</v>
      </c>
      <c r="N40">
        <v>390</v>
      </c>
      <c r="O40">
        <v>1.6472392638036799</v>
      </c>
      <c r="P40">
        <v>537</v>
      </c>
      <c r="Q40">
        <v>69</v>
      </c>
      <c r="R40">
        <v>3.4347826086956501</v>
      </c>
      <c r="S40">
        <v>71.2</v>
      </c>
      <c r="T40">
        <v>1.3420000000000001</v>
      </c>
      <c r="U40">
        <v>0.25454545454545402</v>
      </c>
      <c r="V40">
        <v>0.15584415584415501</v>
      </c>
      <c r="W40">
        <v>9.8701298701298706E-2</v>
      </c>
      <c r="X40">
        <v>0.662337662337662</v>
      </c>
      <c r="Y40">
        <v>0.113260859177624</v>
      </c>
      <c r="Z40">
        <v>0.474509803921568</v>
      </c>
      <c r="AA40">
        <v>0.99471497548825805</v>
      </c>
      <c r="AB40">
        <v>0.337662337662337</v>
      </c>
      <c r="AC40">
        <v>0.34378603511231298</v>
      </c>
      <c r="AD40">
        <v>0.31153846153846099</v>
      </c>
      <c r="AE40">
        <v>2.2863425917954099</v>
      </c>
      <c r="AF40">
        <v>0.42337662337662302</v>
      </c>
      <c r="AG40">
        <v>0.22061153720384299</v>
      </c>
      <c r="AH40">
        <v>71.919361128452906</v>
      </c>
      <c r="AI40">
        <v>0.47546012269938598</v>
      </c>
      <c r="AJ40">
        <v>0.99886802506788197</v>
      </c>
      <c r="AK40">
        <v>0.56883116883116802</v>
      </c>
      <c r="AL40">
        <v>0.21021413165587499</v>
      </c>
      <c r="AM40">
        <v>92.073789665273594</v>
      </c>
      <c r="AN40">
        <v>0.38356164383561597</v>
      </c>
      <c r="AO40">
        <v>1.61363232213133</v>
      </c>
      <c r="AP40">
        <v>843</v>
      </c>
      <c r="AQ40">
        <v>146</v>
      </c>
      <c r="AR40">
        <v>0.15940196812461099</v>
      </c>
      <c r="AS40">
        <v>134.375859129047</v>
      </c>
      <c r="AT40">
        <v>0.43060498220640497</v>
      </c>
      <c r="AU40">
        <v>1.2962209133373199</v>
      </c>
      <c r="AV40">
        <v>0.78461538461538405</v>
      </c>
      <c r="AW40">
        <v>0.19035532994923801</v>
      </c>
      <c r="AX40">
        <v>2.76776649746192</v>
      </c>
      <c r="AY40">
        <v>1091</v>
      </c>
      <c r="AZ40">
        <v>1.03045685279187</v>
      </c>
      <c r="BA40">
        <v>406</v>
      </c>
      <c r="BB40">
        <v>0.99238578680203005</v>
      </c>
      <c r="BC40">
        <v>391</v>
      </c>
      <c r="BD40">
        <v>74</v>
      </c>
      <c r="BE40">
        <v>3.2567567567567499</v>
      </c>
      <c r="BF40">
        <v>68.599999999999994</v>
      </c>
      <c r="BG40">
        <v>-1.514</v>
      </c>
      <c r="BH40">
        <v>0.19691577698695101</v>
      </c>
      <c r="BI40">
        <v>0.117437722419928</v>
      </c>
      <c r="BJ40">
        <v>7.9478054567022505E-2</v>
      </c>
      <c r="BK40">
        <v>0.68208778173190898</v>
      </c>
      <c r="BL40">
        <v>8.4814546371428101E-2</v>
      </c>
      <c r="BM40">
        <v>0.462608695652173</v>
      </c>
      <c r="BN40">
        <v>1.0824746320026299</v>
      </c>
      <c r="BO40">
        <v>0.31791221826809002</v>
      </c>
      <c r="BP40">
        <v>0.31943095136371702</v>
      </c>
      <c r="BQ40">
        <v>110.040566693377</v>
      </c>
      <c r="BR40">
        <v>0.36194029850746201</v>
      </c>
      <c r="BS40">
        <v>1.8823705095747001</v>
      </c>
      <c r="BT40">
        <v>0.46737841043890799</v>
      </c>
      <c r="BU40">
        <v>7.1778820168249893E-2</v>
      </c>
      <c r="BV40">
        <v>28.280855146290499</v>
      </c>
      <c r="BW40">
        <v>0.416243654822335</v>
      </c>
      <c r="BX40">
        <v>0.974579299727655</v>
      </c>
      <c r="BY40">
        <v>0.53143534994068797</v>
      </c>
      <c r="BZ40">
        <v>0.24562626494057399</v>
      </c>
      <c r="CA40">
        <v>0.44419642857142799</v>
      </c>
      <c r="CB40">
        <v>1.56129239390006</v>
      </c>
    </row>
    <row r="41" spans="1:80" x14ac:dyDescent="0.3">
      <c r="A41" t="s">
        <v>47</v>
      </c>
      <c r="B41" t="s">
        <v>282</v>
      </c>
      <c r="C41">
        <v>969</v>
      </c>
      <c r="D41">
        <v>178</v>
      </c>
      <c r="E41">
        <v>0.222535084758785</v>
      </c>
      <c r="F41">
        <v>215.63649713126199</v>
      </c>
      <c r="G41">
        <v>0.42414860681114502</v>
      </c>
      <c r="H41">
        <v>1.3780924132788599</v>
      </c>
      <c r="I41">
        <v>0.66153846153846096</v>
      </c>
      <c r="J41">
        <v>0.23382045929018699</v>
      </c>
      <c r="K41">
        <v>2.7509394572025001</v>
      </c>
      <c r="L41">
        <v>1318</v>
      </c>
      <c r="M41">
        <v>1.1002087682672199</v>
      </c>
      <c r="N41">
        <v>527</v>
      </c>
      <c r="O41">
        <v>1.17536534446764</v>
      </c>
      <c r="P41">
        <v>563</v>
      </c>
      <c r="Q41">
        <v>92</v>
      </c>
      <c r="R41">
        <v>4.4456521739130404</v>
      </c>
      <c r="S41">
        <v>66.7</v>
      </c>
      <c r="T41">
        <v>1.667</v>
      </c>
      <c r="U41">
        <v>0.17337461300309501</v>
      </c>
      <c r="V41">
        <v>0.11867905056759501</v>
      </c>
      <c r="W41">
        <v>5.46955624355005E-2</v>
      </c>
      <c r="X41">
        <v>0.68421052631578905</v>
      </c>
      <c r="Y41">
        <v>8.3042924750401995E-2</v>
      </c>
      <c r="Z41">
        <v>0.46153846153846101</v>
      </c>
      <c r="AA41">
        <v>1.0566367888430801</v>
      </c>
      <c r="AB41">
        <v>0.31578947368421001</v>
      </c>
      <c r="AC41">
        <v>0.52476809811028102</v>
      </c>
      <c r="AD41">
        <v>0.34313725490196001</v>
      </c>
      <c r="AE41">
        <v>2.3149059473488598</v>
      </c>
      <c r="AF41">
        <v>0.49432404540763603</v>
      </c>
      <c r="AG41">
        <v>9.2713970994356895E-2</v>
      </c>
      <c r="AH41">
        <v>44.409992106296897</v>
      </c>
      <c r="AI41">
        <v>0.38204592901878898</v>
      </c>
      <c r="AJ41">
        <v>1.07408602974572</v>
      </c>
      <c r="AK41">
        <v>0.50567595459236303</v>
      </c>
      <c r="AL41">
        <v>0.34944184698972602</v>
      </c>
      <c r="AM41">
        <v>171.22650502496501</v>
      </c>
      <c r="AN41">
        <v>0.46530612244897901</v>
      </c>
      <c r="AO41">
        <v>1.6220975369041399</v>
      </c>
      <c r="AP41">
        <v>849</v>
      </c>
      <c r="AQ41">
        <v>175</v>
      </c>
      <c r="AR41">
        <v>5.1857512775290299E-2</v>
      </c>
      <c r="AS41">
        <v>44.027028346221499</v>
      </c>
      <c r="AT41">
        <v>0.34628975265017597</v>
      </c>
      <c r="AU41">
        <v>1.35456085125809</v>
      </c>
      <c r="AV41">
        <v>0.64705882352941102</v>
      </c>
      <c r="AW41">
        <v>0.19191919191919099</v>
      </c>
      <c r="AX41">
        <v>2.6083333333333298</v>
      </c>
      <c r="AY41">
        <v>1033</v>
      </c>
      <c r="AZ41">
        <v>0.93181818181818099</v>
      </c>
      <c r="BA41">
        <v>369</v>
      </c>
      <c r="BB41">
        <v>1.13636363636363</v>
      </c>
      <c r="BC41">
        <v>450</v>
      </c>
      <c r="BD41">
        <v>62</v>
      </c>
      <c r="BE41">
        <v>3.3548387096774102</v>
      </c>
      <c r="BF41">
        <v>72.5</v>
      </c>
      <c r="BG41">
        <v>-1.204</v>
      </c>
      <c r="BH41">
        <v>0.21436984687867999</v>
      </c>
      <c r="BI41">
        <v>0.142520612485276</v>
      </c>
      <c r="BJ41">
        <v>7.1849234393404002E-2</v>
      </c>
      <c r="BK41">
        <v>0.64310954063604198</v>
      </c>
      <c r="BL41">
        <v>-3.2879007542183203E-2</v>
      </c>
      <c r="BM41">
        <v>0.40842490842490797</v>
      </c>
      <c r="BN41">
        <v>1.0715816717523201</v>
      </c>
      <c r="BO41">
        <v>0.35689045936395702</v>
      </c>
      <c r="BP41">
        <v>0.20455104443648001</v>
      </c>
      <c r="BQ41">
        <v>32.777551676189702</v>
      </c>
      <c r="BR41">
        <v>0.23432343234323399</v>
      </c>
      <c r="BS41">
        <v>2.24335461224099</v>
      </c>
      <c r="BT41">
        <v>0.46643109540636002</v>
      </c>
      <c r="BU41">
        <v>5.5825438792004703E-2</v>
      </c>
      <c r="BV41">
        <v>22.1068737616338</v>
      </c>
      <c r="BW41">
        <v>0.36868686868686801</v>
      </c>
      <c r="BX41">
        <v>1.03352172678708</v>
      </c>
      <c r="BY41">
        <v>0.52885747938751404</v>
      </c>
      <c r="BZ41">
        <v>7.3001228677482696E-2</v>
      </c>
      <c r="CA41">
        <v>0.32962138084632497</v>
      </c>
      <c r="CB41">
        <v>1.6712616091821899</v>
      </c>
    </row>
    <row r="42" spans="1:80" x14ac:dyDescent="0.3">
      <c r="A42" t="s">
        <v>85</v>
      </c>
      <c r="B42" t="s">
        <v>183</v>
      </c>
      <c r="C42">
        <v>853</v>
      </c>
      <c r="D42">
        <v>145</v>
      </c>
      <c r="E42">
        <v>0.113169747411491</v>
      </c>
      <c r="F42">
        <v>96.533794542002596</v>
      </c>
      <c r="G42">
        <v>0.39038686987104299</v>
      </c>
      <c r="H42">
        <v>1.1516606611426199</v>
      </c>
      <c r="I42">
        <v>0.86274509803921495</v>
      </c>
      <c r="J42">
        <v>0.120408163265306</v>
      </c>
      <c r="K42">
        <v>3.35469387755102</v>
      </c>
      <c r="L42">
        <v>1644</v>
      </c>
      <c r="M42">
        <v>1.1306122448979501</v>
      </c>
      <c r="N42">
        <v>554</v>
      </c>
      <c r="O42">
        <v>1.1714285714285699</v>
      </c>
      <c r="P42">
        <v>574</v>
      </c>
      <c r="Q42">
        <v>63</v>
      </c>
      <c r="R42">
        <v>3.1587301587301502</v>
      </c>
      <c r="S42">
        <v>72</v>
      </c>
      <c r="T42">
        <v>1.2470000000000001</v>
      </c>
      <c r="U42">
        <v>0.15709261430246099</v>
      </c>
      <c r="V42">
        <v>8.7924970691676402E-2</v>
      </c>
      <c r="W42">
        <v>6.9167643610785395E-2</v>
      </c>
      <c r="X42">
        <v>0.66002344665885104</v>
      </c>
      <c r="Y42">
        <v>0.126885539038775</v>
      </c>
      <c r="Z42">
        <v>0.46891651865008799</v>
      </c>
      <c r="AA42">
        <v>0.98110650357033902</v>
      </c>
      <c r="AB42">
        <v>0.33997655334114801</v>
      </c>
      <c r="AC42">
        <v>8.6542193321282795E-2</v>
      </c>
      <c r="AD42">
        <v>0.23793103448275801</v>
      </c>
      <c r="AE42">
        <v>1.8042156988105</v>
      </c>
      <c r="AF42">
        <v>0.57444314185228595</v>
      </c>
      <c r="AG42">
        <v>0.14734173042867599</v>
      </c>
      <c r="AH42">
        <v>72.197447910051594</v>
      </c>
      <c r="AI42">
        <v>0.43877551020408101</v>
      </c>
      <c r="AJ42">
        <v>0.87804926035369102</v>
      </c>
      <c r="AK42">
        <v>0.42203985932004601</v>
      </c>
      <c r="AL42">
        <v>8.5224507848759706E-2</v>
      </c>
      <c r="AM42">
        <v>30.680822825553498</v>
      </c>
      <c r="AN42">
        <v>0.327777777777777</v>
      </c>
      <c r="AO42">
        <v>1.6501899083428</v>
      </c>
      <c r="AP42">
        <v>868</v>
      </c>
      <c r="AQ42">
        <v>138</v>
      </c>
      <c r="AR42">
        <v>0.17991267397018601</v>
      </c>
      <c r="AS42">
        <v>156.164201006122</v>
      </c>
      <c r="AT42">
        <v>0.43317972350230399</v>
      </c>
      <c r="AU42">
        <v>1.08363687771622</v>
      </c>
      <c r="AV42">
        <v>0.76190476190476097</v>
      </c>
      <c r="AW42">
        <v>0.1</v>
      </c>
      <c r="AX42">
        <v>3.21717391304347</v>
      </c>
      <c r="AY42">
        <v>1480</v>
      </c>
      <c r="AZ42">
        <v>1.0717391304347801</v>
      </c>
      <c r="BA42">
        <v>493</v>
      </c>
      <c r="BB42">
        <v>0.79347826086956497</v>
      </c>
      <c r="BC42">
        <v>365</v>
      </c>
      <c r="BD42">
        <v>68</v>
      </c>
      <c r="BE42">
        <v>3.3382352941176401</v>
      </c>
      <c r="BF42">
        <v>74</v>
      </c>
      <c r="BG42">
        <v>-1.139</v>
      </c>
      <c r="BH42">
        <v>0.15322580645161199</v>
      </c>
      <c r="BI42">
        <v>9.4470046082949302E-2</v>
      </c>
      <c r="BJ42">
        <v>5.8755760368663597E-2</v>
      </c>
      <c r="BK42">
        <v>0.69585253456221197</v>
      </c>
      <c r="BL42">
        <v>0.17359746229868001</v>
      </c>
      <c r="BM42">
        <v>0.50331125827814505</v>
      </c>
      <c r="BN42">
        <v>0.93447695586269097</v>
      </c>
      <c r="BO42">
        <v>0.30414746543778798</v>
      </c>
      <c r="BP42">
        <v>0.194361112794391</v>
      </c>
      <c r="BQ42">
        <v>103.402793874537</v>
      </c>
      <c r="BR42">
        <v>0.27272727272727199</v>
      </c>
      <c r="BS42">
        <v>1.7134232144311301</v>
      </c>
      <c r="BT42">
        <v>0.52995391705069095</v>
      </c>
      <c r="BU42">
        <v>0.13858239232480299</v>
      </c>
      <c r="BV42">
        <v>63.747900469409601</v>
      </c>
      <c r="BW42">
        <v>0.45217391304347798</v>
      </c>
      <c r="BX42">
        <v>0.82292446535546604</v>
      </c>
      <c r="BY42">
        <v>0.46428571428571402</v>
      </c>
      <c r="BZ42">
        <v>0.256582615073293</v>
      </c>
      <c r="CA42">
        <v>0.41687344913151297</v>
      </c>
      <c r="CB42">
        <v>1.4064236739723901</v>
      </c>
    </row>
    <row r="43" spans="1:80" x14ac:dyDescent="0.3">
      <c r="A43" t="s">
        <v>37</v>
      </c>
      <c r="B43" t="s">
        <v>183</v>
      </c>
      <c r="C43">
        <v>817</v>
      </c>
      <c r="D43">
        <v>151</v>
      </c>
      <c r="E43">
        <v>3.1809509143040197E-2</v>
      </c>
      <c r="F43">
        <v>25.988368969863899</v>
      </c>
      <c r="G43">
        <v>0.361077111383108</v>
      </c>
      <c r="H43">
        <v>1.16727019226055</v>
      </c>
      <c r="I43">
        <v>0.79629629629629595</v>
      </c>
      <c r="J43">
        <v>0.17249999999999999</v>
      </c>
      <c r="K43">
        <v>2.7127500000000002</v>
      </c>
      <c r="L43">
        <v>1085</v>
      </c>
      <c r="M43">
        <v>0.79</v>
      </c>
      <c r="N43">
        <v>316</v>
      </c>
      <c r="O43">
        <v>0.75749999999999995</v>
      </c>
      <c r="P43">
        <v>303</v>
      </c>
      <c r="Q43">
        <v>52</v>
      </c>
      <c r="R43">
        <v>3.4423076923076898</v>
      </c>
      <c r="S43">
        <v>74</v>
      </c>
      <c r="T43">
        <v>1.0660000000000001</v>
      </c>
      <c r="U43">
        <v>0.18359853121174999</v>
      </c>
      <c r="V43">
        <v>0.106487148102815</v>
      </c>
      <c r="W43">
        <v>7.7111383108935103E-2</v>
      </c>
      <c r="X43">
        <v>0.65483476132190899</v>
      </c>
      <c r="Y43">
        <v>-7.8198502766089108E-3</v>
      </c>
      <c r="Z43">
        <v>0.42242990654205598</v>
      </c>
      <c r="AA43">
        <v>0.963643096979789</v>
      </c>
      <c r="AB43">
        <v>0.34516523867809001</v>
      </c>
      <c r="AC43">
        <v>0.10699286832570799</v>
      </c>
      <c r="AD43">
        <v>0.244680851063829</v>
      </c>
      <c r="AE43">
        <v>1.8342227072381301</v>
      </c>
      <c r="AF43">
        <v>0.48959608323133402</v>
      </c>
      <c r="AG43">
        <v>6.3321334493384604E-2</v>
      </c>
      <c r="AH43">
        <v>25.328533797353799</v>
      </c>
      <c r="AI43">
        <v>0.39500000000000002</v>
      </c>
      <c r="AJ43">
        <v>0.89272687011819596</v>
      </c>
      <c r="AK43">
        <v>0.50305997552019499</v>
      </c>
      <c r="AL43">
        <v>1.8909176250918602E-2</v>
      </c>
      <c r="AM43">
        <v>7.7716714391275499</v>
      </c>
      <c r="AN43">
        <v>0.33333333333333298</v>
      </c>
      <c r="AO43">
        <v>1.48389679735904</v>
      </c>
      <c r="AP43">
        <v>809</v>
      </c>
      <c r="AQ43">
        <v>147</v>
      </c>
      <c r="AR43">
        <v>0.212320269340603</v>
      </c>
      <c r="AS43">
        <v>171.76709789654799</v>
      </c>
      <c r="AT43">
        <v>0.45735475896168098</v>
      </c>
      <c r="AU43">
        <v>1.1320495829782899</v>
      </c>
      <c r="AV43">
        <v>0.79365079365079305</v>
      </c>
      <c r="AW43">
        <v>0.160583941605839</v>
      </c>
      <c r="AX43">
        <v>2.99367396593673</v>
      </c>
      <c r="AY43">
        <v>1230</v>
      </c>
      <c r="AZ43">
        <v>0.99026763990267597</v>
      </c>
      <c r="BA43">
        <v>407</v>
      </c>
      <c r="BB43">
        <v>0.934306569343065</v>
      </c>
      <c r="BC43">
        <v>384</v>
      </c>
      <c r="BD43">
        <v>79</v>
      </c>
      <c r="BE43">
        <v>4.4430379746835396</v>
      </c>
      <c r="BF43">
        <v>68.099999999999994</v>
      </c>
      <c r="BG43">
        <v>-1.546</v>
      </c>
      <c r="BH43">
        <v>0.137206427688504</v>
      </c>
      <c r="BI43">
        <v>7.9110012360939397E-2</v>
      </c>
      <c r="BJ43">
        <v>5.8096415327564897E-2</v>
      </c>
      <c r="BK43">
        <v>0.693448702101359</v>
      </c>
      <c r="BL43">
        <v>0.128882011973322</v>
      </c>
      <c r="BM43">
        <v>0.50623885918003497</v>
      </c>
      <c r="BN43">
        <v>0.89512423968535404</v>
      </c>
      <c r="BO43">
        <v>0.30655129789864</v>
      </c>
      <c r="BP43">
        <v>0.40106568217546201</v>
      </c>
      <c r="BQ43">
        <v>139.45642852570299</v>
      </c>
      <c r="BR43">
        <v>0.34677419354838701</v>
      </c>
      <c r="BS43">
        <v>1.91445420501546</v>
      </c>
      <c r="BT43">
        <v>0.508034610630407</v>
      </c>
      <c r="BU43">
        <v>0.12688295932388299</v>
      </c>
      <c r="BV43">
        <v>52.148896282115999</v>
      </c>
      <c r="BW43">
        <v>0.45498783454987801</v>
      </c>
      <c r="BX43">
        <v>0.85257117232522195</v>
      </c>
      <c r="BY43">
        <v>0.48702101359703298</v>
      </c>
      <c r="BZ43">
        <v>0.35395032620736899</v>
      </c>
      <c r="CA43">
        <v>0.46446700507614203</v>
      </c>
      <c r="CB43">
        <v>1.41763681135056</v>
      </c>
    </row>
    <row r="44" spans="1:80" x14ac:dyDescent="0.3">
      <c r="A44" t="s">
        <v>38</v>
      </c>
      <c r="B44" t="s">
        <v>183</v>
      </c>
      <c r="C44">
        <v>895</v>
      </c>
      <c r="D44">
        <v>177</v>
      </c>
      <c r="E44">
        <v>4.6341332734315899E-2</v>
      </c>
      <c r="F44">
        <v>41.475492797212802</v>
      </c>
      <c r="G44">
        <v>0.36648044692737403</v>
      </c>
      <c r="H44">
        <v>1.1944124471000901</v>
      </c>
      <c r="I44">
        <v>0.69642857142857095</v>
      </c>
      <c r="J44">
        <v>0.22008547008547</v>
      </c>
      <c r="K44">
        <v>2.6333333333333302</v>
      </c>
      <c r="L44">
        <v>1232</v>
      </c>
      <c r="M44">
        <v>0.94017094017094005</v>
      </c>
      <c r="N44">
        <v>440</v>
      </c>
      <c r="O44">
        <v>0.97649572649572602</v>
      </c>
      <c r="P44">
        <v>457</v>
      </c>
      <c r="Q44">
        <v>79</v>
      </c>
      <c r="R44">
        <v>3</v>
      </c>
      <c r="S44">
        <v>66.599999999999994</v>
      </c>
      <c r="T44">
        <v>1.663</v>
      </c>
      <c r="U44">
        <v>0.174301675977653</v>
      </c>
      <c r="V44">
        <v>0.12402234636871499</v>
      </c>
      <c r="W44">
        <v>5.0279329608938501E-2</v>
      </c>
      <c r="X44">
        <v>0.65363128491620104</v>
      </c>
      <c r="Y44">
        <v>-2.7506636681745501E-2</v>
      </c>
      <c r="Z44">
        <v>0.41367521367521298</v>
      </c>
      <c r="AA44">
        <v>0.958309877173812</v>
      </c>
      <c r="AB44">
        <v>0.34636871508379802</v>
      </c>
      <c r="AC44">
        <v>0.18569959760010901</v>
      </c>
      <c r="AD44">
        <v>0.277419354838709</v>
      </c>
      <c r="AE44">
        <v>1.8587940973577799</v>
      </c>
      <c r="AF44">
        <v>0.52290502793296001</v>
      </c>
      <c r="AG44">
        <v>2.1877049883900799E-2</v>
      </c>
      <c r="AH44">
        <v>10.2384593456655</v>
      </c>
      <c r="AI44">
        <v>0.38675213675213599</v>
      </c>
      <c r="AJ44">
        <v>0.89511432574375405</v>
      </c>
      <c r="AK44">
        <v>0.47709497206703899</v>
      </c>
      <c r="AL44">
        <v>7.3154645085590594E-2</v>
      </c>
      <c r="AM44">
        <v>31.237033451547202</v>
      </c>
      <c r="AN44">
        <v>0.34426229508196698</v>
      </c>
      <c r="AO44">
        <v>1.5629359842803501</v>
      </c>
      <c r="AP44">
        <v>952</v>
      </c>
      <c r="AQ44">
        <v>184</v>
      </c>
      <c r="AR44">
        <v>7.5086804728891496E-2</v>
      </c>
      <c r="AS44">
        <v>71.482638101904698</v>
      </c>
      <c r="AT44">
        <v>0.377100840336134</v>
      </c>
      <c r="AU44">
        <v>1.14576366751005</v>
      </c>
      <c r="AV44">
        <v>0.71428571428571397</v>
      </c>
      <c r="AW44">
        <v>0.159827213822894</v>
      </c>
      <c r="AX44">
        <v>2.8116630669546399</v>
      </c>
      <c r="AY44">
        <v>1302</v>
      </c>
      <c r="AZ44">
        <v>0.74730021598272101</v>
      </c>
      <c r="BA44">
        <v>346</v>
      </c>
      <c r="BB44">
        <v>0.473002159827213</v>
      </c>
      <c r="BC44">
        <v>219</v>
      </c>
      <c r="BD44">
        <v>64</v>
      </c>
      <c r="BE44">
        <v>3.90625</v>
      </c>
      <c r="BF44">
        <v>75.2</v>
      </c>
      <c r="BG44">
        <v>-1.048</v>
      </c>
      <c r="BH44">
        <v>0.158613445378151</v>
      </c>
      <c r="BI44">
        <v>8.0882352941176405E-2</v>
      </c>
      <c r="BJ44">
        <v>7.7731092436974694E-2</v>
      </c>
      <c r="BK44">
        <v>0.66596638655462104</v>
      </c>
      <c r="BL44">
        <v>-1.3004029556882599E-2</v>
      </c>
      <c r="BM44">
        <v>0.42744479495268101</v>
      </c>
      <c r="BN44">
        <v>0.86472774741514302</v>
      </c>
      <c r="BO44">
        <v>0.33403361344537802</v>
      </c>
      <c r="BP44">
        <v>0.25071444289612599</v>
      </c>
      <c r="BQ44">
        <v>63.864445713405999</v>
      </c>
      <c r="BR44">
        <v>0.276729559748427</v>
      </c>
      <c r="BS44">
        <v>2.0112265578023201</v>
      </c>
      <c r="BT44">
        <v>0.48634453781512599</v>
      </c>
      <c r="BU44">
        <v>3.5831298106189402E-2</v>
      </c>
      <c r="BV44">
        <v>16.589891023165698</v>
      </c>
      <c r="BW44">
        <v>0.39524838012958902</v>
      </c>
      <c r="BX44">
        <v>0.76255995572739699</v>
      </c>
      <c r="BY44">
        <v>0.50945378151260501</v>
      </c>
      <c r="BZ44">
        <v>0.13167926951217701</v>
      </c>
      <c r="CA44">
        <v>0.36288659793814398</v>
      </c>
      <c r="CB44">
        <v>1.54420843601133</v>
      </c>
    </row>
    <row r="45" spans="1:80" x14ac:dyDescent="0.3">
      <c r="A45" t="s">
        <v>171</v>
      </c>
      <c r="B45" t="s">
        <v>2</v>
      </c>
      <c r="C45">
        <v>788</v>
      </c>
      <c r="D45">
        <v>140</v>
      </c>
      <c r="E45">
        <v>0.25826634497909401</v>
      </c>
      <c r="F45">
        <v>203.51387984352601</v>
      </c>
      <c r="G45">
        <v>0.44289340101522801</v>
      </c>
      <c r="H45">
        <v>1.2826740440428299</v>
      </c>
      <c r="I45">
        <v>0.63829787234042501</v>
      </c>
      <c r="J45">
        <v>0.19602272727272699</v>
      </c>
      <c r="K45">
        <v>3.0531250000000001</v>
      </c>
      <c r="L45">
        <v>1075</v>
      </c>
      <c r="M45">
        <v>1.0767045454545401</v>
      </c>
      <c r="N45">
        <v>379</v>
      </c>
      <c r="O45">
        <v>2.2698863636363602</v>
      </c>
      <c r="P45">
        <v>799</v>
      </c>
      <c r="Q45">
        <v>71</v>
      </c>
      <c r="R45">
        <v>4.0985915492957696</v>
      </c>
      <c r="S45">
        <v>72</v>
      </c>
      <c r="T45">
        <v>1.288</v>
      </c>
      <c r="U45">
        <v>0.14847715736040601</v>
      </c>
      <c r="V45">
        <v>0.10152284263959301</v>
      </c>
      <c r="W45">
        <v>4.6954314720812101E-2</v>
      </c>
      <c r="X45">
        <v>0.68908629441624303</v>
      </c>
      <c r="Y45">
        <v>0.23717371768994999</v>
      </c>
      <c r="Z45">
        <v>0.51381215469613195</v>
      </c>
      <c r="AA45">
        <v>1.10480463944332</v>
      </c>
      <c r="AB45">
        <v>0.31091370558375597</v>
      </c>
      <c r="AC45">
        <v>0.30501449444034201</v>
      </c>
      <c r="AD45">
        <v>0.28571428571428498</v>
      </c>
      <c r="AE45">
        <v>1.9916106709465899</v>
      </c>
      <c r="AF45">
        <v>0.44670050761421298</v>
      </c>
      <c r="AG45">
        <v>0.17446792534802899</v>
      </c>
      <c r="AH45">
        <v>61.4127097225062</v>
      </c>
      <c r="AI45">
        <v>0.41477272727272702</v>
      </c>
      <c r="AJ45">
        <v>1.1417952412318499</v>
      </c>
      <c r="AK45">
        <v>0.54949238578680204</v>
      </c>
      <c r="AL45">
        <v>0.345283591529078</v>
      </c>
      <c r="AM45">
        <v>149.50779513209099</v>
      </c>
      <c r="AN45">
        <v>0.468822170900692</v>
      </c>
      <c r="AO45">
        <v>1.38399574458668</v>
      </c>
      <c r="AP45">
        <v>745</v>
      </c>
      <c r="AQ45">
        <v>141</v>
      </c>
      <c r="AR45">
        <v>0.16457269071230299</v>
      </c>
      <c r="AS45">
        <v>122.606654580666</v>
      </c>
      <c r="AT45">
        <v>0.41208053691275098</v>
      </c>
      <c r="AU45">
        <v>1.25025731384522</v>
      </c>
      <c r="AV45">
        <v>0.7</v>
      </c>
      <c r="AW45">
        <v>0.186046511627906</v>
      </c>
      <c r="AX45">
        <v>3.0131782945736401</v>
      </c>
      <c r="AY45">
        <v>1166</v>
      </c>
      <c r="AZ45">
        <v>1.0594315245478001</v>
      </c>
      <c r="BA45">
        <v>410</v>
      </c>
      <c r="BB45">
        <v>0.95865633074935397</v>
      </c>
      <c r="BC45">
        <v>371</v>
      </c>
      <c r="BD45">
        <v>57</v>
      </c>
      <c r="BE45">
        <v>3.73684210526315</v>
      </c>
      <c r="BF45">
        <v>71.099999999999994</v>
      </c>
      <c r="BG45">
        <v>-1.2949999999999999</v>
      </c>
      <c r="BH45">
        <v>0.19194630872483201</v>
      </c>
      <c r="BI45">
        <v>0.135570469798657</v>
      </c>
      <c r="BJ45">
        <v>5.6375838926174399E-2</v>
      </c>
      <c r="BK45">
        <v>0.70335570469798603</v>
      </c>
      <c r="BL45">
        <v>5.3432006476946403E-2</v>
      </c>
      <c r="BM45">
        <v>0.45992366412213698</v>
      </c>
      <c r="BN45">
        <v>0.97033888386076095</v>
      </c>
      <c r="BO45">
        <v>0.29664429530201297</v>
      </c>
      <c r="BP45">
        <v>0.42809177912554902</v>
      </c>
      <c r="BQ45">
        <v>88.846239391683099</v>
      </c>
      <c r="BR45">
        <v>0.29864253393665102</v>
      </c>
      <c r="BS45">
        <v>2.2723837021218198</v>
      </c>
      <c r="BT45">
        <v>0.51946308724832202</v>
      </c>
      <c r="BU45">
        <v>8.7236214958612904E-2</v>
      </c>
      <c r="BV45">
        <v>33.760415188983103</v>
      </c>
      <c r="BW45">
        <v>0.42377260981912102</v>
      </c>
      <c r="BX45">
        <v>0.92632598739667005</v>
      </c>
      <c r="BY45">
        <v>0.48053691275167698</v>
      </c>
      <c r="BZ45">
        <v>0.24817385304939399</v>
      </c>
      <c r="CA45">
        <v>0.39944134078212201</v>
      </c>
      <c r="CB45">
        <v>1.62175897494706</v>
      </c>
    </row>
    <row r="46" spans="1:80" x14ac:dyDescent="0.3">
      <c r="A46" t="s">
        <v>100</v>
      </c>
      <c r="B46" t="s">
        <v>2</v>
      </c>
      <c r="C46">
        <v>746</v>
      </c>
      <c r="D46">
        <v>139</v>
      </c>
      <c r="E46">
        <v>0.124794700071117</v>
      </c>
      <c r="F46">
        <v>93.096846253053897</v>
      </c>
      <c r="G46">
        <v>0.38739946380696999</v>
      </c>
      <c r="H46">
        <v>1.2422281379137301</v>
      </c>
      <c r="I46">
        <v>0.62</v>
      </c>
      <c r="J46">
        <v>0.162291169451074</v>
      </c>
      <c r="K46">
        <v>2.9336515513126402</v>
      </c>
      <c r="L46">
        <v>1229</v>
      </c>
      <c r="M46">
        <v>0.86396181384248205</v>
      </c>
      <c r="N46">
        <v>362</v>
      </c>
      <c r="O46">
        <v>0.95226730310262497</v>
      </c>
      <c r="P46">
        <v>399</v>
      </c>
      <c r="Q46">
        <v>57</v>
      </c>
      <c r="R46">
        <v>3.7894736842105199</v>
      </c>
      <c r="S46">
        <v>69.900000000000006</v>
      </c>
      <c r="T46">
        <v>1.329</v>
      </c>
      <c r="U46">
        <v>0.17024128686327</v>
      </c>
      <c r="V46">
        <v>0.10857908847184899</v>
      </c>
      <c r="W46">
        <v>6.1662198391420897E-2</v>
      </c>
      <c r="X46">
        <v>0.68498659517426197</v>
      </c>
      <c r="Y46">
        <v>7.2961086587237003E-2</v>
      </c>
      <c r="Z46">
        <v>0.44814090019569403</v>
      </c>
      <c r="AA46">
        <v>0.98920939750575099</v>
      </c>
      <c r="AB46">
        <v>0.31501340482573698</v>
      </c>
      <c r="AC46">
        <v>0.23750523832755599</v>
      </c>
      <c r="AD46">
        <v>0.25531914893617003</v>
      </c>
      <c r="AE46">
        <v>2.2079163304708702</v>
      </c>
      <c r="AF46">
        <v>0.56166219839142095</v>
      </c>
      <c r="AG46">
        <v>7.3391720085197606E-2</v>
      </c>
      <c r="AH46">
        <v>30.751130715697801</v>
      </c>
      <c r="AI46">
        <v>0.384248210023866</v>
      </c>
      <c r="AJ46">
        <v>0.93029776547542697</v>
      </c>
      <c r="AK46">
        <v>0.42895442359249297</v>
      </c>
      <c r="AL46">
        <v>0.25439704711454902</v>
      </c>
      <c r="AM46">
        <v>81.407055076655695</v>
      </c>
      <c r="AN46">
        <v>0.4</v>
      </c>
      <c r="AO46">
        <v>1.63457805949629</v>
      </c>
      <c r="AP46">
        <v>796</v>
      </c>
      <c r="AQ46">
        <v>138</v>
      </c>
      <c r="AR46">
        <v>0.43647584945409301</v>
      </c>
      <c r="AS46">
        <v>347.434776165458</v>
      </c>
      <c r="AT46">
        <v>0.54522613065326597</v>
      </c>
      <c r="AU46">
        <v>1.24650023306875</v>
      </c>
      <c r="AV46">
        <v>0.79452054794520499</v>
      </c>
      <c r="AW46">
        <v>0.10084033613445301</v>
      </c>
      <c r="AX46">
        <v>3.8834033613445298</v>
      </c>
      <c r="AY46">
        <v>1849</v>
      </c>
      <c r="AZ46">
        <v>1.52731092436974</v>
      </c>
      <c r="BA46">
        <v>727</v>
      </c>
      <c r="BB46">
        <v>1.74789915966386</v>
      </c>
      <c r="BC46">
        <v>832</v>
      </c>
      <c r="BD46">
        <v>85</v>
      </c>
      <c r="BE46">
        <v>5.0470588235294098</v>
      </c>
      <c r="BF46">
        <v>68.900000000000006</v>
      </c>
      <c r="BG46">
        <v>-1.4710000000000001</v>
      </c>
      <c r="BH46">
        <v>0.114321608040201</v>
      </c>
      <c r="BI46">
        <v>7.66331658291457E-2</v>
      </c>
      <c r="BJ46">
        <v>3.7688442211055197E-2</v>
      </c>
      <c r="BK46">
        <v>0.75628140703517499</v>
      </c>
      <c r="BL46">
        <v>0.37512721639228602</v>
      </c>
      <c r="BM46">
        <v>0.59302325581395299</v>
      </c>
      <c r="BN46">
        <v>1.0877657040864499</v>
      </c>
      <c r="BO46">
        <v>0.24371859296482401</v>
      </c>
      <c r="BP46">
        <v>0.62684634998609401</v>
      </c>
      <c r="BQ46">
        <v>177.71588784006499</v>
      </c>
      <c r="BR46">
        <v>0.39690721649484501</v>
      </c>
      <c r="BS46">
        <v>1.9824512310775699</v>
      </c>
      <c r="BT46">
        <v>0.59798994974874298</v>
      </c>
      <c r="BU46">
        <v>0.39123845314906402</v>
      </c>
      <c r="BV46">
        <v>186.22950369895401</v>
      </c>
      <c r="BW46">
        <v>0.55882352941176405</v>
      </c>
      <c r="BX46">
        <v>1.0604289218734499</v>
      </c>
      <c r="BY46">
        <v>0.39572864321607998</v>
      </c>
      <c r="BZ46">
        <v>0.56417742171449303</v>
      </c>
      <c r="CA46">
        <v>0.53333333333333299</v>
      </c>
      <c r="CB46">
        <v>1.5411131424613</v>
      </c>
    </row>
    <row r="47" spans="1:80" x14ac:dyDescent="0.3">
      <c r="A47" t="s">
        <v>140</v>
      </c>
      <c r="B47" t="s">
        <v>2</v>
      </c>
      <c r="C47">
        <v>742</v>
      </c>
      <c r="D47">
        <v>130</v>
      </c>
      <c r="E47">
        <v>0.29528144467140499</v>
      </c>
      <c r="F47">
        <v>219.098831946182</v>
      </c>
      <c r="G47">
        <v>0.47439353099730402</v>
      </c>
      <c r="H47">
        <v>1.24293138769288</v>
      </c>
      <c r="I47">
        <v>0.83018867924528295</v>
      </c>
      <c r="J47">
        <v>0.13202933985330001</v>
      </c>
      <c r="K47">
        <v>3.3733496332518298</v>
      </c>
      <c r="L47">
        <v>1380</v>
      </c>
      <c r="M47">
        <v>1.29095354523227</v>
      </c>
      <c r="N47">
        <v>528</v>
      </c>
      <c r="O47">
        <v>1.5574572127139299</v>
      </c>
      <c r="P47">
        <v>637</v>
      </c>
      <c r="Q47">
        <v>68</v>
      </c>
      <c r="R47">
        <v>4.0294117647058796</v>
      </c>
      <c r="S47">
        <v>68.8</v>
      </c>
      <c r="T47">
        <v>1.5009999999999999</v>
      </c>
      <c r="U47">
        <v>0.16711590296495901</v>
      </c>
      <c r="V47">
        <v>0.11859838274932601</v>
      </c>
      <c r="W47">
        <v>4.8517520215633402E-2</v>
      </c>
      <c r="X47">
        <v>0.69811320754716899</v>
      </c>
      <c r="Y47">
        <v>0.2526608226364</v>
      </c>
      <c r="Z47">
        <v>0.55405405405405395</v>
      </c>
      <c r="AA47">
        <v>1.0391256346256901</v>
      </c>
      <c r="AB47">
        <v>0.30188679245283001</v>
      </c>
      <c r="AC47">
        <v>0.39384163312735398</v>
      </c>
      <c r="AD47">
        <v>0.29017857142857101</v>
      </c>
      <c r="AE47">
        <v>2.1428121743126098</v>
      </c>
      <c r="AF47">
        <v>0.55121293800538995</v>
      </c>
      <c r="AG47">
        <v>0.25268417346401001</v>
      </c>
      <c r="AH47">
        <v>103.34782694678</v>
      </c>
      <c r="AI47">
        <v>0.50366748166259101</v>
      </c>
      <c r="AJ47">
        <v>0.96131616141921294</v>
      </c>
      <c r="AK47">
        <v>0.44204851752021501</v>
      </c>
      <c r="AL47">
        <v>0.39505603833548297</v>
      </c>
      <c r="AM47">
        <v>129.57838057403799</v>
      </c>
      <c r="AN47">
        <v>0.44512195121951198</v>
      </c>
      <c r="AO47">
        <v>1.64027889873655</v>
      </c>
      <c r="AP47">
        <v>826</v>
      </c>
      <c r="AQ47">
        <v>135</v>
      </c>
      <c r="AR47">
        <v>0.21696305776278299</v>
      </c>
      <c r="AS47">
        <v>179.21148571205899</v>
      </c>
      <c r="AT47">
        <v>0.41041162227602901</v>
      </c>
      <c r="AU47">
        <v>1.2931269287062801</v>
      </c>
      <c r="AV47">
        <v>0.731343283582089</v>
      </c>
      <c r="AW47">
        <v>0.15</v>
      </c>
      <c r="AX47">
        <v>2.9026190476190399</v>
      </c>
      <c r="AY47">
        <v>1219</v>
      </c>
      <c r="AZ47">
        <v>0.871428571428571</v>
      </c>
      <c r="BA47">
        <v>366</v>
      </c>
      <c r="BB47">
        <v>1.11666666666666</v>
      </c>
      <c r="BC47">
        <v>469</v>
      </c>
      <c r="BD47">
        <v>72</v>
      </c>
      <c r="BE47">
        <v>3.2777777777777701</v>
      </c>
      <c r="BF47">
        <v>72.400000000000006</v>
      </c>
      <c r="BG47">
        <v>-1.22</v>
      </c>
      <c r="BH47">
        <v>0.18038740920096799</v>
      </c>
      <c r="BI47">
        <v>0.12953995157384901</v>
      </c>
      <c r="BJ47">
        <v>5.0847457627118599E-2</v>
      </c>
      <c r="BK47">
        <v>0.68159806295399505</v>
      </c>
      <c r="BL47">
        <v>0.181245832118404</v>
      </c>
      <c r="BM47">
        <v>0.46358792184724601</v>
      </c>
      <c r="BN47">
        <v>1.1232182172938701</v>
      </c>
      <c r="BO47">
        <v>0.318401937046004</v>
      </c>
      <c r="BP47">
        <v>0.29342236589124499</v>
      </c>
      <c r="BQ47">
        <v>134.065700289565</v>
      </c>
      <c r="BR47">
        <v>0.29657794676805999</v>
      </c>
      <c r="BS47">
        <v>1.8616676168939399</v>
      </c>
      <c r="BT47">
        <v>0.50847457627118597</v>
      </c>
      <c r="BU47">
        <v>0.137049633227489</v>
      </c>
      <c r="BV47">
        <v>57.560845955545702</v>
      </c>
      <c r="BW47">
        <v>0.39285714285714202</v>
      </c>
      <c r="BX47">
        <v>1.0255914677034901</v>
      </c>
      <c r="BY47">
        <v>0.48184019370460002</v>
      </c>
      <c r="BZ47">
        <v>0.33684849318986199</v>
      </c>
      <c r="CA47">
        <v>0.43718592964824099</v>
      </c>
      <c r="CB47">
        <v>1.54682434862272</v>
      </c>
    </row>
    <row r="48" spans="1:80" x14ac:dyDescent="0.3">
      <c r="A48" t="s">
        <v>175</v>
      </c>
      <c r="B48" t="s">
        <v>279</v>
      </c>
      <c r="C48">
        <v>967</v>
      </c>
      <c r="D48">
        <v>162</v>
      </c>
      <c r="E48">
        <v>0.29485598693272003</v>
      </c>
      <c r="F48">
        <v>285.12573936394</v>
      </c>
      <c r="G48">
        <v>0.49948293691830398</v>
      </c>
      <c r="H48">
        <v>1.2046522614600199</v>
      </c>
      <c r="I48">
        <v>0.81159420289855</v>
      </c>
      <c r="J48">
        <v>0.14311926605504499</v>
      </c>
      <c r="K48">
        <v>3.59412844036697</v>
      </c>
      <c r="L48">
        <v>1959</v>
      </c>
      <c r="M48">
        <v>1.5045871559632999</v>
      </c>
      <c r="N48">
        <v>820</v>
      </c>
      <c r="O48">
        <v>1.75229357798165</v>
      </c>
      <c r="P48">
        <v>955</v>
      </c>
      <c r="Q48">
        <v>94</v>
      </c>
      <c r="R48">
        <v>3.5957446808510598</v>
      </c>
      <c r="S48">
        <v>70.599999999999994</v>
      </c>
      <c r="T48">
        <v>1.343</v>
      </c>
      <c r="U48">
        <v>0.16649431230610101</v>
      </c>
      <c r="V48">
        <v>0.11789038262668</v>
      </c>
      <c r="W48">
        <v>4.8603929679420801E-2</v>
      </c>
      <c r="X48">
        <v>0.72078593588417705</v>
      </c>
      <c r="Y48">
        <v>0.27775935237381899</v>
      </c>
      <c r="Z48">
        <v>0.56527977044476296</v>
      </c>
      <c r="AA48">
        <v>1.0348992016835099</v>
      </c>
      <c r="AB48">
        <v>0.279214064115822</v>
      </c>
      <c r="AC48">
        <v>0.33899063244217997</v>
      </c>
      <c r="AD48">
        <v>0.329629629629629</v>
      </c>
      <c r="AE48">
        <v>1.95614333507739</v>
      </c>
      <c r="AF48">
        <v>0.56359875904860302</v>
      </c>
      <c r="AG48">
        <v>0.34129633626167799</v>
      </c>
      <c r="AH48">
        <v>186.00650326261399</v>
      </c>
      <c r="AI48">
        <v>0.52660550458715505</v>
      </c>
      <c r="AJ48">
        <v>1.0503616921163399</v>
      </c>
      <c r="AK48">
        <v>0.43329886246122001</v>
      </c>
      <c r="AL48">
        <v>0.24564013270506299</v>
      </c>
      <c r="AM48">
        <v>102.923215603421</v>
      </c>
      <c r="AN48">
        <v>0.46778042959427202</v>
      </c>
      <c r="AO48">
        <v>1.4305777379989799</v>
      </c>
      <c r="AP48">
        <v>1000</v>
      </c>
      <c r="AQ48">
        <v>159</v>
      </c>
      <c r="AR48">
        <v>0.29698886004890301</v>
      </c>
      <c r="AS48">
        <v>296.98886004890301</v>
      </c>
      <c r="AT48">
        <v>0.48399999999999999</v>
      </c>
      <c r="AU48">
        <v>1.2811812566137399</v>
      </c>
      <c r="AV48">
        <v>0.68131868131868101</v>
      </c>
      <c r="AW48">
        <v>0.154285714285714</v>
      </c>
      <c r="AX48">
        <v>3.37619047619047</v>
      </c>
      <c r="AY48">
        <v>1773</v>
      </c>
      <c r="AZ48">
        <v>1.1923809523809501</v>
      </c>
      <c r="BA48">
        <v>626</v>
      </c>
      <c r="BB48">
        <v>1.55809523809523</v>
      </c>
      <c r="BC48">
        <v>818</v>
      </c>
      <c r="BD48">
        <v>95</v>
      </c>
      <c r="BE48">
        <v>4.4315789473684202</v>
      </c>
      <c r="BF48">
        <v>68.400000000000006</v>
      </c>
      <c r="BG48">
        <v>-1.5229999999999999</v>
      </c>
      <c r="BH48">
        <v>0.153</v>
      </c>
      <c r="BI48">
        <v>8.7999999999999995E-2</v>
      </c>
      <c r="BJ48">
        <v>6.5000000000000002E-2</v>
      </c>
      <c r="BK48">
        <v>0.71</v>
      </c>
      <c r="BL48">
        <v>0.22787784642532699</v>
      </c>
      <c r="BM48">
        <v>0.52535211267605597</v>
      </c>
      <c r="BN48">
        <v>1.07643791656111</v>
      </c>
      <c r="BO48">
        <v>0.28999999999999998</v>
      </c>
      <c r="BP48">
        <v>0.46619168650662501</v>
      </c>
      <c r="BQ48">
        <v>170.35827180502099</v>
      </c>
      <c r="BR48">
        <v>0.38275862068965499</v>
      </c>
      <c r="BS48">
        <v>1.9691926605743999</v>
      </c>
      <c r="BT48">
        <v>0.52500000000000002</v>
      </c>
      <c r="BU48">
        <v>0.26535973368555399</v>
      </c>
      <c r="BV48">
        <v>139.313860184916</v>
      </c>
      <c r="BW48">
        <v>0.48761904761904701</v>
      </c>
      <c r="BX48">
        <v>1.0923423079073999</v>
      </c>
      <c r="BY48">
        <v>0.46700000000000003</v>
      </c>
      <c r="BZ48">
        <v>0.36479287324415699</v>
      </c>
      <c r="CA48">
        <v>0.48822269807280499</v>
      </c>
      <c r="CB48">
        <v>1.4932109534068301</v>
      </c>
    </row>
    <row r="49" spans="1:80" x14ac:dyDescent="0.3">
      <c r="A49" t="s">
        <v>48</v>
      </c>
      <c r="B49" t="s">
        <v>182</v>
      </c>
      <c r="C49">
        <v>854</v>
      </c>
      <c r="D49">
        <v>144</v>
      </c>
      <c r="E49">
        <v>0.25741442643071399</v>
      </c>
      <c r="F49">
        <v>219.83192017183001</v>
      </c>
      <c r="G49">
        <v>0.50117096018735297</v>
      </c>
      <c r="H49">
        <v>1.18704408932233</v>
      </c>
      <c r="I49">
        <v>0.74137931034482696</v>
      </c>
      <c r="J49">
        <v>0.131465517241379</v>
      </c>
      <c r="K49">
        <v>3.5933189655172399</v>
      </c>
      <c r="L49">
        <v>1667</v>
      </c>
      <c r="M49">
        <v>1.41163793103448</v>
      </c>
      <c r="N49">
        <v>655</v>
      </c>
      <c r="O49">
        <v>1.45258620689655</v>
      </c>
      <c r="P49">
        <v>674</v>
      </c>
      <c r="Q49">
        <v>73</v>
      </c>
      <c r="R49">
        <v>4.8767123287671197</v>
      </c>
      <c r="S49">
        <v>72.3</v>
      </c>
      <c r="T49">
        <v>1.246</v>
      </c>
      <c r="U49">
        <v>0.153395784543325</v>
      </c>
      <c r="V49">
        <v>9.1334894613583101E-2</v>
      </c>
      <c r="W49">
        <v>6.2060889929742298E-2</v>
      </c>
      <c r="X49">
        <v>0.73185011709601799</v>
      </c>
      <c r="Y49">
        <v>0.19172228405833699</v>
      </c>
      <c r="Z49">
        <v>0.54400000000000004</v>
      </c>
      <c r="AA49">
        <v>1.02520151234643</v>
      </c>
      <c r="AB49">
        <v>0.26814988290398101</v>
      </c>
      <c r="AC49">
        <v>0.43670520801471202</v>
      </c>
      <c r="AD49">
        <v>0.38427947598253198</v>
      </c>
      <c r="AE49">
        <v>1.81234495491102</v>
      </c>
      <c r="AF49">
        <v>0.54332552693208402</v>
      </c>
      <c r="AG49">
        <v>0.26138824912829001</v>
      </c>
      <c r="AH49">
        <v>121.28414759552599</v>
      </c>
      <c r="AI49">
        <v>0.52586206896551702</v>
      </c>
      <c r="AJ49">
        <v>0.96879856872548797</v>
      </c>
      <c r="AK49">
        <v>0.45199063231850101</v>
      </c>
      <c r="AL49">
        <v>0.27650388985189001</v>
      </c>
      <c r="AM49">
        <v>106.730501482829</v>
      </c>
      <c r="AN49">
        <v>0.476683937823834</v>
      </c>
      <c r="AO49">
        <v>1.4764566275051001</v>
      </c>
      <c r="AP49">
        <v>778</v>
      </c>
      <c r="AQ49">
        <v>145</v>
      </c>
      <c r="AR49">
        <v>0.15320127778335499</v>
      </c>
      <c r="AS49">
        <v>119.19059411545</v>
      </c>
      <c r="AT49">
        <v>0.44087403598971697</v>
      </c>
      <c r="AU49">
        <v>1.14179785183283</v>
      </c>
      <c r="AV49">
        <v>0.77272727272727204</v>
      </c>
      <c r="AW49">
        <v>0.20270270270270199</v>
      </c>
      <c r="AX49">
        <v>2.8827027027027001</v>
      </c>
      <c r="AY49">
        <v>1067</v>
      </c>
      <c r="AZ49">
        <v>1.1162162162162099</v>
      </c>
      <c r="BA49">
        <v>413</v>
      </c>
      <c r="BB49">
        <v>1.1000000000000001</v>
      </c>
      <c r="BC49">
        <v>407</v>
      </c>
      <c r="BD49">
        <v>66</v>
      </c>
      <c r="BE49">
        <v>3.6060606060606002</v>
      </c>
      <c r="BF49">
        <v>72.7</v>
      </c>
      <c r="BG49">
        <v>-1.212</v>
      </c>
      <c r="BH49">
        <v>0.17609254498714599</v>
      </c>
      <c r="BI49">
        <v>0.11439588688945999</v>
      </c>
      <c r="BJ49">
        <v>6.1696658097686298E-2</v>
      </c>
      <c r="BK49">
        <v>0.67737789203084797</v>
      </c>
      <c r="BL49">
        <v>0.13153635209837899</v>
      </c>
      <c r="BM49">
        <v>0.51612903225806395</v>
      </c>
      <c r="BN49">
        <v>0.94300878401611998</v>
      </c>
      <c r="BO49">
        <v>0.32262210796915097</v>
      </c>
      <c r="BP49">
        <v>0.19868899027730999</v>
      </c>
      <c r="BQ49">
        <v>114.610775105409</v>
      </c>
      <c r="BR49">
        <v>0.28286852589641398</v>
      </c>
      <c r="BS49">
        <v>1.9033559707926599</v>
      </c>
      <c r="BT49">
        <v>0.47557840616966501</v>
      </c>
      <c r="BU49">
        <v>4.5463602328425598E-2</v>
      </c>
      <c r="BV49">
        <v>16.821532861517401</v>
      </c>
      <c r="BW49">
        <v>0.41351351351351301</v>
      </c>
      <c r="BX49">
        <v>0.82132750424994905</v>
      </c>
      <c r="BY49">
        <v>0.520565552699228</v>
      </c>
      <c r="BZ49">
        <v>0.282989568161504</v>
      </c>
      <c r="CA49">
        <v>0.469135802469135</v>
      </c>
      <c r="CB49">
        <v>1.39986081593906</v>
      </c>
    </row>
    <row r="50" spans="1:80" x14ac:dyDescent="0.3">
      <c r="A50" t="s">
        <v>69</v>
      </c>
      <c r="B50" t="s">
        <v>280</v>
      </c>
      <c r="C50">
        <v>882</v>
      </c>
      <c r="D50">
        <v>154</v>
      </c>
      <c r="E50">
        <v>0.28640223902015599</v>
      </c>
      <c r="F50">
        <v>252.60677481577699</v>
      </c>
      <c r="G50">
        <v>0.45464852607709699</v>
      </c>
      <c r="H50">
        <v>1.38934148159872</v>
      </c>
      <c r="I50">
        <v>0.82142857142857095</v>
      </c>
      <c r="J50">
        <v>0.10986547085201701</v>
      </c>
      <c r="K50">
        <v>3.62242152466367</v>
      </c>
      <c r="L50">
        <v>1616</v>
      </c>
      <c r="M50">
        <v>1.3991031390134501</v>
      </c>
      <c r="N50">
        <v>624</v>
      </c>
      <c r="O50">
        <v>1.6165919282511201</v>
      </c>
      <c r="P50">
        <v>721</v>
      </c>
      <c r="Q50">
        <v>83</v>
      </c>
      <c r="R50">
        <v>4.5662650602409602</v>
      </c>
      <c r="S50">
        <v>71.5</v>
      </c>
      <c r="T50">
        <v>1.343</v>
      </c>
      <c r="U50">
        <v>0.17120181405895599</v>
      </c>
      <c r="V50">
        <v>0.108843537414965</v>
      </c>
      <c r="W50">
        <v>6.2358276643990899E-2</v>
      </c>
      <c r="X50">
        <v>0.69274376417233496</v>
      </c>
      <c r="Y50">
        <v>0.272056703768081</v>
      </c>
      <c r="Z50">
        <v>0.51554828150572796</v>
      </c>
      <c r="AA50">
        <v>1.1599966057084199</v>
      </c>
      <c r="AB50">
        <v>0.30725623582766398</v>
      </c>
      <c r="AC50">
        <v>0.31874586278036698</v>
      </c>
      <c r="AD50">
        <v>0.31734317343173402</v>
      </c>
      <c r="AE50">
        <v>2.229383759569</v>
      </c>
      <c r="AF50">
        <v>0.50566893424036197</v>
      </c>
      <c r="AG50">
        <v>0.30783751513994401</v>
      </c>
      <c r="AH50">
        <v>137.295531752415</v>
      </c>
      <c r="AI50">
        <v>0.51345291479820598</v>
      </c>
      <c r="AJ50">
        <v>1.07379759563321</v>
      </c>
      <c r="AK50">
        <v>0.48526077097505599</v>
      </c>
      <c r="AL50">
        <v>0.28575390038168003</v>
      </c>
      <c r="AM50">
        <v>122.302669363359</v>
      </c>
      <c r="AN50">
        <v>0.401869158878504</v>
      </c>
      <c r="AO50">
        <v>1.8094551437272099</v>
      </c>
      <c r="AP50">
        <v>877</v>
      </c>
      <c r="AQ50">
        <v>159</v>
      </c>
      <c r="AR50">
        <v>0.107594535655068</v>
      </c>
      <c r="AS50">
        <v>94.360407769495396</v>
      </c>
      <c r="AT50">
        <v>0.39908779931584898</v>
      </c>
      <c r="AU50">
        <v>1.14697039384753</v>
      </c>
      <c r="AV50">
        <v>0.70588235294117596</v>
      </c>
      <c r="AW50">
        <v>0.11776859504132201</v>
      </c>
      <c r="AX50">
        <v>3.1747933884297499</v>
      </c>
      <c r="AY50">
        <v>1537</v>
      </c>
      <c r="AZ50">
        <v>0.96900826446280997</v>
      </c>
      <c r="BA50">
        <v>469</v>
      </c>
      <c r="BB50">
        <v>0.84710743801652799</v>
      </c>
      <c r="BC50">
        <v>410</v>
      </c>
      <c r="BD50">
        <v>68</v>
      </c>
      <c r="BE50">
        <v>3.6176470588235201</v>
      </c>
      <c r="BF50">
        <v>70.8</v>
      </c>
      <c r="BG50">
        <v>-1.3340000000000001</v>
      </c>
      <c r="BH50">
        <v>0.17787913340934999</v>
      </c>
      <c r="BI50">
        <v>0.120866590649942</v>
      </c>
      <c r="BJ50">
        <v>5.7012542759407002E-2</v>
      </c>
      <c r="BK50">
        <v>0.67616875712656699</v>
      </c>
      <c r="BL50">
        <v>2.7981825842293199E-2</v>
      </c>
      <c r="BM50">
        <v>0.45362563237774001</v>
      </c>
      <c r="BN50">
        <v>0.900206915184951</v>
      </c>
      <c r="BO50">
        <v>0.32383124287343201</v>
      </c>
      <c r="BP50">
        <v>0.27382811635568799</v>
      </c>
      <c r="BQ50">
        <v>49.028834008035197</v>
      </c>
      <c r="BR50">
        <v>0.28521126760563298</v>
      </c>
      <c r="BS50">
        <v>1.96646886002326</v>
      </c>
      <c r="BT50">
        <v>0.55188141391106005</v>
      </c>
      <c r="BU50">
        <v>0.121661292570047</v>
      </c>
      <c r="BV50">
        <v>58.884065603903103</v>
      </c>
      <c r="BW50">
        <v>0.42975206611570199</v>
      </c>
      <c r="BX50">
        <v>0.88968891877469103</v>
      </c>
      <c r="BY50">
        <v>0.44127708095780999</v>
      </c>
      <c r="BZ50">
        <v>0.12668949356081399</v>
      </c>
      <c r="CA50">
        <v>0.36692506459948299</v>
      </c>
      <c r="CB50">
        <v>1.52383339958803</v>
      </c>
    </row>
    <row r="51" spans="1:80" x14ac:dyDescent="0.3">
      <c r="A51" t="s">
        <v>133</v>
      </c>
      <c r="B51" t="s">
        <v>187</v>
      </c>
      <c r="C51">
        <v>901</v>
      </c>
      <c r="D51">
        <v>153</v>
      </c>
      <c r="E51">
        <v>0.23619557054791199</v>
      </c>
      <c r="F51">
        <v>212.812209063669</v>
      </c>
      <c r="G51">
        <v>0.45283018867924502</v>
      </c>
      <c r="H51">
        <v>1.25732875773706</v>
      </c>
      <c r="I51">
        <v>0.67164179104477595</v>
      </c>
      <c r="J51">
        <v>0.18108651911468801</v>
      </c>
      <c r="K51">
        <v>3.1195171026156898</v>
      </c>
      <c r="L51">
        <v>1550</v>
      </c>
      <c r="M51">
        <v>1.17505030181086</v>
      </c>
      <c r="N51">
        <v>584</v>
      </c>
      <c r="O51">
        <v>1.41851106639839</v>
      </c>
      <c r="P51">
        <v>705</v>
      </c>
      <c r="Q51">
        <v>82</v>
      </c>
      <c r="R51">
        <v>4.1341463414634099</v>
      </c>
      <c r="S51">
        <v>69.099999999999994</v>
      </c>
      <c r="T51">
        <v>1.4990000000000001</v>
      </c>
      <c r="U51">
        <v>0.15316315205327399</v>
      </c>
      <c r="V51">
        <v>0.110987791342952</v>
      </c>
      <c r="W51">
        <v>4.2175360710321803E-2</v>
      </c>
      <c r="X51">
        <v>0.70477247502774698</v>
      </c>
      <c r="Y51">
        <v>0.171515688062746</v>
      </c>
      <c r="Z51">
        <v>0.50708661417322798</v>
      </c>
      <c r="AA51">
        <v>1.05050607457766</v>
      </c>
      <c r="AB51">
        <v>0.29522752497225302</v>
      </c>
      <c r="AC51">
        <v>0.39060055317227399</v>
      </c>
      <c r="AD51">
        <v>0.32330827067669099</v>
      </c>
      <c r="AE51">
        <v>2.0317113621245699</v>
      </c>
      <c r="AF51">
        <v>0.55160932297447196</v>
      </c>
      <c r="AG51">
        <v>0.214663657274581</v>
      </c>
      <c r="AH51">
        <v>106.687837665467</v>
      </c>
      <c r="AI51">
        <v>0.46277665995975797</v>
      </c>
      <c r="AJ51">
        <v>1.0438994321284201</v>
      </c>
      <c r="AK51">
        <v>0.44839067702552698</v>
      </c>
      <c r="AL51">
        <v>0.262684087619312</v>
      </c>
      <c r="AM51">
        <v>106.124371398202</v>
      </c>
      <c r="AN51">
        <v>0.44059405940593999</v>
      </c>
      <c r="AO51">
        <v>1.5331082234111399</v>
      </c>
      <c r="AP51">
        <v>853</v>
      </c>
      <c r="AQ51">
        <v>149</v>
      </c>
      <c r="AR51">
        <v>0.16344503853322601</v>
      </c>
      <c r="AS51">
        <v>139.41861786884201</v>
      </c>
      <c r="AT51">
        <v>0.38218053927315299</v>
      </c>
      <c r="AU51">
        <v>1.4000071338829001</v>
      </c>
      <c r="AV51">
        <v>0.69047619047619002</v>
      </c>
      <c r="AW51">
        <v>0.147126436781609</v>
      </c>
      <c r="AX51">
        <v>3.3204597701149399</v>
      </c>
      <c r="AY51">
        <v>1444</v>
      </c>
      <c r="AZ51">
        <v>1.14482758620689</v>
      </c>
      <c r="BA51">
        <v>498</v>
      </c>
      <c r="BB51">
        <v>1.1563218390804499</v>
      </c>
      <c r="BC51">
        <v>503</v>
      </c>
      <c r="BD51">
        <v>63</v>
      </c>
      <c r="BE51">
        <v>3.1904761904761898</v>
      </c>
      <c r="BF51">
        <v>72.3</v>
      </c>
      <c r="BG51">
        <v>-1.244</v>
      </c>
      <c r="BH51">
        <v>0.19577960140679901</v>
      </c>
      <c r="BI51">
        <v>0.121922626025791</v>
      </c>
      <c r="BJ51">
        <v>7.3856975381008202E-2</v>
      </c>
      <c r="BK51">
        <v>0.63071512309495803</v>
      </c>
      <c r="BL51">
        <v>2.9567872479113098E-2</v>
      </c>
      <c r="BM51">
        <v>0.42379182156133799</v>
      </c>
      <c r="BN51">
        <v>1.0499344700713</v>
      </c>
      <c r="BO51">
        <v>0.36928487690504103</v>
      </c>
      <c r="BP51">
        <v>0.39209873801612499</v>
      </c>
      <c r="BQ51">
        <v>69.451149894832497</v>
      </c>
      <c r="BR51">
        <v>0.31111111111111101</v>
      </c>
      <c r="BS51">
        <v>2.2144619027507</v>
      </c>
      <c r="BT51">
        <v>0.50996483001172299</v>
      </c>
      <c r="BU51">
        <v>0.19078488184020301</v>
      </c>
      <c r="BV51">
        <v>82.991423600488304</v>
      </c>
      <c r="BW51">
        <v>0.418390804597701</v>
      </c>
      <c r="BX51">
        <v>1.0791892532637299</v>
      </c>
      <c r="BY51">
        <v>0.48300117233294199</v>
      </c>
      <c r="BZ51">
        <v>0.16857075217192299</v>
      </c>
      <c r="CA51">
        <v>0.34951456310679602</v>
      </c>
      <c r="CB51">
        <v>1.80548528855433</v>
      </c>
    </row>
    <row r="52" spans="1:80" x14ac:dyDescent="0.3">
      <c r="A52" t="s">
        <v>157</v>
      </c>
      <c r="B52" t="s">
        <v>187</v>
      </c>
      <c r="C52">
        <v>765</v>
      </c>
      <c r="D52">
        <v>139</v>
      </c>
      <c r="E52">
        <v>0.102865197214037</v>
      </c>
      <c r="F52">
        <v>78.691875868738705</v>
      </c>
      <c r="G52">
        <v>0.35424836601307103</v>
      </c>
      <c r="H52">
        <v>1.34097014867624</v>
      </c>
      <c r="I52">
        <v>0.72727272727272696</v>
      </c>
      <c r="J52">
        <v>0.229468599033816</v>
      </c>
      <c r="K52">
        <v>2.5765700483091698</v>
      </c>
      <c r="L52">
        <v>1067</v>
      </c>
      <c r="M52">
        <v>0.876811594202898</v>
      </c>
      <c r="N52">
        <v>363</v>
      </c>
      <c r="O52">
        <v>0.88647342995168998</v>
      </c>
      <c r="P52">
        <v>367</v>
      </c>
      <c r="Q52">
        <v>58</v>
      </c>
      <c r="R52">
        <v>3.3965517241379302</v>
      </c>
      <c r="S52">
        <v>71.599999999999994</v>
      </c>
      <c r="T52">
        <v>1.274</v>
      </c>
      <c r="U52">
        <v>0.20522875816993399</v>
      </c>
      <c r="V52">
        <v>0.15816993464052201</v>
      </c>
      <c r="W52">
        <v>4.7058823529411702E-2</v>
      </c>
      <c r="X52">
        <v>0.64052287581699296</v>
      </c>
      <c r="Y52">
        <v>-7.42507395275563E-2</v>
      </c>
      <c r="Z52">
        <v>0.38163265306122401</v>
      </c>
      <c r="AA52">
        <v>0.91546147379833198</v>
      </c>
      <c r="AB52">
        <v>0.35947712418300598</v>
      </c>
      <c r="AC52">
        <v>0.41845359358996798</v>
      </c>
      <c r="AD52">
        <v>0.30545454545454498</v>
      </c>
      <c r="AE52">
        <v>2.28823350822588</v>
      </c>
      <c r="AF52">
        <v>0.54117647058823504</v>
      </c>
      <c r="AG52">
        <v>2.6859696333210201E-2</v>
      </c>
      <c r="AH52">
        <v>11.119914281949001</v>
      </c>
      <c r="AI52">
        <v>0.364734299516908</v>
      </c>
      <c r="AJ52">
        <v>0.98660939767837597</v>
      </c>
      <c r="AK52">
        <v>0.45620915032679699</v>
      </c>
      <c r="AL52">
        <v>0.19860434924298201</v>
      </c>
      <c r="AM52">
        <v>69.3129178858008</v>
      </c>
      <c r="AN52">
        <v>0.34383954154727697</v>
      </c>
      <c r="AO52">
        <v>1.7868740936818901</v>
      </c>
      <c r="AP52">
        <v>786</v>
      </c>
      <c r="AQ52">
        <v>141</v>
      </c>
      <c r="AR52">
        <v>0.282270141292216</v>
      </c>
      <c r="AS52">
        <v>221.86433105568199</v>
      </c>
      <c r="AT52">
        <v>0.46819338422391799</v>
      </c>
      <c r="AU52">
        <v>1.26189900276258</v>
      </c>
      <c r="AV52">
        <v>0.69230769230769196</v>
      </c>
      <c r="AW52">
        <v>0.13164556962025301</v>
      </c>
      <c r="AX52">
        <v>3.4440506329113898</v>
      </c>
      <c r="AY52">
        <v>1360</v>
      </c>
      <c r="AZ52">
        <v>1.2354430379746799</v>
      </c>
      <c r="BA52">
        <v>488</v>
      </c>
      <c r="BB52">
        <v>1.0506329113924</v>
      </c>
      <c r="BC52">
        <v>415</v>
      </c>
      <c r="BD52">
        <v>77</v>
      </c>
      <c r="BE52">
        <v>4.33766233766233</v>
      </c>
      <c r="BF52">
        <v>70.8</v>
      </c>
      <c r="BG52">
        <v>-1.3520000000000001</v>
      </c>
      <c r="BH52">
        <v>0.15267175572519001</v>
      </c>
      <c r="BI52">
        <v>9.5419847328244198E-2</v>
      </c>
      <c r="BJ52">
        <v>5.7251908396946501E-2</v>
      </c>
      <c r="BK52">
        <v>0.72010178117048296</v>
      </c>
      <c r="BL52">
        <v>0.230933323235926</v>
      </c>
      <c r="BM52">
        <v>0.53003533568904504</v>
      </c>
      <c r="BN52">
        <v>1.07490599604862</v>
      </c>
      <c r="BO52">
        <v>0.27989821882951599</v>
      </c>
      <c r="BP52">
        <v>0.41434577320067201</v>
      </c>
      <c r="BQ52">
        <v>151.743048358588</v>
      </c>
      <c r="BR52">
        <v>0.30909090909090903</v>
      </c>
      <c r="BS52">
        <v>2.0868681500300301</v>
      </c>
      <c r="BT52">
        <v>0.50254452926208604</v>
      </c>
      <c r="BU52">
        <v>0.18246164204526999</v>
      </c>
      <c r="BV52">
        <v>72.072348607881807</v>
      </c>
      <c r="BW52">
        <v>0.46075949367088598</v>
      </c>
      <c r="BX52">
        <v>0.97295567200830502</v>
      </c>
      <c r="BY52">
        <v>0.49618320610687</v>
      </c>
      <c r="BZ52">
        <v>0.38908473938099503</v>
      </c>
      <c r="CA52">
        <v>0.47692307692307601</v>
      </c>
      <c r="CB52">
        <v>1.5446284984468699</v>
      </c>
    </row>
    <row r="53" spans="1:80" x14ac:dyDescent="0.3">
      <c r="A53" t="s">
        <v>161</v>
      </c>
      <c r="B53" t="s">
        <v>281</v>
      </c>
      <c r="C53">
        <v>772</v>
      </c>
      <c r="D53">
        <v>135</v>
      </c>
      <c r="E53">
        <v>0.17742403445016799</v>
      </c>
      <c r="F53">
        <v>136.97135459552999</v>
      </c>
      <c r="G53">
        <v>0.41321243523315998</v>
      </c>
      <c r="H53">
        <v>1.33020369149081</v>
      </c>
      <c r="I53">
        <v>0.71428571428571397</v>
      </c>
      <c r="J53">
        <v>0.18105849582172701</v>
      </c>
      <c r="K53">
        <v>2.91476323119777</v>
      </c>
      <c r="L53">
        <v>1046</v>
      </c>
      <c r="M53">
        <v>0.98328690807799402</v>
      </c>
      <c r="N53">
        <v>353</v>
      </c>
      <c r="O53">
        <v>0.88300835654596099</v>
      </c>
      <c r="P53">
        <v>317</v>
      </c>
      <c r="Q53">
        <v>73</v>
      </c>
      <c r="R53">
        <v>3.6986301369863002</v>
      </c>
      <c r="S53">
        <v>69.400000000000006</v>
      </c>
      <c r="T53">
        <v>1.444</v>
      </c>
      <c r="U53">
        <v>0.17746113989637299</v>
      </c>
      <c r="V53">
        <v>0.104922279792746</v>
      </c>
      <c r="W53">
        <v>7.2538860103626895E-2</v>
      </c>
      <c r="X53">
        <v>0.70336787564766801</v>
      </c>
      <c r="Y53">
        <v>0.102196161893955</v>
      </c>
      <c r="Z53">
        <v>0.44567219152854498</v>
      </c>
      <c r="AA53">
        <v>1.1575486401171899</v>
      </c>
      <c r="AB53">
        <v>0.29663212435233099</v>
      </c>
      <c r="AC53">
        <v>0.35580278902669099</v>
      </c>
      <c r="AD53">
        <v>0.336244541484716</v>
      </c>
      <c r="AE53">
        <v>1.87283385295075</v>
      </c>
      <c r="AF53">
        <v>0.465025906735751</v>
      </c>
      <c r="AG53">
        <v>5.2185560086881098E-2</v>
      </c>
      <c r="AH53">
        <v>18.734616071190299</v>
      </c>
      <c r="AI53">
        <v>0.38440111420612799</v>
      </c>
      <c r="AJ53">
        <v>0.99436600317236601</v>
      </c>
      <c r="AK53">
        <v>0.52461139896372999</v>
      </c>
      <c r="AL53">
        <v>0.327172769984793</v>
      </c>
      <c r="AM53">
        <v>132.50497184384099</v>
      </c>
      <c r="AN53">
        <v>0.44691358024691302</v>
      </c>
      <c r="AO53">
        <v>1.5862567356231001</v>
      </c>
      <c r="AP53">
        <v>823</v>
      </c>
      <c r="AQ53">
        <v>139</v>
      </c>
      <c r="AR53">
        <v>0.25849757223075998</v>
      </c>
      <c r="AS53">
        <v>212.74350194591599</v>
      </c>
      <c r="AT53">
        <v>0.45929526123936798</v>
      </c>
      <c r="AU53">
        <v>1.24571467298298</v>
      </c>
      <c r="AV53">
        <v>0.78571428571428503</v>
      </c>
      <c r="AW53">
        <v>0.161803713527851</v>
      </c>
      <c r="AX53">
        <v>3.3156498673739998</v>
      </c>
      <c r="AY53">
        <v>1250</v>
      </c>
      <c r="AZ53">
        <v>1.19893899204244</v>
      </c>
      <c r="BA53">
        <v>452</v>
      </c>
      <c r="BB53">
        <v>1.37135278514588</v>
      </c>
      <c r="BC53">
        <v>517</v>
      </c>
      <c r="BD53">
        <v>73</v>
      </c>
      <c r="BE53">
        <v>4.3287671232876699</v>
      </c>
      <c r="BF53">
        <v>71</v>
      </c>
      <c r="BG53">
        <v>-1.369</v>
      </c>
      <c r="BH53">
        <v>0.15188335358444699</v>
      </c>
      <c r="BI53">
        <v>0.102065613608748</v>
      </c>
      <c r="BJ53">
        <v>4.9817739975698598E-2</v>
      </c>
      <c r="BK53">
        <v>0.69137302551640301</v>
      </c>
      <c r="BL53">
        <v>0.18653860654246099</v>
      </c>
      <c r="BM53">
        <v>0.51845342706502595</v>
      </c>
      <c r="BN53">
        <v>0.99107458321657504</v>
      </c>
      <c r="BO53">
        <v>0.30862697448359599</v>
      </c>
      <c r="BP53">
        <v>0.419696987493132</v>
      </c>
      <c r="BQ53">
        <v>126.500598615306</v>
      </c>
      <c r="BR53">
        <v>0.32677165354330701</v>
      </c>
      <c r="BS53">
        <v>2.1507607751648199</v>
      </c>
      <c r="BT53">
        <v>0.45808019441069198</v>
      </c>
      <c r="BU53">
        <v>0.24150886958432599</v>
      </c>
      <c r="BV53">
        <v>91.048843833290903</v>
      </c>
      <c r="BW53">
        <v>0.45358090185676297</v>
      </c>
      <c r="BX53">
        <v>1.10637432565259</v>
      </c>
      <c r="BY53">
        <v>0.53827460510327996</v>
      </c>
      <c r="BZ53">
        <v>0.28555439868015098</v>
      </c>
      <c r="CA53">
        <v>0.46726862302483002</v>
      </c>
      <c r="CB53">
        <v>1.3608219164298301</v>
      </c>
    </row>
    <row r="54" spans="1:80" x14ac:dyDescent="0.3">
      <c r="A54" t="s">
        <v>81</v>
      </c>
      <c r="B54" t="s">
        <v>185</v>
      </c>
      <c r="C54">
        <v>855</v>
      </c>
      <c r="D54">
        <v>152</v>
      </c>
      <c r="E54">
        <v>0.30800310803270198</v>
      </c>
      <c r="F54">
        <v>263.34265736795999</v>
      </c>
      <c r="G54">
        <v>0.442105263157894</v>
      </c>
      <c r="H54">
        <v>1.4205395513060799</v>
      </c>
      <c r="I54">
        <v>0.680851063829787</v>
      </c>
      <c r="J54">
        <v>0.18049792531120301</v>
      </c>
      <c r="K54">
        <v>3.2323651452282101</v>
      </c>
      <c r="L54">
        <v>1558</v>
      </c>
      <c r="M54">
        <v>1.28838174273858</v>
      </c>
      <c r="N54">
        <v>621</v>
      </c>
      <c r="O54">
        <v>1.7966804979253099</v>
      </c>
      <c r="P54">
        <v>866</v>
      </c>
      <c r="Q54">
        <v>77</v>
      </c>
      <c r="R54">
        <v>4.4545454545454497</v>
      </c>
      <c r="S54">
        <v>71.400000000000006</v>
      </c>
      <c r="T54">
        <v>1.3140000000000001</v>
      </c>
      <c r="U54">
        <v>0.140350877192982</v>
      </c>
      <c r="V54">
        <v>9.2397660818713395E-2</v>
      </c>
      <c r="W54">
        <v>4.7953216374268998E-2</v>
      </c>
      <c r="X54">
        <v>0.70175438596491202</v>
      </c>
      <c r="Y54">
        <v>0.23068086561508999</v>
      </c>
      <c r="Z54">
        <v>0.48166666666666602</v>
      </c>
      <c r="AA54">
        <v>1.2311585389702899</v>
      </c>
      <c r="AB54">
        <v>0.29824561403508698</v>
      </c>
      <c r="AC54">
        <v>0.48993779607414101</v>
      </c>
      <c r="AD54">
        <v>0.34901960784313701</v>
      </c>
      <c r="AE54">
        <v>2.0354958722616501</v>
      </c>
      <c r="AF54">
        <v>0.56374269005847899</v>
      </c>
      <c r="AG54">
        <v>0.24708359487520901</v>
      </c>
      <c r="AH54">
        <v>119.09429272985101</v>
      </c>
      <c r="AI54">
        <v>0.43568464730290402</v>
      </c>
      <c r="AJ54">
        <v>1.1918964090634401</v>
      </c>
      <c r="AK54">
        <v>0.43508771929824502</v>
      </c>
      <c r="AL54">
        <v>0.38731122741049101</v>
      </c>
      <c r="AM54">
        <v>144.079776596702</v>
      </c>
      <c r="AN54">
        <v>0.45161290322580599</v>
      </c>
      <c r="AO54">
        <v>1.7063434791093901</v>
      </c>
      <c r="AP54">
        <v>887</v>
      </c>
      <c r="AQ54">
        <v>157</v>
      </c>
      <c r="AR54">
        <v>0.242178519230691</v>
      </c>
      <c r="AS54">
        <v>214.81234655762199</v>
      </c>
      <c r="AT54">
        <v>0.42841037204058602</v>
      </c>
      <c r="AU54">
        <v>1.33130846936578</v>
      </c>
      <c r="AV54">
        <v>0.74137931034482696</v>
      </c>
      <c r="AW54">
        <v>0.16820276497695799</v>
      </c>
      <c r="AX54">
        <v>3.3147465437788002</v>
      </c>
      <c r="AY54">
        <v>1439</v>
      </c>
      <c r="AZ54">
        <v>1.3110599078341001</v>
      </c>
      <c r="BA54">
        <v>569</v>
      </c>
      <c r="BB54">
        <v>1.18433179723502</v>
      </c>
      <c r="BC54">
        <v>514</v>
      </c>
      <c r="BD54">
        <v>72</v>
      </c>
      <c r="BE54">
        <v>4.2083333333333304</v>
      </c>
      <c r="BF54">
        <v>71.400000000000006</v>
      </c>
      <c r="BG54">
        <v>-1.2989999999999999</v>
      </c>
      <c r="BH54">
        <v>0.16572717023675301</v>
      </c>
      <c r="BI54">
        <v>0.103720405862457</v>
      </c>
      <c r="BJ54">
        <v>6.2006764374295302E-2</v>
      </c>
      <c r="BK54">
        <v>0.67531003382187105</v>
      </c>
      <c r="BL54">
        <v>0.19092623140893999</v>
      </c>
      <c r="BM54">
        <v>0.48914858096828001</v>
      </c>
      <c r="BN54">
        <v>1.0941871367762599</v>
      </c>
      <c r="BO54">
        <v>0.32468996617812801</v>
      </c>
      <c r="BP54">
        <v>0.348776159526622</v>
      </c>
      <c r="BQ54">
        <v>111.426898007657</v>
      </c>
      <c r="BR54">
        <v>0.30208333333333298</v>
      </c>
      <c r="BS54">
        <v>2.1298895090063499</v>
      </c>
      <c r="BT54">
        <v>0.48928974069898501</v>
      </c>
      <c r="BU54">
        <v>0.23784114628441</v>
      </c>
      <c r="BV54">
        <v>103.223057487434</v>
      </c>
      <c r="BW54">
        <v>0.460829493087557</v>
      </c>
      <c r="BX54">
        <v>1.07435029004325</v>
      </c>
      <c r="BY54">
        <v>0.50958286358511795</v>
      </c>
      <c r="BZ54">
        <v>0.246519685857649</v>
      </c>
      <c r="CA54">
        <v>0.39823008849557501</v>
      </c>
      <c r="CB54">
        <v>1.6168175575019399</v>
      </c>
    </row>
    <row r="55" spans="1:80" x14ac:dyDescent="0.3">
      <c r="A55" t="s">
        <v>36</v>
      </c>
      <c r="B55" t="s">
        <v>182</v>
      </c>
      <c r="C55">
        <v>855</v>
      </c>
      <c r="D55">
        <v>155</v>
      </c>
      <c r="E55">
        <v>0.178984677218991</v>
      </c>
      <c r="F55">
        <v>153.03189902223801</v>
      </c>
      <c r="G55">
        <v>0.407017543859649</v>
      </c>
      <c r="H55">
        <v>1.30056415893621</v>
      </c>
      <c r="I55">
        <v>0.71153846153846101</v>
      </c>
      <c r="J55">
        <v>0.172069825436408</v>
      </c>
      <c r="K55">
        <v>2.9301745635910201</v>
      </c>
      <c r="L55">
        <v>1175</v>
      </c>
      <c r="M55">
        <v>0.90024937655860304</v>
      </c>
      <c r="N55">
        <v>361</v>
      </c>
      <c r="O55">
        <v>0.77556109725685696</v>
      </c>
      <c r="P55">
        <v>311</v>
      </c>
      <c r="Q55">
        <v>60</v>
      </c>
      <c r="R55">
        <v>4.25</v>
      </c>
      <c r="S55">
        <v>72.2</v>
      </c>
      <c r="T55">
        <v>1.2689999999999999</v>
      </c>
      <c r="U55">
        <v>0.173099415204678</v>
      </c>
      <c r="V55">
        <v>0.100584795321637</v>
      </c>
      <c r="W55">
        <v>7.2514619883040907E-2</v>
      </c>
      <c r="X55">
        <v>0.67134502923976602</v>
      </c>
      <c r="Y55">
        <v>0.127243774396023</v>
      </c>
      <c r="Z55">
        <v>0.45993031358885</v>
      </c>
      <c r="AA55">
        <v>1.1137877885652501</v>
      </c>
      <c r="AB55">
        <v>0.32865497076023298</v>
      </c>
      <c r="AC55">
        <v>0.28467605878619301</v>
      </c>
      <c r="AD55">
        <v>0.29893238434163699</v>
      </c>
      <c r="AE55">
        <v>1.88757560867352</v>
      </c>
      <c r="AF55">
        <v>0.46900584795321598</v>
      </c>
      <c r="AG55">
        <v>5.1931092815618897E-2</v>
      </c>
      <c r="AH55">
        <v>20.824368219063199</v>
      </c>
      <c r="AI55">
        <v>0.391521197007481</v>
      </c>
      <c r="AJ55">
        <v>0.89200107566972198</v>
      </c>
      <c r="AK55">
        <v>0.53099415204678302</v>
      </c>
      <c r="AL55">
        <v>0.29120601498496601</v>
      </c>
      <c r="AM55">
        <v>132.207530803174</v>
      </c>
      <c r="AN55">
        <v>0.42070484581497702</v>
      </c>
      <c r="AO55">
        <v>1.6363987352338001</v>
      </c>
      <c r="AP55">
        <v>882</v>
      </c>
      <c r="AQ55">
        <v>159</v>
      </c>
      <c r="AR55">
        <v>0.17509862799184001</v>
      </c>
      <c r="AS55">
        <v>154.436989888802</v>
      </c>
      <c r="AT55">
        <v>0.419501133786848</v>
      </c>
      <c r="AU55">
        <v>1.3345116660252401</v>
      </c>
      <c r="AV55">
        <v>0.74418604651162701</v>
      </c>
      <c r="AW55">
        <v>0.22482435597189601</v>
      </c>
      <c r="AX55">
        <v>2.85386416861826</v>
      </c>
      <c r="AY55">
        <v>1219</v>
      </c>
      <c r="AZ55">
        <v>1.07494145199063</v>
      </c>
      <c r="BA55">
        <v>459</v>
      </c>
      <c r="BB55">
        <v>1.29508196721311</v>
      </c>
      <c r="BC55">
        <v>553</v>
      </c>
      <c r="BD55">
        <v>73</v>
      </c>
      <c r="BE55">
        <v>4.02739726027397</v>
      </c>
      <c r="BF55">
        <v>70.8</v>
      </c>
      <c r="BG55">
        <v>-1.357</v>
      </c>
      <c r="BH55">
        <v>0.17346938775510201</v>
      </c>
      <c r="BI55">
        <v>0.12358276643990899</v>
      </c>
      <c r="BJ55">
        <v>4.9886621315192697E-2</v>
      </c>
      <c r="BK55">
        <v>0.64852607709750498</v>
      </c>
      <c r="BL55">
        <v>3.2134297671355297E-2</v>
      </c>
      <c r="BM55">
        <v>0.463286713286713</v>
      </c>
      <c r="BN55">
        <v>0.975631957417046</v>
      </c>
      <c r="BO55">
        <v>0.35147392290249402</v>
      </c>
      <c r="BP55">
        <v>0.43889087619608902</v>
      </c>
      <c r="BQ55">
        <v>124.532140941514</v>
      </c>
      <c r="BR55">
        <v>0.33870967741935398</v>
      </c>
      <c r="BS55">
        <v>2.2402556925126098</v>
      </c>
      <c r="BT55">
        <v>0.48412698412698402</v>
      </c>
      <c r="BU55">
        <v>7.0034775052198503E-2</v>
      </c>
      <c r="BV55">
        <v>29.904848947288698</v>
      </c>
      <c r="BW55">
        <v>0.41686182669789201</v>
      </c>
      <c r="BX55">
        <v>0.98850414860033597</v>
      </c>
      <c r="BY55">
        <v>0.51587301587301504</v>
      </c>
      <c r="BZ55">
        <v>0.27369701305827199</v>
      </c>
      <c r="CA55">
        <v>0.42197802197802198</v>
      </c>
      <c r="CB55">
        <v>1.65528946863792</v>
      </c>
    </row>
    <row r="56" spans="1:80" x14ac:dyDescent="0.3">
      <c r="A56" t="s">
        <v>71</v>
      </c>
      <c r="B56" t="s">
        <v>187</v>
      </c>
      <c r="C56">
        <v>892</v>
      </c>
      <c r="D56">
        <v>157</v>
      </c>
      <c r="E56">
        <v>0.21594008428832301</v>
      </c>
      <c r="F56">
        <v>192.61855518518399</v>
      </c>
      <c r="G56">
        <v>0.46412556053811599</v>
      </c>
      <c r="H56">
        <v>1.18027891256628</v>
      </c>
      <c r="I56">
        <v>0.72941176470588198</v>
      </c>
      <c r="J56">
        <v>0.15107913669064699</v>
      </c>
      <c r="K56">
        <v>2.9997601918465202</v>
      </c>
      <c r="L56">
        <v>1251</v>
      </c>
      <c r="M56">
        <v>1.02877697841726</v>
      </c>
      <c r="N56">
        <v>429</v>
      </c>
      <c r="O56">
        <v>1.4244604316546701</v>
      </c>
      <c r="P56">
        <v>594</v>
      </c>
      <c r="Q56">
        <v>73</v>
      </c>
      <c r="R56">
        <v>4.2191780821917799</v>
      </c>
      <c r="S56">
        <v>70.400000000000006</v>
      </c>
      <c r="T56">
        <v>1.399</v>
      </c>
      <c r="U56">
        <v>0.14125560538116499</v>
      </c>
      <c r="V56">
        <v>8.2959641255605301E-2</v>
      </c>
      <c r="W56">
        <v>5.8295964125560498E-2</v>
      </c>
      <c r="X56">
        <v>0.71524663677129996</v>
      </c>
      <c r="Y56">
        <v>0.18484976683513901</v>
      </c>
      <c r="Z56">
        <v>0.52978056426332198</v>
      </c>
      <c r="AA56">
        <v>0.97809896652438999</v>
      </c>
      <c r="AB56">
        <v>0.28475336322869899</v>
      </c>
      <c r="AC56">
        <v>0.29403308639513998</v>
      </c>
      <c r="AD56">
        <v>0.29921259842519599</v>
      </c>
      <c r="AE56">
        <v>2.07944761996314</v>
      </c>
      <c r="AF56">
        <v>0.46748878923766801</v>
      </c>
      <c r="AG56">
        <v>0.228320560792966</v>
      </c>
      <c r="AH56">
        <v>95.209673850667102</v>
      </c>
      <c r="AI56">
        <v>0.49640287769784103</v>
      </c>
      <c r="AJ56">
        <v>1.03431758121975</v>
      </c>
      <c r="AK56">
        <v>0.523542600896861</v>
      </c>
      <c r="AL56">
        <v>0.24259974530674799</v>
      </c>
      <c r="AM56">
        <v>113.294081058251</v>
      </c>
      <c r="AN56">
        <v>0.44111349036402497</v>
      </c>
      <c r="AO56">
        <v>1.3200807584752901</v>
      </c>
      <c r="AP56">
        <v>978</v>
      </c>
      <c r="AQ56">
        <v>162</v>
      </c>
      <c r="AR56">
        <v>0.15162237235256201</v>
      </c>
      <c r="AS56">
        <v>148.28668016080599</v>
      </c>
      <c r="AT56">
        <v>0.41717791411042898</v>
      </c>
      <c r="AU56">
        <v>1.2196506975515899</v>
      </c>
      <c r="AV56">
        <v>0.86764705882352899</v>
      </c>
      <c r="AW56">
        <v>0.158088235294117</v>
      </c>
      <c r="AX56">
        <v>3.1262867647058799</v>
      </c>
      <c r="AY56">
        <v>1701</v>
      </c>
      <c r="AZ56">
        <v>1.0533088235294099</v>
      </c>
      <c r="BA56">
        <v>573</v>
      </c>
      <c r="BB56">
        <v>1.45404411764705</v>
      </c>
      <c r="BC56">
        <v>791</v>
      </c>
      <c r="BD56">
        <v>73</v>
      </c>
      <c r="BE56">
        <v>3.2328767123287601</v>
      </c>
      <c r="BF56">
        <v>71.2</v>
      </c>
      <c r="BG56">
        <v>-1.359</v>
      </c>
      <c r="BH56">
        <v>0.16666666666666599</v>
      </c>
      <c r="BI56">
        <v>0.113496932515337</v>
      </c>
      <c r="BJ56">
        <v>5.3169734151329202E-2</v>
      </c>
      <c r="BK56">
        <v>0.67484662576687104</v>
      </c>
      <c r="BL56">
        <v>0.12052647585213699</v>
      </c>
      <c r="BM56">
        <v>0.48484848484848397</v>
      </c>
      <c r="BN56">
        <v>0.994906077866202</v>
      </c>
      <c r="BO56">
        <v>0.32515337423312801</v>
      </c>
      <c r="BP56">
        <v>0.216161025466652</v>
      </c>
      <c r="BQ56">
        <v>62.541433933457398</v>
      </c>
      <c r="BR56">
        <v>0.276729559748427</v>
      </c>
      <c r="BS56">
        <v>2.03690386004393</v>
      </c>
      <c r="BT56">
        <v>0.55623721881390598</v>
      </c>
      <c r="BU56">
        <v>0.16543973980471399</v>
      </c>
      <c r="BV56">
        <v>89.999218453764797</v>
      </c>
      <c r="BW56">
        <v>0.44669117647058798</v>
      </c>
      <c r="BX56">
        <v>0.99192050032835799</v>
      </c>
      <c r="BY56">
        <v>0.44069529652351702</v>
      </c>
      <c r="BZ56">
        <v>0.14510773534444801</v>
      </c>
      <c r="CA56">
        <v>0.38283062645011601</v>
      </c>
      <c r="CB56">
        <v>1.55503516982581</v>
      </c>
    </row>
    <row r="57" spans="1:80" x14ac:dyDescent="0.3">
      <c r="A57" t="s">
        <v>72</v>
      </c>
      <c r="B57" t="s">
        <v>183</v>
      </c>
      <c r="C57">
        <v>918</v>
      </c>
      <c r="D57">
        <v>163</v>
      </c>
      <c r="E57">
        <v>0.23549208550070699</v>
      </c>
      <c r="F57">
        <v>216.18173448964899</v>
      </c>
      <c r="G57">
        <v>0.47712418300653597</v>
      </c>
      <c r="H57">
        <v>1.1920207453201701</v>
      </c>
      <c r="I57">
        <v>0.707317073170731</v>
      </c>
      <c r="J57">
        <v>0.17647058823529399</v>
      </c>
      <c r="K57">
        <v>3.0531862745098</v>
      </c>
      <c r="L57">
        <v>1246</v>
      </c>
      <c r="M57">
        <v>1.12254901960784</v>
      </c>
      <c r="N57">
        <v>458</v>
      </c>
      <c r="O57">
        <v>1.12254901960784</v>
      </c>
      <c r="P57">
        <v>458</v>
      </c>
      <c r="Q57">
        <v>84</v>
      </c>
      <c r="R57">
        <v>3.7976190476190399</v>
      </c>
      <c r="S57">
        <v>72.099999999999994</v>
      </c>
      <c r="T57">
        <v>1.24</v>
      </c>
      <c r="U57">
        <v>0.144880174291939</v>
      </c>
      <c r="V57">
        <v>9.9128540305010795E-2</v>
      </c>
      <c r="W57">
        <v>4.5751633986928102E-2</v>
      </c>
      <c r="X57">
        <v>0.72222222222222199</v>
      </c>
      <c r="Y57">
        <v>0.16855250635303901</v>
      </c>
      <c r="Z57">
        <v>0.53846153846153799</v>
      </c>
      <c r="AA57">
        <v>0.98618998218881204</v>
      </c>
      <c r="AB57">
        <v>0.27777777777777701</v>
      </c>
      <c r="AC57">
        <v>0.40953499128464499</v>
      </c>
      <c r="AD57">
        <v>0.317647058823529</v>
      </c>
      <c r="AE57">
        <v>2.09920077541766</v>
      </c>
      <c r="AF57">
        <v>0.44444444444444398</v>
      </c>
      <c r="AG57">
        <v>0.122387281415897</v>
      </c>
      <c r="AH57">
        <v>49.9340108176862</v>
      </c>
      <c r="AI57">
        <v>0.46813725490196001</v>
      </c>
      <c r="AJ57">
        <v>0.88607681628400603</v>
      </c>
      <c r="AK57">
        <v>0.55446623093681902</v>
      </c>
      <c r="AL57">
        <v>0.32952536926585702</v>
      </c>
      <c r="AM57">
        <v>167.72841295632099</v>
      </c>
      <c r="AN57">
        <v>0.48526522593320198</v>
      </c>
      <c r="AO57">
        <v>1.4286008685829601</v>
      </c>
      <c r="AP57">
        <v>901</v>
      </c>
      <c r="AQ57">
        <v>160</v>
      </c>
      <c r="AR57">
        <v>0.19735424023071299</v>
      </c>
      <c r="AS57">
        <v>177.816170447872</v>
      </c>
      <c r="AT57">
        <v>0.43285238623751299</v>
      </c>
      <c r="AU57">
        <v>1.2590617228876699</v>
      </c>
      <c r="AV57">
        <v>0.731343283582089</v>
      </c>
      <c r="AW57">
        <v>0.15845824411134901</v>
      </c>
      <c r="AX57">
        <v>3.0250535331905701</v>
      </c>
      <c r="AY57">
        <v>1413</v>
      </c>
      <c r="AZ57">
        <v>1.0556745182012801</v>
      </c>
      <c r="BA57">
        <v>493</v>
      </c>
      <c r="BB57">
        <v>0.82226980728051302</v>
      </c>
      <c r="BC57">
        <v>384</v>
      </c>
      <c r="BD57">
        <v>86</v>
      </c>
      <c r="BE57">
        <v>3.81395348837209</v>
      </c>
      <c r="BF57">
        <v>69.400000000000006</v>
      </c>
      <c r="BG57">
        <v>-1.431</v>
      </c>
      <c r="BH57">
        <v>0.14317425083240801</v>
      </c>
      <c r="BI57">
        <v>8.4350721420643704E-2</v>
      </c>
      <c r="BJ57">
        <v>5.8823529411764698E-2</v>
      </c>
      <c r="BK57">
        <v>0.68923418423973304</v>
      </c>
      <c r="BL57">
        <v>0.112881181600455</v>
      </c>
      <c r="BM57">
        <v>0.484702093397745</v>
      </c>
      <c r="BN57">
        <v>1.01887763013216</v>
      </c>
      <c r="BO57">
        <v>0.31076581576026602</v>
      </c>
      <c r="BP57">
        <v>0.38470341669281999</v>
      </c>
      <c r="BQ57">
        <v>116.666442654861</v>
      </c>
      <c r="BR57">
        <v>0.31785714285714201</v>
      </c>
      <c r="BS57">
        <v>2.0713697219821401</v>
      </c>
      <c r="BT57">
        <v>0.518312985571587</v>
      </c>
      <c r="BU57">
        <v>0.13454885408905801</v>
      </c>
      <c r="BV57">
        <v>62.834314859590101</v>
      </c>
      <c r="BW57">
        <v>0.45610278372591001</v>
      </c>
      <c r="BX57">
        <v>0.89883165308689505</v>
      </c>
      <c r="BY57">
        <v>0.48057713651498302</v>
      </c>
      <c r="BZ57">
        <v>0.26943751190499199</v>
      </c>
      <c r="CA57">
        <v>0.40877598152424899</v>
      </c>
      <c r="CB57">
        <v>1.6925589255292799</v>
      </c>
    </row>
    <row r="58" spans="1:80" x14ac:dyDescent="0.3">
      <c r="A58" t="s">
        <v>77</v>
      </c>
      <c r="B58" t="s">
        <v>282</v>
      </c>
      <c r="C58">
        <v>846</v>
      </c>
      <c r="D58">
        <v>141</v>
      </c>
      <c r="E58">
        <v>0.242425032886702</v>
      </c>
      <c r="F58">
        <v>205.09157782214999</v>
      </c>
      <c r="G58">
        <v>0.42198581560283599</v>
      </c>
      <c r="H58">
        <v>1.4015859659394001</v>
      </c>
      <c r="I58">
        <v>0.76</v>
      </c>
      <c r="J58">
        <v>0.16976127320954901</v>
      </c>
      <c r="K58">
        <v>2.9620689655172399</v>
      </c>
      <c r="L58">
        <v>1117</v>
      </c>
      <c r="M58">
        <v>0.97612732095490695</v>
      </c>
      <c r="N58">
        <v>368</v>
      </c>
      <c r="O58">
        <v>1.09814323607427</v>
      </c>
      <c r="P58">
        <v>414</v>
      </c>
      <c r="Q58">
        <v>77</v>
      </c>
      <c r="R58">
        <v>3.64935064935064</v>
      </c>
      <c r="S58">
        <v>71.400000000000006</v>
      </c>
      <c r="T58">
        <v>1.3109999999999999</v>
      </c>
      <c r="U58">
        <v>0.17257683215130001</v>
      </c>
      <c r="V58">
        <v>9.5744680851063801E-2</v>
      </c>
      <c r="W58">
        <v>7.6832151300236406E-2</v>
      </c>
      <c r="X58">
        <v>0.65011820330969206</v>
      </c>
      <c r="Y58">
        <v>0.12504504239341099</v>
      </c>
      <c r="Z58">
        <v>0.472727272727272</v>
      </c>
      <c r="AA58">
        <v>1.0731553585276099</v>
      </c>
      <c r="AB58">
        <v>0.349881796690307</v>
      </c>
      <c r="AC58">
        <v>0.46052974495193799</v>
      </c>
      <c r="AD58">
        <v>0.32770270270270202</v>
      </c>
      <c r="AE58">
        <v>2.2819154291050299</v>
      </c>
      <c r="AF58">
        <v>0.44562647754137102</v>
      </c>
      <c r="AG58">
        <v>0.13791198857252701</v>
      </c>
      <c r="AH58">
        <v>51.992819691842897</v>
      </c>
      <c r="AI58">
        <v>0.42440318302387198</v>
      </c>
      <c r="AJ58">
        <v>1.0346570665007899</v>
      </c>
      <c r="AK58">
        <v>0.55437352245862803</v>
      </c>
      <c r="AL58">
        <v>0.32643658449958801</v>
      </c>
      <c r="AM58">
        <v>153.098758130307</v>
      </c>
      <c r="AN58">
        <v>0.42004264392323998</v>
      </c>
      <c r="AO58">
        <v>1.6995992852804001</v>
      </c>
      <c r="AP58">
        <v>914</v>
      </c>
      <c r="AQ58">
        <v>147</v>
      </c>
      <c r="AR58">
        <v>0.216343204363594</v>
      </c>
      <c r="AS58">
        <v>197.73768878832499</v>
      </c>
      <c r="AT58">
        <v>0.43326039387308501</v>
      </c>
      <c r="AU58">
        <v>1.2522942828624299</v>
      </c>
      <c r="AV58">
        <v>0.734177215189873</v>
      </c>
      <c r="AW58">
        <v>0.12141280353200801</v>
      </c>
      <c r="AX58">
        <v>3.2607064017659999</v>
      </c>
      <c r="AY58">
        <v>1477</v>
      </c>
      <c r="AZ58">
        <v>1.0066225165562901</v>
      </c>
      <c r="BA58">
        <v>456</v>
      </c>
      <c r="BB58">
        <v>1.01324503311258</v>
      </c>
      <c r="BC58">
        <v>459</v>
      </c>
      <c r="BD58">
        <v>76</v>
      </c>
      <c r="BE58">
        <v>3.8157894736842102</v>
      </c>
      <c r="BF58">
        <v>69.8</v>
      </c>
      <c r="BG58">
        <v>-1.369</v>
      </c>
      <c r="BH58">
        <v>0.155361050328227</v>
      </c>
      <c r="BI58">
        <v>8.8621444201312904E-2</v>
      </c>
      <c r="BJ58">
        <v>6.6739606126914597E-2</v>
      </c>
      <c r="BK58">
        <v>0.71553610503282195</v>
      </c>
      <c r="BL58">
        <v>0.122080919147338</v>
      </c>
      <c r="BM58">
        <v>0.46941896024464802</v>
      </c>
      <c r="BN58">
        <v>1.0092364826367499</v>
      </c>
      <c r="BO58">
        <v>0.284463894967177</v>
      </c>
      <c r="BP58">
        <v>0.45344910640756397</v>
      </c>
      <c r="BQ58">
        <v>124.72216659042</v>
      </c>
      <c r="BR58">
        <v>0.34230769230769198</v>
      </c>
      <c r="BS58">
        <v>2.0907071443150498</v>
      </c>
      <c r="BT58">
        <v>0.49562363238512003</v>
      </c>
      <c r="BU58">
        <v>0.178229374869848</v>
      </c>
      <c r="BV58">
        <v>80.737906816041402</v>
      </c>
      <c r="BW58">
        <v>0.44150110375275903</v>
      </c>
      <c r="BX58">
        <v>1.0008533907069599</v>
      </c>
      <c r="BY58">
        <v>0.50218818380743901</v>
      </c>
      <c r="BZ58">
        <v>0.27172585313817099</v>
      </c>
      <c r="CA58">
        <v>0.427015250544662</v>
      </c>
      <c r="CB58">
        <v>1.50886662179658</v>
      </c>
    </row>
    <row r="59" spans="1:80" x14ac:dyDescent="0.3">
      <c r="A59" t="s">
        <v>142</v>
      </c>
      <c r="B59" t="s">
        <v>185</v>
      </c>
      <c r="C59">
        <v>794</v>
      </c>
      <c r="D59">
        <v>144</v>
      </c>
      <c r="E59">
        <v>0.22324100169726299</v>
      </c>
      <c r="F59">
        <v>177.25335534762701</v>
      </c>
      <c r="G59">
        <v>0.42065491183879</v>
      </c>
      <c r="H59">
        <v>1.35645257807794</v>
      </c>
      <c r="I59">
        <v>0.64285714285714202</v>
      </c>
      <c r="J59">
        <v>0.22658610271903301</v>
      </c>
      <c r="K59">
        <v>2.6117824773413898</v>
      </c>
      <c r="L59">
        <v>865</v>
      </c>
      <c r="M59">
        <v>0.97885196374622296</v>
      </c>
      <c r="N59">
        <v>324</v>
      </c>
      <c r="O59">
        <v>0.96978851963746204</v>
      </c>
      <c r="P59">
        <v>321</v>
      </c>
      <c r="Q59">
        <v>69</v>
      </c>
      <c r="R59">
        <v>4.1449275362318803</v>
      </c>
      <c r="S59">
        <v>72.3</v>
      </c>
      <c r="T59">
        <v>1.238</v>
      </c>
      <c r="U59">
        <v>0.196473551637279</v>
      </c>
      <c r="V59">
        <v>0.12090680100755601</v>
      </c>
      <c r="W59">
        <v>7.5566750629722901E-2</v>
      </c>
      <c r="X59">
        <v>0.66624685138538997</v>
      </c>
      <c r="Y59">
        <v>7.6053629821842994E-2</v>
      </c>
      <c r="Z59">
        <v>0.45557655954631299</v>
      </c>
      <c r="AA59">
        <v>1.04723876830296</v>
      </c>
      <c r="AB59">
        <v>0.33375314861460897</v>
      </c>
      <c r="AC59">
        <v>0.51706032140328995</v>
      </c>
      <c r="AD59">
        <v>0.35094339622641502</v>
      </c>
      <c r="AE59">
        <v>2.1577485797528899</v>
      </c>
      <c r="AF59">
        <v>0.41687657430730402</v>
      </c>
      <c r="AG59">
        <v>3.2175470980677801E-2</v>
      </c>
      <c r="AH59">
        <v>10.650080894604301</v>
      </c>
      <c r="AI59">
        <v>0.41389728096676698</v>
      </c>
      <c r="AJ59">
        <v>0.90641228026268605</v>
      </c>
      <c r="AK59">
        <v>0.57808564231738002</v>
      </c>
      <c r="AL59">
        <v>0.38191318534374202</v>
      </c>
      <c r="AM59">
        <v>175.29815207277699</v>
      </c>
      <c r="AN59">
        <v>0.42919389978213501</v>
      </c>
      <c r="AO59">
        <v>1.6694247648834799</v>
      </c>
      <c r="AP59">
        <v>793</v>
      </c>
      <c r="AQ59">
        <v>140</v>
      </c>
      <c r="AR59">
        <v>0.200139010277853</v>
      </c>
      <c r="AS59">
        <v>158.71023515033801</v>
      </c>
      <c r="AT59">
        <v>0.40731399747793101</v>
      </c>
      <c r="AU59">
        <v>1.37601154722172</v>
      </c>
      <c r="AV59">
        <v>0.76470588235294101</v>
      </c>
      <c r="AW59">
        <v>0.205405405405405</v>
      </c>
      <c r="AX59">
        <v>2.8845945945945899</v>
      </c>
      <c r="AY59">
        <v>1067</v>
      </c>
      <c r="AZ59">
        <v>1.2</v>
      </c>
      <c r="BA59">
        <v>444</v>
      </c>
      <c r="BB59">
        <v>1.5513513513513499</v>
      </c>
      <c r="BC59">
        <v>574</v>
      </c>
      <c r="BD59">
        <v>63</v>
      </c>
      <c r="BE59">
        <v>4.4126984126984103</v>
      </c>
      <c r="BF59">
        <v>71.7</v>
      </c>
      <c r="BG59">
        <v>-1.268</v>
      </c>
      <c r="BH59">
        <v>0.18411097099621601</v>
      </c>
      <c r="BI59">
        <v>0.13240857503152501</v>
      </c>
      <c r="BJ59">
        <v>5.1702395964690999E-2</v>
      </c>
      <c r="BK59">
        <v>0.64817150063051698</v>
      </c>
      <c r="BL59">
        <v>0.104682611758806</v>
      </c>
      <c r="BM59">
        <v>0.47081712062256798</v>
      </c>
      <c r="BN59">
        <v>1.0689375770251299</v>
      </c>
      <c r="BO59">
        <v>0.35182849936948202</v>
      </c>
      <c r="BP59">
        <v>0.37599775163552401</v>
      </c>
      <c r="BQ59">
        <v>115.903001901873</v>
      </c>
      <c r="BR59">
        <v>0.29032258064516098</v>
      </c>
      <c r="BS59">
        <v>2.2934424211423998</v>
      </c>
      <c r="BT59">
        <v>0.46658259773013799</v>
      </c>
      <c r="BU59">
        <v>0.127779908799143</v>
      </c>
      <c r="BV59">
        <v>47.278566255683003</v>
      </c>
      <c r="BW59">
        <v>0.429729729729729</v>
      </c>
      <c r="BX59">
        <v>1.0740108792087799</v>
      </c>
      <c r="BY59">
        <v>0.53215636822194201</v>
      </c>
      <c r="BZ59">
        <v>0.27465166327458101</v>
      </c>
      <c r="CA59">
        <v>0.38862559241706102</v>
      </c>
      <c r="CB59">
        <v>1.66880487779524</v>
      </c>
    </row>
    <row r="60" spans="1:80" x14ac:dyDescent="0.3">
      <c r="A60" t="s">
        <v>144</v>
      </c>
      <c r="B60" t="s">
        <v>279</v>
      </c>
      <c r="C60">
        <v>737</v>
      </c>
      <c r="D60">
        <v>133</v>
      </c>
      <c r="E60">
        <v>0.230648198705876</v>
      </c>
      <c r="F60">
        <v>169.987722446231</v>
      </c>
      <c r="G60">
        <v>0.40434192672998598</v>
      </c>
      <c r="H60">
        <v>1.3918110934726899</v>
      </c>
      <c r="I60">
        <v>0.82051282051282004</v>
      </c>
      <c r="J60">
        <v>0.16434540389972099</v>
      </c>
      <c r="K60">
        <v>3.04038997214484</v>
      </c>
      <c r="L60">
        <v>1092</v>
      </c>
      <c r="M60">
        <v>1.03899721448467</v>
      </c>
      <c r="N60">
        <v>373</v>
      </c>
      <c r="O60">
        <v>1.0752089136490199</v>
      </c>
      <c r="P60">
        <v>386</v>
      </c>
      <c r="Q60">
        <v>63</v>
      </c>
      <c r="R60">
        <v>3.8253968253968198</v>
      </c>
      <c r="S60">
        <v>72.400000000000006</v>
      </c>
      <c r="T60">
        <v>1.2549999999999999</v>
      </c>
      <c r="U60">
        <v>0.16824966078697401</v>
      </c>
      <c r="V60">
        <v>9.3622795115332405E-2</v>
      </c>
      <c r="W60">
        <v>7.4626865671641701E-2</v>
      </c>
      <c r="X60">
        <v>0.64586160108548096</v>
      </c>
      <c r="Y60">
        <v>0.151598818395977</v>
      </c>
      <c r="Z60">
        <v>0.44327731092436901</v>
      </c>
      <c r="AA60">
        <v>1.1524888541121701</v>
      </c>
      <c r="AB60">
        <v>0.35413839891451798</v>
      </c>
      <c r="AC60">
        <v>0.37481488463504098</v>
      </c>
      <c r="AD60">
        <v>0.33333333333333298</v>
      </c>
      <c r="AE60">
        <v>1.97223629468037</v>
      </c>
      <c r="AF60">
        <v>0.48710990502035201</v>
      </c>
      <c r="AG60">
        <v>0.12243027106458</v>
      </c>
      <c r="AH60">
        <v>43.952467312184297</v>
      </c>
      <c r="AI60">
        <v>0.38997214484679599</v>
      </c>
      <c r="AJ60">
        <v>1.0011824368780999</v>
      </c>
      <c r="AK60">
        <v>0.51017639077340504</v>
      </c>
      <c r="AL60">
        <v>0.33643588749790199</v>
      </c>
      <c r="AM60">
        <v>126.499893699211</v>
      </c>
      <c r="AN60">
        <v>0.420212765957446</v>
      </c>
      <c r="AO60">
        <v>1.73793775121473</v>
      </c>
      <c r="AP60">
        <v>712</v>
      </c>
      <c r="AQ60">
        <v>132</v>
      </c>
      <c r="AR60">
        <v>0.20928689047961699</v>
      </c>
      <c r="AS60">
        <v>149.01226602148699</v>
      </c>
      <c r="AT60">
        <v>0.426966292134831</v>
      </c>
      <c r="AU60">
        <v>1.3121173962682899</v>
      </c>
      <c r="AV60">
        <v>0.84</v>
      </c>
      <c r="AW60">
        <v>0.135135135135135</v>
      </c>
      <c r="AX60">
        <v>3.15405405405405</v>
      </c>
      <c r="AY60">
        <v>1167</v>
      </c>
      <c r="AZ60">
        <v>1.05945945945945</v>
      </c>
      <c r="BA60">
        <v>392</v>
      </c>
      <c r="BB60">
        <v>1.86486486486486</v>
      </c>
      <c r="BC60">
        <v>690</v>
      </c>
      <c r="BD60">
        <v>55</v>
      </c>
      <c r="BE60">
        <v>3.7454545454545398</v>
      </c>
      <c r="BF60">
        <v>70.900000000000006</v>
      </c>
      <c r="BG60">
        <v>-1.3420000000000001</v>
      </c>
      <c r="BH60">
        <v>0.23103932584269599</v>
      </c>
      <c r="BI60">
        <v>0.163623595505617</v>
      </c>
      <c r="BJ60">
        <v>6.7415730337078594E-2</v>
      </c>
      <c r="BK60">
        <v>0.675561797752809</v>
      </c>
      <c r="BL60">
        <v>0.16976546205999701</v>
      </c>
      <c r="BM60">
        <v>0.50311850311850304</v>
      </c>
      <c r="BN60">
        <v>1.0278607886444899</v>
      </c>
      <c r="BO60">
        <v>0.324438202247191</v>
      </c>
      <c r="BP60">
        <v>0.29158042757848002</v>
      </c>
      <c r="BQ60">
        <v>81.297771024385796</v>
      </c>
      <c r="BR60">
        <v>0.26839826839826803</v>
      </c>
      <c r="BS60">
        <v>2.4216351227998798</v>
      </c>
      <c r="BT60">
        <v>0.51966292134831404</v>
      </c>
      <c r="BU60">
        <v>0.21425909108888699</v>
      </c>
      <c r="BV60">
        <v>79.275863702888103</v>
      </c>
      <c r="BW60">
        <v>0.42162162162162098</v>
      </c>
      <c r="BX60">
        <v>1.1074564050700999</v>
      </c>
      <c r="BY60">
        <v>0.473314606741573</v>
      </c>
      <c r="BZ60">
        <v>0.241239676630224</v>
      </c>
      <c r="CA60">
        <v>0.43916913946587499</v>
      </c>
      <c r="CB60">
        <v>1.5278411437474599</v>
      </c>
    </row>
    <row r="61" spans="1:80" x14ac:dyDescent="0.3">
      <c r="A61" t="s">
        <v>43</v>
      </c>
      <c r="B61" t="s">
        <v>183</v>
      </c>
      <c r="C61">
        <v>948</v>
      </c>
      <c r="D61">
        <v>164</v>
      </c>
      <c r="E61">
        <v>0.27133659656666997</v>
      </c>
      <c r="F61">
        <v>257.22709354520299</v>
      </c>
      <c r="G61">
        <v>0.46413502109704602</v>
      </c>
      <c r="H61">
        <v>1.2371777306715801</v>
      </c>
      <c r="I61">
        <v>0.8</v>
      </c>
      <c r="J61">
        <v>0.13090909090909</v>
      </c>
      <c r="K61">
        <v>3.2116363636363601</v>
      </c>
      <c r="L61">
        <v>1766</v>
      </c>
      <c r="M61">
        <v>1.08</v>
      </c>
      <c r="N61">
        <v>594</v>
      </c>
      <c r="O61">
        <v>1.5381818181818101</v>
      </c>
      <c r="P61">
        <v>846</v>
      </c>
      <c r="Q61">
        <v>91</v>
      </c>
      <c r="R61">
        <v>4.1538461538461497</v>
      </c>
      <c r="S61">
        <v>68.900000000000006</v>
      </c>
      <c r="T61">
        <v>1.498</v>
      </c>
      <c r="U61">
        <v>0.104430379746835</v>
      </c>
      <c r="V61">
        <v>5.16877637130801E-2</v>
      </c>
      <c r="W61">
        <v>5.2742616033755199E-2</v>
      </c>
      <c r="X61">
        <v>0.71729957805907096</v>
      </c>
      <c r="Y61">
        <v>0.183188159408986</v>
      </c>
      <c r="Z61">
        <v>0.502941176470588</v>
      </c>
      <c r="AA61">
        <v>0.99033885648240805</v>
      </c>
      <c r="AB61">
        <v>0.28270042194092798</v>
      </c>
      <c r="AC61">
        <v>0.49499681025034398</v>
      </c>
      <c r="AD61">
        <v>0.365671641791044</v>
      </c>
      <c r="AE61">
        <v>2.09859502631137</v>
      </c>
      <c r="AF61">
        <v>0.58016877637130804</v>
      </c>
      <c r="AG61">
        <v>0.23979066844178401</v>
      </c>
      <c r="AH61">
        <v>131.88486764298099</v>
      </c>
      <c r="AI61">
        <v>0.49454545454545401</v>
      </c>
      <c r="AJ61">
        <v>0.98411738574153396</v>
      </c>
      <c r="AK61">
        <v>0.41983122362869102</v>
      </c>
      <c r="AL61">
        <v>0.31493021583472902</v>
      </c>
      <c r="AM61">
        <v>125.342225902222</v>
      </c>
      <c r="AN61">
        <v>0.42211055276381898</v>
      </c>
      <c r="AO61">
        <v>1.6468944796059599</v>
      </c>
      <c r="AP61">
        <v>932</v>
      </c>
      <c r="AQ61">
        <v>170</v>
      </c>
      <c r="AR61">
        <v>0.104858886766263</v>
      </c>
      <c r="AS61">
        <v>97.728482466157104</v>
      </c>
      <c r="AT61">
        <v>0.37446351931330402</v>
      </c>
      <c r="AU61">
        <v>1.2373912305622199</v>
      </c>
      <c r="AV61">
        <v>0.64285714285714202</v>
      </c>
      <c r="AW61">
        <v>0.16778523489932801</v>
      </c>
      <c r="AX61">
        <v>2.78008948545861</v>
      </c>
      <c r="AY61">
        <v>1243</v>
      </c>
      <c r="AZ61">
        <v>0.836689038031319</v>
      </c>
      <c r="BA61">
        <v>374</v>
      </c>
      <c r="BB61">
        <v>1.0246085011185599</v>
      </c>
      <c r="BC61">
        <v>458</v>
      </c>
      <c r="BD61">
        <v>60</v>
      </c>
      <c r="BE61">
        <v>3.0333333333333301</v>
      </c>
      <c r="BF61">
        <v>73.900000000000006</v>
      </c>
      <c r="BG61">
        <v>-1.1020000000000001</v>
      </c>
      <c r="BH61">
        <v>0.16523605150214499</v>
      </c>
      <c r="BI61">
        <v>9.7639484978540705E-2</v>
      </c>
      <c r="BJ61">
        <v>6.7596566523605101E-2</v>
      </c>
      <c r="BK61">
        <v>0.66952789699570803</v>
      </c>
      <c r="BL61">
        <v>7.7145606571183606E-2</v>
      </c>
      <c r="BM61">
        <v>0.43429487179487097</v>
      </c>
      <c r="BN61">
        <v>1.0276708161579899</v>
      </c>
      <c r="BO61">
        <v>0.33047210300429097</v>
      </c>
      <c r="BP61">
        <v>0.16100527261603401</v>
      </c>
      <c r="BQ61">
        <v>82.324421761091997</v>
      </c>
      <c r="BR61">
        <v>0.253246753246753</v>
      </c>
      <c r="BS61">
        <v>1.9660352344538701</v>
      </c>
      <c r="BT61">
        <v>0.47961373390557899</v>
      </c>
      <c r="BU61">
        <v>3.4460985917371498E-2</v>
      </c>
      <c r="BV61">
        <v>15.404060705065</v>
      </c>
      <c r="BW61">
        <v>0.37807606263982102</v>
      </c>
      <c r="BX61">
        <v>0.90321910501776104</v>
      </c>
      <c r="BY61">
        <v>0.52038626609441996</v>
      </c>
      <c r="BZ61">
        <v>0.16974107579606601</v>
      </c>
      <c r="CA61">
        <v>0.37113402061855599</v>
      </c>
      <c r="CB61">
        <v>1.5511417262123099</v>
      </c>
    </row>
    <row r="62" spans="1:80" x14ac:dyDescent="0.3">
      <c r="A62" t="s">
        <v>129</v>
      </c>
      <c r="B62" t="s">
        <v>183</v>
      </c>
      <c r="C62">
        <v>855</v>
      </c>
      <c r="D62">
        <v>159</v>
      </c>
      <c r="E62">
        <v>0.25989853093866999</v>
      </c>
      <c r="F62">
        <v>222.213243952563</v>
      </c>
      <c r="G62">
        <v>0.43391812865496998</v>
      </c>
      <c r="H62">
        <v>1.40086229075853</v>
      </c>
      <c r="I62">
        <v>0.67857142857142805</v>
      </c>
      <c r="J62">
        <v>0.18678815489749401</v>
      </c>
      <c r="K62">
        <v>2.9521640091116099</v>
      </c>
      <c r="L62">
        <v>1296</v>
      </c>
      <c r="M62">
        <v>1.20728929384965</v>
      </c>
      <c r="N62">
        <v>530</v>
      </c>
      <c r="O62">
        <v>1.6514806378132101</v>
      </c>
      <c r="P62">
        <v>725</v>
      </c>
      <c r="Q62">
        <v>81</v>
      </c>
      <c r="R62">
        <v>3.7777777777777701</v>
      </c>
      <c r="S62">
        <v>70.7</v>
      </c>
      <c r="T62">
        <v>1.36</v>
      </c>
      <c r="U62">
        <v>0.17660818713450199</v>
      </c>
      <c r="V62">
        <v>0.102923976608187</v>
      </c>
      <c r="W62">
        <v>7.3684210526315699E-2</v>
      </c>
      <c r="X62">
        <v>0.68421052631578905</v>
      </c>
      <c r="Y62">
        <v>0.21241850608337501</v>
      </c>
      <c r="Z62">
        <v>0.487179487179487</v>
      </c>
      <c r="AA62">
        <v>1.1977799422494799</v>
      </c>
      <c r="AB62">
        <v>0.31578947368421001</v>
      </c>
      <c r="AC62">
        <v>0.36277191812514298</v>
      </c>
      <c r="AD62">
        <v>0.31851851851851798</v>
      </c>
      <c r="AE62">
        <v>2.0738677480269199</v>
      </c>
      <c r="AF62">
        <v>0.51345029239766005</v>
      </c>
      <c r="AG62">
        <v>0.18136248460929399</v>
      </c>
      <c r="AH62">
        <v>79.618130743480094</v>
      </c>
      <c r="AI62">
        <v>0.44419134396355298</v>
      </c>
      <c r="AJ62">
        <v>1.10005403768017</v>
      </c>
      <c r="AK62">
        <v>0.48304093567251399</v>
      </c>
      <c r="AL62">
        <v>0.35758529769059899</v>
      </c>
      <c r="AM62">
        <v>147.682727946217</v>
      </c>
      <c r="AN62">
        <v>0.42372881355932202</v>
      </c>
      <c r="AO62">
        <v>1.73580877269337</v>
      </c>
      <c r="AP62">
        <v>1012</v>
      </c>
      <c r="AQ62">
        <v>160</v>
      </c>
      <c r="AR62">
        <v>0.19485854475923001</v>
      </c>
      <c r="AS62">
        <v>197.19684729634099</v>
      </c>
      <c r="AT62">
        <v>0.44664031620553302</v>
      </c>
      <c r="AU62">
        <v>1.2134297959804301</v>
      </c>
      <c r="AV62">
        <v>0.721518987341772</v>
      </c>
      <c r="AW62">
        <v>0.16331658291457199</v>
      </c>
      <c r="AX62">
        <v>2.8424623115577798</v>
      </c>
      <c r="AY62">
        <v>1131</v>
      </c>
      <c r="AZ62">
        <v>0.914572864321608</v>
      </c>
      <c r="BA62">
        <v>364</v>
      </c>
      <c r="BB62">
        <v>0.93216080402010004</v>
      </c>
      <c r="BC62">
        <v>371</v>
      </c>
      <c r="BD62">
        <v>84</v>
      </c>
      <c r="BE62">
        <v>3.4285714285714199</v>
      </c>
      <c r="BF62">
        <v>74.5</v>
      </c>
      <c r="BG62">
        <v>-1.0920000000000001</v>
      </c>
      <c r="BH62">
        <v>0.16551383399209399</v>
      </c>
      <c r="BI62">
        <v>0.102272727272727</v>
      </c>
      <c r="BJ62">
        <v>6.3241106719367501E-2</v>
      </c>
      <c r="BK62">
        <v>0.68083003952569099</v>
      </c>
      <c r="BL62">
        <v>0.109566026041047</v>
      </c>
      <c r="BM62">
        <v>0.50653120464441204</v>
      </c>
      <c r="BN62">
        <v>0.97887599757216004</v>
      </c>
      <c r="BO62">
        <v>0.31916996047430801</v>
      </c>
      <c r="BP62">
        <v>0.376798313789657</v>
      </c>
      <c r="BQ62">
        <v>163.967711482705</v>
      </c>
      <c r="BR62">
        <v>0.31888544891640802</v>
      </c>
      <c r="BS62">
        <v>2.0081800449560401</v>
      </c>
      <c r="BT62">
        <v>0.39328063241106698</v>
      </c>
      <c r="BU62">
        <v>8.6200214321613594E-2</v>
      </c>
      <c r="BV62">
        <v>34.307685300002198</v>
      </c>
      <c r="BW62">
        <v>0.42713567839195898</v>
      </c>
      <c r="BX62">
        <v>0.86924808139686005</v>
      </c>
      <c r="BY62">
        <v>0.60573122529644197</v>
      </c>
      <c r="BZ62">
        <v>0.26748403178255398</v>
      </c>
      <c r="CA62">
        <v>0.460032626427406</v>
      </c>
      <c r="CB62">
        <v>1.4209152267577601</v>
      </c>
    </row>
    <row r="63" spans="1:80" x14ac:dyDescent="0.3">
      <c r="A63" t="s">
        <v>145</v>
      </c>
      <c r="B63" t="s">
        <v>281</v>
      </c>
      <c r="C63">
        <v>609</v>
      </c>
      <c r="D63">
        <v>123</v>
      </c>
      <c r="E63">
        <v>0.10490381051848199</v>
      </c>
      <c r="F63">
        <v>63.886420605755497</v>
      </c>
      <c r="G63">
        <v>0.37602627257799598</v>
      </c>
      <c r="H63">
        <v>1.31581562370063</v>
      </c>
      <c r="I63">
        <v>0.58620689655172398</v>
      </c>
      <c r="J63">
        <v>0.18181818181818099</v>
      </c>
      <c r="K63">
        <v>3.06436363636363</v>
      </c>
      <c r="L63">
        <v>843</v>
      </c>
      <c r="M63">
        <v>1.07636363636363</v>
      </c>
      <c r="N63">
        <v>296</v>
      </c>
      <c r="O63">
        <v>1.0181818181818101</v>
      </c>
      <c r="P63">
        <v>280</v>
      </c>
      <c r="Q63">
        <v>48</v>
      </c>
      <c r="R63">
        <v>4.0833333333333304</v>
      </c>
      <c r="S63">
        <v>68.599999999999994</v>
      </c>
      <c r="T63">
        <v>1.4890000000000001</v>
      </c>
      <c r="U63">
        <v>0.26108374384236399</v>
      </c>
      <c r="V63">
        <v>0.174055829228243</v>
      </c>
      <c r="W63">
        <v>8.7027914614121502E-2</v>
      </c>
      <c r="X63">
        <v>0.66174055829228196</v>
      </c>
      <c r="Y63">
        <v>4.6915873710449398E-2</v>
      </c>
      <c r="Z63">
        <v>0.43920595533498702</v>
      </c>
      <c r="AA63">
        <v>1.0728444498949501</v>
      </c>
      <c r="AB63">
        <v>0.33825944170771699</v>
      </c>
      <c r="AC63">
        <v>0.218346230584681</v>
      </c>
      <c r="AD63">
        <v>0.25242718446601897</v>
      </c>
      <c r="AE63">
        <v>2.1428521191545999</v>
      </c>
      <c r="AF63">
        <v>0.45155993431855501</v>
      </c>
      <c r="AG63">
        <v>6.2063691593152899E-2</v>
      </c>
      <c r="AH63">
        <v>17.067515188117</v>
      </c>
      <c r="AI63">
        <v>0.38909090909090899</v>
      </c>
      <c r="AJ63">
        <v>1.02936323640143</v>
      </c>
      <c r="AK63">
        <v>0.54187192118226601</v>
      </c>
      <c r="AL63">
        <v>0.17532343393817201</v>
      </c>
      <c r="AM63">
        <v>57.856733199597002</v>
      </c>
      <c r="AN63">
        <v>0.36969696969696902</v>
      </c>
      <c r="AO63">
        <v>1.56704845518436</v>
      </c>
      <c r="AP63">
        <v>674</v>
      </c>
      <c r="AQ63">
        <v>127</v>
      </c>
      <c r="AR63">
        <v>0.14094742090415599</v>
      </c>
      <c r="AS63">
        <v>94.9985616894012</v>
      </c>
      <c r="AT63">
        <v>0.40949554896142398</v>
      </c>
      <c r="AU63">
        <v>1.2847841418770101</v>
      </c>
      <c r="AV63">
        <v>0.71794871794871795</v>
      </c>
      <c r="AW63">
        <v>0.13541666666666599</v>
      </c>
      <c r="AX63">
        <v>3.3642361111111101</v>
      </c>
      <c r="AY63">
        <v>969</v>
      </c>
      <c r="AZ63">
        <v>1.2465277777777699</v>
      </c>
      <c r="BA63">
        <v>359</v>
      </c>
      <c r="BB63">
        <v>1.3611111111111101</v>
      </c>
      <c r="BC63">
        <v>392</v>
      </c>
      <c r="BD63">
        <v>60</v>
      </c>
      <c r="BE63">
        <v>3.65</v>
      </c>
      <c r="BF63">
        <v>70.8</v>
      </c>
      <c r="BG63">
        <v>-1.3440000000000001</v>
      </c>
      <c r="BH63">
        <v>0.27596439169139397</v>
      </c>
      <c r="BI63">
        <v>0.16468842729970301</v>
      </c>
      <c r="BJ63">
        <v>0.111275964391691</v>
      </c>
      <c r="BK63">
        <v>0.65430267062314496</v>
      </c>
      <c r="BL63">
        <v>0.1002817091244</v>
      </c>
      <c r="BM63">
        <v>0.46258503401360501</v>
      </c>
      <c r="BN63">
        <v>1.06349071766791</v>
      </c>
      <c r="BO63">
        <v>0.34569732937685399</v>
      </c>
      <c r="BP63">
        <v>0.21791557066755499</v>
      </c>
      <c r="BQ63">
        <v>93.627656072134798</v>
      </c>
      <c r="BR63">
        <v>0.30901287553647999</v>
      </c>
      <c r="BS63">
        <v>1.9117821771361101</v>
      </c>
      <c r="BT63">
        <v>0.427299703264094</v>
      </c>
      <c r="BU63">
        <v>0.113855598065369</v>
      </c>
      <c r="BV63">
        <v>32.790412242826299</v>
      </c>
      <c r="BW63">
        <v>0.46527777777777701</v>
      </c>
      <c r="BX63">
        <v>0.92730554567707302</v>
      </c>
      <c r="BY63">
        <v>0.55637982195845603</v>
      </c>
      <c r="BZ63">
        <v>0.24967374952569299</v>
      </c>
      <c r="CA63">
        <v>0.37866666666666599</v>
      </c>
      <c r="CB63">
        <v>1.62212309885441</v>
      </c>
    </row>
    <row r="64" spans="1:80" x14ac:dyDescent="0.3">
      <c r="A64" t="s">
        <v>65</v>
      </c>
      <c r="B64" t="s">
        <v>183</v>
      </c>
      <c r="C64">
        <v>847</v>
      </c>
      <c r="D64">
        <v>143</v>
      </c>
      <c r="E64">
        <v>0.18779364239391899</v>
      </c>
      <c r="F64">
        <v>159.06121510764899</v>
      </c>
      <c r="G64">
        <v>0.423848878394332</v>
      </c>
      <c r="H64">
        <v>1.17697971119918</v>
      </c>
      <c r="I64">
        <v>0.78947368421052599</v>
      </c>
      <c r="J64">
        <v>0.13691507798960101</v>
      </c>
      <c r="K64">
        <v>3.1559792027729601</v>
      </c>
      <c r="L64">
        <v>1821</v>
      </c>
      <c r="M64">
        <v>1.0069324090121301</v>
      </c>
      <c r="N64">
        <v>581</v>
      </c>
      <c r="O64">
        <v>0.98960138648180196</v>
      </c>
      <c r="P64">
        <v>571</v>
      </c>
      <c r="Q64">
        <v>83</v>
      </c>
      <c r="R64">
        <v>3.73493975903614</v>
      </c>
      <c r="S64">
        <v>68</v>
      </c>
      <c r="T64">
        <v>1.569</v>
      </c>
      <c r="U64">
        <v>0.14344746162927899</v>
      </c>
      <c r="V64">
        <v>8.9138134592679996E-2</v>
      </c>
      <c r="W64">
        <v>5.43093270365997E-2</v>
      </c>
      <c r="X64">
        <v>0.71428571428571397</v>
      </c>
      <c r="Y64">
        <v>0.12572085901663901</v>
      </c>
      <c r="Z64">
        <v>0.472727272727272</v>
      </c>
      <c r="AA64">
        <v>0.96709462921803002</v>
      </c>
      <c r="AB64">
        <v>0.28571428571428498</v>
      </c>
      <c r="AC64">
        <v>0.34297560083711798</v>
      </c>
      <c r="AD64">
        <v>0.30165289256198302</v>
      </c>
      <c r="AE64">
        <v>1.9992692104678</v>
      </c>
      <c r="AF64">
        <v>0.68122786304604399</v>
      </c>
      <c r="AG64">
        <v>0.12921360945243701</v>
      </c>
      <c r="AH64">
        <v>74.556252654056294</v>
      </c>
      <c r="AI64">
        <v>0.431542461005199</v>
      </c>
      <c r="AJ64">
        <v>0.91632118455093703</v>
      </c>
      <c r="AK64">
        <v>0.31877213695395501</v>
      </c>
      <c r="AL64">
        <v>0.31298134242071501</v>
      </c>
      <c r="AM64">
        <v>84.504962453593294</v>
      </c>
      <c r="AN64">
        <v>0.407407407407407</v>
      </c>
      <c r="AO64">
        <v>1.7670158306120201</v>
      </c>
      <c r="AP64">
        <v>734</v>
      </c>
      <c r="AQ64">
        <v>137</v>
      </c>
      <c r="AR64">
        <v>9.9370833953018101E-2</v>
      </c>
      <c r="AS64">
        <v>72.9381921215153</v>
      </c>
      <c r="AT64">
        <v>0.37602179836512201</v>
      </c>
      <c r="AU64">
        <v>1.16557076998494</v>
      </c>
      <c r="AV64">
        <v>0.78260869565217395</v>
      </c>
      <c r="AW64">
        <v>0.17241379310344801</v>
      </c>
      <c r="AX64">
        <v>2.8048850574712598</v>
      </c>
      <c r="AY64">
        <v>976</v>
      </c>
      <c r="AZ64">
        <v>0.87356321839080397</v>
      </c>
      <c r="BA64">
        <v>304</v>
      </c>
      <c r="BB64">
        <v>0.83333333333333304</v>
      </c>
      <c r="BC64">
        <v>290</v>
      </c>
      <c r="BD64">
        <v>48</v>
      </c>
      <c r="BE64">
        <v>3.75</v>
      </c>
      <c r="BF64">
        <v>75.7</v>
      </c>
      <c r="BG64">
        <v>-1.0049999999999999</v>
      </c>
      <c r="BH64">
        <v>0.167574931880109</v>
      </c>
      <c r="BI64">
        <v>0.10217983651226099</v>
      </c>
      <c r="BJ64">
        <v>6.5395095367847406E-2</v>
      </c>
      <c r="BK64">
        <v>0.65258855585830999</v>
      </c>
      <c r="BL64">
        <v>8.9772322645644206E-2</v>
      </c>
      <c r="BM64">
        <v>0.46346555323590799</v>
      </c>
      <c r="BN64">
        <v>0.97434910816355003</v>
      </c>
      <c r="BO64">
        <v>0.34741144414168901</v>
      </c>
      <c r="BP64">
        <v>0.117400978722555</v>
      </c>
      <c r="BQ64">
        <v>57.3713809922954</v>
      </c>
      <c r="BR64">
        <v>0.21176470588235199</v>
      </c>
      <c r="BS64">
        <v>1.95170426858402</v>
      </c>
      <c r="BT64">
        <v>0.47411444141689302</v>
      </c>
      <c r="BU64">
        <v>5.2962580691880097E-2</v>
      </c>
      <c r="BV64">
        <v>18.430978080774299</v>
      </c>
      <c r="BW64">
        <v>0.38505747126436701</v>
      </c>
      <c r="BX64">
        <v>0.92015616396241795</v>
      </c>
      <c r="BY64">
        <v>0.52179836512261502</v>
      </c>
      <c r="BZ64">
        <v>0.14979472843941299</v>
      </c>
      <c r="CA64">
        <v>0.37075718015665798</v>
      </c>
      <c r="CB64">
        <v>1.39715920102029</v>
      </c>
    </row>
    <row r="65" spans="1:80" x14ac:dyDescent="0.3">
      <c r="A65" t="s">
        <v>172</v>
      </c>
      <c r="B65" t="s">
        <v>182</v>
      </c>
      <c r="C65">
        <v>971</v>
      </c>
      <c r="D65">
        <v>153</v>
      </c>
      <c r="E65">
        <v>0.253174714098647</v>
      </c>
      <c r="F65">
        <v>245.83264738978599</v>
      </c>
      <c r="G65">
        <v>0.50566426364572603</v>
      </c>
      <c r="H65">
        <v>1.1293189646967099</v>
      </c>
      <c r="I65">
        <v>0.81132075471698095</v>
      </c>
      <c r="J65">
        <v>0.15677966101694901</v>
      </c>
      <c r="K65">
        <v>3.15466101694915</v>
      </c>
      <c r="L65">
        <v>745</v>
      </c>
      <c r="M65">
        <v>1.0805084745762701</v>
      </c>
      <c r="N65">
        <v>255</v>
      </c>
      <c r="O65">
        <v>0.75</v>
      </c>
      <c r="P65">
        <v>177</v>
      </c>
      <c r="Q65">
        <v>88</v>
      </c>
      <c r="R65">
        <v>4.0568181818181799</v>
      </c>
      <c r="S65">
        <v>70.3</v>
      </c>
      <c r="T65">
        <v>1.37</v>
      </c>
      <c r="U65">
        <v>0.14109165808444901</v>
      </c>
      <c r="V65">
        <v>7.5180226570545794E-2</v>
      </c>
      <c r="W65">
        <v>6.5911431513903093E-2</v>
      </c>
      <c r="X65">
        <v>0.70854788877445896</v>
      </c>
      <c r="Y65">
        <v>0.17345231586170101</v>
      </c>
      <c r="Z65">
        <v>0.54796511627906896</v>
      </c>
      <c r="AA65">
        <v>0.91000753516847599</v>
      </c>
      <c r="AB65">
        <v>0.29145211122553999</v>
      </c>
      <c r="AC65">
        <v>0.44698747023652202</v>
      </c>
      <c r="AD65">
        <v>0.402826855123674</v>
      </c>
      <c r="AE65">
        <v>1.85458570971554</v>
      </c>
      <c r="AF65">
        <v>0.24304840370751801</v>
      </c>
      <c r="AG65">
        <v>0.112113001246658</v>
      </c>
      <c r="AH65">
        <v>26.4586682942113</v>
      </c>
      <c r="AI65">
        <v>0.5</v>
      </c>
      <c r="AJ65">
        <v>0.77633083214724596</v>
      </c>
      <c r="AK65">
        <v>0.75592173017507702</v>
      </c>
      <c r="AL65">
        <v>0.30899582882641402</v>
      </c>
      <c r="AM65">
        <v>226.802938358587</v>
      </c>
      <c r="AN65">
        <v>0.50817438692098005</v>
      </c>
      <c r="AO65">
        <v>1.2409881326346099</v>
      </c>
      <c r="AP65">
        <v>802</v>
      </c>
      <c r="AQ65">
        <v>149</v>
      </c>
      <c r="AR65">
        <v>0.18437501858518901</v>
      </c>
      <c r="AS65">
        <v>147.868764905322</v>
      </c>
      <c r="AT65">
        <v>0.399002493765586</v>
      </c>
      <c r="AU65">
        <v>1.3344890303847501</v>
      </c>
      <c r="AV65">
        <v>0.72222222222222199</v>
      </c>
      <c r="AW65">
        <v>0.19251336898395699</v>
      </c>
      <c r="AX65">
        <v>2.8727272727272699</v>
      </c>
      <c r="AY65">
        <v>1074</v>
      </c>
      <c r="AZ65">
        <v>0.98663101604278003</v>
      </c>
      <c r="BA65">
        <v>369</v>
      </c>
      <c r="BB65">
        <v>1.01336898395721</v>
      </c>
      <c r="BC65">
        <v>379</v>
      </c>
      <c r="BD65">
        <v>62</v>
      </c>
      <c r="BE65">
        <v>3.9838709677419302</v>
      </c>
      <c r="BF65">
        <v>70.2</v>
      </c>
      <c r="BG65">
        <v>-1.3919999999999999</v>
      </c>
      <c r="BH65">
        <v>0.15461346633416401</v>
      </c>
      <c r="BI65">
        <v>0.104738154613466</v>
      </c>
      <c r="BJ65">
        <v>4.9875311720698201E-2</v>
      </c>
      <c r="BK65">
        <v>0.67082294264339104</v>
      </c>
      <c r="BL65">
        <v>0.107429250277303</v>
      </c>
      <c r="BM65">
        <v>0.44981412639405199</v>
      </c>
      <c r="BN65">
        <v>1.0939734567311501</v>
      </c>
      <c r="BO65">
        <v>0.32917705735660802</v>
      </c>
      <c r="BP65">
        <v>0.34118116763686601</v>
      </c>
      <c r="BQ65">
        <v>118.433582467862</v>
      </c>
      <c r="BR65">
        <v>0.29545454545454503</v>
      </c>
      <c r="BS65">
        <v>2.08070401531003</v>
      </c>
      <c r="BT65">
        <v>0.466334164588528</v>
      </c>
      <c r="BU65">
        <v>9.9218819668992195E-2</v>
      </c>
      <c r="BV65">
        <v>37.107838556203099</v>
      </c>
      <c r="BW65">
        <v>0.40909090909090901</v>
      </c>
      <c r="BX65">
        <v>0.95977536895787496</v>
      </c>
      <c r="BY65">
        <v>0.52867830423940099</v>
      </c>
      <c r="BZ65">
        <v>0.279324486952506</v>
      </c>
      <c r="CA65">
        <v>0.39386792452830099</v>
      </c>
      <c r="CB65">
        <v>1.6777895704944099</v>
      </c>
    </row>
    <row r="66" spans="1:80" x14ac:dyDescent="0.3">
      <c r="A66" t="s">
        <v>82</v>
      </c>
      <c r="B66" t="s">
        <v>182</v>
      </c>
      <c r="C66">
        <v>832</v>
      </c>
      <c r="D66">
        <v>137</v>
      </c>
      <c r="E66">
        <v>0.222312284755527</v>
      </c>
      <c r="F66">
        <v>184.96382091659899</v>
      </c>
      <c r="G66">
        <v>0.43990384615384598</v>
      </c>
      <c r="H66">
        <v>1.23687474219321</v>
      </c>
      <c r="I66">
        <v>0.80769230769230704</v>
      </c>
      <c r="J66">
        <v>0.17749999999999999</v>
      </c>
      <c r="K66">
        <v>3.0819999999999999</v>
      </c>
      <c r="L66">
        <v>1233</v>
      </c>
      <c r="M66">
        <v>1.22</v>
      </c>
      <c r="N66">
        <v>488</v>
      </c>
      <c r="O66">
        <v>1.44</v>
      </c>
      <c r="P66">
        <v>576</v>
      </c>
      <c r="Q66">
        <v>67</v>
      </c>
      <c r="R66">
        <v>3.8805970149253701</v>
      </c>
      <c r="S66">
        <v>72.900000000000006</v>
      </c>
      <c r="T66">
        <v>1.1879999999999999</v>
      </c>
      <c r="U66">
        <v>0.15264423076923</v>
      </c>
      <c r="V66">
        <v>9.7355769230769204E-2</v>
      </c>
      <c r="W66">
        <v>5.5288461538461502E-2</v>
      </c>
      <c r="X66">
        <v>0.67908653846153799</v>
      </c>
      <c r="Y66">
        <v>0.19354934822786801</v>
      </c>
      <c r="Z66">
        <v>0.51504424778761004</v>
      </c>
      <c r="AA66">
        <v>1.05019209874574</v>
      </c>
      <c r="AB66">
        <v>0.32091346153846101</v>
      </c>
      <c r="AC66">
        <v>0.283177674785968</v>
      </c>
      <c r="AD66">
        <v>0.28089887640449401</v>
      </c>
      <c r="AE66">
        <v>1.96120339876938</v>
      </c>
      <c r="AF66">
        <v>0.48076923076923</v>
      </c>
      <c r="AG66">
        <v>0.160595682367838</v>
      </c>
      <c r="AH66">
        <v>64.238272947135499</v>
      </c>
      <c r="AI66">
        <v>0.45500000000000002</v>
      </c>
      <c r="AJ66">
        <v>0.95753313010014596</v>
      </c>
      <c r="AK66">
        <v>0.51682692307692302</v>
      </c>
      <c r="AL66">
        <v>0.283092508178658</v>
      </c>
      <c r="AM66">
        <v>121.729778516823</v>
      </c>
      <c r="AN66">
        <v>0.42790697674418599</v>
      </c>
      <c r="AO66">
        <v>1.5131800324156901</v>
      </c>
      <c r="AP66">
        <v>802</v>
      </c>
      <c r="AQ66">
        <v>138</v>
      </c>
      <c r="AR66">
        <v>0.30665120808637802</v>
      </c>
      <c r="AS66">
        <v>245.934268885275</v>
      </c>
      <c r="AT66">
        <v>0.46134663341645799</v>
      </c>
      <c r="AU66">
        <v>1.3285356217061199</v>
      </c>
      <c r="AV66">
        <v>0.70491803278688503</v>
      </c>
      <c r="AW66">
        <v>0.182773109243697</v>
      </c>
      <c r="AX66">
        <v>3.1783613445378101</v>
      </c>
      <c r="AY66">
        <v>1513</v>
      </c>
      <c r="AZ66">
        <v>1.24789915966386</v>
      </c>
      <c r="BA66">
        <v>594</v>
      </c>
      <c r="BB66">
        <v>2.1743697478991502</v>
      </c>
      <c r="BC66">
        <v>1035</v>
      </c>
      <c r="BD66">
        <v>77</v>
      </c>
      <c r="BE66">
        <v>4.5584415584415501</v>
      </c>
      <c r="BF66">
        <v>72.3</v>
      </c>
      <c r="BG66">
        <v>-1.2450000000000001</v>
      </c>
      <c r="BH66">
        <v>0.17456359102244301</v>
      </c>
      <c r="BI66">
        <v>0.11720698254364</v>
      </c>
      <c r="BJ66">
        <v>5.7356608478802897E-2</v>
      </c>
      <c r="BK66">
        <v>0.71820448877805398</v>
      </c>
      <c r="BL66">
        <v>0.25392855476114701</v>
      </c>
      <c r="BM66">
        <v>0.51041666666666596</v>
      </c>
      <c r="BN66">
        <v>1.11795991782858</v>
      </c>
      <c r="BO66">
        <v>0.28179551122194502</v>
      </c>
      <c r="BP66">
        <v>0.44102398824271899</v>
      </c>
      <c r="BQ66">
        <v>132.06087097151601</v>
      </c>
      <c r="BR66">
        <v>0.33628318584070799</v>
      </c>
      <c r="BS66">
        <v>2.1431311077586899</v>
      </c>
      <c r="BT66">
        <v>0.59351620947630901</v>
      </c>
      <c r="BU66">
        <v>0.25393185078415398</v>
      </c>
      <c r="BV66">
        <v>120.871560973257</v>
      </c>
      <c r="BW66">
        <v>0.47478991596638598</v>
      </c>
      <c r="BX66">
        <v>1.0879277973386401</v>
      </c>
      <c r="BY66">
        <v>0.40274314214463802</v>
      </c>
      <c r="BZ66">
        <v>0.40885718567032803</v>
      </c>
      <c r="CA66">
        <v>0.44582043343653199</v>
      </c>
      <c r="CB66">
        <v>1.7061562349495201</v>
      </c>
    </row>
    <row r="67" spans="1:80" x14ac:dyDescent="0.3">
      <c r="A67" t="s">
        <v>91</v>
      </c>
      <c r="B67" t="s">
        <v>282</v>
      </c>
      <c r="C67">
        <v>778</v>
      </c>
      <c r="D67">
        <v>127</v>
      </c>
      <c r="E67">
        <v>0.121610284852498</v>
      </c>
      <c r="F67">
        <v>94.612801615244095</v>
      </c>
      <c r="G67">
        <v>0.37017994858611802</v>
      </c>
      <c r="H67">
        <v>1.17131177860674</v>
      </c>
      <c r="I67">
        <v>0.78313253012048101</v>
      </c>
      <c r="J67">
        <v>0.14900153609830999</v>
      </c>
      <c r="K67">
        <v>2.9379416282642001</v>
      </c>
      <c r="L67">
        <v>1913</v>
      </c>
      <c r="M67">
        <v>0.85099846390168898</v>
      </c>
      <c r="N67">
        <v>554</v>
      </c>
      <c r="O67">
        <v>0.84178187403993798</v>
      </c>
      <c r="P67">
        <v>548</v>
      </c>
      <c r="Q67">
        <v>55</v>
      </c>
      <c r="R67">
        <v>3.8727272727272699</v>
      </c>
      <c r="S67">
        <v>69.5</v>
      </c>
      <c r="T67">
        <v>1.4059999999999999</v>
      </c>
      <c r="U67">
        <v>0.140102827763496</v>
      </c>
      <c r="V67">
        <v>0.12596401028277601</v>
      </c>
      <c r="W67">
        <v>1.41388174807197E-2</v>
      </c>
      <c r="X67">
        <v>0.70179948586118202</v>
      </c>
      <c r="Y67">
        <v>0.115809961345226</v>
      </c>
      <c r="Z67">
        <v>0.43040293040292998</v>
      </c>
      <c r="AA67">
        <v>1.0078204469827201</v>
      </c>
      <c r="AB67">
        <v>0.29820051413881699</v>
      </c>
      <c r="AC67">
        <v>0.13526104621013199</v>
      </c>
      <c r="AD67">
        <v>0.22844827586206801</v>
      </c>
      <c r="AE67">
        <v>1.89622617354344</v>
      </c>
      <c r="AF67">
        <v>0.83676092544987102</v>
      </c>
      <c r="AG67">
        <v>0.15835134322043501</v>
      </c>
      <c r="AH67">
        <v>103.086724436503</v>
      </c>
      <c r="AI67">
        <v>0.39170506912442399</v>
      </c>
      <c r="AJ67">
        <v>1.0906215038642399</v>
      </c>
      <c r="AK67">
        <v>0.160668380462724</v>
      </c>
      <c r="AL67">
        <v>-4.0244598235538401E-2</v>
      </c>
      <c r="AM67">
        <v>-5.0305747794422997</v>
      </c>
      <c r="AN67">
        <v>0.26400000000000001</v>
      </c>
      <c r="AO67">
        <v>1.79482753798061</v>
      </c>
      <c r="AP67">
        <v>692</v>
      </c>
      <c r="AQ67">
        <v>126</v>
      </c>
      <c r="AR67">
        <v>0.216469504816235</v>
      </c>
      <c r="AS67">
        <v>149.79689733283399</v>
      </c>
      <c r="AT67">
        <v>0.42630057803468202</v>
      </c>
      <c r="AU67">
        <v>1.32017685194909</v>
      </c>
      <c r="AV67">
        <v>0.71698113207547098</v>
      </c>
      <c r="AW67">
        <v>0.22192513368983899</v>
      </c>
      <c r="AX67">
        <v>2.6441176470588199</v>
      </c>
      <c r="AY67">
        <v>989</v>
      </c>
      <c r="AZ67">
        <v>1.0588235294117601</v>
      </c>
      <c r="BA67">
        <v>396</v>
      </c>
      <c r="BB67">
        <v>1.1122994652406399</v>
      </c>
      <c r="BC67">
        <v>416</v>
      </c>
      <c r="BD67">
        <v>71</v>
      </c>
      <c r="BE67">
        <v>3.87323943661971</v>
      </c>
      <c r="BF67">
        <v>63.7</v>
      </c>
      <c r="BG67">
        <v>-1.845</v>
      </c>
      <c r="BH67">
        <v>0.16112716763005699</v>
      </c>
      <c r="BI67">
        <v>0.111994219653179</v>
      </c>
      <c r="BJ67">
        <v>4.9132947976878602E-2</v>
      </c>
      <c r="BK67">
        <v>0.67630057803468202</v>
      </c>
      <c r="BL67">
        <v>0.11249427145628001</v>
      </c>
      <c r="BM67">
        <v>0.46581196581196499</v>
      </c>
      <c r="BN67">
        <v>1.07461846799655</v>
      </c>
      <c r="BO67">
        <v>0.32369942196531698</v>
      </c>
      <c r="BP67">
        <v>0.43370347451471097</v>
      </c>
      <c r="BQ67">
        <v>101.82660293067001</v>
      </c>
      <c r="BR67">
        <v>0.34375</v>
      </c>
      <c r="BS67">
        <v>2.0153940948276898</v>
      </c>
      <c r="BT67">
        <v>0.540462427745664</v>
      </c>
      <c r="BU67">
        <v>0.12826281925712299</v>
      </c>
      <c r="BV67">
        <v>47.9702944021642</v>
      </c>
      <c r="BW67">
        <v>0.41711229946523998</v>
      </c>
      <c r="BX67">
        <v>1.0700130539160799</v>
      </c>
      <c r="BY67">
        <v>0.459537572254335</v>
      </c>
      <c r="BZ67">
        <v>0.32020944317820899</v>
      </c>
      <c r="CA67">
        <v>0.437106918238993</v>
      </c>
      <c r="CB67">
        <v>1.6009362224033901</v>
      </c>
    </row>
    <row r="68" spans="1:80" x14ac:dyDescent="0.3">
      <c r="A68" t="s">
        <v>130</v>
      </c>
      <c r="B68" t="s">
        <v>185</v>
      </c>
      <c r="C68">
        <v>809</v>
      </c>
      <c r="D68">
        <v>156</v>
      </c>
      <c r="E68">
        <v>0.23736641645877701</v>
      </c>
      <c r="F68">
        <v>192.02943091514999</v>
      </c>
      <c r="G68">
        <v>0.415327564894932</v>
      </c>
      <c r="H68">
        <v>1.36822207655271</v>
      </c>
      <c r="I68">
        <v>0.8</v>
      </c>
      <c r="J68">
        <v>0.119533527696793</v>
      </c>
      <c r="K68">
        <v>3.2819241982507199</v>
      </c>
      <c r="L68">
        <v>1126</v>
      </c>
      <c r="M68">
        <v>1.0932944606413899</v>
      </c>
      <c r="N68">
        <v>375</v>
      </c>
      <c r="O68">
        <v>1.2069970845481</v>
      </c>
      <c r="P68">
        <v>414</v>
      </c>
      <c r="Q68">
        <v>71</v>
      </c>
      <c r="R68">
        <v>4.1971830985915402</v>
      </c>
      <c r="S68">
        <v>69.8</v>
      </c>
      <c r="T68">
        <v>1.4590000000000001</v>
      </c>
      <c r="U68">
        <v>0.14462299134734199</v>
      </c>
      <c r="V68">
        <v>8.1582200247218795E-2</v>
      </c>
      <c r="W68">
        <v>6.3040791100123603E-2</v>
      </c>
      <c r="X68">
        <v>0.66749072929542597</v>
      </c>
      <c r="Y68">
        <v>0.19152480260538701</v>
      </c>
      <c r="Z68">
        <v>0.47962962962962902</v>
      </c>
      <c r="AA68">
        <v>1.11451607489113</v>
      </c>
      <c r="AB68">
        <v>0.33250927070457298</v>
      </c>
      <c r="AC68">
        <v>0.32939047400833299</v>
      </c>
      <c r="AD68">
        <v>0.286245353159851</v>
      </c>
      <c r="AE68">
        <v>2.2215968094143901</v>
      </c>
      <c r="AF68">
        <v>0.42398022249690898</v>
      </c>
      <c r="AG68">
        <v>0.111361844317965</v>
      </c>
      <c r="AH68">
        <v>38.197112601062003</v>
      </c>
      <c r="AI68">
        <v>0.419825072886297</v>
      </c>
      <c r="AJ68">
        <v>0.929724761413803</v>
      </c>
      <c r="AK68">
        <v>0.57107540173053095</v>
      </c>
      <c r="AL68">
        <v>0.35132816158966101</v>
      </c>
      <c r="AM68">
        <v>162.313610654423</v>
      </c>
      <c r="AN68">
        <v>0.415584415584415</v>
      </c>
      <c r="AO68">
        <v>1.6970950629068999</v>
      </c>
      <c r="AP68">
        <v>804</v>
      </c>
      <c r="AQ68">
        <v>159</v>
      </c>
      <c r="AR68">
        <v>7.5986539149073398E-2</v>
      </c>
      <c r="AS68">
        <v>61.093177475855001</v>
      </c>
      <c r="AT68">
        <v>0.33582089552238797</v>
      </c>
      <c r="AU68">
        <v>1.36953055514794</v>
      </c>
      <c r="AV68">
        <v>0.5</v>
      </c>
      <c r="AW68">
        <v>0.21910112359550499</v>
      </c>
      <c r="AX68">
        <v>2.8294943820224701</v>
      </c>
      <c r="AY68">
        <v>1007</v>
      </c>
      <c r="AZ68">
        <v>0.96629213483146004</v>
      </c>
      <c r="BA68">
        <v>344</v>
      </c>
      <c r="BB68">
        <v>1.3314606741573001</v>
      </c>
      <c r="BC68">
        <v>474</v>
      </c>
      <c r="BD68">
        <v>55</v>
      </c>
      <c r="BE68">
        <v>3.6</v>
      </c>
      <c r="BF68">
        <v>75.3</v>
      </c>
      <c r="BG68">
        <v>-1.048</v>
      </c>
      <c r="BH68">
        <v>0.18967661691542201</v>
      </c>
      <c r="BI68">
        <v>0.11256218905472599</v>
      </c>
      <c r="BJ68">
        <v>7.7114427860696499E-2</v>
      </c>
      <c r="BK68">
        <v>0.60820895522387997</v>
      </c>
      <c r="BL68">
        <v>-2.9419472053232899E-2</v>
      </c>
      <c r="BM68">
        <v>0.37832310838445798</v>
      </c>
      <c r="BN68">
        <v>1.0354641829595199</v>
      </c>
      <c r="BO68">
        <v>0.39179104477611898</v>
      </c>
      <c r="BP68">
        <v>0.23961682320598701</v>
      </c>
      <c r="BQ68">
        <v>62.4583288466225</v>
      </c>
      <c r="BR68">
        <v>0.26984126984126899</v>
      </c>
      <c r="BS68">
        <v>2.0966161887345098</v>
      </c>
      <c r="BT68">
        <v>0.442786069651741</v>
      </c>
      <c r="BU68">
        <v>4.9734324973997601E-2</v>
      </c>
      <c r="BV68">
        <v>17.705419690743099</v>
      </c>
      <c r="BW68">
        <v>0.34550561797752799</v>
      </c>
      <c r="BX68">
        <v>1.0158339745388401</v>
      </c>
      <c r="BY68">
        <v>0.54477611940298498</v>
      </c>
      <c r="BZ68">
        <v>0.14259892430735699</v>
      </c>
      <c r="CA68">
        <v>0.335616438356164</v>
      </c>
      <c r="CB68">
        <v>1.6654807552494399</v>
      </c>
    </row>
    <row r="69" spans="1:80" x14ac:dyDescent="0.3">
      <c r="A69" t="s">
        <v>94</v>
      </c>
      <c r="B69" t="s">
        <v>183</v>
      </c>
      <c r="C69">
        <v>825</v>
      </c>
      <c r="D69">
        <v>143</v>
      </c>
      <c r="E69">
        <v>0.283496456384844</v>
      </c>
      <c r="F69">
        <v>233.88457651749599</v>
      </c>
      <c r="G69">
        <v>0.45696969696969603</v>
      </c>
      <c r="H69">
        <v>1.30754732106154</v>
      </c>
      <c r="I69">
        <v>0.64705882352941102</v>
      </c>
      <c r="J69">
        <v>0.14596949891067501</v>
      </c>
      <c r="K69">
        <v>3.1372549019607798</v>
      </c>
      <c r="L69">
        <v>1440</v>
      </c>
      <c r="M69">
        <v>0.97603485838779902</v>
      </c>
      <c r="N69">
        <v>448</v>
      </c>
      <c r="O69">
        <v>1.29193899782135</v>
      </c>
      <c r="P69">
        <v>593</v>
      </c>
      <c r="Q69">
        <v>73</v>
      </c>
      <c r="R69">
        <v>3.9726027397260202</v>
      </c>
      <c r="S69">
        <v>72</v>
      </c>
      <c r="T69">
        <v>1.2769999999999999</v>
      </c>
      <c r="U69">
        <v>0.146666666666666</v>
      </c>
      <c r="V69">
        <v>9.8181818181818106E-2</v>
      </c>
      <c r="W69">
        <v>4.8484848484848402E-2</v>
      </c>
      <c r="X69">
        <v>0.72484848484848396</v>
      </c>
      <c r="Y69">
        <v>0.27897296810560401</v>
      </c>
      <c r="Z69">
        <v>0.51170568561872898</v>
      </c>
      <c r="AA69">
        <v>1.1524572550065399</v>
      </c>
      <c r="AB69">
        <v>0.27515151515151498</v>
      </c>
      <c r="AC69">
        <v>0.295412958547775</v>
      </c>
      <c r="AD69">
        <v>0.31277533039647498</v>
      </c>
      <c r="AE69">
        <v>1.9759636620873</v>
      </c>
      <c r="AF69">
        <v>0.55636363636363595</v>
      </c>
      <c r="AG69">
        <v>0.21675764492399499</v>
      </c>
      <c r="AH69">
        <v>99.491759020113804</v>
      </c>
      <c r="AI69">
        <v>0.44662309368191699</v>
      </c>
      <c r="AJ69">
        <v>1.05397429650755</v>
      </c>
      <c r="AK69">
        <v>0.44</v>
      </c>
      <c r="AL69">
        <v>0.39155135433105098</v>
      </c>
      <c r="AM69">
        <v>142.133141622171</v>
      </c>
      <c r="AN69">
        <v>0.473829201101928</v>
      </c>
      <c r="AO69">
        <v>1.6097709840474099</v>
      </c>
      <c r="AP69">
        <v>810</v>
      </c>
      <c r="AQ69">
        <v>143</v>
      </c>
      <c r="AR69">
        <v>0.17292328228897499</v>
      </c>
      <c r="AS69">
        <v>140.06785865406999</v>
      </c>
      <c r="AT69">
        <v>0.43209876543209802</v>
      </c>
      <c r="AU69">
        <v>1.13362886296438</v>
      </c>
      <c r="AV69">
        <v>0.71186440677966101</v>
      </c>
      <c r="AW69">
        <v>0.15443037974683499</v>
      </c>
      <c r="AX69">
        <v>2.9458227848101202</v>
      </c>
      <c r="AY69">
        <v>1164</v>
      </c>
      <c r="AZ69">
        <v>0.87848101265822698</v>
      </c>
      <c r="BA69">
        <v>347</v>
      </c>
      <c r="BB69">
        <v>1.3113924050632899</v>
      </c>
      <c r="BC69">
        <v>518</v>
      </c>
      <c r="BD69">
        <v>67</v>
      </c>
      <c r="BE69">
        <v>2.9701492537313401</v>
      </c>
      <c r="BF69">
        <v>70.2</v>
      </c>
      <c r="BG69">
        <v>-1.41</v>
      </c>
      <c r="BH69">
        <v>0.16049382716049301</v>
      </c>
      <c r="BI69">
        <v>9.3827160493827097E-2</v>
      </c>
      <c r="BJ69">
        <v>6.6666666666666596E-2</v>
      </c>
      <c r="BK69">
        <v>0.69382716049382698</v>
      </c>
      <c r="BL69">
        <v>0.105116433826907</v>
      </c>
      <c r="BM69">
        <v>0.49110320284697501</v>
      </c>
      <c r="BN69">
        <v>0.93381019904437901</v>
      </c>
      <c r="BO69">
        <v>0.30617283950617202</v>
      </c>
      <c r="BP69">
        <v>0.32658235017479098</v>
      </c>
      <c r="BQ69">
        <v>108.769994542115</v>
      </c>
      <c r="BR69">
        <v>0.29838709677419301</v>
      </c>
      <c r="BS69">
        <v>1.8788984743417101</v>
      </c>
      <c r="BT69">
        <v>0.48765432098765399</v>
      </c>
      <c r="BU69">
        <v>8.4948721304535998E-2</v>
      </c>
      <c r="BV69">
        <v>33.5547449152917</v>
      </c>
      <c r="BW69">
        <v>0.44810126582278398</v>
      </c>
      <c r="BX69">
        <v>0.82299015140445897</v>
      </c>
      <c r="BY69">
        <v>0.50493827160493798</v>
      </c>
      <c r="BZ69">
        <v>0.26594130694893597</v>
      </c>
      <c r="CA69">
        <v>0.420537897310513</v>
      </c>
      <c r="CB69">
        <v>1.4515000461424601</v>
      </c>
    </row>
    <row r="70" spans="1:80" x14ac:dyDescent="0.3">
      <c r="A70" t="s">
        <v>70</v>
      </c>
      <c r="B70" t="s">
        <v>188</v>
      </c>
      <c r="C70">
        <v>896</v>
      </c>
      <c r="D70">
        <v>163</v>
      </c>
      <c r="E70">
        <v>0.26892875731374899</v>
      </c>
      <c r="F70">
        <v>240.960166553119</v>
      </c>
      <c r="G70">
        <v>0.42522321428571402</v>
      </c>
      <c r="H70">
        <v>1.4062962455560399</v>
      </c>
      <c r="I70">
        <v>0.707317073170731</v>
      </c>
      <c r="J70">
        <v>0.194444444444444</v>
      </c>
      <c r="K70">
        <v>2.7958333333333298</v>
      </c>
      <c r="L70">
        <v>805</v>
      </c>
      <c r="M70">
        <v>0.95833333333333304</v>
      </c>
      <c r="N70">
        <v>276</v>
      </c>
      <c r="O70">
        <v>1.1840277777777699</v>
      </c>
      <c r="P70">
        <v>341</v>
      </c>
      <c r="Q70">
        <v>88</v>
      </c>
      <c r="R70">
        <v>4.0113636363636296</v>
      </c>
      <c r="S70">
        <v>68.8</v>
      </c>
      <c r="T70">
        <v>1.4990000000000001</v>
      </c>
      <c r="U70">
        <v>0.159598214285714</v>
      </c>
      <c r="V70">
        <v>0.11049107142857099</v>
      </c>
      <c r="W70">
        <v>4.9107142857142801E-2</v>
      </c>
      <c r="X70">
        <v>0.67299107142857095</v>
      </c>
      <c r="Y70">
        <v>0.18842726950277799</v>
      </c>
      <c r="Z70">
        <v>0.47097844112769399</v>
      </c>
      <c r="AA70">
        <v>1.1898015139328899</v>
      </c>
      <c r="AB70">
        <v>0.32700892857142799</v>
      </c>
      <c r="AC70">
        <v>0.43460246772335998</v>
      </c>
      <c r="AD70">
        <v>0.33105802047781502</v>
      </c>
      <c r="AE70">
        <v>2.04015710927743</v>
      </c>
      <c r="AF70">
        <v>0.32142857142857101</v>
      </c>
      <c r="AG70">
        <v>9.0625231474224993E-2</v>
      </c>
      <c r="AH70">
        <v>26.100066664576801</v>
      </c>
      <c r="AI70">
        <v>0.40277777777777701</v>
      </c>
      <c r="AJ70">
        <v>1.0001694693795899</v>
      </c>
      <c r="AK70">
        <v>0.66964285714285698</v>
      </c>
      <c r="AL70">
        <v>0.38197042064701198</v>
      </c>
      <c r="AM70">
        <v>229.18225238820699</v>
      </c>
      <c r="AN70">
        <v>0.44166666666666599</v>
      </c>
      <c r="AO70">
        <v>1.58407249475026</v>
      </c>
      <c r="AP70">
        <v>935</v>
      </c>
      <c r="AQ70">
        <v>163</v>
      </c>
      <c r="AR70">
        <v>0.18037064820309401</v>
      </c>
      <c r="AS70">
        <v>168.64655606989299</v>
      </c>
      <c r="AT70">
        <v>0.456684491978609</v>
      </c>
      <c r="AU70">
        <v>1.1962643434765801</v>
      </c>
      <c r="AV70">
        <v>0.78260869565217395</v>
      </c>
      <c r="AW70">
        <v>9.9137931034482707E-2</v>
      </c>
      <c r="AX70">
        <v>3.52758620689655</v>
      </c>
      <c r="AY70">
        <v>1637</v>
      </c>
      <c r="AZ70">
        <v>1.21120689655172</v>
      </c>
      <c r="BA70">
        <v>562</v>
      </c>
      <c r="BB70">
        <v>1.8060344827586201</v>
      </c>
      <c r="BC70">
        <v>838</v>
      </c>
      <c r="BD70">
        <v>69</v>
      </c>
      <c r="BE70">
        <v>3.7536231884057898</v>
      </c>
      <c r="BF70">
        <v>72.2</v>
      </c>
      <c r="BG70">
        <v>-1.232</v>
      </c>
      <c r="BH70">
        <v>0.179679144385026</v>
      </c>
      <c r="BI70">
        <v>0.11229946524064099</v>
      </c>
      <c r="BJ70">
        <v>6.7379679144385002E-2</v>
      </c>
      <c r="BK70">
        <v>0.71871657754010698</v>
      </c>
      <c r="BL70">
        <v>0.18601019348657699</v>
      </c>
      <c r="BM70">
        <v>0.52232142857142805</v>
      </c>
      <c r="BN70">
        <v>1.02535024290986</v>
      </c>
      <c r="BO70">
        <v>0.28128342245989302</v>
      </c>
      <c r="BP70">
        <v>0.16596085949396799</v>
      </c>
      <c r="BQ70">
        <v>80.486296586920503</v>
      </c>
      <c r="BR70">
        <v>0.288973384030418</v>
      </c>
      <c r="BS70">
        <v>1.9856176237254901</v>
      </c>
      <c r="BT70">
        <v>0.49625668449197802</v>
      </c>
      <c r="BU70">
        <v>0.22151825684927001</v>
      </c>
      <c r="BV70">
        <v>102.784471178061</v>
      </c>
      <c r="BW70">
        <v>0.50215517241379304</v>
      </c>
      <c r="BX70">
        <v>0.99923990336305102</v>
      </c>
      <c r="BY70">
        <v>0.49625668449197802</v>
      </c>
      <c r="BZ70">
        <v>0.17346184609250101</v>
      </c>
      <c r="CA70">
        <v>0.41810344827586199</v>
      </c>
      <c r="CB70">
        <v>1.4328967895923099</v>
      </c>
    </row>
    <row r="71" spans="1:80" x14ac:dyDescent="0.3">
      <c r="A71" t="s">
        <v>162</v>
      </c>
      <c r="B71" t="s">
        <v>188</v>
      </c>
      <c r="C71">
        <v>644</v>
      </c>
      <c r="D71">
        <v>133</v>
      </c>
      <c r="E71">
        <v>-7.7838547626488605E-2</v>
      </c>
      <c r="F71">
        <v>-50.128024671458597</v>
      </c>
      <c r="G71">
        <v>0.3027950310559</v>
      </c>
      <c r="H71">
        <v>1.10965756590839</v>
      </c>
      <c r="I71">
        <v>0.66666666666666596</v>
      </c>
      <c r="J71">
        <v>0.23376623376623301</v>
      </c>
      <c r="K71">
        <v>2.42233766233766</v>
      </c>
      <c r="L71">
        <v>933</v>
      </c>
      <c r="M71">
        <v>0.88831168831168805</v>
      </c>
      <c r="N71">
        <v>342</v>
      </c>
      <c r="O71">
        <v>0.81558441558441497</v>
      </c>
      <c r="P71">
        <v>314</v>
      </c>
      <c r="Q71">
        <v>39</v>
      </c>
      <c r="R71">
        <v>2.1538461538461502</v>
      </c>
      <c r="S71">
        <v>74.099999999999994</v>
      </c>
      <c r="T71">
        <v>1.1339999999999999</v>
      </c>
      <c r="U71">
        <v>0.21195652173912999</v>
      </c>
      <c r="V71">
        <v>0.17624223602484401</v>
      </c>
      <c r="W71">
        <v>3.5714285714285698E-2</v>
      </c>
      <c r="X71">
        <v>0.64130434782608603</v>
      </c>
      <c r="Y71">
        <v>-9.9068862065729804E-2</v>
      </c>
      <c r="Z71">
        <v>0.38740920096852299</v>
      </c>
      <c r="AA71">
        <v>0.919751296062013</v>
      </c>
      <c r="AB71">
        <v>0.35869565217391303</v>
      </c>
      <c r="AC71">
        <v>-3.9881318780572501E-2</v>
      </c>
      <c r="AD71">
        <v>0.15151515151515099</v>
      </c>
      <c r="AE71">
        <v>1.97780051377757</v>
      </c>
      <c r="AF71">
        <v>0.59782608695652095</v>
      </c>
      <c r="AG71">
        <v>-5.2214200320026598E-2</v>
      </c>
      <c r="AH71">
        <v>-20.1024671232102</v>
      </c>
      <c r="AI71">
        <v>0.33506493506493501</v>
      </c>
      <c r="AJ71">
        <v>0.93387693891740697</v>
      </c>
      <c r="AK71">
        <v>0.39906832298136602</v>
      </c>
      <c r="AL71">
        <v>-6.4592479990431495E-2</v>
      </c>
      <c r="AM71">
        <v>-16.600267357540901</v>
      </c>
      <c r="AN71">
        <v>0.25680933852139998</v>
      </c>
      <c r="AO71">
        <v>1.45322879139078</v>
      </c>
      <c r="AP71">
        <v>722</v>
      </c>
      <c r="AQ71">
        <v>136</v>
      </c>
      <c r="AR71">
        <v>0.20211758459461299</v>
      </c>
      <c r="AS71">
        <v>145.92889607731101</v>
      </c>
      <c r="AT71">
        <v>0.42243767313019298</v>
      </c>
      <c r="AU71">
        <v>1.27729921339619</v>
      </c>
      <c r="AV71">
        <v>0.68627450980392102</v>
      </c>
      <c r="AW71">
        <v>0.184729064039408</v>
      </c>
      <c r="AX71">
        <v>2.9682266009852198</v>
      </c>
      <c r="AY71">
        <v>1205</v>
      </c>
      <c r="AZ71">
        <v>0.91133004926108296</v>
      </c>
      <c r="BA71">
        <v>370</v>
      </c>
      <c r="BB71">
        <v>0.91133004926108296</v>
      </c>
      <c r="BC71">
        <v>370</v>
      </c>
      <c r="BD71">
        <v>66</v>
      </c>
      <c r="BE71">
        <v>3.9242424242424199</v>
      </c>
      <c r="BF71">
        <v>68.400000000000006</v>
      </c>
      <c r="BG71">
        <v>-1.53</v>
      </c>
      <c r="BH71">
        <v>0.15997229916897501</v>
      </c>
      <c r="BI71">
        <v>0.10180055401662</v>
      </c>
      <c r="BJ71">
        <v>5.8171745152354501E-2</v>
      </c>
      <c r="BK71">
        <v>0.67590027700831001</v>
      </c>
      <c r="BL71">
        <v>0.149639825032371</v>
      </c>
      <c r="BM71">
        <v>0.49180327868852403</v>
      </c>
      <c r="BN71">
        <v>1.0261489105792301</v>
      </c>
      <c r="BO71">
        <v>0.32409972299168899</v>
      </c>
      <c r="BP71">
        <v>0.311558382314161</v>
      </c>
      <c r="BQ71">
        <v>91.227927664529204</v>
      </c>
      <c r="BR71">
        <v>0.27777777777777701</v>
      </c>
      <c r="BS71">
        <v>2.2046234084126501</v>
      </c>
      <c r="BT71">
        <v>0.56232686980609403</v>
      </c>
      <c r="BU71">
        <v>0.14120883160443901</v>
      </c>
      <c r="BV71">
        <v>57.330785631402598</v>
      </c>
      <c r="BW71">
        <v>0.44581280788177302</v>
      </c>
      <c r="BX71">
        <v>0.93861885292446401</v>
      </c>
      <c r="BY71">
        <v>0.436288088642659</v>
      </c>
      <c r="BZ71">
        <v>0.28961246877628299</v>
      </c>
      <c r="CA71">
        <v>0.39365079365079297</v>
      </c>
      <c r="CB71">
        <v>1.7716632879557299</v>
      </c>
    </row>
    <row r="72" spans="1:80" x14ac:dyDescent="0.3">
      <c r="A72" t="s">
        <v>178</v>
      </c>
      <c r="B72" t="s">
        <v>280</v>
      </c>
      <c r="C72">
        <v>886</v>
      </c>
      <c r="D72">
        <v>157</v>
      </c>
      <c r="E72">
        <v>9.1402319729251502E-2</v>
      </c>
      <c r="F72">
        <v>80.982455280116795</v>
      </c>
      <c r="G72">
        <v>0.40519187358916398</v>
      </c>
      <c r="H72">
        <v>1.19287512718967</v>
      </c>
      <c r="I72">
        <v>0.76271186440677896</v>
      </c>
      <c r="J72">
        <v>0.174174174174174</v>
      </c>
      <c r="K72">
        <v>3.02192192192192</v>
      </c>
      <c r="L72">
        <v>1006</v>
      </c>
      <c r="M72">
        <v>1.1051051051051</v>
      </c>
      <c r="N72">
        <v>368</v>
      </c>
      <c r="O72">
        <v>0.98198198198198094</v>
      </c>
      <c r="P72">
        <v>327</v>
      </c>
      <c r="Q72">
        <v>65</v>
      </c>
      <c r="R72">
        <v>3.1076923076923002</v>
      </c>
      <c r="S72">
        <v>74</v>
      </c>
      <c r="T72">
        <v>1.1120000000000001</v>
      </c>
      <c r="U72">
        <v>0.20203160270880299</v>
      </c>
      <c r="V72">
        <v>0.117381489841986</v>
      </c>
      <c r="W72">
        <v>8.4650112866817104E-2</v>
      </c>
      <c r="X72">
        <v>0.63882618510157996</v>
      </c>
      <c r="Y72">
        <v>5.6456693280004598E-2</v>
      </c>
      <c r="Z72">
        <v>0.48233215547703101</v>
      </c>
      <c r="AA72">
        <v>0.97732351004189899</v>
      </c>
      <c r="AB72">
        <v>0.36117381489841899</v>
      </c>
      <c r="AC72">
        <v>0.15321239651135601</v>
      </c>
      <c r="AD72">
        <v>0.26874999999999999</v>
      </c>
      <c r="AE72">
        <v>1.87712619092623</v>
      </c>
      <c r="AF72">
        <v>0.37584650112866802</v>
      </c>
      <c r="AG72">
        <v>0.124764376683472</v>
      </c>
      <c r="AH72">
        <v>41.546537435596399</v>
      </c>
      <c r="AI72">
        <v>0.417417417417417</v>
      </c>
      <c r="AJ72">
        <v>0.93945149798860805</v>
      </c>
      <c r="AK72">
        <v>0.61963882618510102</v>
      </c>
      <c r="AL72">
        <v>8.6694326488551701E-2</v>
      </c>
      <c r="AM72">
        <v>47.595185242214903</v>
      </c>
      <c r="AN72">
        <v>0.40072859744990802</v>
      </c>
      <c r="AO72">
        <v>1.3529927838212601</v>
      </c>
      <c r="AP72">
        <v>786</v>
      </c>
      <c r="AQ72">
        <v>152</v>
      </c>
      <c r="AR72">
        <v>0.35746739896770002</v>
      </c>
      <c r="AS72">
        <v>280.96937558861202</v>
      </c>
      <c r="AT72">
        <v>0.48727735368956698</v>
      </c>
      <c r="AU72">
        <v>1.3991835982354699</v>
      </c>
      <c r="AV72">
        <v>0.69387755102040805</v>
      </c>
      <c r="AW72">
        <v>0.134663341645885</v>
      </c>
      <c r="AX72">
        <v>3.4842892768079801</v>
      </c>
      <c r="AY72">
        <v>1397</v>
      </c>
      <c r="AZ72">
        <v>1.4164588528678299</v>
      </c>
      <c r="BA72">
        <v>568</v>
      </c>
      <c r="BB72">
        <v>2.0399002493765499</v>
      </c>
      <c r="BC72">
        <v>818</v>
      </c>
      <c r="BD72">
        <v>88</v>
      </c>
      <c r="BE72">
        <v>3.9431818181818099</v>
      </c>
      <c r="BF72">
        <v>70.3</v>
      </c>
      <c r="BG72">
        <v>-1.363</v>
      </c>
      <c r="BH72">
        <v>0.17048346055979599</v>
      </c>
      <c r="BI72">
        <v>0.120865139949109</v>
      </c>
      <c r="BJ72">
        <v>4.9618320610687001E-2</v>
      </c>
      <c r="BK72">
        <v>0.72264631043256999</v>
      </c>
      <c r="BL72">
        <v>0.22817999231323</v>
      </c>
      <c r="BM72">
        <v>0.522887323943662</v>
      </c>
      <c r="BN72">
        <v>1.1549914290091099</v>
      </c>
      <c r="BO72">
        <v>0.27735368956743001</v>
      </c>
      <c r="BP72">
        <v>0.69432633006742095</v>
      </c>
      <c r="BQ72">
        <v>206.15480285006299</v>
      </c>
      <c r="BR72">
        <v>0.394495412844036</v>
      </c>
      <c r="BS72">
        <v>2.2424984152148801</v>
      </c>
      <c r="BT72">
        <v>0.51017811704834604</v>
      </c>
      <c r="BU72">
        <v>0.23845260567517801</v>
      </c>
      <c r="BV72">
        <v>95.619494875746398</v>
      </c>
      <c r="BW72">
        <v>0.49875311720698201</v>
      </c>
      <c r="BX72">
        <v>1.04423381795903</v>
      </c>
      <c r="BY72">
        <v>0.47837150127226402</v>
      </c>
      <c r="BZ72">
        <v>0.54828405013314596</v>
      </c>
      <c r="CA72">
        <v>0.48670212765957399</v>
      </c>
      <c r="CB72">
        <v>1.7871068553681899</v>
      </c>
    </row>
    <row r="73" spans="1:80" x14ac:dyDescent="0.3">
      <c r="A73" t="s">
        <v>52</v>
      </c>
      <c r="B73" t="s">
        <v>185</v>
      </c>
      <c r="C73">
        <v>886</v>
      </c>
      <c r="D73">
        <v>156</v>
      </c>
      <c r="E73">
        <v>0.29006235481606402</v>
      </c>
      <c r="F73">
        <v>256.995246367032</v>
      </c>
      <c r="G73">
        <v>0.46162528216704202</v>
      </c>
      <c r="H73">
        <v>1.40831380166648</v>
      </c>
      <c r="I73">
        <v>0.71929824561403499</v>
      </c>
      <c r="J73">
        <v>0.17248908296943199</v>
      </c>
      <c r="K73">
        <v>3.4209606986899499</v>
      </c>
      <c r="L73">
        <v>1567</v>
      </c>
      <c r="M73">
        <v>1.49126637554585</v>
      </c>
      <c r="N73">
        <v>683</v>
      </c>
      <c r="O73">
        <v>2.0851528384279399</v>
      </c>
      <c r="P73">
        <v>955</v>
      </c>
      <c r="Q73">
        <v>80</v>
      </c>
      <c r="R73">
        <v>4.5250000000000004</v>
      </c>
      <c r="S73">
        <v>71.3</v>
      </c>
      <c r="T73">
        <v>1.2649999999999999</v>
      </c>
      <c r="U73">
        <v>0.17155756207674899</v>
      </c>
      <c r="V73">
        <v>0.121896162528216</v>
      </c>
      <c r="W73">
        <v>4.96613995485327E-2</v>
      </c>
      <c r="X73">
        <v>0.69638826185101499</v>
      </c>
      <c r="Y73">
        <v>0.17097681870553499</v>
      </c>
      <c r="Z73">
        <v>0.497568881685575</v>
      </c>
      <c r="AA73">
        <v>1.12214388161056</v>
      </c>
      <c r="AB73">
        <v>0.30361173814898401</v>
      </c>
      <c r="AC73">
        <v>0.56320650269783401</v>
      </c>
      <c r="AD73">
        <v>0.379182156133829</v>
      </c>
      <c r="AE73">
        <v>2.2696291492857901</v>
      </c>
      <c r="AF73">
        <v>0.51693002257336296</v>
      </c>
      <c r="AG73">
        <v>0.35570692557565797</v>
      </c>
      <c r="AH73">
        <v>162.913771913651</v>
      </c>
      <c r="AI73">
        <v>0.50436681222707402</v>
      </c>
      <c r="AJ73">
        <v>1.2065355105737301</v>
      </c>
      <c r="AK73">
        <v>0.48081264108352101</v>
      </c>
      <c r="AL73">
        <v>0.248446078329946</v>
      </c>
      <c r="AM73">
        <v>105.838029368557</v>
      </c>
      <c r="AN73">
        <v>0.417840375586854</v>
      </c>
      <c r="AO73">
        <v>1.67017214572506</v>
      </c>
      <c r="AP73">
        <v>884</v>
      </c>
      <c r="AQ73">
        <v>156</v>
      </c>
      <c r="AR73">
        <v>0.25429841249358298</v>
      </c>
      <c r="AS73">
        <v>224.79979664432699</v>
      </c>
      <c r="AT73">
        <v>0.45701357466063303</v>
      </c>
      <c r="AU73">
        <v>1.27899168543004</v>
      </c>
      <c r="AV73">
        <v>0.81666666666666599</v>
      </c>
      <c r="AW73">
        <v>0.13052631578947299</v>
      </c>
      <c r="AX73">
        <v>3.2774736842105199</v>
      </c>
      <c r="AY73">
        <v>1557</v>
      </c>
      <c r="AZ73">
        <v>1.14736842105263</v>
      </c>
      <c r="BA73">
        <v>545</v>
      </c>
      <c r="BB73">
        <v>1.5978947368420999</v>
      </c>
      <c r="BC73">
        <v>759</v>
      </c>
      <c r="BD73">
        <v>78</v>
      </c>
      <c r="BE73">
        <v>4.2435897435897401</v>
      </c>
      <c r="BF73">
        <v>70.5</v>
      </c>
      <c r="BG73">
        <v>-1.3129999999999999</v>
      </c>
      <c r="BH73">
        <v>0.15271493212669601</v>
      </c>
      <c r="BI73">
        <v>9.3891402714932098E-2</v>
      </c>
      <c r="BJ73">
        <v>5.8823529411764698E-2</v>
      </c>
      <c r="BK73">
        <v>0.69683257918552</v>
      </c>
      <c r="BL73">
        <v>0.21785934220256201</v>
      </c>
      <c r="BM73">
        <v>0.53084415584415501</v>
      </c>
      <c r="BN73">
        <v>1.0934815824959701</v>
      </c>
      <c r="BO73">
        <v>0.30316742081447901</v>
      </c>
      <c r="BP73">
        <v>0.33805388749085402</v>
      </c>
      <c r="BQ73">
        <v>143.21010328985599</v>
      </c>
      <c r="BR73">
        <v>0.28731343283582</v>
      </c>
      <c r="BS73">
        <v>2.0668073173708099</v>
      </c>
      <c r="BT73">
        <v>0.53733031674208098</v>
      </c>
      <c r="BU73">
        <v>0.19195989766846899</v>
      </c>
      <c r="BV73">
        <v>91.1809513925228</v>
      </c>
      <c r="BW73">
        <v>0.48631578947368398</v>
      </c>
      <c r="BX73">
        <v>0.94814345360906305</v>
      </c>
      <c r="BY73">
        <v>0.45814479638008998</v>
      </c>
      <c r="BZ73">
        <v>0.35360519330828599</v>
      </c>
      <c r="CA73">
        <v>0.42716049382715998</v>
      </c>
      <c r="CB73">
        <v>1.7207601336996701</v>
      </c>
    </row>
    <row r="74" spans="1:80" x14ac:dyDescent="0.3">
      <c r="A74" t="s">
        <v>137</v>
      </c>
      <c r="B74" t="s">
        <v>279</v>
      </c>
      <c r="C74">
        <v>938</v>
      </c>
      <c r="D74">
        <v>152</v>
      </c>
      <c r="E74">
        <v>0.29961777085904201</v>
      </c>
      <c r="F74">
        <v>281.04146906578097</v>
      </c>
      <c r="G74">
        <v>0.46162046908315502</v>
      </c>
      <c r="H74">
        <v>1.2554075742877699</v>
      </c>
      <c r="I74">
        <v>0.76249999999999996</v>
      </c>
      <c r="J74">
        <v>0.10979729729729699</v>
      </c>
      <c r="K74">
        <v>3.4010135135135098</v>
      </c>
      <c r="L74">
        <v>2013</v>
      </c>
      <c r="M74">
        <v>1.17736486486486</v>
      </c>
      <c r="N74">
        <v>697</v>
      </c>
      <c r="O74">
        <v>1.8429054054053999</v>
      </c>
      <c r="P74">
        <v>1091</v>
      </c>
      <c r="Q74">
        <v>80</v>
      </c>
      <c r="R74">
        <v>4.1749999999999998</v>
      </c>
      <c r="S74">
        <v>70.900000000000006</v>
      </c>
      <c r="T74">
        <v>1.331</v>
      </c>
      <c r="U74">
        <v>0.143923240938166</v>
      </c>
      <c r="V74">
        <v>0.100213219616204</v>
      </c>
      <c r="W74">
        <v>4.3710021321961598E-2</v>
      </c>
      <c r="X74">
        <v>0.68869936034115098</v>
      </c>
      <c r="Y74">
        <v>0.23839149481268501</v>
      </c>
      <c r="Z74">
        <v>0.52012383900928705</v>
      </c>
      <c r="AA74">
        <v>1.0359364267489699</v>
      </c>
      <c r="AB74">
        <v>0.31130063965884802</v>
      </c>
      <c r="AC74">
        <v>0.43507042266022899</v>
      </c>
      <c r="AD74">
        <v>0.33219178082191703</v>
      </c>
      <c r="AE74">
        <v>2.0156375286489898</v>
      </c>
      <c r="AF74">
        <v>0.631130063965884</v>
      </c>
      <c r="AG74">
        <v>0.27909462724709699</v>
      </c>
      <c r="AH74">
        <v>165.22401933028101</v>
      </c>
      <c r="AI74">
        <v>0.47972972972972899</v>
      </c>
      <c r="AJ74">
        <v>1.0625554473180601</v>
      </c>
      <c r="AK74">
        <v>0.36140724946695002</v>
      </c>
      <c r="AL74">
        <v>0.38154681357146403</v>
      </c>
      <c r="AM74">
        <v>129.34436980072601</v>
      </c>
      <c r="AN74">
        <v>0.43952802359881998</v>
      </c>
      <c r="AO74">
        <v>1.62299149414951</v>
      </c>
      <c r="AP74">
        <v>846</v>
      </c>
      <c r="AQ74">
        <v>151</v>
      </c>
      <c r="AR74">
        <v>0.35596996640953399</v>
      </c>
      <c r="AS74">
        <v>301.15059158246601</v>
      </c>
      <c r="AT74">
        <v>0.49172576832151299</v>
      </c>
      <c r="AU74">
        <v>1.32067715790786</v>
      </c>
      <c r="AV74">
        <v>0.79245283018867896</v>
      </c>
      <c r="AW74">
        <v>0.112582781456953</v>
      </c>
      <c r="AX74">
        <v>3.6428256070640099</v>
      </c>
      <c r="AY74">
        <v>1650</v>
      </c>
      <c r="AZ74">
        <v>1.4724061810154501</v>
      </c>
      <c r="BA74">
        <v>667</v>
      </c>
      <c r="BB74">
        <v>1.9094922737306801</v>
      </c>
      <c r="BC74">
        <v>865</v>
      </c>
      <c r="BD74">
        <v>84</v>
      </c>
      <c r="BE74">
        <v>4.3690476190476097</v>
      </c>
      <c r="BF74">
        <v>70</v>
      </c>
      <c r="BG74">
        <v>-1.4159999999999999</v>
      </c>
      <c r="BH74">
        <v>0.13593380614657199</v>
      </c>
      <c r="BI74">
        <v>9.3380614657210398E-2</v>
      </c>
      <c r="BJ74">
        <v>4.2553191489361701E-2</v>
      </c>
      <c r="BK74">
        <v>0.70685579196217496</v>
      </c>
      <c r="BL74">
        <v>0.31103121395687899</v>
      </c>
      <c r="BM74">
        <v>0.54515050167224</v>
      </c>
      <c r="BN74">
        <v>1.1054908243345001</v>
      </c>
      <c r="BO74">
        <v>0.29314420803782498</v>
      </c>
      <c r="BP74">
        <v>0.46433034530746797</v>
      </c>
      <c r="BQ74">
        <v>133.119037557501</v>
      </c>
      <c r="BR74">
        <v>0.36290322580645101</v>
      </c>
      <c r="BS74">
        <v>2.1001298772957901</v>
      </c>
      <c r="BT74">
        <v>0.53546099290780103</v>
      </c>
      <c r="BU74">
        <v>0.37093058283656699</v>
      </c>
      <c r="BV74">
        <v>168.03155402496401</v>
      </c>
      <c r="BW74">
        <v>0.52538631346578302</v>
      </c>
      <c r="BX74">
        <v>1.0959235842692301</v>
      </c>
      <c r="BY74">
        <v>0.46453900709219798</v>
      </c>
      <c r="BZ74">
        <v>0.33872528640585498</v>
      </c>
      <c r="CA74">
        <v>0.45292620865139899</v>
      </c>
      <c r="CB74">
        <v>1.6211903631100599</v>
      </c>
    </row>
    <row r="75" spans="1:80" x14ac:dyDescent="0.3">
      <c r="A75" t="s">
        <v>148</v>
      </c>
      <c r="B75" t="s">
        <v>281</v>
      </c>
      <c r="C75">
        <v>929</v>
      </c>
      <c r="D75">
        <v>150</v>
      </c>
      <c r="E75">
        <v>0.15848856668487499</v>
      </c>
      <c r="F75">
        <v>147.235878450249</v>
      </c>
      <c r="G75">
        <v>0.40796555435952597</v>
      </c>
      <c r="H75">
        <v>1.1781426860661599</v>
      </c>
      <c r="I75">
        <v>0.83333333333333304</v>
      </c>
      <c r="J75">
        <v>0.12815884476534201</v>
      </c>
      <c r="K75">
        <v>3.3133574007220199</v>
      </c>
      <c r="L75">
        <v>1836</v>
      </c>
      <c r="M75">
        <v>1.07761732851985</v>
      </c>
      <c r="N75">
        <v>597</v>
      </c>
      <c r="O75">
        <v>1.2021660649819399</v>
      </c>
      <c r="P75">
        <v>666</v>
      </c>
      <c r="Q75">
        <v>75</v>
      </c>
      <c r="R75">
        <v>3.2266666666666599</v>
      </c>
      <c r="S75">
        <v>71.3</v>
      </c>
      <c r="T75">
        <v>1.327</v>
      </c>
      <c r="U75">
        <v>0.13562970936490801</v>
      </c>
      <c r="V75">
        <v>8.1808396124865401E-2</v>
      </c>
      <c r="W75">
        <v>5.3821313240043002E-2</v>
      </c>
      <c r="X75">
        <v>0.686759956942949</v>
      </c>
      <c r="Y75">
        <v>9.6821716506845207E-2</v>
      </c>
      <c r="Z75">
        <v>0.46081504702194298</v>
      </c>
      <c r="AA75">
        <v>0.92685015249457103</v>
      </c>
      <c r="AB75">
        <v>0.31324004305705</v>
      </c>
      <c r="AC75">
        <v>0.29368942721265401</v>
      </c>
      <c r="AD75">
        <v>0.292096219931271</v>
      </c>
      <c r="AE75">
        <v>2.0473192139491001</v>
      </c>
      <c r="AF75">
        <v>0.59634015069967705</v>
      </c>
      <c r="AG75">
        <v>0.19072409140030799</v>
      </c>
      <c r="AH75">
        <v>105.66114663577</v>
      </c>
      <c r="AI75">
        <v>0.44223826714801401</v>
      </c>
      <c r="AJ75">
        <v>0.97630432510257603</v>
      </c>
      <c r="AK75">
        <v>0.398277717976318</v>
      </c>
      <c r="AL75">
        <v>0.14989059264114701</v>
      </c>
      <c r="AM75">
        <v>55.459519277224601</v>
      </c>
      <c r="AN75">
        <v>0.36216216216216202</v>
      </c>
      <c r="AO75">
        <v>1.5471755102160201</v>
      </c>
      <c r="AP75">
        <v>764</v>
      </c>
      <c r="AQ75">
        <v>149</v>
      </c>
      <c r="AR75">
        <v>0.16127388604044099</v>
      </c>
      <c r="AS75">
        <v>123.213248934897</v>
      </c>
      <c r="AT75">
        <v>0.37565445026178002</v>
      </c>
      <c r="AU75">
        <v>1.46721983140502</v>
      </c>
      <c r="AV75">
        <v>0.65</v>
      </c>
      <c r="AW75">
        <v>0.16624685138539</v>
      </c>
      <c r="AX75">
        <v>2.8158690176322398</v>
      </c>
      <c r="AY75">
        <v>1118</v>
      </c>
      <c r="AZ75">
        <v>0.92947103274559195</v>
      </c>
      <c r="BA75">
        <v>369</v>
      </c>
      <c r="BB75">
        <v>1.6045340050377801</v>
      </c>
      <c r="BC75">
        <v>637</v>
      </c>
      <c r="BD75">
        <v>65</v>
      </c>
      <c r="BE75">
        <v>3.4769230769230699</v>
      </c>
      <c r="BF75">
        <v>71.400000000000006</v>
      </c>
      <c r="BG75">
        <v>-1.3240000000000001</v>
      </c>
      <c r="BH75">
        <v>0.18979057591623</v>
      </c>
      <c r="BI75">
        <v>0.14267015706806199</v>
      </c>
      <c r="BJ75">
        <v>4.7120418848167499E-2</v>
      </c>
      <c r="BK75">
        <v>0.65968586387434502</v>
      </c>
      <c r="BL75">
        <v>4.5323594436574098E-2</v>
      </c>
      <c r="BM75">
        <v>0.41071428571428498</v>
      </c>
      <c r="BN75">
        <v>1.1215232664799899</v>
      </c>
      <c r="BO75">
        <v>0.34031413612565398</v>
      </c>
      <c r="BP75">
        <v>0.38603906668793703</v>
      </c>
      <c r="BQ75">
        <v>112.30804491769899</v>
      </c>
      <c r="BR75">
        <v>0.30769230769230699</v>
      </c>
      <c r="BS75">
        <v>2.3617096931485602</v>
      </c>
      <c r="BT75">
        <v>0.51963350785340301</v>
      </c>
      <c r="BU75">
        <v>5.5335726793228998E-2</v>
      </c>
      <c r="BV75">
        <v>21.968283536911901</v>
      </c>
      <c r="BW75">
        <v>0.37027707808564198</v>
      </c>
      <c r="BX75">
        <v>1.12520956913576</v>
      </c>
      <c r="BY75">
        <v>0.47513089005235598</v>
      </c>
      <c r="BZ75">
        <v>0.309388553492284</v>
      </c>
      <c r="CA75">
        <v>0.38567493112947598</v>
      </c>
      <c r="CB75">
        <v>1.8263306067877501</v>
      </c>
    </row>
    <row r="76" spans="1:80" x14ac:dyDescent="0.3">
      <c r="A76" t="s">
        <v>95</v>
      </c>
      <c r="B76" t="s">
        <v>183</v>
      </c>
      <c r="C76">
        <v>802</v>
      </c>
      <c r="D76">
        <v>144</v>
      </c>
      <c r="E76">
        <v>0.105837977014269</v>
      </c>
      <c r="F76">
        <v>84.882057565444001</v>
      </c>
      <c r="G76">
        <v>0.37655860349127102</v>
      </c>
      <c r="H76">
        <v>1.20623770801435</v>
      </c>
      <c r="I76">
        <v>0.75342465753424603</v>
      </c>
      <c r="J76">
        <v>0.14047619047619</v>
      </c>
      <c r="K76">
        <v>2.8616666666666601</v>
      </c>
      <c r="L76">
        <v>1202</v>
      </c>
      <c r="M76">
        <v>0.97142857142857097</v>
      </c>
      <c r="N76">
        <v>408</v>
      </c>
      <c r="O76">
        <v>1.2</v>
      </c>
      <c r="P76">
        <v>504</v>
      </c>
      <c r="Q76">
        <v>58</v>
      </c>
      <c r="R76">
        <v>2.9655172413793101</v>
      </c>
      <c r="S76">
        <v>73.3</v>
      </c>
      <c r="T76">
        <v>1.1559999999999999</v>
      </c>
      <c r="U76">
        <v>0.19700748129675799</v>
      </c>
      <c r="V76">
        <v>0.123441396508728</v>
      </c>
      <c r="W76">
        <v>7.3566084788029895E-2</v>
      </c>
      <c r="X76">
        <v>0.66957605985037405</v>
      </c>
      <c r="Y76">
        <v>7.0433064585503802E-2</v>
      </c>
      <c r="Z76">
        <v>0.43575418994413401</v>
      </c>
      <c r="AA76">
        <v>0.97849427289442203</v>
      </c>
      <c r="AB76">
        <v>0.33042394014962501</v>
      </c>
      <c r="AC76">
        <v>0.17758302597369199</v>
      </c>
      <c r="AD76">
        <v>0.25660377358490499</v>
      </c>
      <c r="AE76">
        <v>1.98994305828</v>
      </c>
      <c r="AF76">
        <v>0.52369077306733103</v>
      </c>
      <c r="AG76">
        <v>0.110860260029309</v>
      </c>
      <c r="AH76">
        <v>46.561309212309901</v>
      </c>
      <c r="AI76">
        <v>0.41666666666666602</v>
      </c>
      <c r="AJ76">
        <v>0.96415430308584305</v>
      </c>
      <c r="AK76">
        <v>0.46882793017456298</v>
      </c>
      <c r="AL76">
        <v>0.122555743076281</v>
      </c>
      <c r="AM76">
        <v>46.080959396681799</v>
      </c>
      <c r="AN76">
        <v>0.33776595744680799</v>
      </c>
      <c r="AO76">
        <v>1.53981720299458</v>
      </c>
      <c r="AP76">
        <v>826</v>
      </c>
      <c r="AQ76">
        <v>145</v>
      </c>
      <c r="AR76">
        <v>0.28067280374319198</v>
      </c>
      <c r="AS76">
        <v>231.83573589187699</v>
      </c>
      <c r="AT76">
        <v>0.46368038740920098</v>
      </c>
      <c r="AU76">
        <v>1.18934323671428</v>
      </c>
      <c r="AV76">
        <v>0.74193548387096697</v>
      </c>
      <c r="AW76">
        <v>0.118681318681318</v>
      </c>
      <c r="AX76">
        <v>3.4949450549450498</v>
      </c>
      <c r="AY76">
        <v>1590</v>
      </c>
      <c r="AZ76">
        <v>1.2175824175824099</v>
      </c>
      <c r="BA76">
        <v>554</v>
      </c>
      <c r="BB76">
        <v>1.65274725274725</v>
      </c>
      <c r="BC76">
        <v>752</v>
      </c>
      <c r="BD76">
        <v>74</v>
      </c>
      <c r="BE76">
        <v>4.2837837837837798</v>
      </c>
      <c r="BF76">
        <v>69</v>
      </c>
      <c r="BG76">
        <v>-1.5169999999999999</v>
      </c>
      <c r="BH76">
        <v>0.119854721549636</v>
      </c>
      <c r="BI76">
        <v>7.5060532687651296E-2</v>
      </c>
      <c r="BJ76">
        <v>4.4794188861985398E-2</v>
      </c>
      <c r="BK76">
        <v>0.71428571428571397</v>
      </c>
      <c r="BL76">
        <v>0.238857742365675</v>
      </c>
      <c r="BM76">
        <v>0.51355932203389798</v>
      </c>
      <c r="BN76">
        <v>1.00072545318312</v>
      </c>
      <c r="BO76">
        <v>0.28571428571428498</v>
      </c>
      <c r="BP76">
        <v>0.38521045718698599</v>
      </c>
      <c r="BQ76">
        <v>89.899018144718795</v>
      </c>
      <c r="BR76">
        <v>0.338983050847457</v>
      </c>
      <c r="BS76">
        <v>1.90373309183857</v>
      </c>
      <c r="BT76">
        <v>0.55084745762711795</v>
      </c>
      <c r="BU76">
        <v>0.318782196031897</v>
      </c>
      <c r="BV76">
        <v>145.045899194513</v>
      </c>
      <c r="BW76">
        <v>0.47472527472527398</v>
      </c>
      <c r="BX76">
        <v>1.1118857678203999</v>
      </c>
      <c r="BY76">
        <v>0.44673123486682798</v>
      </c>
      <c r="BZ76">
        <v>0.24362877545994199</v>
      </c>
      <c r="CA76">
        <v>0.45257452574525697</v>
      </c>
      <c r="CB76">
        <v>1.28952774737942</v>
      </c>
    </row>
    <row r="77" spans="1:80" x14ac:dyDescent="0.3">
      <c r="A77" t="s">
        <v>45</v>
      </c>
      <c r="B77" t="s">
        <v>280</v>
      </c>
      <c r="C77">
        <v>898</v>
      </c>
      <c r="D77">
        <v>165</v>
      </c>
      <c r="E77">
        <v>0.26145480972378499</v>
      </c>
      <c r="F77">
        <v>234.78641913195901</v>
      </c>
      <c r="G77">
        <v>0.43429844097995501</v>
      </c>
      <c r="H77">
        <v>1.3660915469916199</v>
      </c>
      <c r="I77">
        <v>0.66</v>
      </c>
      <c r="J77">
        <v>0.205314009661835</v>
      </c>
      <c r="K77">
        <v>2.8939613526570001</v>
      </c>
      <c r="L77">
        <v>1198</v>
      </c>
      <c r="M77">
        <v>1.07487922705314</v>
      </c>
      <c r="N77">
        <v>445</v>
      </c>
      <c r="O77">
        <v>1.4227053140096599</v>
      </c>
      <c r="P77">
        <v>589</v>
      </c>
      <c r="Q77">
        <v>80</v>
      </c>
      <c r="R77">
        <v>4.3250000000000002</v>
      </c>
      <c r="S77">
        <v>71.5</v>
      </c>
      <c r="T77">
        <v>1.292</v>
      </c>
      <c r="U77">
        <v>0.170378619153674</v>
      </c>
      <c r="V77">
        <v>0.105790645879732</v>
      </c>
      <c r="W77">
        <v>6.4587973273942098E-2</v>
      </c>
      <c r="X77">
        <v>0.68374164810690397</v>
      </c>
      <c r="Y77">
        <v>0.182254166023401</v>
      </c>
      <c r="Z77">
        <v>0.47882736156351702</v>
      </c>
      <c r="AA77">
        <v>1.13048130267499</v>
      </c>
      <c r="AB77">
        <v>0.31625835189309498</v>
      </c>
      <c r="AC77">
        <v>0.43268437039996799</v>
      </c>
      <c r="AD77">
        <v>0.338028169014084</v>
      </c>
      <c r="AE77">
        <v>2.0876479202113098</v>
      </c>
      <c r="AF77">
        <v>0.461024498886414</v>
      </c>
      <c r="AG77">
        <v>0.13546036829174499</v>
      </c>
      <c r="AH77">
        <v>56.080592472782499</v>
      </c>
      <c r="AI77">
        <v>0.41062801932367099</v>
      </c>
      <c r="AJ77">
        <v>0.99771131136047297</v>
      </c>
      <c r="AK77">
        <v>0.53897550111358505</v>
      </c>
      <c r="AL77">
        <v>0.36922691458507501</v>
      </c>
      <c r="AM77">
        <v>178.70582665917601</v>
      </c>
      <c r="AN77">
        <v>0.45454545454545398</v>
      </c>
      <c r="AO77">
        <v>1.6507490017975199</v>
      </c>
      <c r="AP77">
        <v>881</v>
      </c>
      <c r="AQ77">
        <v>170</v>
      </c>
      <c r="AR77">
        <v>8.6151463302124295E-2</v>
      </c>
      <c r="AS77">
        <v>75.899439169171501</v>
      </c>
      <c r="AT77">
        <v>0.39160045402951099</v>
      </c>
      <c r="AU77">
        <v>1.21640415944736</v>
      </c>
      <c r="AV77">
        <v>0.74509803921568596</v>
      </c>
      <c r="AW77">
        <v>0.19377990430622</v>
      </c>
      <c r="AX77">
        <v>2.96244019138756</v>
      </c>
      <c r="AY77">
        <v>1238</v>
      </c>
      <c r="AZ77">
        <v>1.0454545454545401</v>
      </c>
      <c r="BA77">
        <v>437</v>
      </c>
      <c r="BB77">
        <v>1.3397129186602801</v>
      </c>
      <c r="BC77">
        <v>560</v>
      </c>
      <c r="BD77">
        <v>69</v>
      </c>
      <c r="BE77">
        <v>2.8985507246376798</v>
      </c>
      <c r="BF77">
        <v>71.599999999999994</v>
      </c>
      <c r="BG77">
        <v>-1.2889999999999999</v>
      </c>
      <c r="BH77">
        <v>0.17366628830874001</v>
      </c>
      <c r="BI77">
        <v>0.118047673098751</v>
      </c>
      <c r="BJ77">
        <v>5.5618615209988599E-2</v>
      </c>
      <c r="BK77">
        <v>0.65380249716231498</v>
      </c>
      <c r="BL77">
        <v>3.5257339167225399E-2</v>
      </c>
      <c r="BM77">
        <v>0.46180555555555503</v>
      </c>
      <c r="BN77">
        <v>0.94822719299476699</v>
      </c>
      <c r="BO77">
        <v>0.34619750283768402</v>
      </c>
      <c r="BP77">
        <v>0.18226626822573599</v>
      </c>
      <c r="BQ77">
        <v>43.726458897746198</v>
      </c>
      <c r="BR77">
        <v>0.25901639344262201</v>
      </c>
      <c r="BS77">
        <v>2.1193797680092601</v>
      </c>
      <c r="BT77">
        <v>0.47446083995459698</v>
      </c>
      <c r="BU77">
        <v>8.1196388600351402E-2</v>
      </c>
      <c r="BV77">
        <v>33.940090434946796</v>
      </c>
      <c r="BW77">
        <v>0.389952153110047</v>
      </c>
      <c r="BX77">
        <v>1.0332165737952601</v>
      </c>
      <c r="BY77">
        <v>0.52440408626560697</v>
      </c>
      <c r="BZ77">
        <v>9.4646014930186706E-2</v>
      </c>
      <c r="CA77">
        <v>0.39393939393939298</v>
      </c>
      <c r="CB77">
        <v>1.38046776637753</v>
      </c>
    </row>
    <row r="78" spans="1:80" x14ac:dyDescent="0.3">
      <c r="A78" t="s">
        <v>96</v>
      </c>
      <c r="B78" t="s">
        <v>279</v>
      </c>
      <c r="C78">
        <v>698</v>
      </c>
      <c r="D78">
        <v>126</v>
      </c>
      <c r="E78">
        <v>0.20990044859801499</v>
      </c>
      <c r="F78">
        <v>146.51051312141399</v>
      </c>
      <c r="G78">
        <v>0.44699140401146098</v>
      </c>
      <c r="H78">
        <v>1.1644385995556401</v>
      </c>
      <c r="I78">
        <v>0.72</v>
      </c>
      <c r="J78">
        <v>0.14621409921671</v>
      </c>
      <c r="K78">
        <v>3.4976501305482999</v>
      </c>
      <c r="L78">
        <v>1340</v>
      </c>
      <c r="M78">
        <v>1.42036553524804</v>
      </c>
      <c r="N78">
        <v>544</v>
      </c>
      <c r="O78">
        <v>1.9791122715404701</v>
      </c>
      <c r="P78">
        <v>758</v>
      </c>
      <c r="Q78">
        <v>61</v>
      </c>
      <c r="R78">
        <v>3.85245901639344</v>
      </c>
      <c r="S78">
        <v>71</v>
      </c>
      <c r="T78">
        <v>1.3740000000000001</v>
      </c>
      <c r="U78">
        <v>0.16189111747851001</v>
      </c>
      <c r="V78">
        <v>0.108882521489971</v>
      </c>
      <c r="W78">
        <v>5.3008595988538597E-2</v>
      </c>
      <c r="X78">
        <v>0.68911174785100204</v>
      </c>
      <c r="Y78">
        <v>0.160654082909503</v>
      </c>
      <c r="Z78">
        <v>0.51559251559251496</v>
      </c>
      <c r="AA78">
        <v>0.97806704032277803</v>
      </c>
      <c r="AB78">
        <v>0.31088825214899701</v>
      </c>
      <c r="AC78">
        <v>0.31905944351126098</v>
      </c>
      <c r="AD78">
        <v>0.29493087557603598</v>
      </c>
      <c r="AE78">
        <v>1.88662839158299</v>
      </c>
      <c r="AF78">
        <v>0.54871060171919706</v>
      </c>
      <c r="AG78">
        <v>0.277109971837804</v>
      </c>
      <c r="AH78">
        <v>106.133119213879</v>
      </c>
      <c r="AI78">
        <v>0.47519582245430803</v>
      </c>
      <c r="AJ78">
        <v>1.0940375885204501</v>
      </c>
      <c r="AK78">
        <v>0.44269340974212001</v>
      </c>
      <c r="AL78">
        <v>0.171588816554265</v>
      </c>
      <c r="AM78">
        <v>53.020944315267997</v>
      </c>
      <c r="AN78">
        <v>0.42071197411003203</v>
      </c>
      <c r="AO78">
        <v>1.2630000150049101</v>
      </c>
      <c r="AP78">
        <v>792</v>
      </c>
      <c r="AQ78">
        <v>122</v>
      </c>
      <c r="AR78">
        <v>0.27223750225253701</v>
      </c>
      <c r="AS78">
        <v>215.61210178400901</v>
      </c>
      <c r="AT78">
        <v>0.469696969696969</v>
      </c>
      <c r="AU78">
        <v>1.1941278289786901</v>
      </c>
      <c r="AV78">
        <v>0.64285714285714202</v>
      </c>
      <c r="AW78">
        <v>0.135135135135135</v>
      </c>
      <c r="AX78">
        <v>3.3115479115479101</v>
      </c>
      <c r="AY78">
        <v>1348</v>
      </c>
      <c r="AZ78">
        <v>1.1523341523341499</v>
      </c>
      <c r="BA78">
        <v>469</v>
      </c>
      <c r="BB78">
        <v>1.28501228501228</v>
      </c>
      <c r="BC78">
        <v>523</v>
      </c>
      <c r="BD78">
        <v>69</v>
      </c>
      <c r="BE78">
        <v>4.0144927536231796</v>
      </c>
      <c r="BF78">
        <v>71.099999999999994</v>
      </c>
      <c r="BG78">
        <v>-1.3380000000000001</v>
      </c>
      <c r="BH78">
        <v>0.122474747474747</v>
      </c>
      <c r="BI78">
        <v>7.9545454545454503E-2</v>
      </c>
      <c r="BJ78">
        <v>4.29292929292929E-2</v>
      </c>
      <c r="BK78">
        <v>0.73863636363636298</v>
      </c>
      <c r="BL78">
        <v>0.22522248481648499</v>
      </c>
      <c r="BM78">
        <v>0.51623931623931596</v>
      </c>
      <c r="BN78">
        <v>1.0362765526898601</v>
      </c>
      <c r="BO78">
        <v>0.26136363636363602</v>
      </c>
      <c r="BP78">
        <v>0.40510602978920801</v>
      </c>
      <c r="BQ78">
        <v>136.701595362814</v>
      </c>
      <c r="BR78">
        <v>0.33816425120772903</v>
      </c>
      <c r="BS78">
        <v>1.87514333525333</v>
      </c>
      <c r="BT78">
        <v>0.51388888888888795</v>
      </c>
      <c r="BU78">
        <v>0.204447336064286</v>
      </c>
      <c r="BV78">
        <v>83.210065778164704</v>
      </c>
      <c r="BW78">
        <v>0.44471744471744401</v>
      </c>
      <c r="BX78">
        <v>0.99410781633503298</v>
      </c>
      <c r="BY78">
        <v>0.48358585858585801</v>
      </c>
      <c r="BZ78">
        <v>0.35692322549037597</v>
      </c>
      <c r="CA78">
        <v>0.49869451697127898</v>
      </c>
      <c r="CB78">
        <v>1.3836755896514701</v>
      </c>
    </row>
    <row r="79" spans="1:80" x14ac:dyDescent="0.3">
      <c r="A79" t="s">
        <v>127</v>
      </c>
      <c r="B79" t="s">
        <v>183</v>
      </c>
      <c r="C79">
        <v>914</v>
      </c>
      <c r="D79">
        <v>154</v>
      </c>
      <c r="E79">
        <v>0.43737971746235998</v>
      </c>
      <c r="F79">
        <v>399.76506176059701</v>
      </c>
      <c r="G79">
        <v>0.52844638949671696</v>
      </c>
      <c r="H79">
        <v>1.3639762873902299</v>
      </c>
      <c r="I79">
        <v>0.72580645161290303</v>
      </c>
      <c r="J79">
        <v>0.150246305418719</v>
      </c>
      <c r="K79">
        <v>3.3509852216748701</v>
      </c>
      <c r="L79">
        <v>1361</v>
      </c>
      <c r="M79">
        <v>1.2709359605911299</v>
      </c>
      <c r="N79">
        <v>516</v>
      </c>
      <c r="O79">
        <v>1.75615763546798</v>
      </c>
      <c r="P79">
        <v>713</v>
      </c>
      <c r="Q79">
        <v>92</v>
      </c>
      <c r="R79">
        <v>4.88043478260869</v>
      </c>
      <c r="S79">
        <v>70.400000000000006</v>
      </c>
      <c r="T79">
        <v>1.385</v>
      </c>
      <c r="U79">
        <v>0.109409190371991</v>
      </c>
      <c r="V79">
        <v>6.4551422319474805E-2</v>
      </c>
      <c r="W79">
        <v>4.48577680525164E-2</v>
      </c>
      <c r="X79">
        <v>0.74617067833698003</v>
      </c>
      <c r="Y79">
        <v>0.37641665345992298</v>
      </c>
      <c r="Z79">
        <v>0.57331378299120195</v>
      </c>
      <c r="AA79">
        <v>1.20408636543803</v>
      </c>
      <c r="AB79">
        <v>0.25382932166301903</v>
      </c>
      <c r="AC79">
        <v>0.61659010388331803</v>
      </c>
      <c r="AD79">
        <v>0.39655172413793099</v>
      </c>
      <c r="AE79">
        <v>2.0435084556871002</v>
      </c>
      <c r="AF79">
        <v>0.44420131291028397</v>
      </c>
      <c r="AG79">
        <v>0.24738364265705101</v>
      </c>
      <c r="AH79">
        <v>100.437758918763</v>
      </c>
      <c r="AI79">
        <v>0.49261083743842299</v>
      </c>
      <c r="AJ79">
        <v>1.0019651736679001</v>
      </c>
      <c r="AK79">
        <v>0.55579868708971503</v>
      </c>
      <c r="AL79">
        <v>0.58922697409809899</v>
      </c>
      <c r="AM79">
        <v>299.32730284183401</v>
      </c>
      <c r="AN79">
        <v>0.55708661417322802</v>
      </c>
      <c r="AO79">
        <v>1.6198145303035401</v>
      </c>
      <c r="AP79">
        <v>902</v>
      </c>
      <c r="AQ79">
        <v>156</v>
      </c>
      <c r="AR79">
        <v>0.13230041279225499</v>
      </c>
      <c r="AS79">
        <v>119.33497233861399</v>
      </c>
      <c r="AT79">
        <v>0.42128603104212797</v>
      </c>
      <c r="AU79">
        <v>1.2650672530532501</v>
      </c>
      <c r="AV79">
        <v>0.75757575757575701</v>
      </c>
      <c r="AW79">
        <v>0.19268292682926799</v>
      </c>
      <c r="AX79">
        <v>2.6936585365853598</v>
      </c>
      <c r="AY79">
        <v>1104</v>
      </c>
      <c r="AZ79">
        <v>1.0585365853658499</v>
      </c>
      <c r="BA79">
        <v>434</v>
      </c>
      <c r="BB79">
        <v>1.1439024390243899</v>
      </c>
      <c r="BC79">
        <v>469</v>
      </c>
      <c r="BD79">
        <v>65</v>
      </c>
      <c r="BE79">
        <v>3.6615384615384601</v>
      </c>
      <c r="BF79">
        <v>75</v>
      </c>
      <c r="BG79">
        <v>-1.0269999999999999</v>
      </c>
      <c r="BH79">
        <v>0.19290465631928999</v>
      </c>
      <c r="BI79">
        <v>0.11086474501108599</v>
      </c>
      <c r="BJ79">
        <v>8.2039911308203997E-2</v>
      </c>
      <c r="BK79">
        <v>0.67627494456762705</v>
      </c>
      <c r="BL79">
        <v>8.0977686957089401E-2</v>
      </c>
      <c r="BM79">
        <v>0.47213114754098301</v>
      </c>
      <c r="BN79">
        <v>1.0980716644080499</v>
      </c>
      <c r="BO79">
        <v>0.32372505543237201</v>
      </c>
      <c r="BP79">
        <v>0.23951569621503299</v>
      </c>
      <c r="BQ79">
        <v>96.596402507479198</v>
      </c>
      <c r="BR79">
        <v>0.31506849315068403</v>
      </c>
      <c r="BS79">
        <v>1.78783605229039</v>
      </c>
      <c r="BT79">
        <v>0.45454545454545398</v>
      </c>
      <c r="BU79">
        <v>5.9395882562529902E-2</v>
      </c>
      <c r="BV79">
        <v>24.3523118506372</v>
      </c>
      <c r="BW79">
        <v>0.41463414634146301</v>
      </c>
      <c r="BX79">
        <v>0.96868035111722495</v>
      </c>
      <c r="BY79">
        <v>0.544345898004434</v>
      </c>
      <c r="BZ79">
        <v>0.19673401732684101</v>
      </c>
      <c r="CA79">
        <v>0.427698574338085</v>
      </c>
      <c r="CB79">
        <v>1.5049995070014599</v>
      </c>
    </row>
    <row r="80" spans="1:80" x14ac:dyDescent="0.3">
      <c r="A80" t="s">
        <v>28</v>
      </c>
      <c r="B80" t="s">
        <v>2</v>
      </c>
      <c r="C80">
        <v>850</v>
      </c>
      <c r="D80">
        <v>152</v>
      </c>
      <c r="E80">
        <v>0.34225488454902397</v>
      </c>
      <c r="F80">
        <v>290.91665186667001</v>
      </c>
      <c r="G80">
        <v>0.48235294117646998</v>
      </c>
      <c r="H80">
        <v>1.34436105546458</v>
      </c>
      <c r="I80">
        <v>0.71186440677966101</v>
      </c>
      <c r="J80">
        <v>0.19660194174757201</v>
      </c>
      <c r="K80">
        <v>3.0271844660194098</v>
      </c>
      <c r="L80">
        <v>1247</v>
      </c>
      <c r="M80">
        <v>1.3179611650485401</v>
      </c>
      <c r="N80">
        <v>543</v>
      </c>
      <c r="O80">
        <v>2.32766990291262</v>
      </c>
      <c r="P80">
        <v>959</v>
      </c>
      <c r="Q80">
        <v>91</v>
      </c>
      <c r="R80">
        <v>4.8571428571428497</v>
      </c>
      <c r="S80">
        <v>69.5</v>
      </c>
      <c r="T80">
        <v>1.427</v>
      </c>
      <c r="U80">
        <v>0.150588235294117</v>
      </c>
      <c r="V80">
        <v>0.104705882352941</v>
      </c>
      <c r="W80">
        <v>4.5882352941176402E-2</v>
      </c>
      <c r="X80">
        <v>0.69882352941176396</v>
      </c>
      <c r="Y80">
        <v>0.25518767636480599</v>
      </c>
      <c r="Z80">
        <v>0.53367003367003296</v>
      </c>
      <c r="AA80">
        <v>1.0848956989738701</v>
      </c>
      <c r="AB80">
        <v>0.30117647058823499</v>
      </c>
      <c r="AC80">
        <v>0.54427801603896497</v>
      </c>
      <c r="AD80">
        <v>0.36328125</v>
      </c>
      <c r="AE80">
        <v>2.2287752275888502</v>
      </c>
      <c r="AF80">
        <v>0.48470588235294099</v>
      </c>
      <c r="AG80">
        <v>0.28170117923273702</v>
      </c>
      <c r="AH80">
        <v>116.06088584388699</v>
      </c>
      <c r="AI80">
        <v>0.490291262135922</v>
      </c>
      <c r="AJ80">
        <v>1.0995486604652001</v>
      </c>
      <c r="AK80">
        <v>0.51294117647058801</v>
      </c>
      <c r="AL80">
        <v>0.40759994852437698</v>
      </c>
      <c r="AM80">
        <v>177.713577556628</v>
      </c>
      <c r="AN80">
        <v>0.47706422018348599</v>
      </c>
      <c r="AO80">
        <v>1.58211155445437</v>
      </c>
      <c r="AP80">
        <v>894</v>
      </c>
      <c r="AQ80">
        <v>154</v>
      </c>
      <c r="AR80">
        <v>0.21288768773906799</v>
      </c>
      <c r="AS80">
        <v>190.32159283872599</v>
      </c>
      <c r="AT80">
        <v>0.41498881431767298</v>
      </c>
      <c r="AU80">
        <v>1.3729275357962301</v>
      </c>
      <c r="AV80">
        <v>0.72131147540983598</v>
      </c>
      <c r="AW80">
        <v>0.210900473933649</v>
      </c>
      <c r="AX80">
        <v>2.7059241706161101</v>
      </c>
      <c r="AY80">
        <v>1142</v>
      </c>
      <c r="AZ80">
        <v>1.11611374407582</v>
      </c>
      <c r="BA80">
        <v>471</v>
      </c>
      <c r="BB80">
        <v>1.2511848341232199</v>
      </c>
      <c r="BC80">
        <v>528</v>
      </c>
      <c r="BD80">
        <v>70</v>
      </c>
      <c r="BE80">
        <v>3.8285714285714199</v>
      </c>
      <c r="BF80">
        <v>72.5</v>
      </c>
      <c r="BG80">
        <v>-1.204</v>
      </c>
      <c r="BH80">
        <v>0.180089485458612</v>
      </c>
      <c r="BI80">
        <v>0.139821029082774</v>
      </c>
      <c r="BJ80">
        <v>4.0268456375838903E-2</v>
      </c>
      <c r="BK80">
        <v>0.66442953020134199</v>
      </c>
      <c r="BL80">
        <v>0.14423740713696201</v>
      </c>
      <c r="BM80">
        <v>0.46296296296296202</v>
      </c>
      <c r="BN80">
        <v>1.15122721797669</v>
      </c>
      <c r="BO80">
        <v>0.33557046979865701</v>
      </c>
      <c r="BP80">
        <v>0.34881524333123798</v>
      </c>
      <c r="BQ80">
        <v>155.10670253750899</v>
      </c>
      <c r="BR80">
        <v>0.32</v>
      </c>
      <c r="BS80">
        <v>2.0080065712167801</v>
      </c>
      <c r="BT80">
        <v>0.47203579418344499</v>
      </c>
      <c r="BU80">
        <v>0.106864855364892</v>
      </c>
      <c r="BV80">
        <v>45.0969689639848</v>
      </c>
      <c r="BW80">
        <v>0.40995260663507099</v>
      </c>
      <c r="BX80">
        <v>1.0841024347852199</v>
      </c>
      <c r="BY80">
        <v>0.52125279642058098</v>
      </c>
      <c r="BZ80">
        <v>0.332847001153454</v>
      </c>
      <c r="CA80">
        <v>0.42489270386265998</v>
      </c>
      <c r="CB80">
        <v>1.62528482102301</v>
      </c>
    </row>
    <row r="81" spans="1:80" x14ac:dyDescent="0.3">
      <c r="A81" t="s">
        <v>128</v>
      </c>
      <c r="B81" t="s">
        <v>2</v>
      </c>
      <c r="C81">
        <v>970</v>
      </c>
      <c r="D81">
        <v>178</v>
      </c>
      <c r="E81">
        <v>0.16088070847310901</v>
      </c>
      <c r="F81">
        <v>156.05428721891599</v>
      </c>
      <c r="G81">
        <v>0.42371134020618501</v>
      </c>
      <c r="H81">
        <v>1.1938810183986099</v>
      </c>
      <c r="I81">
        <v>0.65753424657534199</v>
      </c>
      <c r="J81">
        <v>0.19774011299434999</v>
      </c>
      <c r="K81">
        <v>2.7510357815442501</v>
      </c>
      <c r="L81">
        <v>1461</v>
      </c>
      <c r="M81">
        <v>1.0376647834274899</v>
      </c>
      <c r="N81">
        <v>551</v>
      </c>
      <c r="O81">
        <v>0.88512241054613905</v>
      </c>
      <c r="P81">
        <v>470</v>
      </c>
      <c r="Q81">
        <v>86</v>
      </c>
      <c r="R81">
        <v>3.8720930232558102</v>
      </c>
      <c r="S81">
        <v>69</v>
      </c>
      <c r="T81">
        <v>1.4650000000000001</v>
      </c>
      <c r="U81">
        <v>0.160824742268041</v>
      </c>
      <c r="V81">
        <v>0.105154639175257</v>
      </c>
      <c r="W81">
        <v>5.5670103092783502E-2</v>
      </c>
      <c r="X81">
        <v>0.68659793814432901</v>
      </c>
      <c r="Y81">
        <v>0.113426955526868</v>
      </c>
      <c r="Z81">
        <v>0.48348348348348302</v>
      </c>
      <c r="AA81">
        <v>0.97368113513258403</v>
      </c>
      <c r="AB81">
        <v>0.31340206185566999</v>
      </c>
      <c r="AC81">
        <v>0.26484189091454702</v>
      </c>
      <c r="AD81">
        <v>0.292763157894736</v>
      </c>
      <c r="AE81">
        <v>1.99055924774313</v>
      </c>
      <c r="AF81">
        <v>0.54742268041237097</v>
      </c>
      <c r="AG81">
        <v>4.2418580866364602E-2</v>
      </c>
      <c r="AH81">
        <v>22.5242664400396</v>
      </c>
      <c r="AI81">
        <v>0.41242937853107298</v>
      </c>
      <c r="AJ81">
        <v>0.86950520896637296</v>
      </c>
      <c r="AK81">
        <v>0.45051546391752501</v>
      </c>
      <c r="AL81">
        <v>0.31811639457759</v>
      </c>
      <c r="AM81">
        <v>139.016864430407</v>
      </c>
      <c r="AN81">
        <v>0.43935926773455303</v>
      </c>
      <c r="AO81">
        <v>1.56387217603226</v>
      </c>
      <c r="AP81">
        <v>848</v>
      </c>
      <c r="AQ81">
        <v>173</v>
      </c>
      <c r="AR81">
        <v>4.6251763635311E-2</v>
      </c>
      <c r="AS81">
        <v>39.221495562743698</v>
      </c>
      <c r="AT81">
        <v>0.35613207547169801</v>
      </c>
      <c r="AU81">
        <v>1.24129517842107</v>
      </c>
      <c r="AV81">
        <v>0.49019607843137197</v>
      </c>
      <c r="AW81">
        <v>0.239247311827957</v>
      </c>
      <c r="AX81">
        <v>2.3236559139784898</v>
      </c>
      <c r="AY81">
        <v>864</v>
      </c>
      <c r="AZ81">
        <v>0.782258064516129</v>
      </c>
      <c r="BA81">
        <v>291</v>
      </c>
      <c r="BB81">
        <v>0.96236559139784905</v>
      </c>
      <c r="BC81">
        <v>358</v>
      </c>
      <c r="BD81">
        <v>60</v>
      </c>
      <c r="BE81">
        <v>3.05</v>
      </c>
      <c r="BF81">
        <v>73.599999999999994</v>
      </c>
      <c r="BG81">
        <v>-1.1339999999999999</v>
      </c>
      <c r="BH81">
        <v>0.227594339622641</v>
      </c>
      <c r="BI81">
        <v>0.16391509433962201</v>
      </c>
      <c r="BJ81">
        <v>6.3679245283018798E-2</v>
      </c>
      <c r="BK81">
        <v>0.64622641509433898</v>
      </c>
      <c r="BL81">
        <v>7.8923557276166807E-3</v>
      </c>
      <c r="BM81">
        <v>0.41423357664233501</v>
      </c>
      <c r="BN81">
        <v>1.01509548248503</v>
      </c>
      <c r="BO81">
        <v>0.35377358490566002</v>
      </c>
      <c r="BP81">
        <v>0.116321615413366</v>
      </c>
      <c r="BQ81">
        <v>54.595045983657897</v>
      </c>
      <c r="BR81">
        <v>0.25</v>
      </c>
      <c r="BS81">
        <v>1.9259262581208201</v>
      </c>
      <c r="BT81">
        <v>0.43867924528301799</v>
      </c>
      <c r="BU81">
        <v>-3.0709234430369801E-2</v>
      </c>
      <c r="BV81">
        <v>-11.423835208097501</v>
      </c>
      <c r="BW81">
        <v>0.33870967741935398</v>
      </c>
      <c r="BX81">
        <v>0.94637233704822299</v>
      </c>
      <c r="BY81">
        <v>0.56014150943396201</v>
      </c>
      <c r="BZ81">
        <v>0.114936938912964</v>
      </c>
      <c r="CA81">
        <v>0.37052631578947298</v>
      </c>
      <c r="CB81">
        <v>1.45243312167664</v>
      </c>
    </row>
    <row r="82" spans="1:80" x14ac:dyDescent="0.3">
      <c r="A82" t="s">
        <v>149</v>
      </c>
      <c r="B82" t="s">
        <v>187</v>
      </c>
      <c r="C82">
        <v>810</v>
      </c>
      <c r="D82">
        <v>138</v>
      </c>
      <c r="E82">
        <v>0.16360348620344201</v>
      </c>
      <c r="F82">
        <v>132.518823824788</v>
      </c>
      <c r="G82">
        <v>0.41481481481481403</v>
      </c>
      <c r="H82">
        <v>1.30551393463416</v>
      </c>
      <c r="I82">
        <v>0.74509803921568596</v>
      </c>
      <c r="J82">
        <v>0.175480769230769</v>
      </c>
      <c r="K82">
        <v>3.05865384615384</v>
      </c>
      <c r="L82">
        <v>1272</v>
      </c>
      <c r="M82">
        <v>1.1009615384615301</v>
      </c>
      <c r="N82">
        <v>458</v>
      </c>
      <c r="O82">
        <v>1.57932692307692</v>
      </c>
      <c r="P82">
        <v>657</v>
      </c>
      <c r="Q82">
        <v>74</v>
      </c>
      <c r="R82">
        <v>3.56756756756756</v>
      </c>
      <c r="S82">
        <v>69.400000000000006</v>
      </c>
      <c r="T82">
        <v>1.468</v>
      </c>
      <c r="U82">
        <v>0.20617283950617199</v>
      </c>
      <c r="V82">
        <v>0.120987654320987</v>
      </c>
      <c r="W82">
        <v>8.51851851851851E-2</v>
      </c>
      <c r="X82">
        <v>0.655555555555555</v>
      </c>
      <c r="Y82">
        <v>6.4996944940475004E-2</v>
      </c>
      <c r="Z82">
        <v>0.45951035781544203</v>
      </c>
      <c r="AA82">
        <v>1.00235305403042</v>
      </c>
      <c r="AB82">
        <v>0.344444444444444</v>
      </c>
      <c r="AC82">
        <v>0.351274000220058</v>
      </c>
      <c r="AD82">
        <v>0.329749103942652</v>
      </c>
      <c r="AE82">
        <v>2.1095493136266898</v>
      </c>
      <c r="AF82">
        <v>0.51358024691357995</v>
      </c>
      <c r="AG82">
        <v>0.172600334664468</v>
      </c>
      <c r="AH82">
        <v>71.801739220418696</v>
      </c>
      <c r="AI82">
        <v>0.44951923076923</v>
      </c>
      <c r="AJ82">
        <v>1.1087766924223801</v>
      </c>
      <c r="AK82">
        <v>0.47901234567901202</v>
      </c>
      <c r="AL82">
        <v>0.20876193723289599</v>
      </c>
      <c r="AM82">
        <v>80.999631646363895</v>
      </c>
      <c r="AN82">
        <v>0.384020618556701</v>
      </c>
      <c r="AO82">
        <v>1.55242577553082</v>
      </c>
      <c r="AP82">
        <v>822</v>
      </c>
      <c r="AQ82">
        <v>137</v>
      </c>
      <c r="AR82">
        <v>0.144970825450952</v>
      </c>
      <c r="AS82">
        <v>119.166018520682</v>
      </c>
      <c r="AT82">
        <v>0.41484184914841798</v>
      </c>
      <c r="AU82">
        <v>1.21668409926874</v>
      </c>
      <c r="AV82">
        <v>0.67741935483870896</v>
      </c>
      <c r="AW82">
        <v>0.15517241379310301</v>
      </c>
      <c r="AX82">
        <v>2.9953201970443302</v>
      </c>
      <c r="AY82">
        <v>1216</v>
      </c>
      <c r="AZ82">
        <v>0.866995073891625</v>
      </c>
      <c r="BA82">
        <v>352</v>
      </c>
      <c r="BB82">
        <v>0.72167487684729004</v>
      </c>
      <c r="BC82">
        <v>293</v>
      </c>
      <c r="BD82">
        <v>67</v>
      </c>
      <c r="BE82">
        <v>3.5820895522387999</v>
      </c>
      <c r="BF82">
        <v>70.7</v>
      </c>
      <c r="BG82">
        <v>-1.371</v>
      </c>
      <c r="BH82">
        <v>0.16423357664233501</v>
      </c>
      <c r="BI82">
        <v>0.10218978102189701</v>
      </c>
      <c r="BJ82">
        <v>6.2043795620437901E-2</v>
      </c>
      <c r="BK82">
        <v>0.69708029197080201</v>
      </c>
      <c r="BL82">
        <v>0.143864355612244</v>
      </c>
      <c r="BM82">
        <v>0.47993019197207598</v>
      </c>
      <c r="BN82">
        <v>0.98936752911286796</v>
      </c>
      <c r="BO82">
        <v>0.30291970802919699</v>
      </c>
      <c r="BP82">
        <v>0.14751703917616901</v>
      </c>
      <c r="BQ82">
        <v>104.113305697993</v>
      </c>
      <c r="BR82">
        <v>0.265060240963855</v>
      </c>
      <c r="BS82">
        <v>2.16383647491821</v>
      </c>
      <c r="BT82">
        <v>0.49391727493917198</v>
      </c>
      <c r="BU82">
        <v>7.5550695131432505E-2</v>
      </c>
      <c r="BV82">
        <v>30.673582223361599</v>
      </c>
      <c r="BW82">
        <v>0.41871921182265998</v>
      </c>
      <c r="BX82">
        <v>0.84800387563509205</v>
      </c>
      <c r="BY82">
        <v>0.5</v>
      </c>
      <c r="BZ82">
        <v>0.25331704549389999</v>
      </c>
      <c r="CA82">
        <v>0.41605839416058299</v>
      </c>
      <c r="CB82">
        <v>1.58320829820277</v>
      </c>
    </row>
    <row r="83" spans="1:80" x14ac:dyDescent="0.3">
      <c r="A83" t="s">
        <v>63</v>
      </c>
      <c r="B83" t="s">
        <v>182</v>
      </c>
      <c r="C83">
        <v>1002</v>
      </c>
      <c r="D83">
        <v>158</v>
      </c>
      <c r="E83">
        <v>0.28093195326798598</v>
      </c>
      <c r="F83">
        <v>281.49381717452201</v>
      </c>
      <c r="G83">
        <v>0.460079840319361</v>
      </c>
      <c r="H83">
        <v>1.36379216841449</v>
      </c>
      <c r="I83">
        <v>0.69047619047619002</v>
      </c>
      <c r="J83">
        <v>0.16696914700544399</v>
      </c>
      <c r="K83">
        <v>3.3076225045371999</v>
      </c>
      <c r="L83">
        <v>1823</v>
      </c>
      <c r="M83">
        <v>1.3375680580762199</v>
      </c>
      <c r="N83">
        <v>737</v>
      </c>
      <c r="O83">
        <v>1.29038112522686</v>
      </c>
      <c r="P83">
        <v>711</v>
      </c>
      <c r="Q83">
        <v>95</v>
      </c>
      <c r="R83">
        <v>3.8315789473684201</v>
      </c>
      <c r="S83">
        <v>70.2</v>
      </c>
      <c r="T83">
        <v>1.411</v>
      </c>
      <c r="U83">
        <v>0.14870259481037901</v>
      </c>
      <c r="V83">
        <v>0.10379241516965999</v>
      </c>
      <c r="W83">
        <v>4.4910179640718501E-2</v>
      </c>
      <c r="X83">
        <v>0.69161676646706505</v>
      </c>
      <c r="Y83">
        <v>0.26461966151987998</v>
      </c>
      <c r="Z83">
        <v>0.51803751803751796</v>
      </c>
      <c r="AA83">
        <v>1.18901768375496</v>
      </c>
      <c r="AB83">
        <v>0.30838323353293401</v>
      </c>
      <c r="AC83">
        <v>0.31751583087781698</v>
      </c>
      <c r="AD83">
        <v>0.33009708737864002</v>
      </c>
      <c r="AE83">
        <v>1.97892981540242</v>
      </c>
      <c r="AF83">
        <v>0.54990019960079795</v>
      </c>
      <c r="AG83">
        <v>0.30648975807143403</v>
      </c>
      <c r="AH83">
        <v>168.87585669736001</v>
      </c>
      <c r="AI83">
        <v>0.47368421052631499</v>
      </c>
      <c r="AJ83">
        <v>1.18817099169171</v>
      </c>
      <c r="AK83">
        <v>0.44810379241516901</v>
      </c>
      <c r="AL83">
        <v>0.25846245286506497</v>
      </c>
      <c r="AM83">
        <v>116.049641336414</v>
      </c>
      <c r="AN83">
        <v>0.44543429844097998</v>
      </c>
      <c r="AO83">
        <v>1.59297780403772</v>
      </c>
      <c r="AP83">
        <v>979</v>
      </c>
      <c r="AQ83">
        <v>156</v>
      </c>
      <c r="AR83">
        <v>0.177676908761735</v>
      </c>
      <c r="AS83">
        <v>173.945693677739</v>
      </c>
      <c r="AT83">
        <v>0.45658835546475901</v>
      </c>
      <c r="AU83">
        <v>1.15497583048075</v>
      </c>
      <c r="AV83">
        <v>0.67123287671232801</v>
      </c>
      <c r="AW83">
        <v>0.13916500994035699</v>
      </c>
      <c r="AX83">
        <v>3.4924453280318</v>
      </c>
      <c r="AY83">
        <v>1757</v>
      </c>
      <c r="AZ83">
        <v>1.33200795228628</v>
      </c>
      <c r="BA83">
        <v>670</v>
      </c>
      <c r="BB83">
        <v>1.1769383697813101</v>
      </c>
      <c r="BC83">
        <v>592</v>
      </c>
      <c r="BD83">
        <v>82</v>
      </c>
      <c r="BE83">
        <v>3.59756097560975</v>
      </c>
      <c r="BF83">
        <v>73.900000000000006</v>
      </c>
      <c r="BG83">
        <v>-1.1259999999999999</v>
      </c>
      <c r="BH83">
        <v>0.159346271705822</v>
      </c>
      <c r="BI83">
        <v>0.103166496424923</v>
      </c>
      <c r="BJ83">
        <v>5.6179775280898799E-2</v>
      </c>
      <c r="BK83">
        <v>0.70480081716036702</v>
      </c>
      <c r="BL83">
        <v>0.181033220117435</v>
      </c>
      <c r="BM83">
        <v>0.51739130434782599</v>
      </c>
      <c r="BN83">
        <v>1.0002984602212099</v>
      </c>
      <c r="BO83">
        <v>0.29519918283963198</v>
      </c>
      <c r="BP83">
        <v>0.16966357023082501</v>
      </c>
      <c r="BQ83">
        <v>38.845288091664798</v>
      </c>
      <c r="BR83">
        <v>0.31141868512110699</v>
      </c>
      <c r="BS83">
        <v>1.76852939917691</v>
      </c>
      <c r="BT83">
        <v>0.51378958120531104</v>
      </c>
      <c r="BU83">
        <v>0.27631134407932401</v>
      </c>
      <c r="BV83">
        <v>138.98460607189901</v>
      </c>
      <c r="BW83">
        <v>0.49502982107355797</v>
      </c>
      <c r="BX83">
        <v>1.0537354030345301</v>
      </c>
      <c r="BY83">
        <v>0.48416751787538298</v>
      </c>
      <c r="BZ83">
        <v>8.1952084581571494E-2</v>
      </c>
      <c r="CA83">
        <v>0.417721518987341</v>
      </c>
      <c r="CB83">
        <v>1.28229333772371</v>
      </c>
    </row>
    <row r="84" spans="1:80" x14ac:dyDescent="0.3">
      <c r="A84" t="s">
        <v>32</v>
      </c>
      <c r="B84" t="s">
        <v>186</v>
      </c>
      <c r="C84">
        <v>937</v>
      </c>
      <c r="D84">
        <v>154</v>
      </c>
      <c r="E84">
        <v>0.26926299397143399</v>
      </c>
      <c r="F84">
        <v>252.29942535123399</v>
      </c>
      <c r="G84">
        <v>0.48879402347918799</v>
      </c>
      <c r="H84">
        <v>1.1950460165283401</v>
      </c>
      <c r="I84">
        <v>0.84415584415584399</v>
      </c>
      <c r="J84">
        <v>0.112871287128712</v>
      </c>
      <c r="K84">
        <v>3.5245544554455401</v>
      </c>
      <c r="L84">
        <v>1780</v>
      </c>
      <c r="M84">
        <v>1.26534653465346</v>
      </c>
      <c r="N84">
        <v>639</v>
      </c>
      <c r="O84">
        <v>1.4990099009900899</v>
      </c>
      <c r="P84">
        <v>757</v>
      </c>
      <c r="Q84">
        <v>87</v>
      </c>
      <c r="R84">
        <v>4.5517241379310303</v>
      </c>
      <c r="S84">
        <v>70.5</v>
      </c>
      <c r="T84">
        <v>1.3839999999999999</v>
      </c>
      <c r="U84">
        <v>0.134471718249733</v>
      </c>
      <c r="V84">
        <v>7.6840981856990398E-2</v>
      </c>
      <c r="W84">
        <v>5.7630736392742798E-2</v>
      </c>
      <c r="X84">
        <v>0.71611526147278504</v>
      </c>
      <c r="Y84">
        <v>0.22562140210888201</v>
      </c>
      <c r="Z84">
        <v>0.54843517138599096</v>
      </c>
      <c r="AA84">
        <v>0.99452028986510299</v>
      </c>
      <c r="AB84">
        <v>0.28388473852721402</v>
      </c>
      <c r="AC84">
        <v>0.379351370436744</v>
      </c>
      <c r="AD84">
        <v>0.33834586466165401</v>
      </c>
      <c r="AE84">
        <v>2.0149734322180302</v>
      </c>
      <c r="AF84">
        <v>0.53895410885805695</v>
      </c>
      <c r="AG84">
        <v>0.29695166133978501</v>
      </c>
      <c r="AH84">
        <v>149.960588976591</v>
      </c>
      <c r="AI84">
        <v>0.54257425742574195</v>
      </c>
      <c r="AJ84">
        <v>0.95890270573040803</v>
      </c>
      <c r="AK84">
        <v>0.45784418356456702</v>
      </c>
      <c r="AL84">
        <v>0.26357104775254903</v>
      </c>
      <c r="AM84">
        <v>113.071979485843</v>
      </c>
      <c r="AN84">
        <v>0.42890442890442798</v>
      </c>
      <c r="AO84">
        <v>1.54669420760787</v>
      </c>
      <c r="AP84">
        <v>983</v>
      </c>
      <c r="AQ84">
        <v>156</v>
      </c>
      <c r="AR84">
        <v>0.20365425278354701</v>
      </c>
      <c r="AS84">
        <v>200.192130486227</v>
      </c>
      <c r="AT84">
        <v>0.44964394710071198</v>
      </c>
      <c r="AU84">
        <v>1.2083077319640401</v>
      </c>
      <c r="AV84">
        <v>0.70833333333333304</v>
      </c>
      <c r="AW84">
        <v>0.1890756302521</v>
      </c>
      <c r="AX84">
        <v>3.0271008403361299</v>
      </c>
      <c r="AY84">
        <v>1441</v>
      </c>
      <c r="AZ84">
        <v>1.03991596638655</v>
      </c>
      <c r="BA84">
        <v>495</v>
      </c>
      <c r="BB84">
        <v>0.80252100840336105</v>
      </c>
      <c r="BC84">
        <v>382</v>
      </c>
      <c r="BD84">
        <v>79</v>
      </c>
      <c r="BE84">
        <v>4.2278481012658196</v>
      </c>
      <c r="BF84">
        <v>71.2</v>
      </c>
      <c r="BG84">
        <v>-1.321</v>
      </c>
      <c r="BH84">
        <v>0.14750762970498399</v>
      </c>
      <c r="BI84">
        <v>9.1556459816886995E-2</v>
      </c>
      <c r="BJ84">
        <v>5.5951169888097597E-2</v>
      </c>
      <c r="BK84">
        <v>0.69481180061037595</v>
      </c>
      <c r="BL84">
        <v>0.14020862141032001</v>
      </c>
      <c r="BM84">
        <v>0.49633967789165401</v>
      </c>
      <c r="BN84">
        <v>1.02991532898141</v>
      </c>
      <c r="BO84">
        <v>0.30518819938962299</v>
      </c>
      <c r="BP84">
        <v>0.348098806876595</v>
      </c>
      <c r="BQ84">
        <v>122.894743420087</v>
      </c>
      <c r="BR84">
        <v>0.34333333333333299</v>
      </c>
      <c r="BS84">
        <v>1.7954438932369401</v>
      </c>
      <c r="BT84">
        <v>0.48423194303153599</v>
      </c>
      <c r="BU84">
        <v>0.16583215157099601</v>
      </c>
      <c r="BV84">
        <v>78.936104147794396</v>
      </c>
      <c r="BW84">
        <v>0.46218487394957902</v>
      </c>
      <c r="BX84">
        <v>0.94462783675066797</v>
      </c>
      <c r="BY84">
        <v>0.51475076297049804</v>
      </c>
      <c r="BZ84">
        <v>0.24287498699622001</v>
      </c>
      <c r="CA84">
        <v>0.438735177865612</v>
      </c>
      <c r="CB84">
        <v>1.4696121326259399</v>
      </c>
    </row>
    <row r="85" spans="1:80" x14ac:dyDescent="0.3">
      <c r="A85" t="s">
        <v>146</v>
      </c>
      <c r="B85" t="s">
        <v>186</v>
      </c>
      <c r="C85">
        <v>850</v>
      </c>
      <c r="D85">
        <v>140</v>
      </c>
      <c r="E85">
        <v>0.32603712906582799</v>
      </c>
      <c r="F85">
        <v>277.13155970595301</v>
      </c>
      <c r="G85">
        <v>0.503529411764705</v>
      </c>
      <c r="H85">
        <v>1.1728813437221599</v>
      </c>
      <c r="I85">
        <v>0.88</v>
      </c>
      <c r="J85">
        <v>0.12398373983739799</v>
      </c>
      <c r="K85">
        <v>3.6642276422764199</v>
      </c>
      <c r="L85">
        <v>1803</v>
      </c>
      <c r="M85">
        <v>1.380081300813</v>
      </c>
      <c r="N85">
        <v>679</v>
      </c>
      <c r="O85">
        <v>1.2987804878048701</v>
      </c>
      <c r="P85">
        <v>639</v>
      </c>
      <c r="Q85">
        <v>77</v>
      </c>
      <c r="R85">
        <v>4.7922077922077904</v>
      </c>
      <c r="S85">
        <v>71.599999999999994</v>
      </c>
      <c r="T85">
        <v>1.32</v>
      </c>
      <c r="U85">
        <v>0.129411764705882</v>
      </c>
      <c r="V85">
        <v>6.9411764705882298E-2</v>
      </c>
      <c r="W85">
        <v>0.06</v>
      </c>
      <c r="X85">
        <v>0.71647058823529397</v>
      </c>
      <c r="Y85">
        <v>0.31608178309568002</v>
      </c>
      <c r="Z85">
        <v>0.56157635467980205</v>
      </c>
      <c r="AA85">
        <v>1.02010601306739</v>
      </c>
      <c r="AB85">
        <v>0.28352941176470497</v>
      </c>
      <c r="AC85">
        <v>0.35119399917296301</v>
      </c>
      <c r="AD85">
        <v>0.35684647302904499</v>
      </c>
      <c r="AE85">
        <v>1.78042975167486</v>
      </c>
      <c r="AF85">
        <v>0.57882352941176396</v>
      </c>
      <c r="AG85">
        <v>0.30215688432614601</v>
      </c>
      <c r="AH85">
        <v>148.661187088464</v>
      </c>
      <c r="AI85">
        <v>0.54065040650406504</v>
      </c>
      <c r="AJ85">
        <v>0.94367653115904304</v>
      </c>
      <c r="AK85">
        <v>0.41647058823529398</v>
      </c>
      <c r="AL85">
        <v>0.38450991907448401</v>
      </c>
      <c r="AM85">
        <v>136.11651135236701</v>
      </c>
      <c r="AN85">
        <v>0.45762711864406702</v>
      </c>
      <c r="AO85">
        <v>1.5492299865727199</v>
      </c>
      <c r="AP85">
        <v>872</v>
      </c>
      <c r="AQ85">
        <v>138</v>
      </c>
      <c r="AR85">
        <v>0.20521999162806501</v>
      </c>
      <c r="AS85">
        <v>178.951832699672</v>
      </c>
      <c r="AT85">
        <v>0.43119266055045802</v>
      </c>
      <c r="AU85">
        <v>1.2410533375670101</v>
      </c>
      <c r="AV85">
        <v>0.82352941176470495</v>
      </c>
      <c r="AW85">
        <v>0.15144230769230699</v>
      </c>
      <c r="AX85">
        <v>3.0627403846153798</v>
      </c>
      <c r="AY85">
        <v>1274</v>
      </c>
      <c r="AZ85">
        <v>1.00240384615384</v>
      </c>
      <c r="BA85">
        <v>417</v>
      </c>
      <c r="BB85">
        <v>0.88701923076922995</v>
      </c>
      <c r="BC85">
        <v>369</v>
      </c>
      <c r="BD85">
        <v>72</v>
      </c>
      <c r="BE85">
        <v>3.93055555555555</v>
      </c>
      <c r="BF85">
        <v>71.2</v>
      </c>
      <c r="BG85">
        <v>-1.325</v>
      </c>
      <c r="BH85">
        <v>0.15940366972476999</v>
      </c>
      <c r="BI85">
        <v>8.6009174311926603E-2</v>
      </c>
      <c r="BJ85">
        <v>7.3394495412843999E-2</v>
      </c>
      <c r="BK85">
        <v>0.682339449541284</v>
      </c>
      <c r="BL85">
        <v>0.16420517133241</v>
      </c>
      <c r="BM85">
        <v>0.47563025210083998</v>
      </c>
      <c r="BN85">
        <v>1.03628156912473</v>
      </c>
      <c r="BO85">
        <v>0.317660550458715</v>
      </c>
      <c r="BP85">
        <v>0.29332041789490299</v>
      </c>
      <c r="BQ85">
        <v>121.944300628172</v>
      </c>
      <c r="BR85">
        <v>0.33574007220216601</v>
      </c>
      <c r="BS85">
        <v>1.86417603078385</v>
      </c>
      <c r="BT85">
        <v>0.47706422018348599</v>
      </c>
      <c r="BU85">
        <v>0.155541994636157</v>
      </c>
      <c r="BV85">
        <v>64.705469768641507</v>
      </c>
      <c r="BW85">
        <v>0.45192307692307598</v>
      </c>
      <c r="BX85">
        <v>0.90256080275240302</v>
      </c>
      <c r="BY85">
        <v>0.51720183486238502</v>
      </c>
      <c r="BZ85">
        <v>0.27038647589395298</v>
      </c>
      <c r="CA85">
        <v>0.41685144124168499</v>
      </c>
      <c r="CB85">
        <v>1.57954587238162</v>
      </c>
    </row>
    <row r="86" spans="1:80" x14ac:dyDescent="0.3">
      <c r="A86" t="s">
        <v>173</v>
      </c>
      <c r="B86" t="s">
        <v>183</v>
      </c>
      <c r="C86">
        <v>964</v>
      </c>
      <c r="D86">
        <v>159</v>
      </c>
      <c r="E86">
        <v>0.141360979473866</v>
      </c>
      <c r="F86">
        <v>136.27198421280701</v>
      </c>
      <c r="G86">
        <v>0.39937759336099499</v>
      </c>
      <c r="H86">
        <v>1.27650940983062</v>
      </c>
      <c r="I86">
        <v>0.61666666666666603</v>
      </c>
      <c r="J86">
        <v>0.22169811320754701</v>
      </c>
      <c r="K86">
        <v>2.7007075471698099</v>
      </c>
      <c r="L86">
        <v>1145</v>
      </c>
      <c r="M86">
        <v>0.94811320754716899</v>
      </c>
      <c r="N86">
        <v>402</v>
      </c>
      <c r="O86">
        <v>0.69339622641509402</v>
      </c>
      <c r="P86">
        <v>294</v>
      </c>
      <c r="Q86">
        <v>66</v>
      </c>
      <c r="R86">
        <v>3.4545454545454501</v>
      </c>
      <c r="S86">
        <v>73</v>
      </c>
      <c r="T86">
        <v>1.2210000000000001</v>
      </c>
      <c r="U86">
        <v>0.151452282157676</v>
      </c>
      <c r="V86">
        <v>0.109958506224066</v>
      </c>
      <c r="W86">
        <v>4.1493775933609901E-2</v>
      </c>
      <c r="X86">
        <v>0.65352697095435597</v>
      </c>
      <c r="Y86">
        <v>4.2940997183857098E-2</v>
      </c>
      <c r="Z86">
        <v>0.449206349206349</v>
      </c>
      <c r="AA86">
        <v>0.98470121233357299</v>
      </c>
      <c r="AB86">
        <v>0.34647302904564298</v>
      </c>
      <c r="AC86">
        <v>0.32700346103885303</v>
      </c>
      <c r="AD86">
        <v>0.30538922155688603</v>
      </c>
      <c r="AE86">
        <v>2.08613411465089</v>
      </c>
      <c r="AF86">
        <v>0.439834024896265</v>
      </c>
      <c r="AG86">
        <v>1.7689447029040399E-2</v>
      </c>
      <c r="AH86">
        <v>7.5003255403131499</v>
      </c>
      <c r="AI86">
        <v>0.39150943396226401</v>
      </c>
      <c r="AJ86">
        <v>0.89811551706825199</v>
      </c>
      <c r="AK86">
        <v>0.560165975103734</v>
      </c>
      <c r="AL86">
        <v>0.238466034578692</v>
      </c>
      <c r="AM86">
        <v>128.771658672493</v>
      </c>
      <c r="AN86">
        <v>0.405555555555555</v>
      </c>
      <c r="AO86">
        <v>1.5633285248925199</v>
      </c>
      <c r="AP86">
        <v>1023</v>
      </c>
      <c r="AQ86">
        <v>169</v>
      </c>
      <c r="AR86">
        <v>5.9686879148079998E-2</v>
      </c>
      <c r="AS86">
        <v>61.0596773684859</v>
      </c>
      <c r="AT86">
        <v>0.39393939393939298</v>
      </c>
      <c r="AU86">
        <v>1.1031327585383801</v>
      </c>
      <c r="AV86">
        <v>0.79220779220779203</v>
      </c>
      <c r="AW86">
        <v>0.19926873857404001</v>
      </c>
      <c r="AX86">
        <v>2.9460694698354599</v>
      </c>
      <c r="AY86">
        <v>1612</v>
      </c>
      <c r="AZ86">
        <v>1.1115173674588601</v>
      </c>
      <c r="BA86">
        <v>608</v>
      </c>
      <c r="BB86">
        <v>1.04570383912248</v>
      </c>
      <c r="BC86">
        <v>572</v>
      </c>
      <c r="BD86">
        <v>69</v>
      </c>
      <c r="BE86">
        <v>2.4782608695652102</v>
      </c>
      <c r="BF86">
        <v>73.900000000000006</v>
      </c>
      <c r="BG86">
        <v>-1.1439999999999999</v>
      </c>
      <c r="BH86">
        <v>0.16031280547409499</v>
      </c>
      <c r="BI86">
        <v>9.9706744868035102E-2</v>
      </c>
      <c r="BJ86">
        <v>6.0606060606060601E-2</v>
      </c>
      <c r="BK86">
        <v>0.66862170087976502</v>
      </c>
      <c r="BL86">
        <v>-1.9792114828154099E-3</v>
      </c>
      <c r="BM86">
        <v>0.46345029239766</v>
      </c>
      <c r="BN86">
        <v>0.91709188277078302</v>
      </c>
      <c r="BO86">
        <v>0.33137829912023398</v>
      </c>
      <c r="BP86">
        <v>0.184110495642276</v>
      </c>
      <c r="BQ86">
        <v>16.649228481698501</v>
      </c>
      <c r="BR86">
        <v>0.25368731563421798</v>
      </c>
      <c r="BS86">
        <v>1.7888880796817599</v>
      </c>
      <c r="BT86">
        <v>0.53470185728250197</v>
      </c>
      <c r="BU86">
        <v>8.1189120451165095E-2</v>
      </c>
      <c r="BV86">
        <v>44.4104488867873</v>
      </c>
      <c r="BW86">
        <v>0.41864716636197402</v>
      </c>
      <c r="BX86">
        <v>0.88532303816824298</v>
      </c>
      <c r="BY86">
        <v>0.46529814271749698</v>
      </c>
      <c r="BZ86">
        <v>3.4977370759870903E-2</v>
      </c>
      <c r="CA86">
        <v>0.36554621848739399</v>
      </c>
      <c r="CB86">
        <v>1.3897903790255299</v>
      </c>
    </row>
    <row r="87" spans="1:80" x14ac:dyDescent="0.3">
      <c r="A87" t="s">
        <v>62</v>
      </c>
      <c r="B87" t="s">
        <v>185</v>
      </c>
      <c r="C87">
        <v>1011</v>
      </c>
      <c r="D87">
        <v>182</v>
      </c>
      <c r="E87">
        <v>0.29855809731532501</v>
      </c>
      <c r="F87">
        <v>301.842236385793</v>
      </c>
      <c r="G87">
        <v>0.47675568743817998</v>
      </c>
      <c r="H87">
        <v>1.27169438819053</v>
      </c>
      <c r="I87">
        <v>0.75</v>
      </c>
      <c r="J87">
        <v>0.17344753747323299</v>
      </c>
      <c r="K87">
        <v>3.1486081370449601</v>
      </c>
      <c r="L87">
        <v>1470</v>
      </c>
      <c r="M87">
        <v>1.13276231263383</v>
      </c>
      <c r="N87">
        <v>529</v>
      </c>
      <c r="O87">
        <v>0.92933618843682997</v>
      </c>
      <c r="P87">
        <v>434</v>
      </c>
      <c r="Q87">
        <v>99</v>
      </c>
      <c r="R87">
        <v>4.5858585858585803</v>
      </c>
      <c r="S87">
        <v>69.900000000000006</v>
      </c>
      <c r="T87">
        <v>1.4330000000000001</v>
      </c>
      <c r="U87">
        <v>0.14540059347181</v>
      </c>
      <c r="V87">
        <v>9.1988130563798204E-2</v>
      </c>
      <c r="W87">
        <v>5.3412462908011799E-2</v>
      </c>
      <c r="X87">
        <v>0.71117705242334295</v>
      </c>
      <c r="Y87">
        <v>0.25123495569044402</v>
      </c>
      <c r="Z87">
        <v>0.54242002781641097</v>
      </c>
      <c r="AA87">
        <v>1.0762010363816701</v>
      </c>
      <c r="AB87">
        <v>0.288822947576656</v>
      </c>
      <c r="AC87">
        <v>0.41508323028891803</v>
      </c>
      <c r="AD87">
        <v>0.31506849315068403</v>
      </c>
      <c r="AE87">
        <v>2.1004162056411002</v>
      </c>
      <c r="AF87">
        <v>0.461918892185954</v>
      </c>
      <c r="AG87">
        <v>0.18303643091903901</v>
      </c>
      <c r="AH87">
        <v>85.478013239191597</v>
      </c>
      <c r="AI87">
        <v>0.47323340471092001</v>
      </c>
      <c r="AJ87">
        <v>0.890754171436547</v>
      </c>
      <c r="AK87">
        <v>0.53511374876359996</v>
      </c>
      <c r="AL87">
        <v>0.41319652166524301</v>
      </c>
      <c r="AM87">
        <v>223.53931822089601</v>
      </c>
      <c r="AN87">
        <v>0.48243992606284603</v>
      </c>
      <c r="AO87">
        <v>1.5942529625301101</v>
      </c>
      <c r="AP87">
        <v>926</v>
      </c>
      <c r="AQ87">
        <v>189</v>
      </c>
      <c r="AR87">
        <v>7.3050090171328505E-2</v>
      </c>
      <c r="AS87">
        <v>67.6443834986502</v>
      </c>
      <c r="AT87">
        <v>0.38876889848812002</v>
      </c>
      <c r="AU87">
        <v>1.2554680937098299</v>
      </c>
      <c r="AV87">
        <v>0.54237288135593198</v>
      </c>
      <c r="AW87">
        <v>0.19143576826196401</v>
      </c>
      <c r="AX87">
        <v>2.55264483627204</v>
      </c>
      <c r="AY87">
        <v>1013</v>
      </c>
      <c r="AZ87">
        <v>0.83123425692695196</v>
      </c>
      <c r="BA87">
        <v>330</v>
      </c>
      <c r="BB87">
        <v>0.87909319899244298</v>
      </c>
      <c r="BC87">
        <v>349</v>
      </c>
      <c r="BD87">
        <v>72</v>
      </c>
      <c r="BE87">
        <v>3.7222222222222201</v>
      </c>
      <c r="BF87">
        <v>73.3</v>
      </c>
      <c r="BG87">
        <v>-1.157</v>
      </c>
      <c r="BH87">
        <v>0.19870410367170599</v>
      </c>
      <c r="BI87">
        <v>0.136069114470842</v>
      </c>
      <c r="BJ87">
        <v>6.2634989200863897E-2</v>
      </c>
      <c r="BK87">
        <v>0.66630669546436205</v>
      </c>
      <c r="BL87">
        <v>-4.89820582744407E-3</v>
      </c>
      <c r="BM87">
        <v>0.44246353322528298</v>
      </c>
      <c r="BN87">
        <v>0.98968494636092297</v>
      </c>
      <c r="BO87">
        <v>0.333693304535637</v>
      </c>
      <c r="BP87">
        <v>0.22869442231127199</v>
      </c>
      <c r="BQ87">
        <v>80.520028662291494</v>
      </c>
      <c r="BR87">
        <v>0.28155339805825202</v>
      </c>
      <c r="BS87">
        <v>2.0894772802184698</v>
      </c>
      <c r="BT87">
        <v>0.42872570194384402</v>
      </c>
      <c r="BU87">
        <v>-2.7687959475707902E-2</v>
      </c>
      <c r="BV87">
        <v>-10.992119911855999</v>
      </c>
      <c r="BW87">
        <v>0.36523929471032701</v>
      </c>
      <c r="BX87">
        <v>0.88480727290888905</v>
      </c>
      <c r="BY87">
        <v>0.56911447084233202</v>
      </c>
      <c r="BZ87">
        <v>0.152789428201691</v>
      </c>
      <c r="CA87">
        <v>0.40796963946869003</v>
      </c>
      <c r="CB87">
        <v>1.50544864727325</v>
      </c>
    </row>
    <row r="88" spans="1:80" x14ac:dyDescent="0.3">
      <c r="A88" t="s">
        <v>66</v>
      </c>
      <c r="B88" t="s">
        <v>183</v>
      </c>
      <c r="C88">
        <v>947</v>
      </c>
      <c r="D88">
        <v>151</v>
      </c>
      <c r="E88">
        <v>0.23456514535524001</v>
      </c>
      <c r="F88">
        <v>222.133192651413</v>
      </c>
      <c r="G88">
        <v>0.46356916578669399</v>
      </c>
      <c r="H88">
        <v>1.1550489840084299</v>
      </c>
      <c r="I88">
        <v>0.69811320754716899</v>
      </c>
      <c r="J88">
        <v>0.18731988472622399</v>
      </c>
      <c r="K88">
        <v>2.7933717579250699</v>
      </c>
      <c r="L88">
        <v>969</v>
      </c>
      <c r="M88">
        <v>0.73487031700288097</v>
      </c>
      <c r="N88">
        <v>255</v>
      </c>
      <c r="O88">
        <v>0.46109510086455302</v>
      </c>
      <c r="P88">
        <v>160</v>
      </c>
      <c r="Q88">
        <v>80</v>
      </c>
      <c r="R88">
        <v>3.9249999999999998</v>
      </c>
      <c r="S88">
        <v>71.900000000000006</v>
      </c>
      <c r="T88">
        <v>1.31</v>
      </c>
      <c r="U88">
        <v>0.15311510031678899</v>
      </c>
      <c r="V88">
        <v>9.5036958817317801E-2</v>
      </c>
      <c r="W88">
        <v>5.8078141499471998E-2</v>
      </c>
      <c r="X88">
        <v>0.71172122492080203</v>
      </c>
      <c r="Y88">
        <v>0.11931797061569301</v>
      </c>
      <c r="Z88">
        <v>0.49703264094955402</v>
      </c>
      <c r="AA88">
        <v>0.86965129347585901</v>
      </c>
      <c r="AB88">
        <v>0.28827877507919702</v>
      </c>
      <c r="AC88">
        <v>0.51909480020672405</v>
      </c>
      <c r="AD88">
        <v>0.38095238095237999</v>
      </c>
      <c r="AE88">
        <v>2.07435885255087</v>
      </c>
      <c r="AF88">
        <v>0.36642027455121401</v>
      </c>
      <c r="AG88">
        <v>-2.7586888527188599E-2</v>
      </c>
      <c r="AH88">
        <v>-9.5726503189344694</v>
      </c>
      <c r="AI88">
        <v>0.43804034582132501</v>
      </c>
      <c r="AJ88">
        <v>0.59536051956427904</v>
      </c>
      <c r="AK88">
        <v>0.63252375923970405</v>
      </c>
      <c r="AL88">
        <v>0.391643719589857</v>
      </c>
      <c r="AM88">
        <v>234.594588034324</v>
      </c>
      <c r="AN88">
        <v>0.47913188647746202</v>
      </c>
      <c r="AO88">
        <v>1.45146935542137</v>
      </c>
      <c r="AP88">
        <v>851</v>
      </c>
      <c r="AQ88">
        <v>159</v>
      </c>
      <c r="AR88">
        <v>0.153314552694753</v>
      </c>
      <c r="AS88">
        <v>130.47068434323401</v>
      </c>
      <c r="AT88">
        <v>0.39835487661574598</v>
      </c>
      <c r="AU88">
        <v>1.2907587177319</v>
      </c>
      <c r="AV88">
        <v>0.66666666666666596</v>
      </c>
      <c r="AW88">
        <v>0.16666666666666599</v>
      </c>
      <c r="AX88">
        <v>2.92916666666666</v>
      </c>
      <c r="AY88">
        <v>1336</v>
      </c>
      <c r="AZ88">
        <v>0.88157894736842102</v>
      </c>
      <c r="BA88">
        <v>402</v>
      </c>
      <c r="BB88">
        <v>1.3399122807017501</v>
      </c>
      <c r="BC88">
        <v>611</v>
      </c>
      <c r="BD88">
        <v>70</v>
      </c>
      <c r="BE88">
        <v>3.4571428571428502</v>
      </c>
      <c r="BF88">
        <v>70.8</v>
      </c>
      <c r="BG88">
        <v>-1.33</v>
      </c>
      <c r="BH88">
        <v>0.18096357226792001</v>
      </c>
      <c r="BI88">
        <v>0.112808460634547</v>
      </c>
      <c r="BJ88">
        <v>6.8155111633372498E-2</v>
      </c>
      <c r="BK88">
        <v>0.68507638072855404</v>
      </c>
      <c r="BL88">
        <v>0.151931564824131</v>
      </c>
      <c r="BM88">
        <v>0.45969125214408202</v>
      </c>
      <c r="BN88">
        <v>1.1356561190696099</v>
      </c>
      <c r="BO88">
        <v>0.31492361927144502</v>
      </c>
      <c r="BP88">
        <v>0.15632306735360499</v>
      </c>
      <c r="BQ88">
        <v>83.551953030263803</v>
      </c>
      <c r="BR88">
        <v>0.26492537313432801</v>
      </c>
      <c r="BS88">
        <v>1.8762164140909601</v>
      </c>
      <c r="BT88">
        <v>0.53584018801410105</v>
      </c>
      <c r="BU88">
        <v>0.109804638584919</v>
      </c>
      <c r="BV88">
        <v>50.070915194723298</v>
      </c>
      <c r="BW88">
        <v>0.42324561403508698</v>
      </c>
      <c r="BX88">
        <v>0.949453857863929</v>
      </c>
      <c r="BY88">
        <v>0.46180963572267902</v>
      </c>
      <c r="BZ88">
        <v>0.21260038938998399</v>
      </c>
      <c r="CA88">
        <v>0.37150127226463098</v>
      </c>
      <c r="CB88">
        <v>1.74193569002312</v>
      </c>
    </row>
    <row r="89" spans="1:80" x14ac:dyDescent="0.3">
      <c r="A89" t="s">
        <v>92</v>
      </c>
      <c r="B89" t="s">
        <v>281</v>
      </c>
      <c r="C89">
        <v>801</v>
      </c>
      <c r="D89">
        <v>138</v>
      </c>
      <c r="E89">
        <v>0.15495011139606099</v>
      </c>
      <c r="F89">
        <v>124.115039228245</v>
      </c>
      <c r="G89">
        <v>0.401997503121098</v>
      </c>
      <c r="H89">
        <v>1.24806618473148</v>
      </c>
      <c r="I89">
        <v>0.75510204081632604</v>
      </c>
      <c r="J89">
        <v>0.12984054669703801</v>
      </c>
      <c r="K89">
        <v>2.94988610478359</v>
      </c>
      <c r="L89">
        <v>1295</v>
      </c>
      <c r="M89">
        <v>0.81093394077448699</v>
      </c>
      <c r="N89">
        <v>356</v>
      </c>
      <c r="O89">
        <v>1.0250569476082001</v>
      </c>
      <c r="P89">
        <v>450</v>
      </c>
      <c r="Q89">
        <v>56</v>
      </c>
      <c r="R89">
        <v>3.83928571428571</v>
      </c>
      <c r="S89">
        <v>72.2</v>
      </c>
      <c r="T89">
        <v>1.2350000000000001</v>
      </c>
      <c r="U89">
        <v>0.174157303370786</v>
      </c>
      <c r="V89">
        <v>0.102996254681647</v>
      </c>
      <c r="W89">
        <v>7.1161048689138501E-2</v>
      </c>
      <c r="X89">
        <v>0.67790262172284599</v>
      </c>
      <c r="Y89">
        <v>0.10623992098662</v>
      </c>
      <c r="Z89">
        <v>0.46408839779005501</v>
      </c>
      <c r="AA89">
        <v>1.01673316691517</v>
      </c>
      <c r="AB89">
        <v>0.32209737827715301</v>
      </c>
      <c r="AC89">
        <v>0.25746807028104801</v>
      </c>
      <c r="AD89">
        <v>0.27131782945736399</v>
      </c>
      <c r="AE89">
        <v>2.0808650488701899</v>
      </c>
      <c r="AF89">
        <v>0.54806491885143505</v>
      </c>
      <c r="AG89">
        <v>8.5776934917801001E-2</v>
      </c>
      <c r="AH89">
        <v>37.6560744289146</v>
      </c>
      <c r="AI89">
        <v>0.38041002277904301</v>
      </c>
      <c r="AJ89">
        <v>0.95558038533020195</v>
      </c>
      <c r="AK89">
        <v>0.436953807740324</v>
      </c>
      <c r="AL89">
        <v>0.30346410363698401</v>
      </c>
      <c r="AM89">
        <v>106.212436272944</v>
      </c>
      <c r="AN89">
        <v>0.44285714285714201</v>
      </c>
      <c r="AO89">
        <v>1.5631960460218901</v>
      </c>
      <c r="AP89">
        <v>749</v>
      </c>
      <c r="AQ89">
        <v>137</v>
      </c>
      <c r="AR89">
        <v>0.28495329642141898</v>
      </c>
      <c r="AS89">
        <v>213.430019019642</v>
      </c>
      <c r="AT89">
        <v>0.47129506008010602</v>
      </c>
      <c r="AU89">
        <v>1.28020343328231</v>
      </c>
      <c r="AV89">
        <v>0.84090909090909005</v>
      </c>
      <c r="AW89">
        <v>0.124629080118694</v>
      </c>
      <c r="AX89">
        <v>3.2501483679525198</v>
      </c>
      <c r="AY89">
        <v>1095</v>
      </c>
      <c r="AZ89">
        <v>1.16617210682492</v>
      </c>
      <c r="BA89">
        <v>393</v>
      </c>
      <c r="BB89">
        <v>1.49258160237388</v>
      </c>
      <c r="BC89">
        <v>503</v>
      </c>
      <c r="BD89">
        <v>68</v>
      </c>
      <c r="BE89">
        <v>3.9411764705882302</v>
      </c>
      <c r="BF89">
        <v>68.400000000000006</v>
      </c>
      <c r="BG89">
        <v>-1.508</v>
      </c>
      <c r="BH89">
        <v>0.177570093457943</v>
      </c>
      <c r="BI89">
        <v>0.10146862483311</v>
      </c>
      <c r="BJ89">
        <v>7.6101468624833093E-2</v>
      </c>
      <c r="BK89">
        <v>0.71295060080106798</v>
      </c>
      <c r="BL89">
        <v>0.21182754958327699</v>
      </c>
      <c r="BM89">
        <v>0.50561797752808901</v>
      </c>
      <c r="BN89">
        <v>1.0871491913984701</v>
      </c>
      <c r="BO89">
        <v>0.28704939919893102</v>
      </c>
      <c r="BP89">
        <v>0.466577244382198</v>
      </c>
      <c r="BQ89">
        <v>158.81861578179601</v>
      </c>
      <c r="BR89">
        <v>0.38604651162790699</v>
      </c>
      <c r="BS89">
        <v>1.9082112080851601</v>
      </c>
      <c r="BT89">
        <v>0.44993324432576698</v>
      </c>
      <c r="BU89">
        <v>0.24031973428374201</v>
      </c>
      <c r="BV89">
        <v>80.987750453621302</v>
      </c>
      <c r="BW89">
        <v>0.47477744807121602</v>
      </c>
      <c r="BX89">
        <v>1.02167814313906</v>
      </c>
      <c r="BY89">
        <v>0.53271028037383095</v>
      </c>
      <c r="BZ89">
        <v>0.39804164356339899</v>
      </c>
      <c r="CA89">
        <v>0.48370927318295698</v>
      </c>
      <c r="CB89">
        <v>1.4945249173388899</v>
      </c>
    </row>
    <row r="90" spans="1:80" x14ac:dyDescent="0.3">
      <c r="A90" t="s">
        <v>88</v>
      </c>
      <c r="B90" t="s">
        <v>183</v>
      </c>
      <c r="C90">
        <v>887</v>
      </c>
      <c r="D90">
        <v>164</v>
      </c>
      <c r="E90">
        <v>6.2676050501373204E-2</v>
      </c>
      <c r="F90">
        <v>55.593656794718001</v>
      </c>
      <c r="G90">
        <v>0.39571589627959403</v>
      </c>
      <c r="H90">
        <v>1.0495742741988801</v>
      </c>
      <c r="I90">
        <v>0.74074074074074003</v>
      </c>
      <c r="J90">
        <v>0.125523012552301</v>
      </c>
      <c r="K90">
        <v>3.1205020920502</v>
      </c>
      <c r="L90">
        <v>1492</v>
      </c>
      <c r="M90">
        <v>0.97698744769874402</v>
      </c>
      <c r="N90">
        <v>467</v>
      </c>
      <c r="O90">
        <v>0.53974895397489497</v>
      </c>
      <c r="P90">
        <v>258</v>
      </c>
      <c r="Q90">
        <v>66</v>
      </c>
      <c r="R90">
        <v>3.4090909090908998</v>
      </c>
      <c r="S90">
        <v>69.599999999999994</v>
      </c>
      <c r="T90">
        <v>1.42</v>
      </c>
      <c r="U90">
        <v>0.16741826381059699</v>
      </c>
      <c r="V90">
        <v>0.106538895152198</v>
      </c>
      <c r="W90">
        <v>6.0879368658398998E-2</v>
      </c>
      <c r="X90">
        <v>0.68545659526493796</v>
      </c>
      <c r="Y90">
        <v>5.07741728813636E-2</v>
      </c>
      <c r="Z90">
        <v>0.47039473684210498</v>
      </c>
      <c r="AA90">
        <v>0.90962146310495096</v>
      </c>
      <c r="AB90">
        <v>0.31454340473506198</v>
      </c>
      <c r="AC90">
        <v>8.8612758719888801E-2</v>
      </c>
      <c r="AD90">
        <v>0.23297491039426499</v>
      </c>
      <c r="AE90">
        <v>1.6653666430122001</v>
      </c>
      <c r="AF90">
        <v>0.53889515219842099</v>
      </c>
      <c r="AG90">
        <v>0.117121373833577</v>
      </c>
      <c r="AH90">
        <v>55.984016692449899</v>
      </c>
      <c r="AI90">
        <v>0.43514644351464399</v>
      </c>
      <c r="AJ90">
        <v>0.85608495356233505</v>
      </c>
      <c r="AK90">
        <v>0.457722660653889</v>
      </c>
      <c r="AL90">
        <v>9.1680335972703208E-3</v>
      </c>
      <c r="AM90">
        <v>3.7222216404917501</v>
      </c>
      <c r="AN90">
        <v>0.35221674876847198</v>
      </c>
      <c r="AO90">
        <v>1.3310132860338699</v>
      </c>
      <c r="AP90">
        <v>858</v>
      </c>
      <c r="AQ90">
        <v>164</v>
      </c>
      <c r="AR90">
        <v>0.205424023439435</v>
      </c>
      <c r="AS90">
        <v>176.25381211103499</v>
      </c>
      <c r="AT90">
        <v>0.38811188811188801</v>
      </c>
      <c r="AU90">
        <v>1.3990785536304799</v>
      </c>
      <c r="AV90">
        <v>0.68421052631578905</v>
      </c>
      <c r="AW90">
        <v>0.17299578059071699</v>
      </c>
      <c r="AX90">
        <v>2.9299578059071698</v>
      </c>
      <c r="AY90">
        <v>1389</v>
      </c>
      <c r="AZ90">
        <v>1.05696202531645</v>
      </c>
      <c r="BA90">
        <v>501</v>
      </c>
      <c r="BB90">
        <v>1.40506329113924</v>
      </c>
      <c r="BC90">
        <v>666</v>
      </c>
      <c r="BD90">
        <v>70</v>
      </c>
      <c r="BE90">
        <v>3.52857142857142</v>
      </c>
      <c r="BF90">
        <v>73.5</v>
      </c>
      <c r="BG90">
        <v>-1.1950000000000001</v>
      </c>
      <c r="BH90">
        <v>0.17249417249417201</v>
      </c>
      <c r="BI90">
        <v>0.111888111888111</v>
      </c>
      <c r="BJ90">
        <v>6.0606060606060601E-2</v>
      </c>
      <c r="BK90">
        <v>0.66083916083915994</v>
      </c>
      <c r="BL90">
        <v>0.137667422872989</v>
      </c>
      <c r="BM90">
        <v>0.42680776014109301</v>
      </c>
      <c r="BN90">
        <v>1.1409145518044099</v>
      </c>
      <c r="BO90">
        <v>0.339160839160839</v>
      </c>
      <c r="BP90">
        <v>0.33744461629570599</v>
      </c>
      <c r="BQ90">
        <v>147.072367747756</v>
      </c>
      <c r="BR90">
        <v>0.31271477663230202</v>
      </c>
      <c r="BS90">
        <v>2.0856245804646498</v>
      </c>
      <c r="BT90">
        <v>0.55244755244755195</v>
      </c>
      <c r="BU90">
        <v>8.4512958112743106E-2</v>
      </c>
      <c r="BV90">
        <v>40.059142145440198</v>
      </c>
      <c r="BW90">
        <v>0.386075949367088</v>
      </c>
      <c r="BX90">
        <v>1.00120744814079</v>
      </c>
      <c r="BY90">
        <v>0.44055944055944002</v>
      </c>
      <c r="BZ90">
        <v>0.38908033795702701</v>
      </c>
      <c r="CA90">
        <v>0.39682539682539603</v>
      </c>
      <c r="CB90">
        <v>1.8844813023278899</v>
      </c>
    </row>
    <row r="91" spans="1:80" x14ac:dyDescent="0.3">
      <c r="A91" t="s">
        <v>132</v>
      </c>
      <c r="B91" t="s">
        <v>188</v>
      </c>
      <c r="C91">
        <v>908</v>
      </c>
      <c r="D91">
        <v>177</v>
      </c>
      <c r="E91">
        <v>0.14440084054146901</v>
      </c>
      <c r="F91">
        <v>131.11596321165399</v>
      </c>
      <c r="G91">
        <v>0.39867841409691601</v>
      </c>
      <c r="H91">
        <v>1.2078209536893401</v>
      </c>
      <c r="I91">
        <v>0.765625</v>
      </c>
      <c r="J91">
        <v>0.184060721062618</v>
      </c>
      <c r="K91">
        <v>2.9648956356736198</v>
      </c>
      <c r="L91">
        <v>1563</v>
      </c>
      <c r="M91">
        <v>1.06451612903225</v>
      </c>
      <c r="N91">
        <v>561</v>
      </c>
      <c r="O91">
        <v>1.2618595825426899</v>
      </c>
      <c r="P91">
        <v>665</v>
      </c>
      <c r="Q91">
        <v>81</v>
      </c>
      <c r="R91">
        <v>3.5679012345679002</v>
      </c>
      <c r="S91">
        <v>69.5</v>
      </c>
      <c r="T91">
        <v>1.4810000000000001</v>
      </c>
      <c r="U91">
        <v>0.15198237885462501</v>
      </c>
      <c r="V91">
        <v>0.102422907488986</v>
      </c>
      <c r="W91">
        <v>4.9559471365638701E-2</v>
      </c>
      <c r="X91">
        <v>0.67070484581497802</v>
      </c>
      <c r="Y91">
        <v>0.10678464392454599</v>
      </c>
      <c r="Z91">
        <v>0.45977011494252801</v>
      </c>
      <c r="AA91">
        <v>1.02508460424606</v>
      </c>
      <c r="AB91">
        <v>0.32929515418502198</v>
      </c>
      <c r="AC91">
        <v>0.22101710722944901</v>
      </c>
      <c r="AD91">
        <v>0.27424749163879503</v>
      </c>
      <c r="AE91">
        <v>1.83179873227616</v>
      </c>
      <c r="AF91">
        <v>0.58039647577092501</v>
      </c>
      <c r="AG91">
        <v>0.147358673900198</v>
      </c>
      <c r="AH91">
        <v>77.658021145404604</v>
      </c>
      <c r="AI91">
        <v>0.40417457305502802</v>
      </c>
      <c r="AJ91">
        <v>1.10706476979781</v>
      </c>
      <c r="AK91">
        <v>0.41409691629955903</v>
      </c>
      <c r="AL91">
        <v>0.17084815138849199</v>
      </c>
      <c r="AM91">
        <v>64.238904922073104</v>
      </c>
      <c r="AN91">
        <v>0.39627659574467999</v>
      </c>
      <c r="AO91">
        <v>1.3518549615342801</v>
      </c>
      <c r="AP91">
        <v>942</v>
      </c>
      <c r="AQ91">
        <v>178</v>
      </c>
      <c r="AR91">
        <v>5.5452521913254303E-2</v>
      </c>
      <c r="AS91">
        <v>52.236275642285598</v>
      </c>
      <c r="AT91">
        <v>0.35138004246284499</v>
      </c>
      <c r="AU91">
        <v>1.24917095674812</v>
      </c>
      <c r="AV91">
        <v>0.67307692307692302</v>
      </c>
      <c r="AW91">
        <v>0.23224043715846901</v>
      </c>
      <c r="AX91">
        <v>2.5838797814207601</v>
      </c>
      <c r="AY91">
        <v>946</v>
      </c>
      <c r="AZ91">
        <v>0.92349726775956198</v>
      </c>
      <c r="BA91">
        <v>338</v>
      </c>
      <c r="BB91">
        <v>0.60109289617486295</v>
      </c>
      <c r="BC91">
        <v>220</v>
      </c>
      <c r="BD91">
        <v>61</v>
      </c>
      <c r="BE91">
        <v>3.4590163934426199</v>
      </c>
      <c r="BF91">
        <v>74.3</v>
      </c>
      <c r="BG91">
        <v>-1.0860000000000001</v>
      </c>
      <c r="BH91">
        <v>0.19745222929936301</v>
      </c>
      <c r="BI91">
        <v>0.11889596602972299</v>
      </c>
      <c r="BJ91">
        <v>7.8556263269639007E-2</v>
      </c>
      <c r="BK91">
        <v>0.63481953290870397</v>
      </c>
      <c r="BL91">
        <v>7.2254700221830101E-3</v>
      </c>
      <c r="BM91">
        <v>0.40969899665551801</v>
      </c>
      <c r="BN91">
        <v>1.0336422791461599</v>
      </c>
      <c r="BO91">
        <v>0.36518046709129498</v>
      </c>
      <c r="BP91">
        <v>0.13928908304947701</v>
      </c>
      <c r="BQ91">
        <v>88.3940118265173</v>
      </c>
      <c r="BR91">
        <v>0.25</v>
      </c>
      <c r="BS91">
        <v>1.8631770731723101</v>
      </c>
      <c r="BT91">
        <v>0.38853503184713301</v>
      </c>
      <c r="BU91">
        <v>-5.7389067279322699E-2</v>
      </c>
      <c r="BV91">
        <v>-21.004398624232099</v>
      </c>
      <c r="BW91">
        <v>0.33606557377049101</v>
      </c>
      <c r="BX91">
        <v>0.86140480150855903</v>
      </c>
      <c r="BY91">
        <v>0.60615711252653903</v>
      </c>
      <c r="BZ91">
        <v>0.15480562491509101</v>
      </c>
      <c r="CA91">
        <v>0.36427320490367698</v>
      </c>
      <c r="CB91">
        <v>1.4784749812407501</v>
      </c>
    </row>
    <row r="92" spans="1:80" x14ac:dyDescent="0.3">
      <c r="A92" t="s">
        <v>155</v>
      </c>
      <c r="B92" t="s">
        <v>188</v>
      </c>
      <c r="C92">
        <v>622</v>
      </c>
      <c r="D92">
        <v>122</v>
      </c>
      <c r="E92">
        <v>9.4196059969880702E-2</v>
      </c>
      <c r="F92">
        <v>58.589949301265797</v>
      </c>
      <c r="G92">
        <v>0.39549839228295802</v>
      </c>
      <c r="H92">
        <v>1.2235354574986199</v>
      </c>
      <c r="I92">
        <v>0.55555555555555503</v>
      </c>
      <c r="J92">
        <v>0.236559139784946</v>
      </c>
      <c r="K92">
        <v>2.8978494623655902</v>
      </c>
      <c r="L92">
        <v>809</v>
      </c>
      <c r="M92">
        <v>1.21146953405017</v>
      </c>
      <c r="N92">
        <v>338</v>
      </c>
      <c r="O92">
        <v>1.5232974910394199</v>
      </c>
      <c r="P92">
        <v>425</v>
      </c>
      <c r="Q92">
        <v>52</v>
      </c>
      <c r="R92">
        <v>3.09615384615384</v>
      </c>
      <c r="S92">
        <v>71.8</v>
      </c>
      <c r="T92">
        <v>1.298</v>
      </c>
      <c r="U92">
        <v>0.229903536977491</v>
      </c>
      <c r="V92">
        <v>0.143086816720257</v>
      </c>
      <c r="W92">
        <v>8.6816720257234706E-2</v>
      </c>
      <c r="X92">
        <v>0.66237942122186499</v>
      </c>
      <c r="Y92">
        <v>1.6311320503446101E-2</v>
      </c>
      <c r="Z92">
        <v>0.44417475728155298</v>
      </c>
      <c r="AA92">
        <v>0.945236158513731</v>
      </c>
      <c r="AB92">
        <v>0.33762057877813501</v>
      </c>
      <c r="AC92">
        <v>0.24699850120878999</v>
      </c>
      <c r="AD92">
        <v>0.3</v>
      </c>
      <c r="AE92">
        <v>2.0319286593118702</v>
      </c>
      <c r="AF92">
        <v>0.44855305466237899</v>
      </c>
      <c r="AG92">
        <v>6.2476607050443903E-2</v>
      </c>
      <c r="AH92">
        <v>17.430973367073801</v>
      </c>
      <c r="AI92">
        <v>0.43727598566308201</v>
      </c>
      <c r="AJ92">
        <v>0.92285414250797404</v>
      </c>
      <c r="AK92">
        <v>0.54983922829581899</v>
      </c>
      <c r="AL92">
        <v>0.124420131371569</v>
      </c>
      <c r="AM92">
        <v>42.551684929076899</v>
      </c>
      <c r="AN92">
        <v>0.36257309941520399</v>
      </c>
      <c r="AO92">
        <v>1.5193670738603799</v>
      </c>
      <c r="AP92">
        <v>715</v>
      </c>
      <c r="AQ92">
        <v>127</v>
      </c>
      <c r="AR92">
        <v>0.150528134871666</v>
      </c>
      <c r="AS92">
        <v>107.627616433241</v>
      </c>
      <c r="AT92">
        <v>0.422377622377622</v>
      </c>
      <c r="AU92">
        <v>1.11991729584293</v>
      </c>
      <c r="AV92">
        <v>0.73913043478260798</v>
      </c>
      <c r="AW92">
        <v>0.14285714285714199</v>
      </c>
      <c r="AX92">
        <v>3.0487394957983098</v>
      </c>
      <c r="AY92">
        <v>1088</v>
      </c>
      <c r="AZ92">
        <v>0.83753501400560204</v>
      </c>
      <c r="BA92">
        <v>299</v>
      </c>
      <c r="BB92">
        <v>0.56302521008403295</v>
      </c>
      <c r="BC92">
        <v>201</v>
      </c>
      <c r="BD92">
        <v>58</v>
      </c>
      <c r="BE92">
        <v>3.7586206896551699</v>
      </c>
      <c r="BF92">
        <v>70.7</v>
      </c>
      <c r="BG92">
        <v>-1.351</v>
      </c>
      <c r="BH92">
        <v>0.211188811188811</v>
      </c>
      <c r="BI92">
        <v>0.125874125874125</v>
      </c>
      <c r="BJ92">
        <v>8.5314685314685307E-2</v>
      </c>
      <c r="BK92">
        <v>0.68811188811188795</v>
      </c>
      <c r="BL92">
        <v>0.116970584709001</v>
      </c>
      <c r="BM92">
        <v>0.491869918699187</v>
      </c>
      <c r="BN92">
        <v>0.90874018297105996</v>
      </c>
      <c r="BO92">
        <v>0.311888111888111</v>
      </c>
      <c r="BP92">
        <v>0.22456542043234601</v>
      </c>
      <c r="BQ92">
        <v>90.306363308440496</v>
      </c>
      <c r="BR92">
        <v>0.269058295964125</v>
      </c>
      <c r="BS92">
        <v>1.97166498442617</v>
      </c>
      <c r="BT92">
        <v>0.49930069930069898</v>
      </c>
      <c r="BU92">
        <v>5.88522163936505E-2</v>
      </c>
      <c r="BV92">
        <v>21.010241252533199</v>
      </c>
      <c r="BW92">
        <v>0.417366946778711</v>
      </c>
      <c r="BX92">
        <v>0.73137798039650503</v>
      </c>
      <c r="BY92">
        <v>0.497902097902097</v>
      </c>
      <c r="BZ92">
        <v>0.25366955985516998</v>
      </c>
      <c r="CA92">
        <v>0.42977528089887601</v>
      </c>
      <c r="CB92">
        <v>1.49829872068946</v>
      </c>
    </row>
    <row r="93" spans="1:80" x14ac:dyDescent="0.3">
      <c r="A93" t="s">
        <v>192</v>
      </c>
      <c r="B93" t="s">
        <v>282</v>
      </c>
      <c r="C93">
        <v>880</v>
      </c>
      <c r="D93">
        <v>155</v>
      </c>
      <c r="E93">
        <v>0.329193448869876</v>
      </c>
      <c r="F93">
        <v>289.69023500549099</v>
      </c>
      <c r="G93">
        <v>0.47159090909090901</v>
      </c>
      <c r="H93">
        <v>1.3540914045919199</v>
      </c>
      <c r="I93">
        <v>0.77192982456140302</v>
      </c>
      <c r="J93">
        <v>0.181360201511335</v>
      </c>
      <c r="K93">
        <v>3.13576826196473</v>
      </c>
      <c r="L93">
        <v>1245</v>
      </c>
      <c r="M93">
        <v>1.23425692695214</v>
      </c>
      <c r="N93">
        <v>490</v>
      </c>
      <c r="O93">
        <v>1.1763224181360199</v>
      </c>
      <c r="P93">
        <v>467</v>
      </c>
      <c r="Q93">
        <v>86</v>
      </c>
      <c r="R93">
        <v>4.4069767441860401</v>
      </c>
      <c r="S93">
        <v>67.8</v>
      </c>
      <c r="T93">
        <v>1.5629999999999999</v>
      </c>
      <c r="U93">
        <v>0.145454545454545</v>
      </c>
      <c r="V93">
        <v>9.4318181818181801E-2</v>
      </c>
      <c r="W93">
        <v>5.1136363636363598E-2</v>
      </c>
      <c r="X93">
        <v>0.70340909090908998</v>
      </c>
      <c r="Y93">
        <v>0.21108389521041199</v>
      </c>
      <c r="Z93">
        <v>0.50888529886914302</v>
      </c>
      <c r="AA93">
        <v>1.0805900085231499</v>
      </c>
      <c r="AB93">
        <v>0.29659090909090902</v>
      </c>
      <c r="AC93">
        <v>0.60930767766377603</v>
      </c>
      <c r="AD93">
        <v>0.38314176245210702</v>
      </c>
      <c r="AE93">
        <v>2.2156208022085599</v>
      </c>
      <c r="AF93">
        <v>0.451136363636363</v>
      </c>
      <c r="AG93">
        <v>0.18335448356796499</v>
      </c>
      <c r="AH93">
        <v>72.791729976482102</v>
      </c>
      <c r="AI93">
        <v>0.48110831234256901</v>
      </c>
      <c r="AJ93">
        <v>0.91820511374088598</v>
      </c>
      <c r="AK93">
        <v>0.54318181818181799</v>
      </c>
      <c r="AL93">
        <v>0.48326754295789298</v>
      </c>
      <c r="AM93">
        <v>231.00188553387201</v>
      </c>
      <c r="AN93">
        <v>0.46861924686192402</v>
      </c>
      <c r="AO93">
        <v>1.72576230438008</v>
      </c>
      <c r="AP93">
        <v>823</v>
      </c>
      <c r="AQ93">
        <v>153</v>
      </c>
      <c r="AR93">
        <v>0.24531984785485</v>
      </c>
      <c r="AS93">
        <v>201.89823478454201</v>
      </c>
      <c r="AT93">
        <v>0.396111786148238</v>
      </c>
      <c r="AU93">
        <v>1.42761559944354</v>
      </c>
      <c r="AV93">
        <v>0.64583333333333304</v>
      </c>
      <c r="AW93">
        <v>0.16129032258064499</v>
      </c>
      <c r="AX93">
        <v>2.9521091811414299</v>
      </c>
      <c r="AY93">
        <v>1190</v>
      </c>
      <c r="AZ93">
        <v>0.88585607940446598</v>
      </c>
      <c r="BA93">
        <v>357</v>
      </c>
      <c r="BB93">
        <v>1.02233250620347</v>
      </c>
      <c r="BC93">
        <v>412</v>
      </c>
      <c r="BD93">
        <v>70</v>
      </c>
      <c r="BE93">
        <v>4.21428571428571</v>
      </c>
      <c r="BF93">
        <v>71.099999999999994</v>
      </c>
      <c r="BG93">
        <v>-1.321</v>
      </c>
      <c r="BH93">
        <v>0.164034021871202</v>
      </c>
      <c r="BI93">
        <v>0.104495747266099</v>
      </c>
      <c r="BJ93">
        <v>5.9538274605103199E-2</v>
      </c>
      <c r="BK93">
        <v>0.65249088699878399</v>
      </c>
      <c r="BL93">
        <v>0.14632007282874601</v>
      </c>
      <c r="BM93">
        <v>0.44320297951582799</v>
      </c>
      <c r="BN93">
        <v>1.1397630728940999</v>
      </c>
      <c r="BO93">
        <v>0.34750911300121501</v>
      </c>
      <c r="BP93">
        <v>0.43120404082344499</v>
      </c>
      <c r="BQ93">
        <v>171.84967238707401</v>
      </c>
      <c r="BR93">
        <v>0.30769230769230699</v>
      </c>
      <c r="BS93">
        <v>2.20612584170226</v>
      </c>
      <c r="BT93">
        <v>0.48967193195625702</v>
      </c>
      <c r="BU93">
        <v>0.104110954306064</v>
      </c>
      <c r="BV93">
        <v>41.956714585343903</v>
      </c>
      <c r="BW93">
        <v>0.35980148883374602</v>
      </c>
      <c r="BX93">
        <v>1.05283152754576</v>
      </c>
      <c r="BY93">
        <v>0.50425273390036396</v>
      </c>
      <c r="BZ93">
        <v>0.414095596113433</v>
      </c>
      <c r="CA93">
        <v>0.43614457831325298</v>
      </c>
      <c r="CB93">
        <v>1.7278569830080599</v>
      </c>
    </row>
    <row r="94" spans="1:80" x14ac:dyDescent="0.3">
      <c r="A94" t="s">
        <v>154</v>
      </c>
      <c r="B94" t="s">
        <v>187</v>
      </c>
      <c r="C94">
        <v>701</v>
      </c>
      <c r="D94">
        <v>123</v>
      </c>
      <c r="E94">
        <v>0.169379341948141</v>
      </c>
      <c r="F94">
        <v>118.734918705647</v>
      </c>
      <c r="G94">
        <v>0.40513552068473602</v>
      </c>
      <c r="H94">
        <v>1.2989851414132101</v>
      </c>
      <c r="I94">
        <v>0.67567567567567499</v>
      </c>
      <c r="J94">
        <v>0.216718266253869</v>
      </c>
      <c r="K94">
        <v>2.7365325077399301</v>
      </c>
      <c r="L94">
        <v>884</v>
      </c>
      <c r="M94">
        <v>0.90092879256965896</v>
      </c>
      <c r="N94">
        <v>291</v>
      </c>
      <c r="O94">
        <v>0.78328173374612997</v>
      </c>
      <c r="P94">
        <v>253</v>
      </c>
      <c r="Q94">
        <v>58</v>
      </c>
      <c r="R94">
        <v>3.3620689655172402</v>
      </c>
      <c r="S94">
        <v>71.5</v>
      </c>
      <c r="T94">
        <v>1.3120000000000001</v>
      </c>
      <c r="U94">
        <v>0.21398002853067</v>
      </c>
      <c r="V94">
        <v>0.156918687589158</v>
      </c>
      <c r="W94">
        <v>5.70613409415121E-2</v>
      </c>
      <c r="X94">
        <v>0.65477888730385103</v>
      </c>
      <c r="Y94">
        <v>6.5314707336575198E-2</v>
      </c>
      <c r="Z94">
        <v>0.46405228758169897</v>
      </c>
      <c r="AA94">
        <v>1.0113590839873099</v>
      </c>
      <c r="AB94">
        <v>0.34522111269614802</v>
      </c>
      <c r="AC94">
        <v>0.366758132389087</v>
      </c>
      <c r="AD94">
        <v>0.29338842975206603</v>
      </c>
      <c r="AE94">
        <v>2.1618633136908998</v>
      </c>
      <c r="AF94">
        <v>0.46077032810271001</v>
      </c>
      <c r="AG94">
        <v>5.2627046563674597E-2</v>
      </c>
      <c r="AH94">
        <v>16.998536040066899</v>
      </c>
      <c r="AI94">
        <v>0.38080495356037097</v>
      </c>
      <c r="AJ94">
        <v>0.89853530922076696</v>
      </c>
      <c r="AK94">
        <v>0.53637660485021399</v>
      </c>
      <c r="AL94">
        <v>0.27496577739800698</v>
      </c>
      <c r="AM94">
        <v>103.38713230165</v>
      </c>
      <c r="AN94">
        <v>0.42819148936170198</v>
      </c>
      <c r="AO94">
        <v>1.6049188641440799</v>
      </c>
      <c r="AP94">
        <v>645</v>
      </c>
      <c r="AQ94">
        <v>115</v>
      </c>
      <c r="AR94">
        <v>0.154386742733161</v>
      </c>
      <c r="AS94">
        <v>99.579449062889395</v>
      </c>
      <c r="AT94">
        <v>0.39379844961240301</v>
      </c>
      <c r="AU94">
        <v>1.3516946935202401</v>
      </c>
      <c r="AV94">
        <v>0.65909090909090895</v>
      </c>
      <c r="AW94">
        <v>0.21562500000000001</v>
      </c>
      <c r="AX94">
        <v>2.6396875</v>
      </c>
      <c r="AY94">
        <v>845</v>
      </c>
      <c r="AZ94">
        <v>0.95625000000000004</v>
      </c>
      <c r="BA94">
        <v>306</v>
      </c>
      <c r="BB94">
        <v>1.0625</v>
      </c>
      <c r="BC94">
        <v>340</v>
      </c>
      <c r="BD94">
        <v>60</v>
      </c>
      <c r="BE94">
        <v>3.0166666666666599</v>
      </c>
      <c r="BF94">
        <v>70.099999999999994</v>
      </c>
      <c r="BG94">
        <v>-1.3859999999999999</v>
      </c>
      <c r="BH94">
        <v>0.19689922480620101</v>
      </c>
      <c r="BI94">
        <v>0.13178294573643401</v>
      </c>
      <c r="BJ94">
        <v>6.5116279069767399E-2</v>
      </c>
      <c r="BK94">
        <v>0.67441860465116199</v>
      </c>
      <c r="BL94">
        <v>0.10138893228224199</v>
      </c>
      <c r="BM94">
        <v>0.44597701149425201</v>
      </c>
      <c r="BN94">
        <v>1.1120542334302199</v>
      </c>
      <c r="BO94">
        <v>0.32558139534883701</v>
      </c>
      <c r="BP94">
        <v>0.26416792152435198</v>
      </c>
      <c r="BQ94">
        <v>84.852402985619904</v>
      </c>
      <c r="BR94">
        <v>0.28571428571428498</v>
      </c>
      <c r="BS94">
        <v>2.12653218114465</v>
      </c>
      <c r="BT94">
        <v>0.49612403100775099</v>
      </c>
      <c r="BU94">
        <v>5.8912976457716502E-2</v>
      </c>
      <c r="BV94">
        <v>18.8521524664692</v>
      </c>
      <c r="BW94">
        <v>0.38750000000000001</v>
      </c>
      <c r="BX94">
        <v>1.03340553192965</v>
      </c>
      <c r="BY94">
        <v>0.49922480620155002</v>
      </c>
      <c r="BZ94">
        <v>0.26351677945844698</v>
      </c>
      <c r="CA94">
        <v>0.40372670807453398</v>
      </c>
      <c r="CB94">
        <v>1.6552935861143501</v>
      </c>
    </row>
    <row r="95" spans="1:80" x14ac:dyDescent="0.3">
      <c r="A95" t="s">
        <v>180</v>
      </c>
      <c r="B95" t="s">
        <v>182</v>
      </c>
      <c r="C95">
        <v>817</v>
      </c>
      <c r="D95">
        <v>149</v>
      </c>
      <c r="E95">
        <v>0.155453112485513</v>
      </c>
      <c r="F95">
        <v>127.005192900664</v>
      </c>
      <c r="G95">
        <v>0.400244798041615</v>
      </c>
      <c r="H95">
        <v>1.2929434524807799</v>
      </c>
      <c r="I95">
        <v>0.77192982456140302</v>
      </c>
      <c r="J95">
        <v>0.18013856812932999</v>
      </c>
      <c r="K95">
        <v>2.9517321016166198</v>
      </c>
      <c r="L95">
        <v>1278</v>
      </c>
      <c r="M95">
        <v>1.0646651270207801</v>
      </c>
      <c r="N95">
        <v>461</v>
      </c>
      <c r="O95">
        <v>1.2632794457274801</v>
      </c>
      <c r="P95">
        <v>547</v>
      </c>
      <c r="Q95">
        <v>70</v>
      </c>
      <c r="R95">
        <v>3.2428571428571402</v>
      </c>
      <c r="S95">
        <v>70.400000000000006</v>
      </c>
      <c r="T95">
        <v>1.3660000000000001</v>
      </c>
      <c r="U95">
        <v>0.18727050183598501</v>
      </c>
      <c r="V95">
        <v>0.133414932680538</v>
      </c>
      <c r="W95">
        <v>5.3855569155446703E-2</v>
      </c>
      <c r="X95">
        <v>0.65850673194614395</v>
      </c>
      <c r="Y95">
        <v>6.24537121368514E-2</v>
      </c>
      <c r="Z95">
        <v>0.46468401486988797</v>
      </c>
      <c r="AA95">
        <v>0.98452388282343695</v>
      </c>
      <c r="AB95">
        <v>0.34149326805385499</v>
      </c>
      <c r="AC95">
        <v>0.33478528950192799</v>
      </c>
      <c r="AD95">
        <v>0.27598566308243699</v>
      </c>
      <c r="AE95">
        <v>2.2943056916280198</v>
      </c>
      <c r="AF95">
        <v>0.52998776009791904</v>
      </c>
      <c r="AG95">
        <v>6.9971058630253893E-2</v>
      </c>
      <c r="AH95">
        <v>30.297468386899901</v>
      </c>
      <c r="AI95">
        <v>0.41570438799076198</v>
      </c>
      <c r="AJ95">
        <v>0.87841371317901795</v>
      </c>
      <c r="AK95">
        <v>0.46389228886168898</v>
      </c>
      <c r="AL95">
        <v>0.27378137904331201</v>
      </c>
      <c r="AM95">
        <v>103.763142657415</v>
      </c>
      <c r="AN95">
        <v>0.387862796833773</v>
      </c>
      <c r="AO95">
        <v>1.8005308883605</v>
      </c>
      <c r="AP95">
        <v>807</v>
      </c>
      <c r="AQ95">
        <v>158</v>
      </c>
      <c r="AR95">
        <v>0.156631174659564</v>
      </c>
      <c r="AS95">
        <v>126.40135795026799</v>
      </c>
      <c r="AT95">
        <v>0.42874845105328302</v>
      </c>
      <c r="AU95">
        <v>1.19487750574786</v>
      </c>
      <c r="AV95">
        <v>0.87272727272727202</v>
      </c>
      <c r="AW95">
        <v>0.122807017543859</v>
      </c>
      <c r="AX95">
        <v>3.4013157894736801</v>
      </c>
      <c r="AY95">
        <v>1551</v>
      </c>
      <c r="AZ95">
        <v>1.21929824561403</v>
      </c>
      <c r="BA95">
        <v>556</v>
      </c>
      <c r="BB95">
        <v>1.1293859649122799</v>
      </c>
      <c r="BC95">
        <v>515</v>
      </c>
      <c r="BD95">
        <v>65</v>
      </c>
      <c r="BE95">
        <v>3.3846153846153801</v>
      </c>
      <c r="BF95">
        <v>71.599999999999994</v>
      </c>
      <c r="BG95">
        <v>-1.2849999999999999</v>
      </c>
      <c r="BH95">
        <v>0.17719950433705001</v>
      </c>
      <c r="BI95">
        <v>9.7893432465923094E-2</v>
      </c>
      <c r="BJ95">
        <v>7.9306071871127606E-2</v>
      </c>
      <c r="BK95">
        <v>0.713754646840148</v>
      </c>
      <c r="BL95">
        <v>8.0917809162662696E-2</v>
      </c>
      <c r="BM95">
        <v>0.46701388888888801</v>
      </c>
      <c r="BN95">
        <v>0.97095003943904301</v>
      </c>
      <c r="BO95">
        <v>0.286245353159851</v>
      </c>
      <c r="BP95">
        <v>0.345422943171319</v>
      </c>
      <c r="BQ95">
        <v>49.814829827913698</v>
      </c>
      <c r="BR95">
        <v>0.33333333333333298</v>
      </c>
      <c r="BS95">
        <v>1.97716956337218</v>
      </c>
      <c r="BT95">
        <v>0.56505576208178399</v>
      </c>
      <c r="BU95">
        <v>0.19167519717273199</v>
      </c>
      <c r="BV95">
        <v>87.403889910766196</v>
      </c>
      <c r="BW95">
        <v>0.46052631578947301</v>
      </c>
      <c r="BX95">
        <v>0.91370639814500898</v>
      </c>
      <c r="BY95">
        <v>0.42998760842626998</v>
      </c>
      <c r="BZ95">
        <v>0.14355858740032701</v>
      </c>
      <c r="CA95">
        <v>0.39193083573486998</v>
      </c>
      <c r="CB95">
        <v>1.6290387748405</v>
      </c>
    </row>
    <row r="96" spans="1:80" x14ac:dyDescent="0.3">
      <c r="A96" t="s">
        <v>163</v>
      </c>
      <c r="B96" t="s">
        <v>187</v>
      </c>
      <c r="C96">
        <v>681</v>
      </c>
      <c r="D96">
        <v>139</v>
      </c>
      <c r="E96">
        <v>9.7663459411594499E-3</v>
      </c>
      <c r="F96">
        <v>6.6508815859295796</v>
      </c>
      <c r="G96">
        <v>0.33773861967694502</v>
      </c>
      <c r="H96">
        <v>1.3260739615463299</v>
      </c>
      <c r="I96">
        <v>0.680851063829787</v>
      </c>
      <c r="J96">
        <v>0.20708446866485</v>
      </c>
      <c r="K96">
        <v>2.7640326975476799</v>
      </c>
      <c r="L96">
        <v>1014</v>
      </c>
      <c r="M96">
        <v>1.03542234332425</v>
      </c>
      <c r="N96">
        <v>380</v>
      </c>
      <c r="O96">
        <v>1.41961852861035</v>
      </c>
      <c r="P96">
        <v>521</v>
      </c>
      <c r="Q96">
        <v>51</v>
      </c>
      <c r="R96">
        <v>2.52941176470588</v>
      </c>
      <c r="S96">
        <v>70.900000000000006</v>
      </c>
      <c r="T96">
        <v>1.349</v>
      </c>
      <c r="U96">
        <v>0.25403817914831101</v>
      </c>
      <c r="V96">
        <v>0.18208516886930901</v>
      </c>
      <c r="W96">
        <v>7.1953010279001403E-2</v>
      </c>
      <c r="X96">
        <v>0.616740088105726</v>
      </c>
      <c r="Y96">
        <v>-5.8277483207350003E-2</v>
      </c>
      <c r="Z96">
        <v>0.4</v>
      </c>
      <c r="AA96">
        <v>1.04138087432713</v>
      </c>
      <c r="AB96">
        <v>0.383259911894273</v>
      </c>
      <c r="AC96">
        <v>0.119262162961749</v>
      </c>
      <c r="AD96">
        <v>0.23754789272030599</v>
      </c>
      <c r="AE96">
        <v>2.0975003914306098</v>
      </c>
      <c r="AF96">
        <v>0.53891336270190804</v>
      </c>
      <c r="AG96">
        <v>-6.7156017505784399E-2</v>
      </c>
      <c r="AH96">
        <v>-24.6462584246228</v>
      </c>
      <c r="AI96">
        <v>0.33242506811989098</v>
      </c>
      <c r="AJ96">
        <v>1.0361579695405101</v>
      </c>
      <c r="AK96">
        <v>0.44640234948604901</v>
      </c>
      <c r="AL96">
        <v>0.176054716551552</v>
      </c>
      <c r="AM96">
        <v>53.520633831671901</v>
      </c>
      <c r="AN96">
        <v>0.355263157894736</v>
      </c>
      <c r="AO96">
        <v>1.6535716562195699</v>
      </c>
      <c r="AP96">
        <v>668</v>
      </c>
      <c r="AQ96">
        <v>131</v>
      </c>
      <c r="AR96">
        <v>0.218296256914638</v>
      </c>
      <c r="AS96">
        <v>145.82189961897799</v>
      </c>
      <c r="AT96">
        <v>0.40419161676646698</v>
      </c>
      <c r="AU96">
        <v>1.4177207068036599</v>
      </c>
      <c r="AV96">
        <v>0.8</v>
      </c>
      <c r="AW96">
        <v>0.15151515151515099</v>
      </c>
      <c r="AX96">
        <v>3.1280991735537098</v>
      </c>
      <c r="AY96">
        <v>1136</v>
      </c>
      <c r="AZ96">
        <v>1.0991735537189999</v>
      </c>
      <c r="BA96">
        <v>399</v>
      </c>
      <c r="BB96">
        <v>1.74104683195592</v>
      </c>
      <c r="BC96">
        <v>632</v>
      </c>
      <c r="BD96">
        <v>64</v>
      </c>
      <c r="BE96">
        <v>3.109375</v>
      </c>
      <c r="BF96">
        <v>71.2</v>
      </c>
      <c r="BG96">
        <v>-1.329</v>
      </c>
      <c r="BH96">
        <v>0.18862275449101701</v>
      </c>
      <c r="BI96">
        <v>0.122754491017964</v>
      </c>
      <c r="BJ96">
        <v>6.5868263473053898E-2</v>
      </c>
      <c r="BK96">
        <v>0.67065868263473005</v>
      </c>
      <c r="BL96">
        <v>0.14061677326409899</v>
      </c>
      <c r="BM96">
        <v>0.45089285714285698</v>
      </c>
      <c r="BN96">
        <v>1.1495340758839001</v>
      </c>
      <c r="BO96">
        <v>0.329341317365269</v>
      </c>
      <c r="BP96">
        <v>0.37647993271209901</v>
      </c>
      <c r="BQ96">
        <v>100.295979472716</v>
      </c>
      <c r="BR96">
        <v>0.30909090909090903</v>
      </c>
      <c r="BS96">
        <v>2.2143927574770701</v>
      </c>
      <c r="BT96">
        <v>0.54341317365269404</v>
      </c>
      <c r="BU96">
        <v>0.12541575797868301</v>
      </c>
      <c r="BV96">
        <v>45.525920146261903</v>
      </c>
      <c r="BW96">
        <v>0.40771349862258899</v>
      </c>
      <c r="BX96">
        <v>1.0473287817125401</v>
      </c>
      <c r="BY96">
        <v>0.45658682634730502</v>
      </c>
      <c r="BZ96">
        <v>0.32883927695972598</v>
      </c>
      <c r="CA96">
        <v>0.4</v>
      </c>
      <c r="CB96">
        <v>1.8670486159305899</v>
      </c>
    </row>
    <row r="97" spans="1:80" x14ac:dyDescent="0.3">
      <c r="A97" t="s">
        <v>165</v>
      </c>
      <c r="B97" t="s">
        <v>282</v>
      </c>
      <c r="C97">
        <v>827</v>
      </c>
      <c r="D97">
        <v>140</v>
      </c>
      <c r="E97">
        <v>0.138481596867009</v>
      </c>
      <c r="F97">
        <v>114.524280609016</v>
      </c>
      <c r="G97">
        <v>0.42079806529625102</v>
      </c>
      <c r="H97">
        <v>1.1759924551923899</v>
      </c>
      <c r="I97">
        <v>0.67105263157894701</v>
      </c>
      <c r="J97">
        <v>0.191629955947136</v>
      </c>
      <c r="K97">
        <v>2.9275330396475701</v>
      </c>
      <c r="L97">
        <v>1329</v>
      </c>
      <c r="M97">
        <v>1.15418502202643</v>
      </c>
      <c r="N97">
        <v>524</v>
      </c>
      <c r="O97">
        <v>0.92511013215858995</v>
      </c>
      <c r="P97">
        <v>420</v>
      </c>
      <c r="Q97">
        <v>71</v>
      </c>
      <c r="R97">
        <v>3.4225352112676002</v>
      </c>
      <c r="S97">
        <v>72.099999999999994</v>
      </c>
      <c r="T97">
        <v>1.2589999999999999</v>
      </c>
      <c r="U97">
        <v>0.164449818621523</v>
      </c>
      <c r="V97">
        <v>0.11608222490931</v>
      </c>
      <c r="W97">
        <v>4.8367593712212803E-2</v>
      </c>
      <c r="X97">
        <v>0.67110036275695195</v>
      </c>
      <c r="Y97">
        <v>4.8489110911567899E-2</v>
      </c>
      <c r="Z97">
        <v>0.47207207207207202</v>
      </c>
      <c r="AA97">
        <v>0.93520115512119095</v>
      </c>
      <c r="AB97">
        <v>0.32889963724304699</v>
      </c>
      <c r="AC97">
        <v>0.322105970783443</v>
      </c>
      <c r="AD97">
        <v>0.316176470588235</v>
      </c>
      <c r="AE97">
        <v>1.9095659507581599</v>
      </c>
      <c r="AF97">
        <v>0.54897218863361497</v>
      </c>
      <c r="AG97">
        <v>0.14403552331057601</v>
      </c>
      <c r="AH97">
        <v>65.392127583001795</v>
      </c>
      <c r="AI97">
        <v>0.45594713656387598</v>
      </c>
      <c r="AJ97">
        <v>0.95892831455634897</v>
      </c>
      <c r="AK97">
        <v>0.44619105199516301</v>
      </c>
      <c r="AL97">
        <v>0.15365578683846901</v>
      </c>
      <c r="AM97">
        <v>56.698985343395002</v>
      </c>
      <c r="AN97">
        <v>0.38211382113821102</v>
      </c>
      <c r="AO97">
        <v>1.4946610871899899</v>
      </c>
      <c r="AP97">
        <v>798</v>
      </c>
      <c r="AQ97">
        <v>143</v>
      </c>
      <c r="AR97">
        <v>0.32147992112714102</v>
      </c>
      <c r="AS97">
        <v>256.54097705945799</v>
      </c>
      <c r="AT97">
        <v>0.487468671679198</v>
      </c>
      <c r="AU97">
        <v>1.3098461608423699</v>
      </c>
      <c r="AV97">
        <v>0.78846153846153799</v>
      </c>
      <c r="AW97">
        <v>0.17590361445783101</v>
      </c>
      <c r="AX97">
        <v>3.14746987951807</v>
      </c>
      <c r="AY97">
        <v>1306</v>
      </c>
      <c r="AZ97">
        <v>1.36385542168674</v>
      </c>
      <c r="BA97">
        <v>566</v>
      </c>
      <c r="BB97">
        <v>1.98072289156626</v>
      </c>
      <c r="BC97">
        <v>822</v>
      </c>
      <c r="BD97">
        <v>79</v>
      </c>
      <c r="BE97">
        <v>4.1898734177215102</v>
      </c>
      <c r="BF97">
        <v>69.3</v>
      </c>
      <c r="BG97">
        <v>-1.4710000000000001</v>
      </c>
      <c r="BH97">
        <v>0.122807017543859</v>
      </c>
      <c r="BI97">
        <v>7.7694235588972399E-2</v>
      </c>
      <c r="BJ97">
        <v>4.5112781954887202E-2</v>
      </c>
      <c r="BK97">
        <v>0.71052631578947301</v>
      </c>
      <c r="BL97">
        <v>0.33991069346748098</v>
      </c>
      <c r="BM97">
        <v>0.559082892416225</v>
      </c>
      <c r="BN97">
        <v>1.16389166216915</v>
      </c>
      <c r="BO97">
        <v>0.28947368421052599</v>
      </c>
      <c r="BP97">
        <v>0.27624075265539499</v>
      </c>
      <c r="BQ97">
        <v>143.17229874314401</v>
      </c>
      <c r="BR97">
        <v>0.31168831168831101</v>
      </c>
      <c r="BS97">
        <v>1.9524513841675499</v>
      </c>
      <c r="BT97">
        <v>0.52005012531328298</v>
      </c>
      <c r="BU97">
        <v>0.28182119508145598</v>
      </c>
      <c r="BV97">
        <v>116.955795958804</v>
      </c>
      <c r="BW97">
        <v>0.45783132530120402</v>
      </c>
      <c r="BX97">
        <v>1.1801542218302901</v>
      </c>
      <c r="BY97">
        <v>0.47869674185463601</v>
      </c>
      <c r="BZ97">
        <v>0.37479659356843997</v>
      </c>
      <c r="CA97">
        <v>0.52094240837696304</v>
      </c>
      <c r="CB97">
        <v>1.4336726352760201</v>
      </c>
    </row>
    <row r="98" spans="1:80" x14ac:dyDescent="0.3">
      <c r="A98" t="s">
        <v>97</v>
      </c>
      <c r="B98" t="s">
        <v>186</v>
      </c>
      <c r="C98">
        <v>694</v>
      </c>
      <c r="D98">
        <v>138</v>
      </c>
      <c r="E98">
        <v>0.134866262773086</v>
      </c>
      <c r="F98">
        <v>93.597186364521804</v>
      </c>
      <c r="G98">
        <v>0.390489913544668</v>
      </c>
      <c r="H98">
        <v>1.33377999184414</v>
      </c>
      <c r="I98">
        <v>0.67441860465116199</v>
      </c>
      <c r="J98">
        <v>0.19655172413793101</v>
      </c>
      <c r="K98">
        <v>2.7348275862068898</v>
      </c>
      <c r="L98">
        <v>793</v>
      </c>
      <c r="M98">
        <v>0.81034482758620596</v>
      </c>
      <c r="N98">
        <v>235</v>
      </c>
      <c r="O98">
        <v>1.2379310344827501</v>
      </c>
      <c r="P98">
        <v>359</v>
      </c>
      <c r="Q98">
        <v>58</v>
      </c>
      <c r="R98">
        <v>3.22413793103448</v>
      </c>
      <c r="S98">
        <v>70</v>
      </c>
      <c r="T98">
        <v>1.385</v>
      </c>
      <c r="U98">
        <v>0.20317002881844301</v>
      </c>
      <c r="V98">
        <v>0.126801152737752</v>
      </c>
      <c r="W98">
        <v>7.6368876080691594E-2</v>
      </c>
      <c r="X98">
        <v>0.66570605187319798</v>
      </c>
      <c r="Y98">
        <v>7.9997178345153505E-2</v>
      </c>
      <c r="Z98">
        <v>0.445887445887445</v>
      </c>
      <c r="AA98">
        <v>1.08698041736047</v>
      </c>
      <c r="AB98">
        <v>0.33429394812680102</v>
      </c>
      <c r="AC98">
        <v>0.244131422280435</v>
      </c>
      <c r="AD98">
        <v>0.28017241379310298</v>
      </c>
      <c r="AE98">
        <v>2.11594479713085</v>
      </c>
      <c r="AF98">
        <v>0.417867435158501</v>
      </c>
      <c r="AG98">
        <v>5.78389805751627E-2</v>
      </c>
      <c r="AH98">
        <v>16.773304366797198</v>
      </c>
      <c r="AI98">
        <v>0.36551724137931002</v>
      </c>
      <c r="AJ98">
        <v>1.0963684947989001</v>
      </c>
      <c r="AK98">
        <v>0.57636887608069098</v>
      </c>
      <c r="AL98">
        <v>0.216609290779953</v>
      </c>
      <c r="AM98">
        <v>86.643716311981194</v>
      </c>
      <c r="AN98">
        <v>0.41249999999999998</v>
      </c>
      <c r="AO98">
        <v>1.48629889297623</v>
      </c>
      <c r="AP98">
        <v>823</v>
      </c>
      <c r="AQ98">
        <v>150</v>
      </c>
      <c r="AR98">
        <v>0.314001876326713</v>
      </c>
      <c r="AS98">
        <v>258.42354421688498</v>
      </c>
      <c r="AT98">
        <v>0.49696233292831099</v>
      </c>
      <c r="AU98">
        <v>1.1778664158315899</v>
      </c>
      <c r="AV98">
        <v>0.70833333333333304</v>
      </c>
      <c r="AW98">
        <v>0.13829787234042501</v>
      </c>
      <c r="AX98">
        <v>3.63212765957446</v>
      </c>
      <c r="AY98">
        <v>1707</v>
      </c>
      <c r="AZ98">
        <v>1.4021276595744601</v>
      </c>
      <c r="BA98">
        <v>659</v>
      </c>
      <c r="BB98">
        <v>1.9744680851063801</v>
      </c>
      <c r="BC98">
        <v>928</v>
      </c>
      <c r="BD98">
        <v>78</v>
      </c>
      <c r="BE98">
        <v>4</v>
      </c>
      <c r="BF98">
        <v>72.400000000000006</v>
      </c>
      <c r="BG98">
        <v>-1.2330000000000001</v>
      </c>
      <c r="BH98">
        <v>0.12515188335358399</v>
      </c>
      <c r="BI98">
        <v>7.1688942891858995E-2</v>
      </c>
      <c r="BJ98">
        <v>5.3462940461725297E-2</v>
      </c>
      <c r="BK98">
        <v>0.73511543134872404</v>
      </c>
      <c r="BL98">
        <v>0.27499257996925403</v>
      </c>
      <c r="BM98">
        <v>0.55702479338842903</v>
      </c>
      <c r="BN98">
        <v>1.03001097449291</v>
      </c>
      <c r="BO98">
        <v>0.26488456865127502</v>
      </c>
      <c r="BP98">
        <v>0.42226162080498097</v>
      </c>
      <c r="BQ98">
        <v>85.633408978547806</v>
      </c>
      <c r="BR98">
        <v>0.33027522935779802</v>
      </c>
      <c r="BS98">
        <v>1.86991202320849</v>
      </c>
      <c r="BT98">
        <v>0.57108140947752095</v>
      </c>
      <c r="BU98">
        <v>0.374306048896137</v>
      </c>
      <c r="BV98">
        <v>175.92384298118401</v>
      </c>
      <c r="BW98">
        <v>0.54893617021276597</v>
      </c>
      <c r="BX98">
        <v>1.0456189323729601</v>
      </c>
      <c r="BY98">
        <v>0.42770352369380299</v>
      </c>
      <c r="BZ98">
        <v>0.24327673005269199</v>
      </c>
      <c r="CA98">
        <v>0.42897727272727199</v>
      </c>
      <c r="CB98">
        <v>1.4038256922046199</v>
      </c>
    </row>
    <row r="99" spans="1:80" x14ac:dyDescent="0.3">
      <c r="A99" t="s">
        <v>86</v>
      </c>
      <c r="B99" t="s">
        <v>185</v>
      </c>
      <c r="C99">
        <v>698</v>
      </c>
      <c r="D99">
        <v>137</v>
      </c>
      <c r="E99">
        <v>0.21306390166033201</v>
      </c>
      <c r="F99">
        <v>148.71860335891199</v>
      </c>
      <c r="G99">
        <v>0.409742120343839</v>
      </c>
      <c r="H99">
        <v>1.3084203904865599</v>
      </c>
      <c r="I99">
        <v>0.73809523809523803</v>
      </c>
      <c r="J99">
        <v>0.19268292682926799</v>
      </c>
      <c r="K99">
        <v>3.16853658536585</v>
      </c>
      <c r="L99">
        <v>1299</v>
      </c>
      <c r="M99">
        <v>1.4048780487804799</v>
      </c>
      <c r="N99">
        <v>576</v>
      </c>
      <c r="O99">
        <v>2.09024390243902</v>
      </c>
      <c r="P99">
        <v>857</v>
      </c>
      <c r="Q99">
        <v>52</v>
      </c>
      <c r="R99">
        <v>3.7115384615384599</v>
      </c>
      <c r="S99">
        <v>73.599999999999994</v>
      </c>
      <c r="T99">
        <v>1.161</v>
      </c>
      <c r="U99">
        <v>0.18624641833810801</v>
      </c>
      <c r="V99">
        <v>0.12607449856733499</v>
      </c>
      <c r="W99">
        <v>6.0171919770773602E-2</v>
      </c>
      <c r="X99">
        <v>0.64469914040114595</v>
      </c>
      <c r="Y99">
        <v>0.119948129374326</v>
      </c>
      <c r="Z99">
        <v>0.48444444444444401</v>
      </c>
      <c r="AA99">
        <v>0.98113681060326496</v>
      </c>
      <c r="AB99">
        <v>0.35530085959885299</v>
      </c>
      <c r="AC99">
        <v>0.38202397234058499</v>
      </c>
      <c r="AD99">
        <v>0.27419354838709598</v>
      </c>
      <c r="AE99">
        <v>2.3576530436418301</v>
      </c>
      <c r="AF99">
        <v>0.58739255014326597</v>
      </c>
      <c r="AG99">
        <v>0.25429169302327398</v>
      </c>
      <c r="AH99">
        <v>104.259594139542</v>
      </c>
      <c r="AI99">
        <v>0.456097560975609</v>
      </c>
      <c r="AJ99">
        <v>1.14524236827659</v>
      </c>
      <c r="AK99">
        <v>0.409742120343839</v>
      </c>
      <c r="AL99">
        <v>0.162843098875739</v>
      </c>
      <c r="AM99">
        <v>46.573126278461402</v>
      </c>
      <c r="AN99">
        <v>0.34615384615384598</v>
      </c>
      <c r="AO99">
        <v>1.6166455435498299</v>
      </c>
      <c r="AP99">
        <v>711</v>
      </c>
      <c r="AQ99">
        <v>136</v>
      </c>
      <c r="AR99">
        <v>0.15637840084958901</v>
      </c>
      <c r="AS99">
        <v>111.185043004058</v>
      </c>
      <c r="AT99">
        <v>0.417721518987341</v>
      </c>
      <c r="AU99">
        <v>1.1823753617381001</v>
      </c>
      <c r="AV99">
        <v>0.75</v>
      </c>
      <c r="AW99">
        <v>0.15405405405405401</v>
      </c>
      <c r="AX99">
        <v>2.9205405405405398</v>
      </c>
      <c r="AY99">
        <v>1081</v>
      </c>
      <c r="AZ99">
        <v>0.929729729729729</v>
      </c>
      <c r="BA99">
        <v>344</v>
      </c>
      <c r="BB99">
        <v>1.0540540540540499</v>
      </c>
      <c r="BC99">
        <v>390</v>
      </c>
      <c r="BD99">
        <v>59</v>
      </c>
      <c r="BE99">
        <v>4.2542372881355899</v>
      </c>
      <c r="BF99">
        <v>67.8</v>
      </c>
      <c r="BG99">
        <v>-1.5660000000000001</v>
      </c>
      <c r="BH99">
        <v>0.18706047819971799</v>
      </c>
      <c r="BI99">
        <v>0.140646976090014</v>
      </c>
      <c r="BJ99">
        <v>4.6413502109704602E-2</v>
      </c>
      <c r="BK99">
        <v>0.70745428973277003</v>
      </c>
      <c r="BL99">
        <v>0.103773005370947</v>
      </c>
      <c r="BM99">
        <v>0.46719681908548699</v>
      </c>
      <c r="BN99">
        <v>1.0218221152308</v>
      </c>
      <c r="BO99">
        <v>0.29254571026722898</v>
      </c>
      <c r="BP99">
        <v>0.28359241010803499</v>
      </c>
      <c r="BQ99">
        <v>86.402042655870005</v>
      </c>
      <c r="BR99">
        <v>0.29807692307692302</v>
      </c>
      <c r="BS99">
        <v>1.7909239573706199</v>
      </c>
      <c r="BT99">
        <v>0.52039381153305198</v>
      </c>
      <c r="BU99">
        <v>8.5020714204246603E-2</v>
      </c>
      <c r="BV99">
        <v>31.457664255571199</v>
      </c>
      <c r="BW99">
        <v>0.42432432432432399</v>
      </c>
      <c r="BX99">
        <v>0.90601212964127098</v>
      </c>
      <c r="BY99">
        <v>0.47679324894514702</v>
      </c>
      <c r="BZ99">
        <v>0.25487328217070798</v>
      </c>
      <c r="CA99">
        <v>0.41297935103244798</v>
      </c>
      <c r="CB99">
        <v>1.49229698630383</v>
      </c>
    </row>
    <row r="100" spans="1:80" x14ac:dyDescent="0.3">
      <c r="A100" t="s">
        <v>195</v>
      </c>
      <c r="B100" t="s">
        <v>2</v>
      </c>
      <c r="C100">
        <v>658</v>
      </c>
      <c r="D100">
        <v>113</v>
      </c>
      <c r="E100">
        <v>0.31464273494308098</v>
      </c>
      <c r="F100">
        <v>207.034919592547</v>
      </c>
      <c r="G100">
        <v>0.448328267477203</v>
      </c>
      <c r="H100">
        <v>1.4452923945765299</v>
      </c>
      <c r="I100">
        <v>0.63461538461538403</v>
      </c>
      <c r="J100">
        <v>0.16223404255319099</v>
      </c>
      <c r="K100">
        <v>3.2042553191489298</v>
      </c>
      <c r="L100">
        <v>1205</v>
      </c>
      <c r="M100">
        <v>1.23670212765957</v>
      </c>
      <c r="N100">
        <v>465</v>
      </c>
      <c r="O100">
        <v>1.90425531914893</v>
      </c>
      <c r="P100">
        <v>716</v>
      </c>
      <c r="Q100">
        <v>58</v>
      </c>
      <c r="R100">
        <v>3.3965517241379302</v>
      </c>
      <c r="S100">
        <v>72.7</v>
      </c>
      <c r="T100">
        <v>1.169</v>
      </c>
      <c r="U100">
        <v>0.18996960486322101</v>
      </c>
      <c r="V100">
        <v>0.13981762917933099</v>
      </c>
      <c r="W100">
        <v>5.0151975683890501E-2</v>
      </c>
      <c r="X100">
        <v>0.67477203647416395</v>
      </c>
      <c r="Y100">
        <v>0.20226498144267999</v>
      </c>
      <c r="Z100">
        <v>0.48423423423423401</v>
      </c>
      <c r="AA100">
        <v>1.18723185672836</v>
      </c>
      <c r="AB100">
        <v>0.325227963525835</v>
      </c>
      <c r="AC100">
        <v>0.54780031697194997</v>
      </c>
      <c r="AD100">
        <v>0.37383177570093401</v>
      </c>
      <c r="AE100">
        <v>2.13883009004349</v>
      </c>
      <c r="AF100">
        <v>0.57142857142857095</v>
      </c>
      <c r="AG100">
        <v>0.232426028396085</v>
      </c>
      <c r="AH100">
        <v>87.392186676928105</v>
      </c>
      <c r="AI100">
        <v>0.454787234042553</v>
      </c>
      <c r="AJ100">
        <v>1.0951053452003601</v>
      </c>
      <c r="AK100">
        <v>0.42401215805471099</v>
      </c>
      <c r="AL100">
        <v>0.45855564153231598</v>
      </c>
      <c r="AM100">
        <v>127.937023987516</v>
      </c>
      <c r="AN100">
        <v>0.44444444444444398</v>
      </c>
      <c r="AO100">
        <v>1.9282116320227001</v>
      </c>
      <c r="AP100">
        <v>638</v>
      </c>
      <c r="AQ100">
        <v>114</v>
      </c>
      <c r="AR100">
        <v>0.34603747611216701</v>
      </c>
      <c r="AS100">
        <v>220.77190975956199</v>
      </c>
      <c r="AT100">
        <v>0.48119122257053198</v>
      </c>
      <c r="AU100">
        <v>1.40361679821041</v>
      </c>
      <c r="AV100">
        <v>0.837209302325581</v>
      </c>
      <c r="AW100">
        <v>0.12250712250712199</v>
      </c>
      <c r="AX100">
        <v>3.5296296296296199</v>
      </c>
      <c r="AY100">
        <v>1239</v>
      </c>
      <c r="AZ100">
        <v>1.28490028490028</v>
      </c>
      <c r="BA100">
        <v>451</v>
      </c>
      <c r="BB100">
        <v>2.1054131054131</v>
      </c>
      <c r="BC100">
        <v>739</v>
      </c>
      <c r="BD100">
        <v>67</v>
      </c>
      <c r="BE100">
        <v>4.7164179104477597</v>
      </c>
      <c r="BF100">
        <v>73</v>
      </c>
      <c r="BG100">
        <v>-1.1870000000000001</v>
      </c>
      <c r="BH100">
        <v>0.145768025078369</v>
      </c>
      <c r="BI100">
        <v>8.7774294670846395E-2</v>
      </c>
      <c r="BJ100">
        <v>5.7993730407523501E-2</v>
      </c>
      <c r="BK100">
        <v>0.72570532915360497</v>
      </c>
      <c r="BL100">
        <v>0.306039581380666</v>
      </c>
      <c r="BM100">
        <v>0.520518358531317</v>
      </c>
      <c r="BN100">
        <v>1.2475284460123901</v>
      </c>
      <c r="BO100">
        <v>0.27429467084639497</v>
      </c>
      <c r="BP100">
        <v>0.45186047760179399</v>
      </c>
      <c r="BQ100">
        <v>123.38006195493</v>
      </c>
      <c r="BR100">
        <v>0.377142857142857</v>
      </c>
      <c r="BS100">
        <v>1.97357578123649</v>
      </c>
      <c r="BT100">
        <v>0.55015673981191204</v>
      </c>
      <c r="BU100">
        <v>0.30768973217216899</v>
      </c>
      <c r="BV100">
        <v>107.99909599243099</v>
      </c>
      <c r="BW100">
        <v>0.49857549857549799</v>
      </c>
      <c r="BX100">
        <v>1.0851818448369299</v>
      </c>
      <c r="BY100">
        <v>0.44043887147335398</v>
      </c>
      <c r="BZ100">
        <v>0.43907495357626602</v>
      </c>
      <c r="CA100">
        <v>0.46975088967971501</v>
      </c>
      <c r="CB100">
        <v>1.82578435003131</v>
      </c>
    </row>
    <row r="101" spans="1:80" x14ac:dyDescent="0.3">
      <c r="A101" t="s">
        <v>98</v>
      </c>
      <c r="B101" t="s">
        <v>282</v>
      </c>
      <c r="C101">
        <v>719</v>
      </c>
      <c r="D101">
        <v>140</v>
      </c>
      <c r="E101">
        <v>6.8341388206786105E-2</v>
      </c>
      <c r="F101">
        <v>49.137458120679199</v>
      </c>
      <c r="G101">
        <v>0.36161335187760701</v>
      </c>
      <c r="H101">
        <v>1.2428353987313201</v>
      </c>
      <c r="I101">
        <v>0.68</v>
      </c>
      <c r="J101">
        <v>0.16109422492401199</v>
      </c>
      <c r="K101">
        <v>2.96018237082066</v>
      </c>
      <c r="L101">
        <v>974</v>
      </c>
      <c r="M101">
        <v>1.0303951367781099</v>
      </c>
      <c r="N101">
        <v>339</v>
      </c>
      <c r="O101">
        <v>0.78723404255319096</v>
      </c>
      <c r="P101">
        <v>259</v>
      </c>
      <c r="Q101">
        <v>50</v>
      </c>
      <c r="R101">
        <v>2.78</v>
      </c>
      <c r="S101">
        <v>72.900000000000006</v>
      </c>
      <c r="T101">
        <v>1.1739999999999999</v>
      </c>
      <c r="U101">
        <v>0.16411682892906801</v>
      </c>
      <c r="V101">
        <v>0.11404728789986</v>
      </c>
      <c r="W101">
        <v>5.0069541029207201E-2</v>
      </c>
      <c r="X101">
        <v>0.65090403337969405</v>
      </c>
      <c r="Y101">
        <v>-4.18952853631138E-2</v>
      </c>
      <c r="Z101">
        <v>0.401709401709401</v>
      </c>
      <c r="AA101">
        <v>0.98546851048164497</v>
      </c>
      <c r="AB101">
        <v>0.34909596662030501</v>
      </c>
      <c r="AC101">
        <v>0.27388227757217698</v>
      </c>
      <c r="AD101">
        <v>0.28685258964143401</v>
      </c>
      <c r="AE101">
        <v>1.91484894027215</v>
      </c>
      <c r="AF101">
        <v>0.45757997218358798</v>
      </c>
      <c r="AG101">
        <v>0.12881909664564301</v>
      </c>
      <c r="AH101">
        <v>42.381482796416499</v>
      </c>
      <c r="AI101">
        <v>0.40425531914893598</v>
      </c>
      <c r="AJ101">
        <v>0.99993425744425801</v>
      </c>
      <c r="AK101">
        <v>0.53824756606397695</v>
      </c>
      <c r="AL101">
        <v>3.4975392969796099E-2</v>
      </c>
      <c r="AM101">
        <v>13.5354770793111</v>
      </c>
      <c r="AN101">
        <v>0.32816537467700202</v>
      </c>
      <c r="AO101">
        <v>1.4972121844886399</v>
      </c>
      <c r="AP101">
        <v>837</v>
      </c>
      <c r="AQ101">
        <v>145</v>
      </c>
      <c r="AR101">
        <v>0.28131343632615002</v>
      </c>
      <c r="AS101">
        <v>235.45934620498701</v>
      </c>
      <c r="AT101">
        <v>0.46356033452807599</v>
      </c>
      <c r="AU101">
        <v>1.2442031978935599</v>
      </c>
      <c r="AV101">
        <v>0.78378378378378299</v>
      </c>
      <c r="AW101">
        <v>0.16287878787878701</v>
      </c>
      <c r="AX101">
        <v>3.1812499999999999</v>
      </c>
      <c r="AY101">
        <v>1680</v>
      </c>
      <c r="AZ101">
        <v>1.14772727272727</v>
      </c>
      <c r="BA101">
        <v>606</v>
      </c>
      <c r="BB101">
        <v>1.21022727272727</v>
      </c>
      <c r="BC101">
        <v>639</v>
      </c>
      <c r="BD101">
        <v>82</v>
      </c>
      <c r="BE101">
        <v>4.9634146341463401</v>
      </c>
      <c r="BF101">
        <v>66.2</v>
      </c>
      <c r="BG101">
        <v>-1.667</v>
      </c>
      <c r="BH101">
        <v>0.16129032258064499</v>
      </c>
      <c r="BI101">
        <v>0.115890083632019</v>
      </c>
      <c r="BJ101">
        <v>4.5400238948626E-2</v>
      </c>
      <c r="BK101">
        <v>0.71804062126642698</v>
      </c>
      <c r="BL101">
        <v>0.232321040234409</v>
      </c>
      <c r="BM101">
        <v>0.520798668885191</v>
      </c>
      <c r="BN101">
        <v>1.03603699343862</v>
      </c>
      <c r="BO101">
        <v>0.28195937873357202</v>
      </c>
      <c r="BP101">
        <v>0.40607797044113297</v>
      </c>
      <c r="BQ101">
        <v>105.22514077317</v>
      </c>
      <c r="BR101">
        <v>0.31779661016949101</v>
      </c>
      <c r="BS101">
        <v>2.1129501578188701</v>
      </c>
      <c r="BT101">
        <v>0.63082437275985603</v>
      </c>
      <c r="BU101">
        <v>0.246728303507222</v>
      </c>
      <c r="BV101">
        <v>130.272544251813</v>
      </c>
      <c r="BW101">
        <v>0.48674242424242398</v>
      </c>
      <c r="BX101">
        <v>1.0142879966199001</v>
      </c>
      <c r="BY101">
        <v>0.36798088410991597</v>
      </c>
      <c r="BZ101">
        <v>0.34164006744535802</v>
      </c>
      <c r="CA101">
        <v>0.42532467532467499</v>
      </c>
      <c r="CB101">
        <v>1.6952582110793</v>
      </c>
    </row>
    <row r="102" spans="1:80" x14ac:dyDescent="0.3">
      <c r="A102" t="s">
        <v>73</v>
      </c>
      <c r="B102" t="s">
        <v>182</v>
      </c>
      <c r="C102">
        <v>944</v>
      </c>
      <c r="D102">
        <v>168</v>
      </c>
      <c r="E102">
        <v>0.30193148907386702</v>
      </c>
      <c r="F102">
        <v>285.02332568573001</v>
      </c>
      <c r="G102">
        <v>0.48834745762711801</v>
      </c>
      <c r="H102">
        <v>1.2354482087134599</v>
      </c>
      <c r="I102">
        <v>0.69318181818181801</v>
      </c>
      <c r="J102">
        <v>0.118421052631578</v>
      </c>
      <c r="K102">
        <v>3.4144736842105199</v>
      </c>
      <c r="L102">
        <v>1817</v>
      </c>
      <c r="M102">
        <v>1.28383458646616</v>
      </c>
      <c r="N102">
        <v>683</v>
      </c>
      <c r="O102">
        <v>1.4379699248120299</v>
      </c>
      <c r="P102">
        <v>765</v>
      </c>
      <c r="Q102">
        <v>89</v>
      </c>
      <c r="R102">
        <v>4.2696629213483099</v>
      </c>
      <c r="S102">
        <v>69.2</v>
      </c>
      <c r="T102">
        <v>1.4770000000000001</v>
      </c>
      <c r="U102">
        <v>0.129766949152542</v>
      </c>
      <c r="V102">
        <v>9.7987288135593195E-2</v>
      </c>
      <c r="W102">
        <v>3.1779661016949103E-2</v>
      </c>
      <c r="X102">
        <v>0.72457627118643997</v>
      </c>
      <c r="Y102">
        <v>0.25399800109869197</v>
      </c>
      <c r="Z102">
        <v>0.55409356725146197</v>
      </c>
      <c r="AA102">
        <v>1.00805516853791</v>
      </c>
      <c r="AB102">
        <v>0.27542372881355898</v>
      </c>
      <c r="AC102">
        <v>0.42803343436240598</v>
      </c>
      <c r="AD102">
        <v>0.31538461538461499</v>
      </c>
      <c r="AE102">
        <v>2.28644774806141</v>
      </c>
      <c r="AF102">
        <v>0.56355932203389802</v>
      </c>
      <c r="AG102">
        <v>0.24660190721021699</v>
      </c>
      <c r="AH102">
        <v>131.192214635835</v>
      </c>
      <c r="AI102">
        <v>0.52631578947368396</v>
      </c>
      <c r="AJ102">
        <v>0.93844020089457203</v>
      </c>
      <c r="AK102">
        <v>0.43644067796610098</v>
      </c>
      <c r="AL102">
        <v>0.37337648313081301</v>
      </c>
      <c r="AM102">
        <v>153.83111104989499</v>
      </c>
      <c r="AN102">
        <v>0.43932038834951398</v>
      </c>
      <c r="AO102">
        <v>1.69490811031175</v>
      </c>
      <c r="AP102">
        <v>1004</v>
      </c>
      <c r="AQ102">
        <v>167</v>
      </c>
      <c r="AR102">
        <v>0.192970071045963</v>
      </c>
      <c r="AS102">
        <v>193.741951330147</v>
      </c>
      <c r="AT102">
        <v>0.41334661354581598</v>
      </c>
      <c r="AU102">
        <v>1.34656442806331</v>
      </c>
      <c r="AV102">
        <v>0.73333333333333295</v>
      </c>
      <c r="AW102">
        <v>0.162886597938144</v>
      </c>
      <c r="AX102">
        <v>3.15876288659793</v>
      </c>
      <c r="AY102">
        <v>1532</v>
      </c>
      <c r="AZ102">
        <v>1.12783505154639</v>
      </c>
      <c r="BA102">
        <v>547</v>
      </c>
      <c r="BB102">
        <v>0.83298969072164897</v>
      </c>
      <c r="BC102">
        <v>404</v>
      </c>
      <c r="BD102">
        <v>80</v>
      </c>
      <c r="BE102">
        <v>4.1624999999999996</v>
      </c>
      <c r="BF102">
        <v>72.400000000000006</v>
      </c>
      <c r="BG102">
        <v>-1.224</v>
      </c>
      <c r="BH102">
        <v>0.17928286852589601</v>
      </c>
      <c r="BI102">
        <v>0.111553784860557</v>
      </c>
      <c r="BJ102">
        <v>6.7729083665338599E-2</v>
      </c>
      <c r="BK102">
        <v>0.65836653386454103</v>
      </c>
      <c r="BL102">
        <v>6.9854777953823596E-2</v>
      </c>
      <c r="BM102">
        <v>0.44931921331316099</v>
      </c>
      <c r="BN102">
        <v>1.0435485389836201</v>
      </c>
      <c r="BO102">
        <v>0.34163346613545797</v>
      </c>
      <c r="BP102">
        <v>0.43022723936638502</v>
      </c>
      <c r="BQ102">
        <v>117.13337156151501</v>
      </c>
      <c r="BR102">
        <v>0.34402332361516003</v>
      </c>
      <c r="BS102">
        <v>2.1092400132893299</v>
      </c>
      <c r="BT102">
        <v>0.48306772908366502</v>
      </c>
      <c r="BU102">
        <v>0.187410452006747</v>
      </c>
      <c r="BV102">
        <v>90.894069223272496</v>
      </c>
      <c r="BW102">
        <v>0.42268041237113402</v>
      </c>
      <c r="BX102">
        <v>1.0388096777640099</v>
      </c>
      <c r="BY102">
        <v>0.50896414342629404</v>
      </c>
      <c r="BZ102">
        <v>0.22922381910276901</v>
      </c>
      <c r="CA102">
        <v>0.41095890410958902</v>
      </c>
      <c r="CB102">
        <v>1.64699168430787</v>
      </c>
    </row>
    <row r="103" spans="1:80" x14ac:dyDescent="0.3">
      <c r="A103" t="s">
        <v>40</v>
      </c>
      <c r="B103" t="s">
        <v>2</v>
      </c>
      <c r="C103">
        <v>731</v>
      </c>
      <c r="D103">
        <v>139</v>
      </c>
      <c r="E103">
        <v>0.27986991030714597</v>
      </c>
      <c r="F103">
        <v>204.58490443452399</v>
      </c>
      <c r="G103">
        <v>0.45417236662106703</v>
      </c>
      <c r="H103">
        <v>1.28457443038498</v>
      </c>
      <c r="I103">
        <v>0.75862068965517204</v>
      </c>
      <c r="J103">
        <v>0.128534704370179</v>
      </c>
      <c r="K103">
        <v>3.4619537275064198</v>
      </c>
      <c r="L103">
        <v>1347</v>
      </c>
      <c r="M103">
        <v>1.1131105398457499</v>
      </c>
      <c r="N103">
        <v>433</v>
      </c>
      <c r="O103">
        <v>1.1850899742930501</v>
      </c>
      <c r="P103">
        <v>461</v>
      </c>
      <c r="Q103">
        <v>68</v>
      </c>
      <c r="R103">
        <v>4.4411764705882302</v>
      </c>
      <c r="S103">
        <v>70.599999999999994</v>
      </c>
      <c r="T103">
        <v>1.3620000000000001</v>
      </c>
      <c r="U103">
        <v>0.15595075239398001</v>
      </c>
      <c r="V103">
        <v>0.108071135430916</v>
      </c>
      <c r="W103">
        <v>4.7879616963064198E-2</v>
      </c>
      <c r="X103">
        <v>0.70451436388508804</v>
      </c>
      <c r="Y103">
        <v>0.26938792205754802</v>
      </c>
      <c r="Z103">
        <v>0.51844660194174697</v>
      </c>
      <c r="AA103">
        <v>1.1017784968342199</v>
      </c>
      <c r="AB103">
        <v>0.29548563611491102</v>
      </c>
      <c r="AC103">
        <v>0.30486168784669798</v>
      </c>
      <c r="AD103">
        <v>0.30092592592592499</v>
      </c>
      <c r="AE103">
        <v>2.0354438805088901</v>
      </c>
      <c r="AF103">
        <v>0.53214774281805699</v>
      </c>
      <c r="AG103">
        <v>0.22033052749745599</v>
      </c>
      <c r="AH103">
        <v>85.708575196510296</v>
      </c>
      <c r="AI103">
        <v>0.47557840616966501</v>
      </c>
      <c r="AJ103">
        <v>0.91541828956686</v>
      </c>
      <c r="AK103">
        <v>0.46511627906976699</v>
      </c>
      <c r="AL103">
        <v>0.36280411527696099</v>
      </c>
      <c r="AM103">
        <v>123.353399194166</v>
      </c>
      <c r="AN103">
        <v>0.43235294117647</v>
      </c>
      <c r="AO103">
        <v>1.74915868923773</v>
      </c>
      <c r="AP103">
        <v>778</v>
      </c>
      <c r="AQ103">
        <v>138</v>
      </c>
      <c r="AR103">
        <v>0.27974574087096299</v>
      </c>
      <c r="AS103">
        <v>217.64218639760901</v>
      </c>
      <c r="AT103">
        <v>0.45758354755783998</v>
      </c>
      <c r="AU103">
        <v>1.2584563280491301</v>
      </c>
      <c r="AV103">
        <v>0.66666666666666596</v>
      </c>
      <c r="AW103">
        <v>0.188405797101449</v>
      </c>
      <c r="AX103">
        <v>3.1060386473429902</v>
      </c>
      <c r="AY103">
        <v>1286</v>
      </c>
      <c r="AZ103">
        <v>1.20531400966183</v>
      </c>
      <c r="BA103">
        <v>499</v>
      </c>
      <c r="BB103">
        <v>1.7584541062801899</v>
      </c>
      <c r="BC103">
        <v>728</v>
      </c>
      <c r="BD103">
        <v>73</v>
      </c>
      <c r="BE103">
        <v>4.3150684931506804</v>
      </c>
      <c r="BF103">
        <v>69.3</v>
      </c>
      <c r="BG103">
        <v>-1.423</v>
      </c>
      <c r="BH103">
        <v>0.155526992287917</v>
      </c>
      <c r="BI103">
        <v>0.106683804627249</v>
      </c>
      <c r="BJ103">
        <v>4.8843187660668301E-2</v>
      </c>
      <c r="BK103">
        <v>0.71079691516709498</v>
      </c>
      <c r="BL103">
        <v>0.22487052207467101</v>
      </c>
      <c r="BM103">
        <v>0.50632911392405</v>
      </c>
      <c r="BN103">
        <v>1.03434425816246</v>
      </c>
      <c r="BO103">
        <v>0.28920308483290402</v>
      </c>
      <c r="BP103">
        <v>0.41461683417918099</v>
      </c>
      <c r="BQ103">
        <v>130.22652073568301</v>
      </c>
      <c r="BR103">
        <v>0.33777777777777701</v>
      </c>
      <c r="BS103">
        <v>2.0841323749999998</v>
      </c>
      <c r="BT103">
        <v>0.53213367609254503</v>
      </c>
      <c r="BU103">
        <v>0.21114895087421701</v>
      </c>
      <c r="BV103">
        <v>87.415665661926198</v>
      </c>
      <c r="BW103">
        <v>0.45652173913043398</v>
      </c>
      <c r="BX103">
        <v>1.0529783777671999</v>
      </c>
      <c r="BY103">
        <v>0.46786632390745497</v>
      </c>
      <c r="BZ103">
        <v>0.35776516685627202</v>
      </c>
      <c r="CA103">
        <v>0.45879120879120799</v>
      </c>
      <c r="CB103">
        <v>1.4910032298651901</v>
      </c>
    </row>
    <row r="104" spans="1:80" x14ac:dyDescent="0.3">
      <c r="A104" t="s">
        <v>51</v>
      </c>
      <c r="B104" t="s">
        <v>182</v>
      </c>
      <c r="C104">
        <v>782</v>
      </c>
      <c r="D104">
        <v>148</v>
      </c>
      <c r="E104">
        <v>0.18538610777348</v>
      </c>
      <c r="F104">
        <v>144.97193627886099</v>
      </c>
      <c r="G104">
        <v>0.44884910485933499</v>
      </c>
      <c r="H104">
        <v>1.2165303141038399</v>
      </c>
      <c r="I104">
        <v>0.76190476190476097</v>
      </c>
      <c r="J104">
        <v>0.21119592875318</v>
      </c>
      <c r="K104">
        <v>3.07709923664122</v>
      </c>
      <c r="L104">
        <v>1209</v>
      </c>
      <c r="M104">
        <v>1.32315521628498</v>
      </c>
      <c r="N104">
        <v>520</v>
      </c>
      <c r="O104">
        <v>1.6972010178117001</v>
      </c>
      <c r="P104">
        <v>667</v>
      </c>
      <c r="Q104">
        <v>75</v>
      </c>
      <c r="R104">
        <v>3.88</v>
      </c>
      <c r="S104">
        <v>72</v>
      </c>
      <c r="T104">
        <v>1.294</v>
      </c>
      <c r="U104">
        <v>0.17007672634271101</v>
      </c>
      <c r="V104">
        <v>9.9744245524296601E-2</v>
      </c>
      <c r="W104">
        <v>7.0332480818414297E-2</v>
      </c>
      <c r="X104">
        <v>0.69053708439897699</v>
      </c>
      <c r="Y104">
        <v>0.10978853232730799</v>
      </c>
      <c r="Z104">
        <v>0.49629629629629601</v>
      </c>
      <c r="AA104">
        <v>0.98100587686084895</v>
      </c>
      <c r="AB104">
        <v>0.30946291560102301</v>
      </c>
      <c r="AC104">
        <v>0.35407491248807899</v>
      </c>
      <c r="AD104">
        <v>0.34297520661156999</v>
      </c>
      <c r="AE104">
        <v>1.9770188584547099</v>
      </c>
      <c r="AF104">
        <v>0.50255754475703296</v>
      </c>
      <c r="AG104">
        <v>0.18637723822582999</v>
      </c>
      <c r="AH104">
        <v>73.246254622751394</v>
      </c>
      <c r="AI104">
        <v>0.48600508905852402</v>
      </c>
      <c r="AJ104">
        <v>0.98331668859814902</v>
      </c>
      <c r="AK104">
        <v>0.49360613810741599</v>
      </c>
      <c r="AL104">
        <v>0.206065881499091</v>
      </c>
      <c r="AM104">
        <v>79.541430258649299</v>
      </c>
      <c r="AN104">
        <v>0.41450777202072497</v>
      </c>
      <c r="AO104">
        <v>1.49492907955126</v>
      </c>
      <c r="AP104">
        <v>839</v>
      </c>
      <c r="AQ104">
        <v>150</v>
      </c>
      <c r="AR104">
        <v>1.27882222217174E-2</v>
      </c>
      <c r="AS104">
        <v>10.729318444020899</v>
      </c>
      <c r="AT104">
        <v>0.36471990464838999</v>
      </c>
      <c r="AU104">
        <v>1.1760508862460499</v>
      </c>
      <c r="AV104">
        <v>0.61904761904761896</v>
      </c>
      <c r="AW104">
        <v>0.21641791044776101</v>
      </c>
      <c r="AX104">
        <v>2.75149253731343</v>
      </c>
      <c r="AY104">
        <v>1106</v>
      </c>
      <c r="AZ104">
        <v>1.1567164179104401</v>
      </c>
      <c r="BA104">
        <v>465</v>
      </c>
      <c r="BB104">
        <v>1.0447761194029801</v>
      </c>
      <c r="BC104">
        <v>420</v>
      </c>
      <c r="BD104">
        <v>59</v>
      </c>
      <c r="BE104">
        <v>2.20338983050847</v>
      </c>
      <c r="BF104">
        <v>72.8</v>
      </c>
      <c r="BG104">
        <v>-1.17</v>
      </c>
      <c r="BH104">
        <v>0.193087008343265</v>
      </c>
      <c r="BI104">
        <v>0.123957091775923</v>
      </c>
      <c r="BJ104">
        <v>6.9129916567342006E-2</v>
      </c>
      <c r="BK104">
        <v>0.64958283671036898</v>
      </c>
      <c r="BL104">
        <v>-5.7921831798387398E-2</v>
      </c>
      <c r="BM104">
        <v>0.41834862385321098</v>
      </c>
      <c r="BN104">
        <v>0.94424667222121195</v>
      </c>
      <c r="BO104">
        <v>0.35041716328963002</v>
      </c>
      <c r="BP104">
        <v>0.14386638358551701</v>
      </c>
      <c r="BQ104">
        <v>5.67636526012482</v>
      </c>
      <c r="BR104">
        <v>0.265306122448979</v>
      </c>
      <c r="BS104">
        <v>1.85363243493407</v>
      </c>
      <c r="BT104">
        <v>0.479141835518474</v>
      </c>
      <c r="BU104">
        <v>1.2569535283323699E-2</v>
      </c>
      <c r="BV104">
        <v>5.0529531838961299</v>
      </c>
      <c r="BW104">
        <v>0.40796019900497499</v>
      </c>
      <c r="BX104">
        <v>0.90532054527553396</v>
      </c>
      <c r="BY104">
        <v>0.520858164481525</v>
      </c>
      <c r="BZ104">
        <v>1.2989394187928599E-2</v>
      </c>
      <c r="CA104">
        <v>0.32494279176201302</v>
      </c>
      <c r="CB104">
        <v>1.48872536455004</v>
      </c>
    </row>
    <row r="105" spans="1:80" x14ac:dyDescent="0.3">
      <c r="A105" t="s">
        <v>177</v>
      </c>
      <c r="B105" t="s">
        <v>187</v>
      </c>
      <c r="C105">
        <v>741</v>
      </c>
      <c r="D105">
        <v>132</v>
      </c>
      <c r="E105">
        <v>0.172961796702509</v>
      </c>
      <c r="F105">
        <v>128.16469135655899</v>
      </c>
      <c r="G105">
        <v>0.41295546558704399</v>
      </c>
      <c r="H105">
        <v>1.20027067900915</v>
      </c>
      <c r="I105">
        <v>0.84615384615384603</v>
      </c>
      <c r="J105">
        <v>0.107438016528925</v>
      </c>
      <c r="K105">
        <v>3.4126721763085399</v>
      </c>
      <c r="L105">
        <v>1239</v>
      </c>
      <c r="M105">
        <v>1.12121212121212</v>
      </c>
      <c r="N105">
        <v>407</v>
      </c>
      <c r="O105">
        <v>0.69146005509641795</v>
      </c>
      <c r="P105">
        <v>251</v>
      </c>
      <c r="Q105">
        <v>51</v>
      </c>
      <c r="R105">
        <v>4.1176470588235201</v>
      </c>
      <c r="S105">
        <v>73.2</v>
      </c>
      <c r="T105">
        <v>1.1870000000000001</v>
      </c>
      <c r="U105">
        <v>0.21052631578947301</v>
      </c>
      <c r="V105">
        <v>0.143049932523616</v>
      </c>
      <c r="W105">
        <v>6.7476383265856907E-2</v>
      </c>
      <c r="X105">
        <v>0.64102564102564097</v>
      </c>
      <c r="Y105">
        <v>7.6999042144169999E-2</v>
      </c>
      <c r="Z105">
        <v>0.49263157894736798</v>
      </c>
      <c r="AA105">
        <v>0.89175094700441604</v>
      </c>
      <c r="AB105">
        <v>0.35897435897435898</v>
      </c>
      <c r="AC105">
        <v>0.34432385841382901</v>
      </c>
      <c r="AD105">
        <v>0.27067669172932302</v>
      </c>
      <c r="AE105">
        <v>2.20295980802456</v>
      </c>
      <c r="AF105">
        <v>0.48987854251012097</v>
      </c>
      <c r="AG105">
        <v>0.15479787169961301</v>
      </c>
      <c r="AH105">
        <v>56.191627426959798</v>
      </c>
      <c r="AI105">
        <v>0.45730027548209301</v>
      </c>
      <c r="AJ105">
        <v>0.90631352899355999</v>
      </c>
      <c r="AK105">
        <v>0.49797570850202399</v>
      </c>
      <c r="AL105">
        <v>0.21239039145090699</v>
      </c>
      <c r="AM105">
        <v>78.372054445385004</v>
      </c>
      <c r="AN105">
        <v>0.37940379403794</v>
      </c>
      <c r="AO105">
        <v>1.5488198711704999</v>
      </c>
      <c r="AP105">
        <v>805</v>
      </c>
      <c r="AQ105">
        <v>132</v>
      </c>
      <c r="AR105">
        <v>0.30964634802026603</v>
      </c>
      <c r="AS105">
        <v>249.265310156314</v>
      </c>
      <c r="AT105">
        <v>0.47950310559006198</v>
      </c>
      <c r="AU105">
        <v>1.18884425446463</v>
      </c>
      <c r="AV105">
        <v>0.81034482758620596</v>
      </c>
      <c r="AW105">
        <v>9.7222222222222196E-2</v>
      </c>
      <c r="AX105">
        <v>3.4886574074074002</v>
      </c>
      <c r="AY105">
        <v>1507</v>
      </c>
      <c r="AZ105">
        <v>1.1481481481481399</v>
      </c>
      <c r="BA105">
        <v>496</v>
      </c>
      <c r="BB105">
        <v>1.1064814814814801</v>
      </c>
      <c r="BC105">
        <v>478</v>
      </c>
      <c r="BD105">
        <v>77</v>
      </c>
      <c r="BE105">
        <v>4.1818181818181799</v>
      </c>
      <c r="BF105">
        <v>69</v>
      </c>
      <c r="BG105">
        <v>-1.48</v>
      </c>
      <c r="BH105">
        <v>0.147826086956521</v>
      </c>
      <c r="BI105">
        <v>9.8136645962732902E-2</v>
      </c>
      <c r="BJ105">
        <v>4.9689440993788803E-2</v>
      </c>
      <c r="BK105">
        <v>0.70310559006211104</v>
      </c>
      <c r="BL105">
        <v>0.216491045129312</v>
      </c>
      <c r="BM105">
        <v>0.51590106007067105</v>
      </c>
      <c r="BN105">
        <v>0.97600316470247095</v>
      </c>
      <c r="BO105">
        <v>0.29689440993788802</v>
      </c>
      <c r="BP105">
        <v>0.53025681428085303</v>
      </c>
      <c r="BQ105">
        <v>150.645450267283</v>
      </c>
      <c r="BR105">
        <v>0.39330543933054302</v>
      </c>
      <c r="BS105">
        <v>1.8500101928747701</v>
      </c>
      <c r="BT105">
        <v>0.53664596273291898</v>
      </c>
      <c r="BU105">
        <v>0.24091519149259899</v>
      </c>
      <c r="BV105">
        <v>104.075362724803</v>
      </c>
      <c r="BW105">
        <v>0.47453703703703698</v>
      </c>
      <c r="BX105">
        <v>0.97518579291560903</v>
      </c>
      <c r="BY105">
        <v>0.45962732919254601</v>
      </c>
      <c r="BZ105">
        <v>0.40714986558725202</v>
      </c>
      <c r="CA105">
        <v>0.48918918918918902</v>
      </c>
      <c r="CB105">
        <v>1.43083311975497</v>
      </c>
    </row>
    <row r="106" spans="1:80" x14ac:dyDescent="0.3">
      <c r="A106" t="s">
        <v>147</v>
      </c>
      <c r="B106" t="s">
        <v>2</v>
      </c>
      <c r="C106">
        <v>760</v>
      </c>
      <c r="D106">
        <v>133</v>
      </c>
      <c r="E106">
        <v>0.28853260072241899</v>
      </c>
      <c r="F106">
        <v>219.28477654903801</v>
      </c>
      <c r="G106">
        <v>0.46578947368420998</v>
      </c>
      <c r="H106">
        <v>1.30732699767496</v>
      </c>
      <c r="I106">
        <v>0.88235294117647001</v>
      </c>
      <c r="J106">
        <v>0.14248021108179401</v>
      </c>
      <c r="K106">
        <v>3.1656992084432698</v>
      </c>
      <c r="L106">
        <v>1200</v>
      </c>
      <c r="M106">
        <v>1.1873350923482799</v>
      </c>
      <c r="N106">
        <v>450</v>
      </c>
      <c r="O106">
        <v>1.2717678100263801</v>
      </c>
      <c r="P106">
        <v>482</v>
      </c>
      <c r="Q106">
        <v>68</v>
      </c>
      <c r="R106">
        <v>4.48529411764705</v>
      </c>
      <c r="S106">
        <v>72.5</v>
      </c>
      <c r="T106">
        <v>1.179</v>
      </c>
      <c r="U106">
        <v>0.17894736842105199</v>
      </c>
      <c r="V106">
        <v>0.10921052631578899</v>
      </c>
      <c r="W106">
        <v>6.9736842105263097E-2</v>
      </c>
      <c r="X106">
        <v>0.71315789473684199</v>
      </c>
      <c r="Y106">
        <v>0.25003556828594597</v>
      </c>
      <c r="Z106">
        <v>0.52214022140221406</v>
      </c>
      <c r="AA106">
        <v>1.1221477594595</v>
      </c>
      <c r="AB106">
        <v>0.28684210526315701</v>
      </c>
      <c r="AC106">
        <v>0.38424540613787</v>
      </c>
      <c r="AD106">
        <v>0.32568807339449501</v>
      </c>
      <c r="AE106">
        <v>2.04543579225209</v>
      </c>
      <c r="AF106">
        <v>0.49868421052631501</v>
      </c>
      <c r="AG106">
        <v>0.21470942924497499</v>
      </c>
      <c r="AH106">
        <v>81.374873683845706</v>
      </c>
      <c r="AI106">
        <v>0.47493403693931302</v>
      </c>
      <c r="AJ106">
        <v>0.99739468392151498</v>
      </c>
      <c r="AK106">
        <v>0.49605263157894702</v>
      </c>
      <c r="AL106">
        <v>0.38354643274016198</v>
      </c>
      <c r="AM106">
        <v>144.597005143041</v>
      </c>
      <c r="AN106">
        <v>0.46153846153846101</v>
      </c>
      <c r="AO106">
        <v>1.62794663259232</v>
      </c>
      <c r="AP106">
        <v>806</v>
      </c>
      <c r="AQ106">
        <v>132</v>
      </c>
      <c r="AR106">
        <v>0.27806132712331399</v>
      </c>
      <c r="AS106">
        <v>224.11742966139099</v>
      </c>
      <c r="AT106">
        <v>0.45409429280397001</v>
      </c>
      <c r="AU106">
        <v>1.33584197709282</v>
      </c>
      <c r="AV106">
        <v>0.69090909090909003</v>
      </c>
      <c r="AW106">
        <v>0.14141414141414099</v>
      </c>
      <c r="AX106">
        <v>3.0729797979797899</v>
      </c>
      <c r="AY106">
        <v>1217</v>
      </c>
      <c r="AZ106">
        <v>1.01515151515151</v>
      </c>
      <c r="BA106">
        <v>402</v>
      </c>
      <c r="BB106">
        <v>1.14393939393939</v>
      </c>
      <c r="BC106">
        <v>453</v>
      </c>
      <c r="BD106">
        <v>65</v>
      </c>
      <c r="BE106">
        <v>4.5999999999999996</v>
      </c>
      <c r="BF106">
        <v>71.599999999999994</v>
      </c>
      <c r="BG106">
        <v>-1.264</v>
      </c>
      <c r="BH106">
        <v>0.166253101736972</v>
      </c>
      <c r="BI106">
        <v>8.8089330024813894E-2</v>
      </c>
      <c r="BJ106">
        <v>7.8163771712158797E-2</v>
      </c>
      <c r="BK106">
        <v>0.70099255583126496</v>
      </c>
      <c r="BL106">
        <v>0.223797133923995</v>
      </c>
      <c r="BM106">
        <v>0.50796460176991098</v>
      </c>
      <c r="BN106">
        <v>1.11509817133935</v>
      </c>
      <c r="BO106">
        <v>0.29900744416873398</v>
      </c>
      <c r="BP106">
        <v>0.40527821159474597</v>
      </c>
      <c r="BQ106">
        <v>153.883907132812</v>
      </c>
      <c r="BR106">
        <v>0.32780082987551801</v>
      </c>
      <c r="BS106">
        <v>2.13778466381744</v>
      </c>
      <c r="BT106">
        <v>0.491315136476426</v>
      </c>
      <c r="BU106">
        <v>0.177548738640534</v>
      </c>
      <c r="BV106">
        <v>70.309300501651506</v>
      </c>
      <c r="BW106">
        <v>0.44696969696969602</v>
      </c>
      <c r="BX106">
        <v>0.96987348259690298</v>
      </c>
      <c r="BY106">
        <v>0.50744416873449105</v>
      </c>
      <c r="BZ106">
        <v>0.376244271718366</v>
      </c>
      <c r="CA106">
        <v>0.46210268948655198</v>
      </c>
      <c r="CB106">
        <v>1.67857437670011</v>
      </c>
    </row>
    <row r="107" spans="1:80" x14ac:dyDescent="0.3">
      <c r="A107" t="s">
        <v>74</v>
      </c>
      <c r="B107" t="s">
        <v>279</v>
      </c>
      <c r="C107">
        <v>808</v>
      </c>
      <c r="D107">
        <v>165</v>
      </c>
      <c r="E107">
        <v>0.30191408394880098</v>
      </c>
      <c r="F107">
        <v>243.94657983063101</v>
      </c>
      <c r="G107">
        <v>0.41336633663366301</v>
      </c>
      <c r="H107">
        <v>1.5028673168881199</v>
      </c>
      <c r="I107">
        <v>0.77777777777777701</v>
      </c>
      <c r="J107">
        <v>0.13970588235294101</v>
      </c>
      <c r="K107">
        <v>3.5303921568627401</v>
      </c>
      <c r="L107">
        <v>1440</v>
      </c>
      <c r="M107">
        <v>1.4779411764705801</v>
      </c>
      <c r="N107">
        <v>603</v>
      </c>
      <c r="O107">
        <v>2.0245098039215601</v>
      </c>
      <c r="P107">
        <v>826</v>
      </c>
      <c r="Q107">
        <v>78</v>
      </c>
      <c r="R107">
        <v>4.0384615384615303</v>
      </c>
      <c r="S107">
        <v>70.599999999999994</v>
      </c>
      <c r="T107">
        <v>1.3660000000000001</v>
      </c>
      <c r="U107">
        <v>0.16769801980197999</v>
      </c>
      <c r="V107">
        <v>0.109529702970297</v>
      </c>
      <c r="W107">
        <v>5.8168316831683102E-2</v>
      </c>
      <c r="X107">
        <v>0.64727722772277196</v>
      </c>
      <c r="Y107">
        <v>0.30931468235087001</v>
      </c>
      <c r="Z107">
        <v>0.49521988527724597</v>
      </c>
      <c r="AA107">
        <v>1.2811029471136499</v>
      </c>
      <c r="AB107">
        <v>0.35272277227722698</v>
      </c>
      <c r="AC107">
        <v>0.28833333670570599</v>
      </c>
      <c r="AD107">
        <v>0.26315789473684198</v>
      </c>
      <c r="AE107">
        <v>2.2686936071759498</v>
      </c>
      <c r="AF107">
        <v>0.50495049504950495</v>
      </c>
      <c r="AG107">
        <v>0.34241715224144598</v>
      </c>
      <c r="AH107">
        <v>139.70619811450999</v>
      </c>
      <c r="AI107">
        <v>0.46323529411764702</v>
      </c>
      <c r="AJ107">
        <v>1.2591277171964099</v>
      </c>
      <c r="AK107">
        <v>0.49381188118811797</v>
      </c>
      <c r="AL107">
        <v>0.269489676838717</v>
      </c>
      <c r="AM107">
        <v>107.526381058648</v>
      </c>
      <c r="AN107">
        <v>0.36340852130325801</v>
      </c>
      <c r="AO107">
        <v>1.82056927786559</v>
      </c>
      <c r="AP107">
        <v>892</v>
      </c>
      <c r="AQ107">
        <v>169</v>
      </c>
      <c r="AR107">
        <v>8.3583381252758507E-2</v>
      </c>
      <c r="AS107">
        <v>74.556376077460598</v>
      </c>
      <c r="AT107">
        <v>0.36434977578475303</v>
      </c>
      <c r="AU107">
        <v>1.3216064793548199</v>
      </c>
      <c r="AV107">
        <v>0.62962962962962898</v>
      </c>
      <c r="AW107">
        <v>0.16630196936542599</v>
      </c>
      <c r="AX107">
        <v>3.05404814004376</v>
      </c>
      <c r="AY107">
        <v>1396</v>
      </c>
      <c r="AZ107">
        <v>1.03282275711159</v>
      </c>
      <c r="BA107">
        <v>472</v>
      </c>
      <c r="BB107">
        <v>1.07439824945295</v>
      </c>
      <c r="BC107">
        <v>491</v>
      </c>
      <c r="BD107">
        <v>72</v>
      </c>
      <c r="BE107">
        <v>3.2222222222222201</v>
      </c>
      <c r="BF107">
        <v>70.3</v>
      </c>
      <c r="BG107">
        <v>-1.3819999999999999</v>
      </c>
      <c r="BH107">
        <v>0.19843049327354201</v>
      </c>
      <c r="BI107">
        <v>0.11995515695067201</v>
      </c>
      <c r="BJ107">
        <v>7.8475336322869904E-2</v>
      </c>
      <c r="BK107">
        <v>0.65022421524663598</v>
      </c>
      <c r="BL107">
        <v>1.84271859262988E-3</v>
      </c>
      <c r="BM107">
        <v>0.417241379310344</v>
      </c>
      <c r="BN107">
        <v>1.00880682305114</v>
      </c>
      <c r="BO107">
        <v>0.34977578475336302</v>
      </c>
      <c r="BP107">
        <v>0.23553717722351</v>
      </c>
      <c r="BQ107">
        <v>69.308851879727001</v>
      </c>
      <c r="BR107">
        <v>0.26602564102564102</v>
      </c>
      <c r="BS107">
        <v>2.2336247543607199</v>
      </c>
      <c r="BT107">
        <v>0.51233183856502196</v>
      </c>
      <c r="BU107">
        <v>7.3298995583714305E-2</v>
      </c>
      <c r="BV107">
        <v>33.497640981757399</v>
      </c>
      <c r="BW107">
        <v>0.36323851203501001</v>
      </c>
      <c r="BX107">
        <v>1.0530871318336701</v>
      </c>
      <c r="BY107">
        <v>0.480941704035874</v>
      </c>
      <c r="BZ107">
        <v>0.161559095290738</v>
      </c>
      <c r="CA107">
        <v>0.37062937062937001</v>
      </c>
      <c r="CB107">
        <v>1.6019474333706101</v>
      </c>
    </row>
    <row r="108" spans="1:80" x14ac:dyDescent="0.3">
      <c r="A108" t="s">
        <v>87</v>
      </c>
      <c r="B108" t="s">
        <v>187</v>
      </c>
      <c r="C108">
        <v>755</v>
      </c>
      <c r="D108">
        <v>141</v>
      </c>
      <c r="E108">
        <v>0.12998832997964699</v>
      </c>
      <c r="F108">
        <v>98.141189134633507</v>
      </c>
      <c r="G108">
        <v>0.39602649006622498</v>
      </c>
      <c r="H108">
        <v>1.3100390958510999</v>
      </c>
      <c r="I108">
        <v>0.62222222222222201</v>
      </c>
      <c r="J108">
        <v>0.201238390092879</v>
      </c>
      <c r="K108">
        <v>2.6662538699690401</v>
      </c>
      <c r="L108">
        <v>861</v>
      </c>
      <c r="M108">
        <v>0.91950464396284803</v>
      </c>
      <c r="N108">
        <v>297</v>
      </c>
      <c r="O108">
        <v>1.26625386996904</v>
      </c>
      <c r="P108">
        <v>409</v>
      </c>
      <c r="Q108">
        <v>72</v>
      </c>
      <c r="R108">
        <v>2.8611111111111098</v>
      </c>
      <c r="S108">
        <v>69.8</v>
      </c>
      <c r="T108">
        <v>1.3740000000000001</v>
      </c>
      <c r="U108">
        <v>0.1841059602649</v>
      </c>
      <c r="V108">
        <v>0.119205298013245</v>
      </c>
      <c r="W108">
        <v>6.4900662251655597E-2</v>
      </c>
      <c r="X108">
        <v>0.67549668874172097</v>
      </c>
      <c r="Y108">
        <v>2.8020931906705099E-2</v>
      </c>
      <c r="Z108">
        <v>0.43921568627450902</v>
      </c>
      <c r="AA108">
        <v>1.02494087228862</v>
      </c>
      <c r="AB108">
        <v>0.32450331125827803</v>
      </c>
      <c r="AC108">
        <v>0.34224699535597503</v>
      </c>
      <c r="AD108">
        <v>0.30612244897959101</v>
      </c>
      <c r="AE108">
        <v>2.1615324568910501</v>
      </c>
      <c r="AF108">
        <v>0.427814569536423</v>
      </c>
      <c r="AG108">
        <v>2.4123005325718601E-2</v>
      </c>
      <c r="AH108">
        <v>7.7917307202071102</v>
      </c>
      <c r="AI108">
        <v>0.39318885448916402</v>
      </c>
      <c r="AJ108">
        <v>0.97506867572132505</v>
      </c>
      <c r="AK108">
        <v>0.56821192052980096</v>
      </c>
      <c r="AL108">
        <v>0.23300368250828901</v>
      </c>
      <c r="AM108">
        <v>99.958579796056</v>
      </c>
      <c r="AN108">
        <v>0.40093240093240001</v>
      </c>
      <c r="AO108">
        <v>1.5573719060632101</v>
      </c>
      <c r="AP108">
        <v>775</v>
      </c>
      <c r="AQ108">
        <v>140</v>
      </c>
      <c r="AR108">
        <v>0.13244702409914999</v>
      </c>
      <c r="AS108">
        <v>102.646443676841</v>
      </c>
      <c r="AT108">
        <v>0.37935483870967701</v>
      </c>
      <c r="AU108">
        <v>1.2911284142393999</v>
      </c>
      <c r="AV108">
        <v>0.91836734693877498</v>
      </c>
      <c r="AW108">
        <v>0.17011494252873499</v>
      </c>
      <c r="AX108">
        <v>2.8406896551724099</v>
      </c>
      <c r="AY108">
        <v>1236</v>
      </c>
      <c r="AZ108">
        <v>0.87816091954022901</v>
      </c>
      <c r="BA108">
        <v>382</v>
      </c>
      <c r="BB108">
        <v>0.89885057471264296</v>
      </c>
      <c r="BC108">
        <v>391</v>
      </c>
      <c r="BD108">
        <v>62</v>
      </c>
      <c r="BE108">
        <v>3.88709677419354</v>
      </c>
      <c r="BF108">
        <v>69.599999999999994</v>
      </c>
      <c r="BG108">
        <v>-1.454</v>
      </c>
      <c r="BH108">
        <v>0.18322580645161199</v>
      </c>
      <c r="BI108">
        <v>0.13161290322580599</v>
      </c>
      <c r="BJ108">
        <v>5.1612903225806403E-2</v>
      </c>
      <c r="BK108">
        <v>0.65935483870967704</v>
      </c>
      <c r="BL108">
        <v>7.7965936432611294E-2</v>
      </c>
      <c r="BM108">
        <v>0.45205479452054698</v>
      </c>
      <c r="BN108">
        <v>1.0543571628470001</v>
      </c>
      <c r="BO108">
        <v>0.34064516129032202</v>
      </c>
      <c r="BP108">
        <v>0.23790094757491301</v>
      </c>
      <c r="BQ108">
        <v>78.857057035717105</v>
      </c>
      <c r="BR108">
        <v>0.23863636363636301</v>
      </c>
      <c r="BS108">
        <v>2.1592896693448602</v>
      </c>
      <c r="BT108">
        <v>0.56129032258064504</v>
      </c>
      <c r="BU108">
        <v>7.3903116545766603E-2</v>
      </c>
      <c r="BV108">
        <v>32.147855697408403</v>
      </c>
      <c r="BW108">
        <v>0.377011494252873</v>
      </c>
      <c r="BX108">
        <v>0.943187434523034</v>
      </c>
      <c r="BY108">
        <v>0.43225806451612903</v>
      </c>
      <c r="BZ108">
        <v>0.23539420010661799</v>
      </c>
      <c r="CA108">
        <v>0.38805970149253699</v>
      </c>
      <c r="CB108">
        <v>1.73006934249698</v>
      </c>
    </row>
    <row r="109" spans="1:80" x14ac:dyDescent="0.3">
      <c r="A109" t="s">
        <v>101</v>
      </c>
      <c r="B109" t="s">
        <v>282</v>
      </c>
      <c r="C109">
        <v>762</v>
      </c>
      <c r="D109">
        <v>148</v>
      </c>
      <c r="E109">
        <v>0.191229793654182</v>
      </c>
      <c r="F109">
        <v>145.71710276448599</v>
      </c>
      <c r="G109">
        <v>0.38976377952755897</v>
      </c>
      <c r="H109">
        <v>1.4595217092892701</v>
      </c>
      <c r="I109">
        <v>0.69230769230769196</v>
      </c>
      <c r="J109">
        <v>0.18933333333333299</v>
      </c>
      <c r="K109">
        <v>3.0530666666666599</v>
      </c>
      <c r="L109">
        <v>1145</v>
      </c>
      <c r="M109">
        <v>1.2106666666666599</v>
      </c>
      <c r="N109">
        <v>454</v>
      </c>
      <c r="O109">
        <v>1.6053333333333299</v>
      </c>
      <c r="P109">
        <v>602</v>
      </c>
      <c r="Q109">
        <v>61</v>
      </c>
      <c r="R109">
        <v>4.0983606557377001</v>
      </c>
      <c r="S109">
        <v>70.8</v>
      </c>
      <c r="T109">
        <v>1.323</v>
      </c>
      <c r="U109">
        <v>0.208792650918635</v>
      </c>
      <c r="V109">
        <v>0.13005249343832001</v>
      </c>
      <c r="W109">
        <v>7.8740157480314904E-2</v>
      </c>
      <c r="X109">
        <v>0.63385826771653497</v>
      </c>
      <c r="Y109">
        <v>0.13099320024962699</v>
      </c>
      <c r="Z109">
        <v>0.44513457556935798</v>
      </c>
      <c r="AA109">
        <v>1.2453777571739999</v>
      </c>
      <c r="AB109">
        <v>0.36614173228346403</v>
      </c>
      <c r="AC109">
        <v>0.295510347827658</v>
      </c>
      <c r="AD109">
        <v>0.29390681003584201</v>
      </c>
      <c r="AE109">
        <v>2.0209967056890701</v>
      </c>
      <c r="AF109">
        <v>0.49212598425196802</v>
      </c>
      <c r="AG109">
        <v>0.224257788041967</v>
      </c>
      <c r="AH109">
        <v>84.096670515737699</v>
      </c>
      <c r="AI109">
        <v>0.394666666666666</v>
      </c>
      <c r="AJ109">
        <v>1.26605924302831</v>
      </c>
      <c r="AK109">
        <v>0.50787401574803104</v>
      </c>
      <c r="AL109">
        <v>0.15922592312338199</v>
      </c>
      <c r="AM109">
        <v>61.620432248748997</v>
      </c>
      <c r="AN109">
        <v>0.38501291989663999</v>
      </c>
      <c r="AO109">
        <v>1.6516857697364</v>
      </c>
      <c r="AP109">
        <v>825</v>
      </c>
      <c r="AQ109">
        <v>142</v>
      </c>
      <c r="AR109">
        <v>0.21352533458216799</v>
      </c>
      <c r="AS109">
        <v>176.15840103028799</v>
      </c>
      <c r="AT109">
        <v>0.41818181818181799</v>
      </c>
      <c r="AU109">
        <v>1.3547700432472001</v>
      </c>
      <c r="AV109">
        <v>0.72727272727272696</v>
      </c>
      <c r="AW109">
        <v>0.21615201900237499</v>
      </c>
      <c r="AX109">
        <v>2.7646080760095</v>
      </c>
      <c r="AY109">
        <v>1164</v>
      </c>
      <c r="AZ109">
        <v>1.0855106888360999</v>
      </c>
      <c r="BA109">
        <v>457</v>
      </c>
      <c r="BB109">
        <v>1.28741092636579</v>
      </c>
      <c r="BC109">
        <v>542</v>
      </c>
      <c r="BD109">
        <v>84</v>
      </c>
      <c r="BE109">
        <v>3.7976190476190399</v>
      </c>
      <c r="BF109">
        <v>68.099999999999994</v>
      </c>
      <c r="BG109">
        <v>-1.5569999999999999</v>
      </c>
      <c r="BH109">
        <v>0.17090909090909001</v>
      </c>
      <c r="BI109">
        <v>0.12121212121212099</v>
      </c>
      <c r="BJ109">
        <v>4.9696969696969698E-2</v>
      </c>
      <c r="BK109">
        <v>0.67515151515151495</v>
      </c>
      <c r="BL109">
        <v>9.5255996579787297E-2</v>
      </c>
      <c r="BM109">
        <v>0.456014362657091</v>
      </c>
      <c r="BN109">
        <v>1.04475362639408</v>
      </c>
      <c r="BO109">
        <v>0.324848484848484</v>
      </c>
      <c r="BP109">
        <v>0.45933138408711699</v>
      </c>
      <c r="BQ109">
        <v>122.76111640044</v>
      </c>
      <c r="BR109">
        <v>0.33955223880597002</v>
      </c>
      <c r="BS109">
        <v>2.2200905913866702</v>
      </c>
      <c r="BT109">
        <v>0.51030303030303004</v>
      </c>
      <c r="BU109">
        <v>0.13085588505939599</v>
      </c>
      <c r="BV109">
        <v>55.090327610006</v>
      </c>
      <c r="BW109">
        <v>0.40142517814726802</v>
      </c>
      <c r="BX109">
        <v>1.0632150522389401</v>
      </c>
      <c r="BY109">
        <v>0.48848484848484802</v>
      </c>
      <c r="BZ109">
        <v>0.30461815483980198</v>
      </c>
      <c r="CA109">
        <v>0.436724565756823</v>
      </c>
      <c r="CB109">
        <v>1.6347290971130799</v>
      </c>
    </row>
    <row r="110" spans="1:80" x14ac:dyDescent="0.3">
      <c r="A110" t="s">
        <v>75</v>
      </c>
      <c r="B110" t="s">
        <v>282</v>
      </c>
      <c r="C110">
        <v>815</v>
      </c>
      <c r="D110">
        <v>140</v>
      </c>
      <c r="E110">
        <v>0.143662132393195</v>
      </c>
      <c r="F110">
        <v>117.084637900454</v>
      </c>
      <c r="G110">
        <v>0.42576687116564399</v>
      </c>
      <c r="H110">
        <v>1.1681616680832201</v>
      </c>
      <c r="I110">
        <v>0.62686567164179097</v>
      </c>
      <c r="J110">
        <v>0.173814898419864</v>
      </c>
      <c r="K110">
        <v>2.87494356659142</v>
      </c>
      <c r="L110">
        <v>1274</v>
      </c>
      <c r="M110">
        <v>0.95485327313769697</v>
      </c>
      <c r="N110">
        <v>423</v>
      </c>
      <c r="O110">
        <v>0.90744920993227995</v>
      </c>
      <c r="P110">
        <v>402</v>
      </c>
      <c r="Q110">
        <v>72</v>
      </c>
      <c r="R110">
        <v>3.51388888888888</v>
      </c>
      <c r="S110">
        <v>72.3</v>
      </c>
      <c r="T110">
        <v>1.2390000000000001</v>
      </c>
      <c r="U110">
        <v>0.20184049079754601</v>
      </c>
      <c r="V110">
        <v>0.11595092024539801</v>
      </c>
      <c r="W110">
        <v>8.5889570552147201E-2</v>
      </c>
      <c r="X110">
        <v>0.70184049079754596</v>
      </c>
      <c r="Y110">
        <v>8.49506079532414E-2</v>
      </c>
      <c r="Z110">
        <v>0.46853146853146799</v>
      </c>
      <c r="AA110">
        <v>0.95172473309686401</v>
      </c>
      <c r="AB110">
        <v>0.29815950920245399</v>
      </c>
      <c r="AC110">
        <v>0.28186374547819099</v>
      </c>
      <c r="AD110">
        <v>0.32510288065843601</v>
      </c>
      <c r="AE110">
        <v>1.9024034222141699</v>
      </c>
      <c r="AF110">
        <v>0.54355828220858804</v>
      </c>
      <c r="AG110">
        <v>6.88149957135855E-2</v>
      </c>
      <c r="AH110">
        <v>30.485043101118301</v>
      </c>
      <c r="AI110">
        <v>0.41309255079006701</v>
      </c>
      <c r="AJ110">
        <v>0.84661349117662899</v>
      </c>
      <c r="AK110">
        <v>0.45644171779141102</v>
      </c>
      <c r="AL110">
        <v>0.23279460967563401</v>
      </c>
      <c r="AM110">
        <v>86.599594799336103</v>
      </c>
      <c r="AN110">
        <v>0.44086021505376299</v>
      </c>
      <c r="AO110">
        <v>1.5269623776802199</v>
      </c>
      <c r="AP110">
        <v>731</v>
      </c>
      <c r="AQ110">
        <v>140</v>
      </c>
      <c r="AR110">
        <v>0.153901165205101</v>
      </c>
      <c r="AS110">
        <v>112.501751764928</v>
      </c>
      <c r="AT110">
        <v>0.40355677154582698</v>
      </c>
      <c r="AU110">
        <v>1.2750506160538699</v>
      </c>
      <c r="AV110">
        <v>0.71153846153846101</v>
      </c>
      <c r="AW110">
        <v>0.20157068062827199</v>
      </c>
      <c r="AX110">
        <v>2.8890052356020899</v>
      </c>
      <c r="AY110">
        <v>1104</v>
      </c>
      <c r="AZ110">
        <v>1.0235602094240801</v>
      </c>
      <c r="BA110">
        <v>391</v>
      </c>
      <c r="BB110">
        <v>1.1675392670157001</v>
      </c>
      <c r="BC110">
        <v>446</v>
      </c>
      <c r="BD110">
        <v>63</v>
      </c>
      <c r="BE110">
        <v>3.7460317460317398</v>
      </c>
      <c r="BF110">
        <v>70.5</v>
      </c>
      <c r="BG110">
        <v>-1.371</v>
      </c>
      <c r="BH110">
        <v>0.19835841313269401</v>
      </c>
      <c r="BI110">
        <v>0.124487004103967</v>
      </c>
      <c r="BJ110">
        <v>7.38714090287277E-2</v>
      </c>
      <c r="BK110">
        <v>0.66210670314637399</v>
      </c>
      <c r="BL110">
        <v>5.4988313843962702E-2</v>
      </c>
      <c r="BM110">
        <v>0.45454545454545398</v>
      </c>
      <c r="BN110">
        <v>0.96275850805929797</v>
      </c>
      <c r="BO110">
        <v>0.33789329685362501</v>
      </c>
      <c r="BP110">
        <v>0.34772229904635998</v>
      </c>
      <c r="BQ110">
        <v>71.646748554822395</v>
      </c>
      <c r="BR110">
        <v>0.30364372469635598</v>
      </c>
      <c r="BS110">
        <v>2.1911074661712902</v>
      </c>
      <c r="BT110">
        <v>0.52257181942544395</v>
      </c>
      <c r="BU110">
        <v>0.117675205331425</v>
      </c>
      <c r="BV110">
        <v>44.951928436604398</v>
      </c>
      <c r="BW110">
        <v>0.42408376963350702</v>
      </c>
      <c r="BX110">
        <v>0.95660734924300295</v>
      </c>
      <c r="BY110">
        <v>0.47606019151846701</v>
      </c>
      <c r="BZ110">
        <v>0.205881461364432</v>
      </c>
      <c r="CA110">
        <v>0.38218390804597702</v>
      </c>
      <c r="CB110">
        <v>1.66292888089117</v>
      </c>
    </row>
    <row r="111" spans="1:80" x14ac:dyDescent="0.3">
      <c r="A111" t="s">
        <v>67</v>
      </c>
      <c r="B111" t="s">
        <v>281</v>
      </c>
      <c r="C111">
        <v>809</v>
      </c>
      <c r="D111">
        <v>156</v>
      </c>
      <c r="E111">
        <v>0.28870677185617799</v>
      </c>
      <c r="F111">
        <v>233.56377843164799</v>
      </c>
      <c r="G111">
        <v>0.43881334981458497</v>
      </c>
      <c r="H111">
        <v>1.36813922874146</v>
      </c>
      <c r="I111">
        <v>0.80327868852458995</v>
      </c>
      <c r="J111">
        <v>0.163223140495867</v>
      </c>
      <c r="K111">
        <v>3.2051652892561902</v>
      </c>
      <c r="L111">
        <v>1551</v>
      </c>
      <c r="M111">
        <v>1.25206611570247</v>
      </c>
      <c r="N111">
        <v>606</v>
      </c>
      <c r="O111">
        <v>1.66322314049586</v>
      </c>
      <c r="P111">
        <v>805</v>
      </c>
      <c r="Q111">
        <v>72</v>
      </c>
      <c r="R111">
        <v>4.3472222222222197</v>
      </c>
      <c r="S111">
        <v>70</v>
      </c>
      <c r="T111">
        <v>1.379</v>
      </c>
      <c r="U111">
        <v>0.176761433868974</v>
      </c>
      <c r="V111">
        <v>0.123609394313967</v>
      </c>
      <c r="W111">
        <v>5.3152039555006102E-2</v>
      </c>
      <c r="X111">
        <v>0.67861557478368295</v>
      </c>
      <c r="Y111">
        <v>0.28451122972171999</v>
      </c>
      <c r="Z111">
        <v>0.50819672131147497</v>
      </c>
      <c r="AA111">
        <v>1.13900644170016</v>
      </c>
      <c r="AB111">
        <v>0.32138442521631599</v>
      </c>
      <c r="AC111">
        <v>0.29756582044009</v>
      </c>
      <c r="AD111">
        <v>0.29230769230769199</v>
      </c>
      <c r="AE111">
        <v>2.2092977495904802</v>
      </c>
      <c r="AF111">
        <v>0.59826946847960405</v>
      </c>
      <c r="AG111">
        <v>0.218242541037</v>
      </c>
      <c r="AH111">
        <v>105.629389861908</v>
      </c>
      <c r="AI111">
        <v>0.45041322314049498</v>
      </c>
      <c r="AJ111">
        <v>1.02964166994857</v>
      </c>
      <c r="AK111">
        <v>0.39555006180469698</v>
      </c>
      <c r="AL111">
        <v>0.426876784776344</v>
      </c>
      <c r="AM111">
        <v>136.60057112843</v>
      </c>
      <c r="AN111">
        <v>0.42812499999999998</v>
      </c>
      <c r="AO111">
        <v>1.90677038068928</v>
      </c>
      <c r="AP111">
        <v>852</v>
      </c>
      <c r="AQ111">
        <v>152</v>
      </c>
      <c r="AR111">
        <v>0.12780849013970599</v>
      </c>
      <c r="AS111">
        <v>108.892833599029</v>
      </c>
      <c r="AT111">
        <v>0.38497652582159603</v>
      </c>
      <c r="AU111">
        <v>1.3030144073769301</v>
      </c>
      <c r="AV111">
        <v>0.71153846153846101</v>
      </c>
      <c r="AW111">
        <v>0.18867924528301799</v>
      </c>
      <c r="AX111">
        <v>2.6346698113207498</v>
      </c>
      <c r="AY111">
        <v>1117</v>
      </c>
      <c r="AZ111">
        <v>0.88207547169811296</v>
      </c>
      <c r="BA111">
        <v>374</v>
      </c>
      <c r="BB111">
        <v>0.76886792452830099</v>
      </c>
      <c r="BC111">
        <v>326</v>
      </c>
      <c r="BD111">
        <v>61</v>
      </c>
      <c r="BE111">
        <v>3.9672131147540899</v>
      </c>
      <c r="BF111">
        <v>70.900000000000006</v>
      </c>
      <c r="BG111">
        <v>-1.337</v>
      </c>
      <c r="BH111">
        <v>0.183098591549295</v>
      </c>
      <c r="BI111">
        <v>0.11619718309859101</v>
      </c>
      <c r="BJ111">
        <v>6.6901408450704206E-2</v>
      </c>
      <c r="BK111">
        <v>0.65140845070422504</v>
      </c>
      <c r="BL111">
        <v>3.30375387921426E-2</v>
      </c>
      <c r="BM111">
        <v>0.445045045045045</v>
      </c>
      <c r="BN111">
        <v>1.03570932065762</v>
      </c>
      <c r="BO111">
        <v>0.34859154929577402</v>
      </c>
      <c r="BP111">
        <v>0.30490572245586101</v>
      </c>
      <c r="BQ111">
        <v>110.841730268679</v>
      </c>
      <c r="BR111">
        <v>0.27272727272727199</v>
      </c>
      <c r="BS111">
        <v>2.1181299187308702</v>
      </c>
      <c r="BT111">
        <v>0.49765258215962399</v>
      </c>
      <c r="BU111">
        <v>1.6597275896515301E-2</v>
      </c>
      <c r="BV111">
        <v>7.0372449801225097</v>
      </c>
      <c r="BW111">
        <v>0.38915094339622602</v>
      </c>
      <c r="BX111">
        <v>0.86918699666371202</v>
      </c>
      <c r="BY111">
        <v>0.49647887323943601</v>
      </c>
      <c r="BZ111">
        <v>0.26203718739640502</v>
      </c>
      <c r="CA111">
        <v>0.38534278959810803</v>
      </c>
      <c r="CB111">
        <v>1.7421648538044301</v>
      </c>
    </row>
    <row r="112" spans="1:80" x14ac:dyDescent="0.3">
      <c r="A112" t="s">
        <v>193</v>
      </c>
      <c r="B112" t="s">
        <v>282</v>
      </c>
      <c r="C112">
        <v>858</v>
      </c>
      <c r="D112">
        <v>167</v>
      </c>
      <c r="E112">
        <v>0.242189421524794</v>
      </c>
      <c r="F112">
        <v>207.79852366827299</v>
      </c>
      <c r="G112">
        <v>0.44172494172494098</v>
      </c>
      <c r="H112">
        <v>1.2897027637543299</v>
      </c>
      <c r="I112">
        <v>0.73913043478260798</v>
      </c>
      <c r="J112">
        <v>0.15929203539823</v>
      </c>
      <c r="K112">
        <v>3.2860619469026502</v>
      </c>
      <c r="L112">
        <v>1485</v>
      </c>
      <c r="M112">
        <v>1.3097345132743301</v>
      </c>
      <c r="N112">
        <v>592</v>
      </c>
      <c r="O112">
        <v>1.89380530973451</v>
      </c>
      <c r="P112">
        <v>856</v>
      </c>
      <c r="Q112">
        <v>81</v>
      </c>
      <c r="R112">
        <v>4.4444444444444402</v>
      </c>
      <c r="S112">
        <v>68.8</v>
      </c>
      <c r="T112">
        <v>1.5</v>
      </c>
      <c r="U112">
        <v>0.15967365967365901</v>
      </c>
      <c r="V112">
        <v>0.113053613053613</v>
      </c>
      <c r="W112">
        <v>4.6620046620046603E-2</v>
      </c>
      <c r="X112">
        <v>0.68298368298368295</v>
      </c>
      <c r="Y112">
        <v>0.133235186452687</v>
      </c>
      <c r="Z112">
        <v>0.496587030716723</v>
      </c>
      <c r="AA112">
        <v>1.00376948953385</v>
      </c>
      <c r="AB112">
        <v>0.317016317016317</v>
      </c>
      <c r="AC112">
        <v>0.47692170737867201</v>
      </c>
      <c r="AD112">
        <v>0.32352941176470501</v>
      </c>
      <c r="AE112">
        <v>2.2352321137334101</v>
      </c>
      <c r="AF112">
        <v>0.52680652680652595</v>
      </c>
      <c r="AG112">
        <v>0.258580760483898</v>
      </c>
      <c r="AH112">
        <v>116.878503738722</v>
      </c>
      <c r="AI112">
        <v>0.47566371681415898</v>
      </c>
      <c r="AJ112">
        <v>1.05700897305755</v>
      </c>
      <c r="AK112">
        <v>0.47319347319347299</v>
      </c>
      <c r="AL112">
        <v>0.223940935787073</v>
      </c>
      <c r="AM112">
        <v>90.9200199295517</v>
      </c>
      <c r="AN112">
        <v>0.40394088669950701</v>
      </c>
      <c r="AO112">
        <v>1.59475864789949</v>
      </c>
      <c r="AP112">
        <v>931</v>
      </c>
      <c r="AQ112">
        <v>163</v>
      </c>
      <c r="AR112">
        <v>0.15661470016009099</v>
      </c>
      <c r="AS112">
        <v>145.80828584904401</v>
      </c>
      <c r="AT112">
        <v>0.40064446831364098</v>
      </c>
      <c r="AU112">
        <v>1.2352207535726001</v>
      </c>
      <c r="AV112">
        <v>0.64583333333333304</v>
      </c>
      <c r="AW112">
        <v>0.18264840182648401</v>
      </c>
      <c r="AX112">
        <v>3.0769406392694001</v>
      </c>
      <c r="AY112">
        <v>1348</v>
      </c>
      <c r="AZ112">
        <v>1.2191780821917799</v>
      </c>
      <c r="BA112">
        <v>534</v>
      </c>
      <c r="BB112">
        <v>1.3264840182648401</v>
      </c>
      <c r="BC112">
        <v>581</v>
      </c>
      <c r="BD112">
        <v>77</v>
      </c>
      <c r="BE112">
        <v>3.5064935064934999</v>
      </c>
      <c r="BF112">
        <v>71.8</v>
      </c>
      <c r="BG112">
        <v>-1.2709999999999999</v>
      </c>
      <c r="BH112">
        <v>0.19022556390977399</v>
      </c>
      <c r="BI112">
        <v>0.112889366272824</v>
      </c>
      <c r="BJ112">
        <v>7.7336197636949502E-2</v>
      </c>
      <c r="BK112">
        <v>0.66487647690655205</v>
      </c>
      <c r="BL112">
        <v>7.7174318233320396E-2</v>
      </c>
      <c r="BM112">
        <v>0.45395799676898202</v>
      </c>
      <c r="BN112">
        <v>1.00073866728787</v>
      </c>
      <c r="BO112">
        <v>0.33512352309344701</v>
      </c>
      <c r="BP112">
        <v>0.31422238096993399</v>
      </c>
      <c r="BQ112">
        <v>48.8429602921724</v>
      </c>
      <c r="BR112">
        <v>0.29487179487179399</v>
      </c>
      <c r="BS112">
        <v>1.9514106040727099</v>
      </c>
      <c r="BT112">
        <v>0.47046186895810899</v>
      </c>
      <c r="BU112">
        <v>0.22138202181934299</v>
      </c>
      <c r="BV112">
        <v>96.965325556872301</v>
      </c>
      <c r="BW112">
        <v>0.44063926940639198</v>
      </c>
      <c r="BX112">
        <v>1.11949753930768</v>
      </c>
      <c r="BY112">
        <v>0.52953813104188996</v>
      </c>
      <c r="BZ112">
        <v>9.9072941769112396E-2</v>
      </c>
      <c r="CA112">
        <v>0.36511156186612498</v>
      </c>
      <c r="CB112">
        <v>1.35930175553443</v>
      </c>
    </row>
    <row r="113" spans="1:80" x14ac:dyDescent="0.3">
      <c r="A113" t="s">
        <v>68</v>
      </c>
      <c r="B113" t="s">
        <v>186</v>
      </c>
      <c r="C113">
        <v>844</v>
      </c>
      <c r="D113">
        <v>157</v>
      </c>
      <c r="E113">
        <v>0.33087433657349802</v>
      </c>
      <c r="F113">
        <v>279.25794006803198</v>
      </c>
      <c r="G113">
        <v>0.47511848341232199</v>
      </c>
      <c r="H113">
        <v>1.29118517841205</v>
      </c>
      <c r="I113">
        <v>0.78873239436619702</v>
      </c>
      <c r="J113">
        <v>0.15102040816326501</v>
      </c>
      <c r="K113">
        <v>3.3667346938775502</v>
      </c>
      <c r="L113">
        <v>1650</v>
      </c>
      <c r="M113">
        <v>1.3877551020408101</v>
      </c>
      <c r="N113">
        <v>680</v>
      </c>
      <c r="O113">
        <v>1.5102040816326501</v>
      </c>
      <c r="P113">
        <v>740</v>
      </c>
      <c r="Q113">
        <v>88</v>
      </c>
      <c r="R113">
        <v>3.9431818181818099</v>
      </c>
      <c r="S113">
        <v>68.900000000000006</v>
      </c>
      <c r="T113">
        <v>1.446</v>
      </c>
      <c r="U113">
        <v>0.14336492890995201</v>
      </c>
      <c r="V113">
        <v>8.8862559241706093E-2</v>
      </c>
      <c r="W113">
        <v>5.4502369668246398E-2</v>
      </c>
      <c r="X113">
        <v>0.70497630331753502</v>
      </c>
      <c r="Y113">
        <v>0.27734368232782602</v>
      </c>
      <c r="Z113">
        <v>0.53109243697478903</v>
      </c>
      <c r="AA113">
        <v>1.0816000813884501</v>
      </c>
      <c r="AB113">
        <v>0.29502369668246398</v>
      </c>
      <c r="AC113">
        <v>0.458788952140464</v>
      </c>
      <c r="AD113">
        <v>0.34136546184738897</v>
      </c>
      <c r="AE113">
        <v>2.07034859793507</v>
      </c>
      <c r="AF113">
        <v>0.58056872037914697</v>
      </c>
      <c r="AG113">
        <v>0.29757755670621</v>
      </c>
      <c r="AH113">
        <v>145.813002786043</v>
      </c>
      <c r="AI113">
        <v>0.495918367346938</v>
      </c>
      <c r="AJ113">
        <v>1.0853215629747499</v>
      </c>
      <c r="AK113">
        <v>0.41824644549763001</v>
      </c>
      <c r="AL113">
        <v>0.38398935926687799</v>
      </c>
      <c r="AM113">
        <v>135.54824382120799</v>
      </c>
      <c r="AN113">
        <v>0.44759206798866802</v>
      </c>
      <c r="AO113">
        <v>1.6077982072175101</v>
      </c>
      <c r="AP113">
        <v>833</v>
      </c>
      <c r="AQ113">
        <v>148</v>
      </c>
      <c r="AR113">
        <v>0.20192374061876101</v>
      </c>
      <c r="AS113">
        <v>168.202475935428</v>
      </c>
      <c r="AT113">
        <v>0.43937575030011999</v>
      </c>
      <c r="AU113">
        <v>1.2539264510833299</v>
      </c>
      <c r="AV113">
        <v>0.706666666666666</v>
      </c>
      <c r="AW113">
        <v>0.17486338797814199</v>
      </c>
      <c r="AX113">
        <v>2.8953551912568298</v>
      </c>
      <c r="AY113">
        <v>1060</v>
      </c>
      <c r="AZ113">
        <v>1.11202185792349</v>
      </c>
      <c r="BA113">
        <v>407</v>
      </c>
      <c r="BB113">
        <v>1.1748633879781401</v>
      </c>
      <c r="BC113">
        <v>430</v>
      </c>
      <c r="BD113">
        <v>71</v>
      </c>
      <c r="BE113">
        <v>3.6338028169014001</v>
      </c>
      <c r="BF113">
        <v>69.599999999999994</v>
      </c>
      <c r="BG113">
        <v>-1.3859999999999999</v>
      </c>
      <c r="BH113">
        <v>0.16926770708283301</v>
      </c>
      <c r="BI113">
        <v>0.104441776710684</v>
      </c>
      <c r="BJ113">
        <v>6.4825930372148802E-2</v>
      </c>
      <c r="BK113">
        <v>0.69867947178871503</v>
      </c>
      <c r="BL113">
        <v>0.116158526271115</v>
      </c>
      <c r="BM113">
        <v>0.487972508591065</v>
      </c>
      <c r="BN113">
        <v>1.0361035348990799</v>
      </c>
      <c r="BO113">
        <v>0.30132052821128402</v>
      </c>
      <c r="BP113">
        <v>0.40078969579935603</v>
      </c>
      <c r="BQ113">
        <v>95.181416304024395</v>
      </c>
      <c r="BR113">
        <v>0.32669322709163301</v>
      </c>
      <c r="BS113">
        <v>2.0083375266483001</v>
      </c>
      <c r="BT113">
        <v>0.43937575030011999</v>
      </c>
      <c r="BU113">
        <v>0.19951109188908001</v>
      </c>
      <c r="BV113">
        <v>73.021059631403602</v>
      </c>
      <c r="BW113">
        <v>0.48087431693989002</v>
      </c>
      <c r="BX113">
        <v>1.0102345310043199</v>
      </c>
      <c r="BY113">
        <v>0.56062424969988001</v>
      </c>
      <c r="BZ113">
        <v>0.20381459594009499</v>
      </c>
      <c r="CA113">
        <v>0.40685224839400402</v>
      </c>
      <c r="CB113">
        <v>1.4796621244196799</v>
      </c>
    </row>
    <row r="114" spans="1:80" x14ac:dyDescent="0.3">
      <c r="A114" t="s">
        <v>167</v>
      </c>
      <c r="B114" t="s">
        <v>280</v>
      </c>
      <c r="C114">
        <v>711</v>
      </c>
      <c r="D114">
        <v>138</v>
      </c>
      <c r="E114">
        <v>7.4353206474947003E-2</v>
      </c>
      <c r="F114">
        <v>52.865129803687303</v>
      </c>
      <c r="G114">
        <v>0.36146272855133599</v>
      </c>
      <c r="H114">
        <v>1.2624117815504099</v>
      </c>
      <c r="I114">
        <v>0.62962962962962898</v>
      </c>
      <c r="J114">
        <v>0.16755319148936099</v>
      </c>
      <c r="K114">
        <v>3.0401595744680798</v>
      </c>
      <c r="L114">
        <v>1143</v>
      </c>
      <c r="M114">
        <v>1.09840425531914</v>
      </c>
      <c r="N114">
        <v>413</v>
      </c>
      <c r="O114">
        <v>1.36170212765957</v>
      </c>
      <c r="P114">
        <v>512</v>
      </c>
      <c r="Q114">
        <v>47</v>
      </c>
      <c r="R114">
        <v>3.3404255319148901</v>
      </c>
      <c r="S114">
        <v>73.099999999999994</v>
      </c>
      <c r="T114">
        <v>1.161</v>
      </c>
      <c r="U114">
        <v>0.20745428973277</v>
      </c>
      <c r="V114">
        <v>0.13994374120956399</v>
      </c>
      <c r="W114">
        <v>6.7510548523206704E-2</v>
      </c>
      <c r="X114">
        <v>0.65400843881856496</v>
      </c>
      <c r="Y114">
        <v>-4.47544118845025E-2</v>
      </c>
      <c r="Z114">
        <v>0.40645161290322501</v>
      </c>
      <c r="AA114">
        <v>0.93457719321585797</v>
      </c>
      <c r="AB114">
        <v>0.34599156118143398</v>
      </c>
      <c r="AC114">
        <v>0.29949565581292997</v>
      </c>
      <c r="AD114">
        <v>0.276422764227642</v>
      </c>
      <c r="AE114">
        <v>2.17359909324498</v>
      </c>
      <c r="AF114">
        <v>0.52883263009845205</v>
      </c>
      <c r="AG114">
        <v>0.14396403253827</v>
      </c>
      <c r="AH114">
        <v>54.130476234389498</v>
      </c>
      <c r="AI114">
        <v>0.40691489361702099</v>
      </c>
      <c r="AJ114">
        <v>1.04567511110972</v>
      </c>
      <c r="AK114">
        <v>0.46554149085794599</v>
      </c>
      <c r="AL114">
        <v>2.77513021178225E-2</v>
      </c>
      <c r="AM114">
        <v>9.18568100099926</v>
      </c>
      <c r="AN114">
        <v>0.31419939577039202</v>
      </c>
      <c r="AO114">
        <v>1.5812647678718099</v>
      </c>
      <c r="AP114">
        <v>734</v>
      </c>
      <c r="AQ114">
        <v>132</v>
      </c>
      <c r="AR114">
        <v>0.41574762742958399</v>
      </c>
      <c r="AS114">
        <v>305.15875853331403</v>
      </c>
      <c r="AT114">
        <v>0.48773841961852799</v>
      </c>
      <c r="AU114">
        <v>1.44551073363081</v>
      </c>
      <c r="AV114">
        <v>0.75806451612903203</v>
      </c>
      <c r="AW114">
        <v>0.16629213483145999</v>
      </c>
      <c r="AX114">
        <v>3.20561797752808</v>
      </c>
      <c r="AY114">
        <v>1427</v>
      </c>
      <c r="AZ114">
        <v>1.31235955056179</v>
      </c>
      <c r="BA114">
        <v>584</v>
      </c>
      <c r="BB114">
        <v>1.92808988764044</v>
      </c>
      <c r="BC114">
        <v>858</v>
      </c>
      <c r="BD114">
        <v>85</v>
      </c>
      <c r="BE114">
        <v>5.0588235294117601</v>
      </c>
      <c r="BF114">
        <v>70.7</v>
      </c>
      <c r="BG114">
        <v>-1.409</v>
      </c>
      <c r="BH114">
        <v>0.13147138964577601</v>
      </c>
      <c r="BI114">
        <v>8.1062670299727496E-2</v>
      </c>
      <c r="BJ114">
        <v>5.0408719346049E-2</v>
      </c>
      <c r="BK114">
        <v>0.70844686648501298</v>
      </c>
      <c r="BL114">
        <v>0.300024756950239</v>
      </c>
      <c r="BM114">
        <v>0.53269230769230702</v>
      </c>
      <c r="BN114">
        <v>1.1419926269673899</v>
      </c>
      <c r="BO114">
        <v>0.29155313351498602</v>
      </c>
      <c r="BP114">
        <v>0.69694338747285001</v>
      </c>
      <c r="BQ114">
        <v>178.60925604267999</v>
      </c>
      <c r="BR114">
        <v>0.37850467289719603</v>
      </c>
      <c r="BS114">
        <v>2.4834677156773002</v>
      </c>
      <c r="BT114">
        <v>0.60626702997275195</v>
      </c>
      <c r="BU114">
        <v>0.28731846285781998</v>
      </c>
      <c r="BV114">
        <v>127.856715971729</v>
      </c>
      <c r="BW114">
        <v>0.49213483146067399</v>
      </c>
      <c r="BX114">
        <v>1.1554924532435999</v>
      </c>
      <c r="BY114">
        <v>0.39237057220708399</v>
      </c>
      <c r="BZ114">
        <v>0.62017102792597301</v>
      </c>
      <c r="CA114">
        <v>0.48263888888888801</v>
      </c>
      <c r="CB114">
        <v>1.9024460099243199</v>
      </c>
    </row>
    <row r="115" spans="1:80" x14ac:dyDescent="0.3">
      <c r="A115" t="s">
        <v>102</v>
      </c>
      <c r="B115" t="s">
        <v>188</v>
      </c>
      <c r="C115">
        <v>535</v>
      </c>
      <c r="D115">
        <v>106</v>
      </c>
      <c r="E115">
        <v>0.12658296539772099</v>
      </c>
      <c r="F115">
        <v>67.721886487780694</v>
      </c>
      <c r="G115">
        <v>0.358878504672897</v>
      </c>
      <c r="H115">
        <v>1.4417840938145901</v>
      </c>
      <c r="I115">
        <v>0.81818181818181801</v>
      </c>
      <c r="J115">
        <v>0.155462184873949</v>
      </c>
      <c r="K115">
        <v>2.71932773109243</v>
      </c>
      <c r="L115">
        <v>647</v>
      </c>
      <c r="M115">
        <v>0.88655462184873901</v>
      </c>
      <c r="N115">
        <v>211</v>
      </c>
      <c r="O115">
        <v>1.1764705882352899</v>
      </c>
      <c r="P115">
        <v>280</v>
      </c>
      <c r="Q115">
        <v>37</v>
      </c>
      <c r="R115">
        <v>4.1351351351351298</v>
      </c>
      <c r="S115">
        <v>72.5</v>
      </c>
      <c r="T115">
        <v>1.196</v>
      </c>
      <c r="U115">
        <v>0.30654205607476598</v>
      </c>
      <c r="V115">
        <v>0.2</v>
      </c>
      <c r="W115">
        <v>0.106542056074766</v>
      </c>
      <c r="X115">
        <v>0.63551401869158797</v>
      </c>
      <c r="Y115">
        <v>9.1333114389133205E-2</v>
      </c>
      <c r="Z115">
        <v>0.41470588235294098</v>
      </c>
      <c r="AA115">
        <v>1.2241168623443199</v>
      </c>
      <c r="AB115">
        <v>0.36448598130841098</v>
      </c>
      <c r="AC115">
        <v>0.18804424407936099</v>
      </c>
      <c r="AD115">
        <v>0.261538461538461</v>
      </c>
      <c r="AE115">
        <v>2.0435699690559002</v>
      </c>
      <c r="AF115">
        <v>0.44485981308411199</v>
      </c>
      <c r="AG115">
        <v>9.2720445827121301E-2</v>
      </c>
      <c r="AH115">
        <v>22.067466106854798</v>
      </c>
      <c r="AI115">
        <v>0.369747899159663</v>
      </c>
      <c r="AJ115">
        <v>1.01687177917545</v>
      </c>
      <c r="AK115">
        <v>0.54953271028037298</v>
      </c>
      <c r="AL115">
        <v>0.17246508756034501</v>
      </c>
      <c r="AM115">
        <v>50.704735742741498</v>
      </c>
      <c r="AN115">
        <v>0.35374149659863902</v>
      </c>
      <c r="AO115">
        <v>1.80132528312462</v>
      </c>
      <c r="AP115">
        <v>618</v>
      </c>
      <c r="AQ115">
        <v>102</v>
      </c>
      <c r="AR115">
        <v>0.25624643774572797</v>
      </c>
      <c r="AS115">
        <v>158.36029852685999</v>
      </c>
      <c r="AT115">
        <v>0.45307443365695699</v>
      </c>
      <c r="AU115">
        <v>1.24814025315541</v>
      </c>
      <c r="AV115">
        <v>0.625</v>
      </c>
      <c r="AW115">
        <v>0.17579250720461001</v>
      </c>
      <c r="AX115">
        <v>3.1559077809798199</v>
      </c>
      <c r="AY115">
        <v>1095</v>
      </c>
      <c r="AZ115">
        <v>1.2391930835734799</v>
      </c>
      <c r="BA115">
        <v>430</v>
      </c>
      <c r="BB115">
        <v>1.6685878962536</v>
      </c>
      <c r="BC115">
        <v>579</v>
      </c>
      <c r="BD115">
        <v>61</v>
      </c>
      <c r="BE115">
        <v>4.2622950819672099</v>
      </c>
      <c r="BF115">
        <v>66.400000000000006</v>
      </c>
      <c r="BG115">
        <v>-1.7010000000000001</v>
      </c>
      <c r="BH115">
        <v>0.18446601941747501</v>
      </c>
      <c r="BI115">
        <v>0.13106796116504801</v>
      </c>
      <c r="BJ115">
        <v>5.3398058252427098E-2</v>
      </c>
      <c r="BK115">
        <v>0.69741100323624505</v>
      </c>
      <c r="BL115">
        <v>0.14778727200005101</v>
      </c>
      <c r="BM115">
        <v>0.50116009280742402</v>
      </c>
      <c r="BN115">
        <v>1.00106155457236</v>
      </c>
      <c r="BO115">
        <v>0.302588996763754</v>
      </c>
      <c r="BP115">
        <v>0.50622451494565701</v>
      </c>
      <c r="BQ115">
        <v>110.064289470454</v>
      </c>
      <c r="BR115">
        <v>0.34224598930481198</v>
      </c>
      <c r="BS115">
        <v>2.0820308608732101</v>
      </c>
      <c r="BT115">
        <v>0.56148867313915796</v>
      </c>
      <c r="BU115">
        <v>0.16971625474079399</v>
      </c>
      <c r="BV115">
        <v>58.891540395055799</v>
      </c>
      <c r="BW115">
        <v>0.42363112391930802</v>
      </c>
      <c r="BX115">
        <v>1.07280660820615</v>
      </c>
      <c r="BY115">
        <v>0.43365695792880199</v>
      </c>
      <c r="BZ115">
        <v>0.41068764727781398</v>
      </c>
      <c r="CA115">
        <v>0.49626865671641701</v>
      </c>
      <c r="CB115">
        <v>1.4419300712572201</v>
      </c>
    </row>
    <row r="116" spans="1:80" x14ac:dyDescent="0.3">
      <c r="A116" t="s">
        <v>35</v>
      </c>
      <c r="B116" t="s">
        <v>186</v>
      </c>
      <c r="C116">
        <v>878</v>
      </c>
      <c r="D116">
        <v>133</v>
      </c>
      <c r="E116">
        <v>0.206476643797223</v>
      </c>
      <c r="F116">
        <v>181.28649325396199</v>
      </c>
      <c r="G116">
        <v>0.46810933940774402</v>
      </c>
      <c r="H116">
        <v>1.15865010482992</v>
      </c>
      <c r="I116">
        <v>0.78571428571428503</v>
      </c>
      <c r="J116">
        <v>0.15322580645161199</v>
      </c>
      <c r="K116">
        <v>3.1857526881720402</v>
      </c>
      <c r="L116">
        <v>1185</v>
      </c>
      <c r="M116">
        <v>1.1236559139784901</v>
      </c>
      <c r="N116">
        <v>418</v>
      </c>
      <c r="O116">
        <v>0.97043010752688097</v>
      </c>
      <c r="P116">
        <v>361</v>
      </c>
      <c r="Q116">
        <v>69</v>
      </c>
      <c r="R116">
        <v>3.76811594202898</v>
      </c>
      <c r="S116">
        <v>73.2</v>
      </c>
      <c r="T116">
        <v>1.1819999999999999</v>
      </c>
      <c r="U116">
        <v>0.17425968109339399</v>
      </c>
      <c r="V116">
        <v>8.54214123006833E-2</v>
      </c>
      <c r="W116">
        <v>8.8838268792710701E-2</v>
      </c>
      <c r="X116">
        <v>0.68678815489749401</v>
      </c>
      <c r="Y116">
        <v>0.17283773206303599</v>
      </c>
      <c r="Z116">
        <v>0.525704809286898</v>
      </c>
      <c r="AA116">
        <v>0.96068603121968699</v>
      </c>
      <c r="AB116">
        <v>0.31321184510250499</v>
      </c>
      <c r="AC116">
        <v>0.28023760298164002</v>
      </c>
      <c r="AD116">
        <v>0.34181818181818102</v>
      </c>
      <c r="AE116">
        <v>1.82625235306869</v>
      </c>
      <c r="AF116">
        <v>0.42369020501138899</v>
      </c>
      <c r="AG116">
        <v>0.14918985627845999</v>
      </c>
      <c r="AH116">
        <v>55.498626535587299</v>
      </c>
      <c r="AI116">
        <v>0.494623655913978</v>
      </c>
      <c r="AJ116">
        <v>0.87221961644012802</v>
      </c>
      <c r="AK116">
        <v>0.57061503416856496</v>
      </c>
      <c r="AL116">
        <v>0.26392096953935901</v>
      </c>
      <c r="AM116">
        <v>132.22440573921901</v>
      </c>
      <c r="AN116">
        <v>0.45309381237524898</v>
      </c>
      <c r="AO116">
        <v>1.3908228355071099</v>
      </c>
      <c r="AP116">
        <v>723</v>
      </c>
      <c r="AQ116">
        <v>130</v>
      </c>
      <c r="AR116">
        <v>0.30229449998207802</v>
      </c>
      <c r="AS116">
        <v>218.55892348704299</v>
      </c>
      <c r="AT116">
        <v>0.47164591977869902</v>
      </c>
      <c r="AU116">
        <v>1.2716698875025301</v>
      </c>
      <c r="AV116">
        <v>0.86</v>
      </c>
      <c r="AW116">
        <v>0.14143920595533499</v>
      </c>
      <c r="AX116">
        <v>3.04392059553349</v>
      </c>
      <c r="AY116">
        <v>1227</v>
      </c>
      <c r="AZ116">
        <v>1.136476426799</v>
      </c>
      <c r="BA116">
        <v>458</v>
      </c>
      <c r="BB116">
        <v>1.39454094292803</v>
      </c>
      <c r="BC116">
        <v>562</v>
      </c>
      <c r="BD116">
        <v>63</v>
      </c>
      <c r="BE116">
        <v>4.5079365079364999</v>
      </c>
      <c r="BF116">
        <v>71.7</v>
      </c>
      <c r="BG116">
        <v>-1.304</v>
      </c>
      <c r="BH116">
        <v>0.13969571230982</v>
      </c>
      <c r="BI116">
        <v>8.85200553250345E-2</v>
      </c>
      <c r="BJ116">
        <v>5.11756569847856E-2</v>
      </c>
      <c r="BK116">
        <v>0.706777316735823</v>
      </c>
      <c r="BL116">
        <v>0.227867767109352</v>
      </c>
      <c r="BM116">
        <v>0.530332681017612</v>
      </c>
      <c r="BN116">
        <v>1.0143552639729201</v>
      </c>
      <c r="BO116">
        <v>0.293222683264177</v>
      </c>
      <c r="BP116">
        <v>0.48169101176492501</v>
      </c>
      <c r="BQ116">
        <v>149.11466448891699</v>
      </c>
      <c r="BR116">
        <v>0.330188679245283</v>
      </c>
      <c r="BS116">
        <v>2.2678450728814301</v>
      </c>
      <c r="BT116">
        <v>0.55739972337482702</v>
      </c>
      <c r="BU116">
        <v>0.177607394092724</v>
      </c>
      <c r="BV116">
        <v>71.575779819367995</v>
      </c>
      <c r="BW116">
        <v>0.45161290322580599</v>
      </c>
      <c r="BX116">
        <v>1.0168884410760199</v>
      </c>
      <c r="BY116">
        <v>0.44121715076071899</v>
      </c>
      <c r="BZ116">
        <v>0.46744408930695203</v>
      </c>
      <c r="CA116">
        <v>0.49843260188087701</v>
      </c>
      <c r="CB116">
        <v>1.5633065117140099</v>
      </c>
    </row>
    <row r="117" spans="1:80" x14ac:dyDescent="0.3">
      <c r="A117" t="s">
        <v>42</v>
      </c>
      <c r="B117" t="s">
        <v>186</v>
      </c>
      <c r="C117">
        <v>917</v>
      </c>
      <c r="D117">
        <v>150</v>
      </c>
      <c r="E117">
        <v>0.289908556314871</v>
      </c>
      <c r="F117">
        <v>265.84614614073701</v>
      </c>
      <c r="G117">
        <v>0.480916030534351</v>
      </c>
      <c r="H117">
        <v>1.2741131323481401</v>
      </c>
      <c r="I117">
        <v>0.73333333333333295</v>
      </c>
      <c r="J117">
        <v>0.16110019646365401</v>
      </c>
      <c r="K117">
        <v>3.46935166994106</v>
      </c>
      <c r="L117">
        <v>1766</v>
      </c>
      <c r="M117">
        <v>1.4420432220039201</v>
      </c>
      <c r="N117">
        <v>734</v>
      </c>
      <c r="O117">
        <v>1.65029469548133</v>
      </c>
      <c r="P117">
        <v>840</v>
      </c>
      <c r="Q117">
        <v>97</v>
      </c>
      <c r="R117">
        <v>4.3814432989690699</v>
      </c>
      <c r="S117">
        <v>68</v>
      </c>
      <c r="T117">
        <v>1.5129999999999999</v>
      </c>
      <c r="U117">
        <v>0.13958560523446001</v>
      </c>
      <c r="V117">
        <v>8.1788440567066495E-2</v>
      </c>
      <c r="W117">
        <v>5.7797164667393597E-2</v>
      </c>
      <c r="X117">
        <v>0.71428571428571397</v>
      </c>
      <c r="Y117">
        <v>0.24834031096117501</v>
      </c>
      <c r="Z117">
        <v>0.53129770992366399</v>
      </c>
      <c r="AA117">
        <v>1.1188798007629299</v>
      </c>
      <c r="AB117">
        <v>0.28571428571428498</v>
      </c>
      <c r="AC117">
        <v>0.39382916969911003</v>
      </c>
      <c r="AD117">
        <v>0.35496183206106802</v>
      </c>
      <c r="AE117">
        <v>1.8549862440863301</v>
      </c>
      <c r="AF117">
        <v>0.55507088331515797</v>
      </c>
      <c r="AG117">
        <v>0.300350977297349</v>
      </c>
      <c r="AH117">
        <v>152.87864744435001</v>
      </c>
      <c r="AI117">
        <v>0.48330058939096199</v>
      </c>
      <c r="AJ117">
        <v>1.1674670903571001</v>
      </c>
      <c r="AK117">
        <v>0.44274809160305301</v>
      </c>
      <c r="AL117">
        <v>0.29591695808881302</v>
      </c>
      <c r="AM117">
        <v>120.14228498405799</v>
      </c>
      <c r="AN117">
        <v>0.48029556650246302</v>
      </c>
      <c r="AO117">
        <v>1.4086512160906799</v>
      </c>
      <c r="AP117">
        <v>896</v>
      </c>
      <c r="AQ117">
        <v>155</v>
      </c>
      <c r="AR117">
        <v>0.155486572595876</v>
      </c>
      <c r="AS117">
        <v>139.31596904590401</v>
      </c>
      <c r="AT117">
        <v>0.40513392857142799</v>
      </c>
      <c r="AU117">
        <v>1.2954865674399401</v>
      </c>
      <c r="AV117">
        <v>0.677966101694915</v>
      </c>
      <c r="AW117">
        <v>0.19852941176470501</v>
      </c>
      <c r="AX117">
        <v>3.0522058823529399</v>
      </c>
      <c r="AY117">
        <v>1245</v>
      </c>
      <c r="AZ117">
        <v>1.1470588235294099</v>
      </c>
      <c r="BA117">
        <v>468</v>
      </c>
      <c r="BB117">
        <v>1.0563725490196001</v>
      </c>
      <c r="BC117">
        <v>431</v>
      </c>
      <c r="BD117">
        <v>75</v>
      </c>
      <c r="BE117">
        <v>3.30666666666666</v>
      </c>
      <c r="BF117">
        <v>74.099999999999994</v>
      </c>
      <c r="BG117">
        <v>-1.1020000000000001</v>
      </c>
      <c r="BH117">
        <v>0.203125</v>
      </c>
      <c r="BI117">
        <v>0.125</v>
      </c>
      <c r="BJ117">
        <v>7.8125E-2</v>
      </c>
      <c r="BK117">
        <v>0.64620535714285698</v>
      </c>
      <c r="BL117">
        <v>0.120264666908371</v>
      </c>
      <c r="BM117">
        <v>0.47841105354058699</v>
      </c>
      <c r="BN117">
        <v>1.06765099172209</v>
      </c>
      <c r="BO117">
        <v>0.35379464285714202</v>
      </c>
      <c r="BP117">
        <v>0.219819327779047</v>
      </c>
      <c r="BQ117">
        <v>91.892023794095905</v>
      </c>
      <c r="BR117">
        <v>0.27129337539432102</v>
      </c>
      <c r="BS117">
        <v>2.0293290613218602</v>
      </c>
      <c r="BT117">
        <v>0.45535714285714202</v>
      </c>
      <c r="BU117">
        <v>0.14135496697109601</v>
      </c>
      <c r="BV117">
        <v>57.672826524207501</v>
      </c>
      <c r="BW117">
        <v>0.42401960784313703</v>
      </c>
      <c r="BX117">
        <v>1.02812610455207</v>
      </c>
      <c r="BY117">
        <v>0.5390625</v>
      </c>
      <c r="BZ117">
        <v>0.190252637254857</v>
      </c>
      <c r="CA117">
        <v>0.39337474120082799</v>
      </c>
      <c r="CB117">
        <v>1.5389253047010101</v>
      </c>
    </row>
    <row r="118" spans="1:80" x14ac:dyDescent="0.3">
      <c r="A118" t="s">
        <v>131</v>
      </c>
      <c r="B118" t="s">
        <v>188</v>
      </c>
      <c r="C118">
        <v>1042</v>
      </c>
      <c r="D118">
        <v>177</v>
      </c>
      <c r="E118">
        <v>0.218138229632372</v>
      </c>
      <c r="F118">
        <v>227.30003527693199</v>
      </c>
      <c r="G118">
        <v>0.39635316698656398</v>
      </c>
      <c r="H118">
        <v>1.4792666555621199</v>
      </c>
      <c r="I118">
        <v>0.6</v>
      </c>
      <c r="J118">
        <v>0.20272904483430701</v>
      </c>
      <c r="K118">
        <v>2.7493177387914201</v>
      </c>
      <c r="L118">
        <v>1410</v>
      </c>
      <c r="M118">
        <v>1.0097465886939501</v>
      </c>
      <c r="N118">
        <v>518</v>
      </c>
      <c r="O118">
        <v>0.99220272904483398</v>
      </c>
      <c r="P118">
        <v>509</v>
      </c>
      <c r="Q118">
        <v>92</v>
      </c>
      <c r="R118">
        <v>3.5434782608695601</v>
      </c>
      <c r="S118">
        <v>71.099999999999994</v>
      </c>
      <c r="T118">
        <v>1.35</v>
      </c>
      <c r="U118">
        <v>0.17706333973128599</v>
      </c>
      <c r="V118">
        <v>0.106046065259117</v>
      </c>
      <c r="W118">
        <v>7.1017274472168906E-2</v>
      </c>
      <c r="X118">
        <v>0.65834932821497105</v>
      </c>
      <c r="Y118">
        <v>0.126475196762174</v>
      </c>
      <c r="Z118">
        <v>0.43294460641399402</v>
      </c>
      <c r="AA118">
        <v>1.1941420866202801</v>
      </c>
      <c r="AB118">
        <v>0.341650671785028</v>
      </c>
      <c r="AC118">
        <v>0.39476980420809099</v>
      </c>
      <c r="AD118">
        <v>0.325842696629213</v>
      </c>
      <c r="AE118">
        <v>2.2092838708700899</v>
      </c>
      <c r="AF118">
        <v>0.49232245681381898</v>
      </c>
      <c r="AG118">
        <v>2.1864105649349201E-2</v>
      </c>
      <c r="AH118">
        <v>11.2162861981161</v>
      </c>
      <c r="AI118">
        <v>0.35867446393762098</v>
      </c>
      <c r="AJ118">
        <v>1.01641475191585</v>
      </c>
      <c r="AK118">
        <v>0.50191938579654505</v>
      </c>
      <c r="AL118">
        <v>0.44072741857682202</v>
      </c>
      <c r="AM118">
        <v>230.50043991567799</v>
      </c>
      <c r="AN118">
        <v>0.437858508604206</v>
      </c>
      <c r="AO118">
        <v>1.8511651283608599</v>
      </c>
      <c r="AP118">
        <v>920</v>
      </c>
      <c r="AQ118">
        <v>169</v>
      </c>
      <c r="AR118">
        <v>0.17051096707188201</v>
      </c>
      <c r="AS118">
        <v>156.87008970613101</v>
      </c>
      <c r="AT118">
        <v>0.42826086956521697</v>
      </c>
      <c r="AU118">
        <v>1.2535718013022801</v>
      </c>
      <c r="AV118">
        <v>0.634920634920634</v>
      </c>
      <c r="AW118">
        <v>0.22103004291845399</v>
      </c>
      <c r="AX118">
        <v>2.7442060085836899</v>
      </c>
      <c r="AY118">
        <v>1279</v>
      </c>
      <c r="AZ118">
        <v>1.18240343347639</v>
      </c>
      <c r="BA118">
        <v>551</v>
      </c>
      <c r="BB118">
        <v>1.8690987124463501</v>
      </c>
      <c r="BC118">
        <v>871</v>
      </c>
      <c r="BD118">
        <v>79</v>
      </c>
      <c r="BE118">
        <v>3.3164556962025298</v>
      </c>
      <c r="BF118">
        <v>71.2</v>
      </c>
      <c r="BG118">
        <v>-1.304</v>
      </c>
      <c r="BH118">
        <v>0.19891304347826</v>
      </c>
      <c r="BI118">
        <v>0.143478260869565</v>
      </c>
      <c r="BJ118">
        <v>5.5434782608695603E-2</v>
      </c>
      <c r="BK118">
        <v>0.66521739130434698</v>
      </c>
      <c r="BL118">
        <v>8.3952567933909705E-2</v>
      </c>
      <c r="BM118">
        <v>0.49509803921568601</v>
      </c>
      <c r="BN118">
        <v>0.97628361839154398</v>
      </c>
      <c r="BO118">
        <v>0.33478260869565202</v>
      </c>
      <c r="BP118">
        <v>0.34250363029408698</v>
      </c>
      <c r="BQ118">
        <v>125.917002861261</v>
      </c>
      <c r="BR118">
        <v>0.29545454545454503</v>
      </c>
      <c r="BS118">
        <v>2.1768500367083701</v>
      </c>
      <c r="BT118">
        <v>0.50652173913043397</v>
      </c>
      <c r="BU118">
        <v>0.100553102212752</v>
      </c>
      <c r="BV118">
        <v>46.857745631142798</v>
      </c>
      <c r="BW118">
        <v>0.420600858369098</v>
      </c>
      <c r="BX118">
        <v>1.0392803679171401</v>
      </c>
      <c r="BY118">
        <v>0.48478260869565198</v>
      </c>
      <c r="BZ118">
        <v>0.28232511852300601</v>
      </c>
      <c r="CA118">
        <v>0.44394618834080701</v>
      </c>
      <c r="CB118">
        <v>1.46569867475424</v>
      </c>
    </row>
    <row r="119" spans="1:80" x14ac:dyDescent="0.3">
      <c r="A119" t="s">
        <v>197</v>
      </c>
      <c r="B119" t="s">
        <v>281</v>
      </c>
      <c r="C119">
        <v>737</v>
      </c>
      <c r="D119">
        <v>148</v>
      </c>
      <c r="E119">
        <v>0.21746160910526599</v>
      </c>
      <c r="F119">
        <v>160.26920591058101</v>
      </c>
      <c r="G119">
        <v>0.37584803256444999</v>
      </c>
      <c r="H119">
        <v>1.4807609524958301</v>
      </c>
      <c r="I119">
        <v>0.65853658536585302</v>
      </c>
      <c r="J119">
        <v>0.205583756345177</v>
      </c>
      <c r="K119">
        <v>2.6883248730964402</v>
      </c>
      <c r="L119">
        <v>1059</v>
      </c>
      <c r="M119">
        <v>0.87817258883248706</v>
      </c>
      <c r="N119">
        <v>346</v>
      </c>
      <c r="O119">
        <v>1.1243654822335001</v>
      </c>
      <c r="P119">
        <v>443</v>
      </c>
      <c r="Q119">
        <v>70</v>
      </c>
      <c r="R119">
        <v>3.52857142857142</v>
      </c>
      <c r="S119">
        <v>73</v>
      </c>
      <c r="T119">
        <v>1.2150000000000001</v>
      </c>
      <c r="U119">
        <v>0.18860244233378501</v>
      </c>
      <c r="V119">
        <v>0.10719131614654</v>
      </c>
      <c r="W119">
        <v>8.1411126187245594E-2</v>
      </c>
      <c r="X119">
        <v>0.65943012211668905</v>
      </c>
      <c r="Y119">
        <v>0.12867754032504</v>
      </c>
      <c r="Z119">
        <v>0.421810699588477</v>
      </c>
      <c r="AA119">
        <v>1.1535304922851699</v>
      </c>
      <c r="AB119">
        <v>0.34056987788331</v>
      </c>
      <c r="AC119">
        <v>0.38937020443271703</v>
      </c>
      <c r="AD119">
        <v>0.28685258964143401</v>
      </c>
      <c r="AE119">
        <v>2.4124587905956498</v>
      </c>
      <c r="AF119">
        <v>0.53459972862957905</v>
      </c>
      <c r="AG119">
        <v>3.4623604241560003E-2</v>
      </c>
      <c r="AH119">
        <v>13.641700071174601</v>
      </c>
      <c r="AI119">
        <v>0.33756345177664898</v>
      </c>
      <c r="AJ119">
        <v>0.999165665820127</v>
      </c>
      <c r="AK119">
        <v>0.45590230664857501</v>
      </c>
      <c r="AL119">
        <v>0.49894414650491198</v>
      </c>
      <c r="AM119">
        <v>167.64523322565</v>
      </c>
      <c r="AN119">
        <v>0.42857142857142799</v>
      </c>
      <c r="AO119">
        <v>1.92556771032826</v>
      </c>
      <c r="AP119">
        <v>810</v>
      </c>
      <c r="AQ119">
        <v>154</v>
      </c>
      <c r="AR119">
        <v>0.114564425505842</v>
      </c>
      <c r="AS119">
        <v>92.797184659732693</v>
      </c>
      <c r="AT119">
        <v>0.38641975308641902</v>
      </c>
      <c r="AU119">
        <v>1.26799711240197</v>
      </c>
      <c r="AV119">
        <v>0.623188405797101</v>
      </c>
      <c r="AW119">
        <v>0.21728395061728301</v>
      </c>
      <c r="AX119">
        <v>2.7259259259259201</v>
      </c>
      <c r="AY119">
        <v>1104</v>
      </c>
      <c r="AZ119">
        <v>0.94567901234567897</v>
      </c>
      <c r="BA119">
        <v>383</v>
      </c>
      <c r="BB119">
        <v>1.1679012345679001</v>
      </c>
      <c r="BC119">
        <v>473</v>
      </c>
      <c r="BD119">
        <v>75</v>
      </c>
      <c r="BE119">
        <v>3.8133333333333299</v>
      </c>
      <c r="BF119">
        <v>71.099999999999994</v>
      </c>
      <c r="BG119">
        <v>-1.3160000000000001</v>
      </c>
      <c r="BH119">
        <v>0.17469135802469099</v>
      </c>
      <c r="BI119">
        <v>0.10432098765432</v>
      </c>
      <c r="BJ119">
        <v>7.0370370370370305E-2</v>
      </c>
      <c r="BK119">
        <v>0.67160493827160495</v>
      </c>
      <c r="BL119">
        <v>7.7349951696268904E-2</v>
      </c>
      <c r="BM119">
        <v>0.45772058823529399</v>
      </c>
      <c r="BN119">
        <v>1.0528731278347401</v>
      </c>
      <c r="BO119">
        <v>0.328395061728395</v>
      </c>
      <c r="BP119">
        <v>0.190672221567527</v>
      </c>
      <c r="BQ119">
        <v>87.431621273634605</v>
      </c>
      <c r="BR119">
        <v>0.24060150375939801</v>
      </c>
      <c r="BS119">
        <v>2.1049638648588598</v>
      </c>
      <c r="BT119">
        <v>0.5</v>
      </c>
      <c r="BU119">
        <v>2.59226540782788E-2</v>
      </c>
      <c r="BV119">
        <v>10.4986749017029</v>
      </c>
      <c r="BW119">
        <v>0.390123456790123</v>
      </c>
      <c r="BX119">
        <v>0.952522428281249</v>
      </c>
      <c r="BY119">
        <v>0.49506172839506102</v>
      </c>
      <c r="BZ119">
        <v>0.218033968263428</v>
      </c>
      <c r="CA119">
        <v>0.38653366583541099</v>
      </c>
      <c r="CB119">
        <v>1.5895777581508399</v>
      </c>
    </row>
    <row r="120" spans="1:80" x14ac:dyDescent="0.3">
      <c r="A120" t="s">
        <v>194</v>
      </c>
      <c r="B120" t="s">
        <v>281</v>
      </c>
      <c r="C120">
        <v>993</v>
      </c>
      <c r="D120">
        <v>166</v>
      </c>
      <c r="E120">
        <v>0.26052441930259701</v>
      </c>
      <c r="F120">
        <v>258.70074836747898</v>
      </c>
      <c r="G120">
        <v>0.45015105740181199</v>
      </c>
      <c r="H120">
        <v>1.2880124844819401</v>
      </c>
      <c r="I120">
        <v>0.68055555555555503</v>
      </c>
      <c r="J120">
        <v>0.17073170731707299</v>
      </c>
      <c r="K120">
        <v>3.16904315196998</v>
      </c>
      <c r="L120">
        <v>1689</v>
      </c>
      <c r="M120">
        <v>1.07692307692307</v>
      </c>
      <c r="N120">
        <v>574</v>
      </c>
      <c r="O120">
        <v>1.2964352720450201</v>
      </c>
      <c r="P120">
        <v>691</v>
      </c>
      <c r="Q120">
        <v>94</v>
      </c>
      <c r="R120">
        <v>4.3723404255319096</v>
      </c>
      <c r="S120">
        <v>69.5</v>
      </c>
      <c r="T120">
        <v>1.431</v>
      </c>
      <c r="U120">
        <v>0.13695871097683701</v>
      </c>
      <c r="V120">
        <v>9.2648539778449099E-2</v>
      </c>
      <c r="W120">
        <v>4.4310171198388697E-2</v>
      </c>
      <c r="X120">
        <v>0.72004028197381598</v>
      </c>
      <c r="Y120">
        <v>0.21250690125336999</v>
      </c>
      <c r="Z120">
        <v>0.49090909090909002</v>
      </c>
      <c r="AA120">
        <v>1.0855028290417099</v>
      </c>
      <c r="AB120">
        <v>0.27995971802618302</v>
      </c>
      <c r="AC120">
        <v>0.38402271212704597</v>
      </c>
      <c r="AD120">
        <v>0.34532374100719399</v>
      </c>
      <c r="AE120">
        <v>2.0284384121852801</v>
      </c>
      <c r="AF120">
        <v>0.53675730110775399</v>
      </c>
      <c r="AG120">
        <v>0.14810735419899099</v>
      </c>
      <c r="AH120">
        <v>78.941219788062298</v>
      </c>
      <c r="AI120">
        <v>0.43339587242026201</v>
      </c>
      <c r="AJ120">
        <v>0.98924357661204498</v>
      </c>
      <c r="AK120">
        <v>0.46122860020140899</v>
      </c>
      <c r="AL120">
        <v>0.40529440427157798</v>
      </c>
      <c r="AM120">
        <v>185.624837156382</v>
      </c>
      <c r="AN120">
        <v>0.47161572052401701</v>
      </c>
      <c r="AO120">
        <v>1.6075292331761299</v>
      </c>
      <c r="AP120">
        <v>917</v>
      </c>
      <c r="AQ120">
        <v>169</v>
      </c>
      <c r="AR120">
        <v>0.18954024506709799</v>
      </c>
      <c r="AS120">
        <v>173.80840472652801</v>
      </c>
      <c r="AT120">
        <v>0.41439476553980298</v>
      </c>
      <c r="AU120">
        <v>1.33959595868292</v>
      </c>
      <c r="AV120">
        <v>0.71428571428571397</v>
      </c>
      <c r="AW120">
        <v>0.189309576837416</v>
      </c>
      <c r="AX120">
        <v>3.0057906458797299</v>
      </c>
      <c r="AY120">
        <v>1350</v>
      </c>
      <c r="AZ120">
        <v>1.0489977728285</v>
      </c>
      <c r="BA120">
        <v>471</v>
      </c>
      <c r="BB120">
        <v>0.70155902004454296</v>
      </c>
      <c r="BC120">
        <v>315</v>
      </c>
      <c r="BD120">
        <v>72</v>
      </c>
      <c r="BE120">
        <v>3.9027777777777701</v>
      </c>
      <c r="BF120">
        <v>72</v>
      </c>
      <c r="BG120">
        <v>-1.228</v>
      </c>
      <c r="BH120">
        <v>0.18320610687022901</v>
      </c>
      <c r="BI120">
        <v>0.124318429661941</v>
      </c>
      <c r="BJ120">
        <v>5.8887677208287803E-2</v>
      </c>
      <c r="BK120">
        <v>0.66303162486368505</v>
      </c>
      <c r="BL120">
        <v>0.124676780387194</v>
      </c>
      <c r="BM120">
        <v>0.47039473684210498</v>
      </c>
      <c r="BN120">
        <v>1.0913378855235201</v>
      </c>
      <c r="BO120">
        <v>0.336968375136314</v>
      </c>
      <c r="BP120">
        <v>0.31716803317512798</v>
      </c>
      <c r="BQ120">
        <v>152.25466005071101</v>
      </c>
      <c r="BR120">
        <v>0.30420711974109998</v>
      </c>
      <c r="BS120">
        <v>2.09493435148707</v>
      </c>
      <c r="BT120">
        <v>0.48964013086150399</v>
      </c>
      <c r="BU120">
        <v>9.7415732750091605E-2</v>
      </c>
      <c r="BV120">
        <v>43.739664004791102</v>
      </c>
      <c r="BW120">
        <v>0.40757238307349603</v>
      </c>
      <c r="BX120">
        <v>0.93818209332212699</v>
      </c>
      <c r="BY120">
        <v>0.50490730643402404</v>
      </c>
      <c r="BZ120">
        <v>0.32884375820888001</v>
      </c>
      <c r="CA120">
        <v>0.42548596112310999</v>
      </c>
      <c r="CB120">
        <v>1.7124829503632599</v>
      </c>
    </row>
    <row r="121" spans="1:80" x14ac:dyDescent="0.3">
      <c r="A121" t="s">
        <v>103</v>
      </c>
      <c r="B121" t="s">
        <v>182</v>
      </c>
      <c r="C121">
        <v>753</v>
      </c>
      <c r="D121">
        <v>137</v>
      </c>
      <c r="E121">
        <v>7.4457086739702305E-2</v>
      </c>
      <c r="F121">
        <v>56.066186314995903</v>
      </c>
      <c r="G121">
        <v>0.33333333333333298</v>
      </c>
      <c r="H121">
        <v>1.3305481885100301</v>
      </c>
      <c r="I121">
        <v>0.6875</v>
      </c>
      <c r="J121">
        <v>0.207650273224043</v>
      </c>
      <c r="K121">
        <v>2.7087431693988999</v>
      </c>
      <c r="L121">
        <v>991</v>
      </c>
      <c r="M121">
        <v>0.87978142076502697</v>
      </c>
      <c r="N121">
        <v>322</v>
      </c>
      <c r="O121">
        <v>0.95355191256830596</v>
      </c>
      <c r="P121">
        <v>349</v>
      </c>
      <c r="Q121">
        <v>51</v>
      </c>
      <c r="R121">
        <v>3.3137254901960702</v>
      </c>
      <c r="S121">
        <v>75.400000000000006</v>
      </c>
      <c r="T121">
        <v>1.0129999999999999</v>
      </c>
      <c r="U121">
        <v>0.17795484727755601</v>
      </c>
      <c r="V121">
        <v>9.9601593625498003E-2</v>
      </c>
      <c r="W121">
        <v>7.8353253652058405E-2</v>
      </c>
      <c r="X121">
        <v>0.64143426294820705</v>
      </c>
      <c r="Y121">
        <v>-6.2116729165691102E-2</v>
      </c>
      <c r="Z121">
        <v>0.36645962732919202</v>
      </c>
      <c r="AA121">
        <v>1.02560448548859</v>
      </c>
      <c r="AB121">
        <v>0.35856573705179201</v>
      </c>
      <c r="AC121">
        <v>0.31877246852601698</v>
      </c>
      <c r="AD121">
        <v>0.27407407407407403</v>
      </c>
      <c r="AE121">
        <v>2.0599405592504998</v>
      </c>
      <c r="AF121">
        <v>0.48605577689243001</v>
      </c>
      <c r="AG121">
        <v>4.5649398153738703E-2</v>
      </c>
      <c r="AH121">
        <v>16.707679724268299</v>
      </c>
      <c r="AI121">
        <v>0.34153005464480801</v>
      </c>
      <c r="AJ121">
        <v>1.04253017279529</v>
      </c>
      <c r="AK121">
        <v>0.51128818061088899</v>
      </c>
      <c r="AL121">
        <v>0.12169278437521901</v>
      </c>
      <c r="AM121">
        <v>46.851721984459502</v>
      </c>
      <c r="AN121">
        <v>0.32727272727272699</v>
      </c>
      <c r="AO121">
        <v>1.61628034695719</v>
      </c>
      <c r="AP121">
        <v>761</v>
      </c>
      <c r="AQ121">
        <v>138</v>
      </c>
      <c r="AR121">
        <v>0.34391151559016903</v>
      </c>
      <c r="AS121">
        <v>261.71666336411897</v>
      </c>
      <c r="AT121">
        <v>0.495400788436268</v>
      </c>
      <c r="AU121">
        <v>1.2647434622370299</v>
      </c>
      <c r="AV121">
        <v>0.69642857142857095</v>
      </c>
      <c r="AW121">
        <v>0.163157894736842</v>
      </c>
      <c r="AX121">
        <v>3.5073684210526301</v>
      </c>
      <c r="AY121">
        <v>1333</v>
      </c>
      <c r="AZ121">
        <v>1.4657894736842101</v>
      </c>
      <c r="BA121">
        <v>557</v>
      </c>
      <c r="BB121">
        <v>1.6631578947368399</v>
      </c>
      <c r="BC121">
        <v>632</v>
      </c>
      <c r="BD121">
        <v>84</v>
      </c>
      <c r="BE121">
        <v>4.3690476190476097</v>
      </c>
      <c r="BF121">
        <v>67.5</v>
      </c>
      <c r="BG121">
        <v>-1.59</v>
      </c>
      <c r="BH121">
        <v>0.145860709592641</v>
      </c>
      <c r="BI121">
        <v>7.88436268068331E-2</v>
      </c>
      <c r="BJ121">
        <v>6.7017082785808105E-2</v>
      </c>
      <c r="BK121">
        <v>0.706964520367936</v>
      </c>
      <c r="BL121">
        <v>0.27503506480082901</v>
      </c>
      <c r="BM121">
        <v>0.55018587360594795</v>
      </c>
      <c r="BN121">
        <v>1.0369249288417</v>
      </c>
      <c r="BO121">
        <v>0.293035479632063</v>
      </c>
      <c r="BP121">
        <v>0.51007981390705304</v>
      </c>
      <c r="BQ121">
        <v>164.710651860604</v>
      </c>
      <c r="BR121">
        <v>0.363228699551569</v>
      </c>
      <c r="BS121">
        <v>2.0972655102002302</v>
      </c>
      <c r="BT121">
        <v>0.49934296977660902</v>
      </c>
      <c r="BU121">
        <v>0.26416410196451001</v>
      </c>
      <c r="BV121">
        <v>100.38235874651301</v>
      </c>
      <c r="BW121">
        <v>0.49473684210526298</v>
      </c>
      <c r="BX121">
        <v>1.02845827478519</v>
      </c>
      <c r="BY121">
        <v>0.49802890932982902</v>
      </c>
      <c r="BZ121">
        <v>0.43459274897257</v>
      </c>
      <c r="CA121">
        <v>0.498680738786279</v>
      </c>
      <c r="CB121">
        <v>1.49977846351188</v>
      </c>
    </row>
    <row r="122" spans="1:80" x14ac:dyDescent="0.3">
      <c r="A122" t="s">
        <v>78</v>
      </c>
      <c r="B122" t="s">
        <v>185</v>
      </c>
      <c r="C122">
        <v>879</v>
      </c>
      <c r="D122">
        <v>146</v>
      </c>
      <c r="E122">
        <v>0.31939652745808</v>
      </c>
      <c r="F122">
        <v>280.74954763565199</v>
      </c>
      <c r="G122">
        <v>0.50170648464163803</v>
      </c>
      <c r="H122">
        <v>1.2987116600916</v>
      </c>
      <c r="I122">
        <v>0.82926829268292601</v>
      </c>
      <c r="J122">
        <v>0.13289036544850499</v>
      </c>
      <c r="K122">
        <v>3.5139534883720902</v>
      </c>
      <c r="L122">
        <v>1058</v>
      </c>
      <c r="M122">
        <v>1.3953488372092999</v>
      </c>
      <c r="N122">
        <v>420</v>
      </c>
      <c r="O122">
        <v>1.53488372093023</v>
      </c>
      <c r="P122">
        <v>462</v>
      </c>
      <c r="Q122">
        <v>88</v>
      </c>
      <c r="R122">
        <v>4.3295454545454497</v>
      </c>
      <c r="S122">
        <v>74.3</v>
      </c>
      <c r="T122">
        <v>1.081</v>
      </c>
      <c r="U122">
        <v>0.18088737201365099</v>
      </c>
      <c r="V122">
        <v>0.10352673492605199</v>
      </c>
      <c r="W122">
        <v>7.7360637087599493E-2</v>
      </c>
      <c r="X122">
        <v>0.69852104664391301</v>
      </c>
      <c r="Y122">
        <v>0.20287184964362701</v>
      </c>
      <c r="Z122">
        <v>0.54071661237784996</v>
      </c>
      <c r="AA122">
        <v>1.0570931311373399</v>
      </c>
      <c r="AB122">
        <v>0.30147895335608599</v>
      </c>
      <c r="AC122">
        <v>0.58938200737533997</v>
      </c>
      <c r="AD122">
        <v>0.41132075471698099</v>
      </c>
      <c r="AE122">
        <v>2.03465066571375</v>
      </c>
      <c r="AF122">
        <v>0.342434584755403</v>
      </c>
      <c r="AG122">
        <v>0.27097675791490999</v>
      </c>
      <c r="AH122">
        <v>81.564004132388106</v>
      </c>
      <c r="AI122">
        <v>0.50830564784053101</v>
      </c>
      <c r="AJ122">
        <v>0.99684057393054204</v>
      </c>
      <c r="AK122">
        <v>0.65301478953355996</v>
      </c>
      <c r="AL122">
        <v>0.37159402411190601</v>
      </c>
      <c r="AM122">
        <v>213.29496984023399</v>
      </c>
      <c r="AN122">
        <v>0.50174216027874496</v>
      </c>
      <c r="AO122">
        <v>1.4590806746146601</v>
      </c>
      <c r="AP122">
        <v>839</v>
      </c>
      <c r="AQ122">
        <v>152</v>
      </c>
      <c r="AR122">
        <v>0.29910266570670901</v>
      </c>
      <c r="AS122">
        <v>250.94713652792899</v>
      </c>
      <c r="AT122">
        <v>0.46722288438617399</v>
      </c>
      <c r="AU122">
        <v>1.2648102168565201</v>
      </c>
      <c r="AV122">
        <v>0.72307692307692295</v>
      </c>
      <c r="AW122">
        <v>0.119369369369369</v>
      </c>
      <c r="AX122">
        <v>3.5060810810810801</v>
      </c>
      <c r="AY122">
        <v>1557</v>
      </c>
      <c r="AZ122">
        <v>1.22072072072072</v>
      </c>
      <c r="BA122">
        <v>542</v>
      </c>
      <c r="BB122">
        <v>2.10135135135135</v>
      </c>
      <c r="BC122">
        <v>933</v>
      </c>
      <c r="BD122">
        <v>80</v>
      </c>
      <c r="BE122">
        <v>3.8</v>
      </c>
      <c r="BF122">
        <v>72.2</v>
      </c>
      <c r="BG122">
        <v>-1.2250000000000001</v>
      </c>
      <c r="BH122">
        <v>0.14302741358760401</v>
      </c>
      <c r="BI122">
        <v>7.8665077473182299E-2</v>
      </c>
      <c r="BJ122">
        <v>6.4362336114421895E-2</v>
      </c>
      <c r="BK122">
        <v>0.71632896305125104</v>
      </c>
      <c r="BL122">
        <v>0.218445868112773</v>
      </c>
      <c r="BM122">
        <v>0.51414309484192999</v>
      </c>
      <c r="BN122">
        <v>1.02261737823267</v>
      </c>
      <c r="BO122">
        <v>0.28367103694874801</v>
      </c>
      <c r="BP122">
        <v>0.50277802433677399</v>
      </c>
      <c r="BQ122">
        <v>154.75187823792601</v>
      </c>
      <c r="BR122">
        <v>0.34873949579831898</v>
      </c>
      <c r="BS122">
        <v>2.1664678931790098</v>
      </c>
      <c r="BT122">
        <v>0.52920143027413502</v>
      </c>
      <c r="BU122">
        <v>0.25929108382723098</v>
      </c>
      <c r="BV122">
        <v>115.12524121929</v>
      </c>
      <c r="BW122">
        <v>0.47297297297297197</v>
      </c>
      <c r="BX122">
        <v>1.01094229143488</v>
      </c>
      <c r="BY122">
        <v>0.46245530393325301</v>
      </c>
      <c r="BZ122">
        <v>0.39884504700496398</v>
      </c>
      <c r="CA122">
        <v>0.469072164948453</v>
      </c>
      <c r="CB122">
        <v>1.55773474618917</v>
      </c>
    </row>
    <row r="123" spans="1:80" x14ac:dyDescent="0.3">
      <c r="A123" t="s">
        <v>150</v>
      </c>
      <c r="B123" t="s">
        <v>185</v>
      </c>
      <c r="C123">
        <v>768</v>
      </c>
      <c r="D123">
        <v>140</v>
      </c>
      <c r="E123">
        <v>0.18274853223330001</v>
      </c>
      <c r="F123">
        <v>140.35087275517401</v>
      </c>
      <c r="G123">
        <v>0.41536458333333298</v>
      </c>
      <c r="H123">
        <v>1.25281706791401</v>
      </c>
      <c r="I123">
        <v>0.74468085106382897</v>
      </c>
      <c r="J123">
        <v>0.164113785557986</v>
      </c>
      <c r="K123">
        <v>3.2015317286651999</v>
      </c>
      <c r="L123">
        <v>1463</v>
      </c>
      <c r="M123">
        <v>1.13347921225382</v>
      </c>
      <c r="N123">
        <v>518</v>
      </c>
      <c r="O123">
        <v>1.34135667396061</v>
      </c>
      <c r="P123">
        <v>613</v>
      </c>
      <c r="Q123">
        <v>67</v>
      </c>
      <c r="R123">
        <v>3.2686567164179099</v>
      </c>
      <c r="S123">
        <v>71.7</v>
      </c>
      <c r="T123">
        <v>1.2769999999999999</v>
      </c>
      <c r="U123">
        <v>0.16276041666666599</v>
      </c>
      <c r="V123">
        <v>0.11588541666666601</v>
      </c>
      <c r="W123">
        <v>4.6875E-2</v>
      </c>
      <c r="X123">
        <v>0.66536458333333304</v>
      </c>
      <c r="Y123">
        <v>9.6976930573733106E-2</v>
      </c>
      <c r="Z123">
        <v>0.46771037181996</v>
      </c>
      <c r="AA123">
        <v>0.98102160573420205</v>
      </c>
      <c r="AB123">
        <v>0.33463541666666602</v>
      </c>
      <c r="AC123">
        <v>0.35329051063033901</v>
      </c>
      <c r="AD123">
        <v>0.31128404669260701</v>
      </c>
      <c r="AE123">
        <v>2.0648060111762101</v>
      </c>
      <c r="AF123">
        <v>0.59505208333333304</v>
      </c>
      <c r="AG123">
        <v>0.122673516672457</v>
      </c>
      <c r="AH123">
        <v>56.061797119312999</v>
      </c>
      <c r="AI123">
        <v>0.45076586433260302</v>
      </c>
      <c r="AJ123">
        <v>0.91044740414680603</v>
      </c>
      <c r="AK123">
        <v>0.40234375</v>
      </c>
      <c r="AL123">
        <v>0.27443833615405899</v>
      </c>
      <c r="AM123">
        <v>84.8014458716044</v>
      </c>
      <c r="AN123">
        <v>0.365695792880258</v>
      </c>
      <c r="AO123">
        <v>1.87695999478167</v>
      </c>
      <c r="AP123">
        <v>783</v>
      </c>
      <c r="AQ123">
        <v>137</v>
      </c>
      <c r="AR123">
        <v>0.22359297711043999</v>
      </c>
      <c r="AS123">
        <v>175.07330107747501</v>
      </c>
      <c r="AT123">
        <v>0.42273307790549097</v>
      </c>
      <c r="AU123">
        <v>1.32175091053594</v>
      </c>
      <c r="AV123">
        <v>0.68518518518518501</v>
      </c>
      <c r="AW123">
        <v>0.18115942028985499</v>
      </c>
      <c r="AX123">
        <v>3.3545893719806701</v>
      </c>
      <c r="AY123">
        <v>1389</v>
      </c>
      <c r="AZ123">
        <v>1.3188405797101399</v>
      </c>
      <c r="BA123">
        <v>546</v>
      </c>
      <c r="BB123">
        <v>1.28743961352657</v>
      </c>
      <c r="BC123">
        <v>533</v>
      </c>
      <c r="BD123">
        <v>66</v>
      </c>
      <c r="BE123">
        <v>3.89393939393939</v>
      </c>
      <c r="BF123">
        <v>73.5</v>
      </c>
      <c r="BG123">
        <v>-1.147</v>
      </c>
      <c r="BH123">
        <v>0.173690932311621</v>
      </c>
      <c r="BI123">
        <v>0.104725415070242</v>
      </c>
      <c r="BJ123">
        <v>6.8965517241379296E-2</v>
      </c>
      <c r="BK123">
        <v>0.67816091954022895</v>
      </c>
      <c r="BL123">
        <v>0.183773457077229</v>
      </c>
      <c r="BM123">
        <v>0.48587570621468901</v>
      </c>
      <c r="BN123">
        <v>1.1068708779843499</v>
      </c>
      <c r="BO123">
        <v>0.32183908045977</v>
      </c>
      <c r="BP123">
        <v>0.30749839432327902</v>
      </c>
      <c r="BQ123">
        <v>89.355504888604997</v>
      </c>
      <c r="BR123">
        <v>0.28968253968253899</v>
      </c>
      <c r="BS123">
        <v>2.0811899296908698</v>
      </c>
      <c r="BT123">
        <v>0.52873563218390796</v>
      </c>
      <c r="BU123">
        <v>0.220818222400572</v>
      </c>
      <c r="BV123">
        <v>91.418744073837004</v>
      </c>
      <c r="BW123">
        <v>0.46376811594202899</v>
      </c>
      <c r="BX123">
        <v>1.06111641470256</v>
      </c>
      <c r="BY123">
        <v>0.46871008939974401</v>
      </c>
      <c r="BZ123">
        <v>0.243475490159686</v>
      </c>
      <c r="CA123">
        <v>0.37874659400544902</v>
      </c>
      <c r="CB123">
        <v>1.6817640270827501</v>
      </c>
    </row>
    <row r="124" spans="1:80" x14ac:dyDescent="0.3">
      <c r="A124" t="s">
        <v>46</v>
      </c>
      <c r="B124" t="s">
        <v>185</v>
      </c>
      <c r="C124">
        <v>1005</v>
      </c>
      <c r="D124">
        <v>169</v>
      </c>
      <c r="E124">
        <v>0.28680403426755802</v>
      </c>
      <c r="F124">
        <v>288.23805443889597</v>
      </c>
      <c r="G124">
        <v>0.44776119402984998</v>
      </c>
      <c r="H124">
        <v>1.3377196294415199</v>
      </c>
      <c r="I124">
        <v>0.74285714285714199</v>
      </c>
      <c r="J124">
        <v>0.156378600823045</v>
      </c>
      <c r="K124">
        <v>3.05390946502057</v>
      </c>
      <c r="L124">
        <v>1484</v>
      </c>
      <c r="M124">
        <v>0.92386831275720105</v>
      </c>
      <c r="N124">
        <v>449</v>
      </c>
      <c r="O124">
        <v>0.95473251028806505</v>
      </c>
      <c r="P124">
        <v>464</v>
      </c>
      <c r="Q124">
        <v>89</v>
      </c>
      <c r="R124">
        <v>4.8764044943820197</v>
      </c>
      <c r="S124">
        <v>69.5</v>
      </c>
      <c r="T124">
        <v>1.444</v>
      </c>
      <c r="U124">
        <v>0.164179104477611</v>
      </c>
      <c r="V124">
        <v>8.3582089552238795E-2</v>
      </c>
      <c r="W124">
        <v>8.0597014925373106E-2</v>
      </c>
      <c r="X124">
        <v>0.69452736318407904</v>
      </c>
      <c r="Y124">
        <v>0.18856584212894201</v>
      </c>
      <c r="Z124">
        <v>0.47851002865329501</v>
      </c>
      <c r="AA124">
        <v>1.1126539841470799</v>
      </c>
      <c r="AB124">
        <v>0.30547263681592002</v>
      </c>
      <c r="AC124">
        <v>0.51015992388565001</v>
      </c>
      <c r="AD124">
        <v>0.37785016286644901</v>
      </c>
      <c r="AE124">
        <v>1.9857534702030899</v>
      </c>
      <c r="AF124">
        <v>0.48358208955223803</v>
      </c>
      <c r="AG124">
        <v>0.14820611266937</v>
      </c>
      <c r="AH124">
        <v>72.028170757314001</v>
      </c>
      <c r="AI124">
        <v>0.43209876543209802</v>
      </c>
      <c r="AJ124">
        <v>0.93683811852022003</v>
      </c>
      <c r="AK124">
        <v>0.51442786069651703</v>
      </c>
      <c r="AL124">
        <v>0.42208523866587</v>
      </c>
      <c r="AM124">
        <v>218.21806839025501</v>
      </c>
      <c r="AN124">
        <v>0.46421663442939998</v>
      </c>
      <c r="AO124">
        <v>1.68849095149765</v>
      </c>
      <c r="AP124">
        <v>898</v>
      </c>
      <c r="AQ124">
        <v>167</v>
      </c>
      <c r="AR124">
        <v>0.23252604680566</v>
      </c>
      <c r="AS124">
        <v>208.80839003148299</v>
      </c>
      <c r="AT124">
        <v>0.45434298440979898</v>
      </c>
      <c r="AU124">
        <v>1.2832283627546099</v>
      </c>
      <c r="AV124">
        <v>0.73214285714285698</v>
      </c>
      <c r="AW124">
        <v>0.182751540041067</v>
      </c>
      <c r="AX124">
        <v>3.3067761806981499</v>
      </c>
      <c r="AY124">
        <v>1610</v>
      </c>
      <c r="AZ124">
        <v>1.43326488706365</v>
      </c>
      <c r="BA124">
        <v>698</v>
      </c>
      <c r="BB124">
        <v>1.7063655030800799</v>
      </c>
      <c r="BC124">
        <v>831</v>
      </c>
      <c r="BD124">
        <v>85</v>
      </c>
      <c r="BE124">
        <v>3.8823529411764701</v>
      </c>
      <c r="BF124">
        <v>71.099999999999994</v>
      </c>
      <c r="BG124">
        <v>-1.3029999999999999</v>
      </c>
      <c r="BH124">
        <v>0.198218262806236</v>
      </c>
      <c r="BI124">
        <v>0.138084632516703</v>
      </c>
      <c r="BJ124">
        <v>6.0133630289532197E-2</v>
      </c>
      <c r="BK124">
        <v>0.69376391982182595</v>
      </c>
      <c r="BL124">
        <v>0.17052543476363499</v>
      </c>
      <c r="BM124">
        <v>0.50401284109149203</v>
      </c>
      <c r="BN124">
        <v>1.0706837027345799</v>
      </c>
      <c r="BO124">
        <v>0.306236080178173</v>
      </c>
      <c r="BP124">
        <v>0.37298561517723</v>
      </c>
      <c r="BQ124">
        <v>80.038881171654197</v>
      </c>
      <c r="BR124">
        <v>0.34181818181818102</v>
      </c>
      <c r="BS124">
        <v>1.9932179717576799</v>
      </c>
      <c r="BT124">
        <v>0.54231625835189301</v>
      </c>
      <c r="BU124">
        <v>0.27072997753224398</v>
      </c>
      <c r="BV124">
        <v>131.84549905820199</v>
      </c>
      <c r="BW124">
        <v>0.48254620123203201</v>
      </c>
      <c r="BX124">
        <v>1.0878452056480299</v>
      </c>
      <c r="BY124">
        <v>0.456570155902004</v>
      </c>
      <c r="BZ124">
        <v>0.195216783345498</v>
      </c>
      <c r="CA124">
        <v>0.421951219512195</v>
      </c>
      <c r="CB124">
        <v>1.54863322934447</v>
      </c>
    </row>
    <row r="125" spans="1:80" x14ac:dyDescent="0.3">
      <c r="A125" t="s">
        <v>39</v>
      </c>
      <c r="B125" t="s">
        <v>186</v>
      </c>
      <c r="C125">
        <v>767</v>
      </c>
      <c r="D125">
        <v>139</v>
      </c>
      <c r="E125">
        <v>0.13219519383053499</v>
      </c>
      <c r="F125">
        <v>101.39371366802</v>
      </c>
      <c r="G125">
        <v>0.42372881355932202</v>
      </c>
      <c r="H125">
        <v>1.1470103871039199</v>
      </c>
      <c r="I125">
        <v>0.72413793103448199</v>
      </c>
      <c r="J125">
        <v>0.107462686567164</v>
      </c>
      <c r="K125">
        <v>3.0695522388059699</v>
      </c>
      <c r="L125">
        <v>1028</v>
      </c>
      <c r="M125">
        <v>0.84179104477611899</v>
      </c>
      <c r="N125">
        <v>282</v>
      </c>
      <c r="O125">
        <v>0.59402985074626802</v>
      </c>
      <c r="P125">
        <v>199</v>
      </c>
      <c r="Q125">
        <v>57</v>
      </c>
      <c r="R125">
        <v>3.7719298245614001</v>
      </c>
      <c r="S125">
        <v>72.7</v>
      </c>
      <c r="T125">
        <v>1.24</v>
      </c>
      <c r="U125">
        <v>0.178617992177314</v>
      </c>
      <c r="V125">
        <v>0.10039113428943899</v>
      </c>
      <c r="W125">
        <v>7.8226857887874798E-2</v>
      </c>
      <c r="X125">
        <v>0.69882659713168105</v>
      </c>
      <c r="Y125">
        <v>6.5185077177026998E-2</v>
      </c>
      <c r="Z125">
        <v>0.47761194029850701</v>
      </c>
      <c r="AA125">
        <v>0.93266099369069699</v>
      </c>
      <c r="AB125">
        <v>0.30117340286831801</v>
      </c>
      <c r="AC125">
        <v>0.28768187143348201</v>
      </c>
      <c r="AD125">
        <v>0.29870129870129802</v>
      </c>
      <c r="AE125">
        <v>1.9422777017964801</v>
      </c>
      <c r="AF125">
        <v>0.43676662320730097</v>
      </c>
      <c r="AG125">
        <v>0.114322721387544</v>
      </c>
      <c r="AH125">
        <v>38.298111664827303</v>
      </c>
      <c r="AI125">
        <v>0.44776119402984998</v>
      </c>
      <c r="AJ125">
        <v>0.83746560395018499</v>
      </c>
      <c r="AK125">
        <v>0.55149934810951695</v>
      </c>
      <c r="AL125">
        <v>0.187021699374219</v>
      </c>
      <c r="AM125">
        <v>79.110178835294704</v>
      </c>
      <c r="AN125">
        <v>0.41371158392434898</v>
      </c>
      <c r="AO125">
        <v>1.4123344869499901</v>
      </c>
      <c r="AP125">
        <v>787</v>
      </c>
      <c r="AQ125">
        <v>137</v>
      </c>
      <c r="AR125">
        <v>0.16812803865098699</v>
      </c>
      <c r="AS125">
        <v>132.31676641832601</v>
      </c>
      <c r="AT125">
        <v>0.43202033036848703</v>
      </c>
      <c r="AU125">
        <v>1.05367927946785</v>
      </c>
      <c r="AV125">
        <v>0.82456140350877105</v>
      </c>
      <c r="AW125">
        <v>0.114035087719298</v>
      </c>
      <c r="AX125">
        <v>3.49100877192982</v>
      </c>
      <c r="AY125">
        <v>1592</v>
      </c>
      <c r="AZ125">
        <v>1.19078947368421</v>
      </c>
      <c r="BA125">
        <v>543</v>
      </c>
      <c r="BB125">
        <v>1.1995614035087701</v>
      </c>
      <c r="BC125">
        <v>547</v>
      </c>
      <c r="BD125">
        <v>63</v>
      </c>
      <c r="BE125">
        <v>3.7301587301587298</v>
      </c>
      <c r="BF125">
        <v>70.2</v>
      </c>
      <c r="BG125">
        <v>-1.3819999999999999</v>
      </c>
      <c r="BH125">
        <v>0.14739517153748399</v>
      </c>
      <c r="BI125">
        <v>9.4027954256670904E-2</v>
      </c>
      <c r="BJ125">
        <v>5.3367217280813201E-2</v>
      </c>
      <c r="BK125">
        <v>0.70012706480304898</v>
      </c>
      <c r="BL125">
        <v>0.13159527948490601</v>
      </c>
      <c r="BM125">
        <v>0.49546279491833001</v>
      </c>
      <c r="BN125">
        <v>0.87722548946889201</v>
      </c>
      <c r="BO125">
        <v>0.29987293519695002</v>
      </c>
      <c r="BP125">
        <v>0.25342274331416698</v>
      </c>
      <c r="BQ125">
        <v>37.770333328578602</v>
      </c>
      <c r="BR125">
        <v>0.28389830508474501</v>
      </c>
      <c r="BS125">
        <v>1.7726626327472199</v>
      </c>
      <c r="BT125">
        <v>0.57941550190597202</v>
      </c>
      <c r="BU125">
        <v>0.23635949604095699</v>
      </c>
      <c r="BV125">
        <v>107.779930194676</v>
      </c>
      <c r="BW125">
        <v>0.49561403508771901</v>
      </c>
      <c r="BX125">
        <v>0.91857846852154701</v>
      </c>
      <c r="BY125">
        <v>0.41168996188055901</v>
      </c>
      <c r="BZ125">
        <v>0.11657510286598299</v>
      </c>
      <c r="CA125">
        <v>0.35185185185185103</v>
      </c>
      <c r="CB125">
        <v>1.32151071169475</v>
      </c>
    </row>
    <row r="126" spans="1:80" x14ac:dyDescent="0.3">
      <c r="A126" t="s">
        <v>174</v>
      </c>
      <c r="B126" t="s">
        <v>186</v>
      </c>
      <c r="C126">
        <v>840</v>
      </c>
      <c r="D126">
        <v>157</v>
      </c>
      <c r="E126">
        <v>0.21115678142784899</v>
      </c>
      <c r="F126">
        <v>177.37169639939299</v>
      </c>
      <c r="G126">
        <v>0.43095238095238098</v>
      </c>
      <c r="H126">
        <v>1.25287925852904</v>
      </c>
      <c r="I126">
        <v>0.644067796610169</v>
      </c>
      <c r="J126">
        <v>0.19836956521739099</v>
      </c>
      <c r="K126">
        <v>3.00489130434782</v>
      </c>
      <c r="L126">
        <v>1106</v>
      </c>
      <c r="M126">
        <v>1.2690217391304299</v>
      </c>
      <c r="N126">
        <v>467</v>
      </c>
      <c r="O126">
        <v>1.44836956521739</v>
      </c>
      <c r="P126">
        <v>533</v>
      </c>
      <c r="Q126">
        <v>75</v>
      </c>
      <c r="R126">
        <v>4.24</v>
      </c>
      <c r="S126">
        <v>69.2</v>
      </c>
      <c r="T126">
        <v>1.476</v>
      </c>
      <c r="U126">
        <v>0.182142857142857</v>
      </c>
      <c r="V126">
        <v>0.11547619047619</v>
      </c>
      <c r="W126">
        <v>6.6666666666666596E-2</v>
      </c>
      <c r="X126">
        <v>0.68333333333333302</v>
      </c>
      <c r="Y126">
        <v>0.111371979842876</v>
      </c>
      <c r="Z126">
        <v>0.48083623693379701</v>
      </c>
      <c r="AA126">
        <v>1.0244595744688201</v>
      </c>
      <c r="AB126">
        <v>0.31666666666666599</v>
      </c>
      <c r="AC126">
        <v>0.42648187958489597</v>
      </c>
      <c r="AD126">
        <v>0.32330827067669099</v>
      </c>
      <c r="AE126">
        <v>1.9859470817920799</v>
      </c>
      <c r="AF126">
        <v>0.43809523809523798</v>
      </c>
      <c r="AG126">
        <v>0.18428302207797401</v>
      </c>
      <c r="AH126">
        <v>67.816152124694398</v>
      </c>
      <c r="AI126">
        <v>0.44836956521739102</v>
      </c>
      <c r="AJ126">
        <v>1.0258629815449001</v>
      </c>
      <c r="AK126">
        <v>0.55714285714285705</v>
      </c>
      <c r="AL126">
        <v>0.247348879156715</v>
      </c>
      <c r="AM126">
        <v>115.759275445342</v>
      </c>
      <c r="AN126">
        <v>0.42094017094017</v>
      </c>
      <c r="AO126">
        <v>1.4430197950893699</v>
      </c>
      <c r="AP126">
        <v>865</v>
      </c>
      <c r="AQ126">
        <v>154</v>
      </c>
      <c r="AR126">
        <v>0.18604782208110901</v>
      </c>
      <c r="AS126">
        <v>160.93136610015901</v>
      </c>
      <c r="AT126">
        <v>0.44046242774566402</v>
      </c>
      <c r="AU126">
        <v>1.1794356224571301</v>
      </c>
      <c r="AV126">
        <v>0.75</v>
      </c>
      <c r="AW126">
        <v>0.188405797101449</v>
      </c>
      <c r="AX126">
        <v>3.2804347826086899</v>
      </c>
      <c r="AY126">
        <v>1358</v>
      </c>
      <c r="AZ126">
        <v>1.3188405797101399</v>
      </c>
      <c r="BA126">
        <v>546</v>
      </c>
      <c r="BB126">
        <v>1.1183574879227001</v>
      </c>
      <c r="BC126">
        <v>463</v>
      </c>
      <c r="BD126">
        <v>77</v>
      </c>
      <c r="BE126">
        <v>3.72727272727272</v>
      </c>
      <c r="BF126">
        <v>70.099999999999994</v>
      </c>
      <c r="BG126">
        <v>-1.3740000000000001</v>
      </c>
      <c r="BH126">
        <v>0.172832369942196</v>
      </c>
      <c r="BI126">
        <v>0.11271676300578</v>
      </c>
      <c r="BJ126">
        <v>6.0115606936416099E-2</v>
      </c>
      <c r="BK126">
        <v>0.67514450867052</v>
      </c>
      <c r="BL126">
        <v>0.123668059167273</v>
      </c>
      <c r="BM126">
        <v>0.51541095890410904</v>
      </c>
      <c r="BN126">
        <v>0.92215454843278699</v>
      </c>
      <c r="BO126">
        <v>0.324855491329479</v>
      </c>
      <c r="BP126">
        <v>0.31569117276324299</v>
      </c>
      <c r="BQ126">
        <v>98.894283588984194</v>
      </c>
      <c r="BR126">
        <v>0.28469750889679701</v>
      </c>
      <c r="BS126">
        <v>2.1474556634737199</v>
      </c>
      <c r="BT126">
        <v>0.47861271676300499</v>
      </c>
      <c r="BU126">
        <v>0.181293501966765</v>
      </c>
      <c r="BV126">
        <v>75.055509814240907</v>
      </c>
      <c r="BW126">
        <v>0.47584541062801899</v>
      </c>
      <c r="BX126">
        <v>0.94793160644058005</v>
      </c>
      <c r="BY126">
        <v>0.512138728323699</v>
      </c>
      <c r="BZ126">
        <v>0.22323766047174701</v>
      </c>
      <c r="CA126">
        <v>0.41534988713318199</v>
      </c>
      <c r="CB126">
        <v>1.42729590047484</v>
      </c>
    </row>
    <row r="127" spans="1:80" x14ac:dyDescent="0.3">
      <c r="A127" t="s">
        <v>138</v>
      </c>
      <c r="B127" t="s">
        <v>281</v>
      </c>
      <c r="C127">
        <v>1006</v>
      </c>
      <c r="D127">
        <v>169</v>
      </c>
      <c r="E127">
        <v>0.36785528588750799</v>
      </c>
      <c r="F127">
        <v>370.06241760283302</v>
      </c>
      <c r="G127">
        <v>0.51888667992047699</v>
      </c>
      <c r="H127">
        <v>1.29211317263799</v>
      </c>
      <c r="I127">
        <v>0.67241379310344795</v>
      </c>
      <c r="J127">
        <v>0.13738019169328999</v>
      </c>
      <c r="K127">
        <v>3.3054313099041499</v>
      </c>
      <c r="L127">
        <v>1035</v>
      </c>
      <c r="M127">
        <v>1.14376996805111</v>
      </c>
      <c r="N127">
        <v>358</v>
      </c>
      <c r="O127">
        <v>0.78594249201277899</v>
      </c>
      <c r="P127">
        <v>246</v>
      </c>
      <c r="Q127">
        <v>105</v>
      </c>
      <c r="R127">
        <v>4.7333333333333298</v>
      </c>
      <c r="S127">
        <v>68.7</v>
      </c>
      <c r="T127">
        <v>1.4970000000000001</v>
      </c>
      <c r="U127">
        <v>0.15308151093439301</v>
      </c>
      <c r="V127">
        <v>6.5606361829025794E-2</v>
      </c>
      <c r="W127">
        <v>8.74751491053678E-2</v>
      </c>
      <c r="X127">
        <v>0.73459244532803103</v>
      </c>
      <c r="Y127">
        <v>0.257159231282725</v>
      </c>
      <c r="Z127">
        <v>0.55345060893098696</v>
      </c>
      <c r="AA127">
        <v>1.0350464071239001</v>
      </c>
      <c r="AB127">
        <v>0.26540755467196803</v>
      </c>
      <c r="AC127">
        <v>0.67423874788351701</v>
      </c>
      <c r="AD127">
        <v>0.42322097378277101</v>
      </c>
      <c r="AE127">
        <v>2.2225583681712902</v>
      </c>
      <c r="AF127">
        <v>0.31113320079522799</v>
      </c>
      <c r="AG127">
        <v>0.14711072757761601</v>
      </c>
      <c r="AH127">
        <v>46.045657731793902</v>
      </c>
      <c r="AI127">
        <v>0.50798722044728395</v>
      </c>
      <c r="AJ127">
        <v>0.76848849201909597</v>
      </c>
      <c r="AK127">
        <v>0.686878727634194</v>
      </c>
      <c r="AL127">
        <v>0.48185676186217402</v>
      </c>
      <c r="AM127">
        <v>332.96302244676201</v>
      </c>
      <c r="AN127">
        <v>0.52532561505065101</v>
      </c>
      <c r="AO127">
        <v>1.52146943770247</v>
      </c>
      <c r="AP127">
        <v>1064</v>
      </c>
      <c r="AQ127">
        <v>167</v>
      </c>
      <c r="AR127">
        <v>0.18915473808837199</v>
      </c>
      <c r="AS127">
        <v>201.26064132602801</v>
      </c>
      <c r="AT127">
        <v>0.44360902255639001</v>
      </c>
      <c r="AU127">
        <v>1.20552314208816</v>
      </c>
      <c r="AV127">
        <v>0.74698795180722799</v>
      </c>
      <c r="AW127">
        <v>0.14152700186219699</v>
      </c>
      <c r="AX127">
        <v>3.2351955307262501</v>
      </c>
      <c r="AY127">
        <v>1737</v>
      </c>
      <c r="AZ127">
        <v>1.04283054003724</v>
      </c>
      <c r="BA127">
        <v>560</v>
      </c>
      <c r="BB127">
        <v>0.96275605214152704</v>
      </c>
      <c r="BC127">
        <v>517</v>
      </c>
      <c r="BD127">
        <v>83</v>
      </c>
      <c r="BE127">
        <v>4.04819277108433</v>
      </c>
      <c r="BF127">
        <v>71.099999999999994</v>
      </c>
      <c r="BG127">
        <v>-1.2769999999999999</v>
      </c>
      <c r="BH127">
        <v>0.17669172932330801</v>
      </c>
      <c r="BI127">
        <v>9.9624060150375907E-2</v>
      </c>
      <c r="BJ127">
        <v>7.7067669172932299E-2</v>
      </c>
      <c r="BK127">
        <v>0.70770676691729295</v>
      </c>
      <c r="BL127">
        <v>0.186612564690505</v>
      </c>
      <c r="BM127">
        <v>0.50597609561752899</v>
      </c>
      <c r="BN127">
        <v>1.0061431700133201</v>
      </c>
      <c r="BO127">
        <v>0.29229323308270599</v>
      </c>
      <c r="BP127">
        <v>0.195309903903786</v>
      </c>
      <c r="BQ127">
        <v>110.710061327289</v>
      </c>
      <c r="BR127">
        <v>0.292604501607717</v>
      </c>
      <c r="BS127">
        <v>2.0402898383575199</v>
      </c>
      <c r="BT127">
        <v>0.50469924812029998</v>
      </c>
      <c r="BU127">
        <v>0.17737262247730501</v>
      </c>
      <c r="BV127">
        <v>95.249098270312899</v>
      </c>
      <c r="BW127">
        <v>0.463687150837988</v>
      </c>
      <c r="BX127">
        <v>0.92811763554819504</v>
      </c>
      <c r="BY127">
        <v>0.48966165413533802</v>
      </c>
      <c r="BZ127">
        <v>0.21249531924623599</v>
      </c>
      <c r="CA127">
        <v>0.42610364683301299</v>
      </c>
      <c r="CB127">
        <v>1.5104078268922001</v>
      </c>
    </row>
    <row r="128" spans="1:80" x14ac:dyDescent="0.3">
      <c r="A128" t="s">
        <v>141</v>
      </c>
      <c r="B128" t="s">
        <v>279</v>
      </c>
      <c r="C128">
        <v>940</v>
      </c>
      <c r="D128">
        <v>155</v>
      </c>
      <c r="E128">
        <v>0.30477733044368299</v>
      </c>
      <c r="F128">
        <v>286.490690617062</v>
      </c>
      <c r="G128">
        <v>0.49361702127659501</v>
      </c>
      <c r="H128">
        <v>1.2140951443866601</v>
      </c>
      <c r="I128">
        <v>0.688888888888888</v>
      </c>
      <c r="J128">
        <v>0.114337568058076</v>
      </c>
      <c r="K128">
        <v>3.5310344827586202</v>
      </c>
      <c r="L128">
        <v>1946</v>
      </c>
      <c r="M128">
        <v>1.1923774954627899</v>
      </c>
      <c r="N128">
        <v>657</v>
      </c>
      <c r="O128">
        <v>1.0526315789473599</v>
      </c>
      <c r="P128">
        <v>580</v>
      </c>
      <c r="Q128">
        <v>81</v>
      </c>
      <c r="R128">
        <v>4.1604938271604901</v>
      </c>
      <c r="S128">
        <v>71.8</v>
      </c>
      <c r="T128">
        <v>1.306</v>
      </c>
      <c r="U128">
        <v>0.13085106382978701</v>
      </c>
      <c r="V128">
        <v>7.5531914893617005E-2</v>
      </c>
      <c r="W128">
        <v>5.5319148936170202E-2</v>
      </c>
      <c r="X128">
        <v>0.74361702127659501</v>
      </c>
      <c r="Y128">
        <v>0.25497059608033801</v>
      </c>
      <c r="Z128">
        <v>0.54792560801144496</v>
      </c>
      <c r="AA128">
        <v>0.99978067627201594</v>
      </c>
      <c r="AB128">
        <v>0.25638297872340399</v>
      </c>
      <c r="AC128">
        <v>0.44923752679214102</v>
      </c>
      <c r="AD128">
        <v>0.33609958506224002</v>
      </c>
      <c r="AE128">
        <v>2.2274586170769402</v>
      </c>
      <c r="AF128">
        <v>0.58617021276595704</v>
      </c>
      <c r="AG128">
        <v>0.27103180965073798</v>
      </c>
      <c r="AH128">
        <v>149.338527117556</v>
      </c>
      <c r="AI128">
        <v>0.51542649727767698</v>
      </c>
      <c r="AJ128">
        <v>0.93082203775978001</v>
      </c>
      <c r="AK128">
        <v>0.41170212765957398</v>
      </c>
      <c r="AL128">
        <v>0.38938457499286</v>
      </c>
      <c r="AM128">
        <v>150.69183052223599</v>
      </c>
      <c r="AN128">
        <v>0.46511627906976699</v>
      </c>
      <c r="AO128">
        <v>1.6610371570646401</v>
      </c>
      <c r="AP128">
        <v>732</v>
      </c>
      <c r="AQ128">
        <v>148</v>
      </c>
      <c r="AR128">
        <v>0.21822862718140201</v>
      </c>
      <c r="AS128">
        <v>159.74335509678599</v>
      </c>
      <c r="AT128">
        <v>0.387978142076502</v>
      </c>
      <c r="AU128">
        <v>1.45422168208415</v>
      </c>
      <c r="AV128">
        <v>0.71794871794871795</v>
      </c>
      <c r="AW128">
        <v>0.21866666666666601</v>
      </c>
      <c r="AX128">
        <v>2.7936000000000001</v>
      </c>
      <c r="AY128">
        <v>1048</v>
      </c>
      <c r="AZ128">
        <v>1.288</v>
      </c>
      <c r="BA128">
        <v>483</v>
      </c>
      <c r="BB128">
        <v>2.1120000000000001</v>
      </c>
      <c r="BC128">
        <v>792</v>
      </c>
      <c r="BD128">
        <v>65</v>
      </c>
      <c r="BE128">
        <v>3.7230769230769201</v>
      </c>
      <c r="BF128">
        <v>68.5</v>
      </c>
      <c r="BG128">
        <v>-1.502</v>
      </c>
      <c r="BH128">
        <v>0.21857923497267701</v>
      </c>
      <c r="BI128">
        <v>0.15983606557377</v>
      </c>
      <c r="BJ128">
        <v>5.87431693989071E-2</v>
      </c>
      <c r="BK128">
        <v>0.65163934426229497</v>
      </c>
      <c r="BL128">
        <v>0.20120102407048901</v>
      </c>
      <c r="BM128">
        <v>0.45492662473794498</v>
      </c>
      <c r="BN128">
        <v>1.25793249604201</v>
      </c>
      <c r="BO128">
        <v>0.34836065573770397</v>
      </c>
      <c r="BP128">
        <v>0.25008026123593502</v>
      </c>
      <c r="BQ128">
        <v>81.128423761385605</v>
      </c>
      <c r="BR128">
        <v>0.26274509803921497</v>
      </c>
      <c r="BS128">
        <v>2.0899642697131999</v>
      </c>
      <c r="BT128">
        <v>0.51229508196721296</v>
      </c>
      <c r="BU128">
        <v>0.21079505042444599</v>
      </c>
      <c r="BV128">
        <v>79.048143909167493</v>
      </c>
      <c r="BW128">
        <v>0.42933333333333301</v>
      </c>
      <c r="BX128">
        <v>1.1925764939460799</v>
      </c>
      <c r="BY128">
        <v>0.48633879781420702</v>
      </c>
      <c r="BZ128">
        <v>0.227888830790409</v>
      </c>
      <c r="CA128">
        <v>0.34550561797752799</v>
      </c>
      <c r="CB128">
        <v>1.7967003429803301</v>
      </c>
    </row>
    <row r="129" spans="1:80" x14ac:dyDescent="0.3">
      <c r="A129" t="s">
        <v>151</v>
      </c>
      <c r="B129" t="s">
        <v>2</v>
      </c>
      <c r="C129">
        <v>900</v>
      </c>
      <c r="D129">
        <v>148</v>
      </c>
      <c r="E129">
        <v>0.196914731513091</v>
      </c>
      <c r="F129">
        <v>177.223258361782</v>
      </c>
      <c r="G129">
        <v>0.43666666666666598</v>
      </c>
      <c r="H129">
        <v>1.2205517666188299</v>
      </c>
      <c r="I129">
        <v>0.76119402985074602</v>
      </c>
      <c r="J129">
        <v>0.14182692307692299</v>
      </c>
      <c r="K129">
        <v>3.0216346153846101</v>
      </c>
      <c r="L129">
        <v>1257</v>
      </c>
      <c r="M129">
        <v>1.00240384615384</v>
      </c>
      <c r="N129">
        <v>417</v>
      </c>
      <c r="O129">
        <v>0.96875</v>
      </c>
      <c r="P129">
        <v>403</v>
      </c>
      <c r="Q129">
        <v>73</v>
      </c>
      <c r="R129">
        <v>4.1917808219178001</v>
      </c>
      <c r="S129">
        <v>72.900000000000006</v>
      </c>
      <c r="T129">
        <v>1.2270000000000001</v>
      </c>
      <c r="U129">
        <v>0.17444444444444401</v>
      </c>
      <c r="V129">
        <v>0.114444444444444</v>
      </c>
      <c r="W129">
        <v>0.06</v>
      </c>
      <c r="X129">
        <v>0.67444444444444396</v>
      </c>
      <c r="Y129">
        <v>0.127647621980891</v>
      </c>
      <c r="Z129">
        <v>0.49752883031301398</v>
      </c>
      <c r="AA129">
        <v>0.97151603200195902</v>
      </c>
      <c r="AB129">
        <v>0.32555555555555499</v>
      </c>
      <c r="AC129">
        <v>0.34041348743816202</v>
      </c>
      <c r="AD129">
        <v>0.31058020477815701</v>
      </c>
      <c r="AE129">
        <v>2.0470220067759399</v>
      </c>
      <c r="AF129">
        <v>0.46222222222222198</v>
      </c>
      <c r="AG129">
        <v>0.156583058805048</v>
      </c>
      <c r="AH129">
        <v>65.138552462900094</v>
      </c>
      <c r="AI129">
        <v>0.45913461538461497</v>
      </c>
      <c r="AJ129">
        <v>0.930463772624749</v>
      </c>
      <c r="AK129">
        <v>0.53222222222222204</v>
      </c>
      <c r="AL129">
        <v>0.25511050767485499</v>
      </c>
      <c r="AM129">
        <v>122.19793317625501</v>
      </c>
      <c r="AN129">
        <v>0.42171189979123103</v>
      </c>
      <c r="AO129">
        <v>1.4948428896528401</v>
      </c>
      <c r="AP129">
        <v>811</v>
      </c>
      <c r="AQ129">
        <v>150</v>
      </c>
      <c r="AR129">
        <v>0.164098759625915</v>
      </c>
      <c r="AS129">
        <v>133.084094056617</v>
      </c>
      <c r="AT129">
        <v>0.41307028360049303</v>
      </c>
      <c r="AU129">
        <v>1.19425632762226</v>
      </c>
      <c r="AV129">
        <v>0.72131147540983598</v>
      </c>
      <c r="AW129">
        <v>0.196682464454976</v>
      </c>
      <c r="AX129">
        <v>2.9618483412322201</v>
      </c>
      <c r="AY129">
        <v>1250</v>
      </c>
      <c r="AZ129">
        <v>0.94786729857819896</v>
      </c>
      <c r="BA129">
        <v>400</v>
      </c>
      <c r="BB129">
        <v>1.3696682464454899</v>
      </c>
      <c r="BC129">
        <v>578</v>
      </c>
      <c r="BD129">
        <v>71</v>
      </c>
      <c r="BE129">
        <v>3.1830985915492902</v>
      </c>
      <c r="BF129">
        <v>68.8</v>
      </c>
      <c r="BG129">
        <v>-1.5029999999999999</v>
      </c>
      <c r="BH129">
        <v>0.161528976572133</v>
      </c>
      <c r="BI129">
        <v>0.118372379778051</v>
      </c>
      <c r="BJ129">
        <v>4.3156596794081299E-2</v>
      </c>
      <c r="BK129">
        <v>0.678175092478421</v>
      </c>
      <c r="BL129">
        <v>9.5272368314583702E-2</v>
      </c>
      <c r="BM129">
        <v>0.47818181818181799</v>
      </c>
      <c r="BN129">
        <v>0.98121177530843595</v>
      </c>
      <c r="BO129">
        <v>0.321824907521578</v>
      </c>
      <c r="BP129">
        <v>0.309135216412247</v>
      </c>
      <c r="BQ129">
        <v>98.106413521005507</v>
      </c>
      <c r="BR129">
        <v>0.27586206896551702</v>
      </c>
      <c r="BS129">
        <v>1.97246073399081</v>
      </c>
      <c r="BT129">
        <v>0.52034525277435195</v>
      </c>
      <c r="BU129">
        <v>0.11110602409986001</v>
      </c>
      <c r="BV129">
        <v>46.886742170140998</v>
      </c>
      <c r="BW129">
        <v>0.40995260663507099</v>
      </c>
      <c r="BX129">
        <v>0.93605154050095996</v>
      </c>
      <c r="BY129">
        <v>0.47472256473489499</v>
      </c>
      <c r="BZ129">
        <v>0.25482185330131302</v>
      </c>
      <c r="CA129">
        <v>0.42077922077921998</v>
      </c>
      <c r="CB129">
        <v>1.4699935385604399</v>
      </c>
    </row>
    <row r="130" spans="1:80" x14ac:dyDescent="0.3">
      <c r="A130" t="s">
        <v>33</v>
      </c>
      <c r="B130" t="s">
        <v>183</v>
      </c>
      <c r="C130">
        <v>851</v>
      </c>
      <c r="D130">
        <v>154</v>
      </c>
      <c r="E130">
        <v>0.15557511119175099</v>
      </c>
      <c r="F130">
        <v>132.39441962417999</v>
      </c>
      <c r="G130">
        <v>0.45240893066979998</v>
      </c>
      <c r="H130">
        <v>1.06013230950459</v>
      </c>
      <c r="I130">
        <v>0.69879518072289104</v>
      </c>
      <c r="J130">
        <v>0.13493530499075701</v>
      </c>
      <c r="K130">
        <v>3.2127541589648798</v>
      </c>
      <c r="L130">
        <v>1738</v>
      </c>
      <c r="M130">
        <v>1.0184842883548899</v>
      </c>
      <c r="N130">
        <v>551</v>
      </c>
      <c r="O130">
        <v>1.38447319778188</v>
      </c>
      <c r="P130">
        <v>749</v>
      </c>
      <c r="Q130">
        <v>84</v>
      </c>
      <c r="R130">
        <v>3.0714285714285698</v>
      </c>
      <c r="S130">
        <v>70.400000000000006</v>
      </c>
      <c r="T130">
        <v>1.3959999999999999</v>
      </c>
      <c r="U130">
        <v>0.12573443008225599</v>
      </c>
      <c r="V130">
        <v>7.7555816686251403E-2</v>
      </c>
      <c r="W130">
        <v>4.8178613396004703E-2</v>
      </c>
      <c r="X130">
        <v>0.73207990599294903</v>
      </c>
      <c r="Y130">
        <v>0.15559628785899601</v>
      </c>
      <c r="Z130">
        <v>0.49759229534510402</v>
      </c>
      <c r="AA130">
        <v>0.93657007098034595</v>
      </c>
      <c r="AB130">
        <v>0.26792009400705002</v>
      </c>
      <c r="AC130">
        <v>0.15551724687730401</v>
      </c>
      <c r="AD130">
        <v>0.32894736842105199</v>
      </c>
      <c r="AE130">
        <v>1.57085622873817</v>
      </c>
      <c r="AF130">
        <v>0.63572267920094006</v>
      </c>
      <c r="AG130">
        <v>0.15805211736330699</v>
      </c>
      <c r="AH130">
        <v>85.506195493549399</v>
      </c>
      <c r="AI130">
        <v>0.47134935304990699</v>
      </c>
      <c r="AJ130">
        <v>0.88477789462881795</v>
      </c>
      <c r="AK130">
        <v>0.36192714453584002</v>
      </c>
      <c r="AL130">
        <v>0.17217130595918101</v>
      </c>
      <c r="AM130">
        <v>53.028762235427699</v>
      </c>
      <c r="AN130">
        <v>0.422077922077922</v>
      </c>
      <c r="AO130">
        <v>1.40409673868401</v>
      </c>
      <c r="AP130">
        <v>737</v>
      </c>
      <c r="AQ130">
        <v>147</v>
      </c>
      <c r="AR130">
        <v>-9.6537500734577893E-3</v>
      </c>
      <c r="AS130">
        <v>-7.1148138041383904</v>
      </c>
      <c r="AT130">
        <v>0.31614654002713699</v>
      </c>
      <c r="AU130">
        <v>1.2647804961114999</v>
      </c>
      <c r="AV130">
        <v>0.72093023255813904</v>
      </c>
      <c r="AW130">
        <v>0.20224719101123501</v>
      </c>
      <c r="AX130">
        <v>2.1676966292134798</v>
      </c>
      <c r="AY130">
        <v>772</v>
      </c>
      <c r="AZ130">
        <v>0.57584269662921295</v>
      </c>
      <c r="BA130">
        <v>205</v>
      </c>
      <c r="BB130">
        <v>0.40730337078651602</v>
      </c>
      <c r="BC130">
        <v>145</v>
      </c>
      <c r="BD130">
        <v>54</v>
      </c>
      <c r="BE130">
        <v>2.8703703703703698</v>
      </c>
      <c r="BF130">
        <v>72.3</v>
      </c>
      <c r="BG130">
        <v>-1.2470000000000001</v>
      </c>
      <c r="BH130">
        <v>0.21302578018995899</v>
      </c>
      <c r="BI130">
        <v>0.142469470827679</v>
      </c>
      <c r="BJ130">
        <v>7.0556309362279496E-2</v>
      </c>
      <c r="BK130">
        <v>0.61465400271370396</v>
      </c>
      <c r="BL130">
        <v>-0.11902715765650899</v>
      </c>
      <c r="BM130">
        <v>0.35320088300220698</v>
      </c>
      <c r="BN130">
        <v>0.981753843352003</v>
      </c>
      <c r="BO130">
        <v>0.38534599728629498</v>
      </c>
      <c r="BP130">
        <v>0.16480453737415501</v>
      </c>
      <c r="BQ130">
        <v>14.9729887913734</v>
      </c>
      <c r="BR130">
        <v>0.25704225352112597</v>
      </c>
      <c r="BS130">
        <v>1.8851128857213699</v>
      </c>
      <c r="BT130">
        <v>0.48303934871099002</v>
      </c>
      <c r="BU130">
        <v>-5.3597133498532103E-2</v>
      </c>
      <c r="BV130">
        <v>-19.0805795254774</v>
      </c>
      <c r="BW130">
        <v>0.31179775280898803</v>
      </c>
      <c r="BX130">
        <v>0.90419194831605099</v>
      </c>
      <c r="BY130">
        <v>0.51289009497964699</v>
      </c>
      <c r="BZ130">
        <v>3.9611081458659797E-2</v>
      </c>
      <c r="CA130">
        <v>0.32275132275132201</v>
      </c>
      <c r="CB130">
        <v>1.5928569617286801</v>
      </c>
    </row>
    <row r="131" spans="1:80" x14ac:dyDescent="0.3">
      <c r="A131" t="s">
        <v>76</v>
      </c>
      <c r="B131" t="s">
        <v>188</v>
      </c>
      <c r="C131">
        <v>827</v>
      </c>
      <c r="D131">
        <v>148</v>
      </c>
      <c r="E131">
        <v>0.215212039779209</v>
      </c>
      <c r="F131">
        <v>177.98035689740499</v>
      </c>
      <c r="G131">
        <v>0.440145102781136</v>
      </c>
      <c r="H131">
        <v>1.2321533261097299</v>
      </c>
      <c r="I131">
        <v>0.77464788732394296</v>
      </c>
      <c r="J131">
        <v>0.152941176470588</v>
      </c>
      <c r="K131">
        <v>3.2174509803921501</v>
      </c>
      <c r="L131">
        <v>1641</v>
      </c>
      <c r="M131">
        <v>1.13333333333333</v>
      </c>
      <c r="N131">
        <v>578</v>
      </c>
      <c r="O131">
        <v>1.6176470588235199</v>
      </c>
      <c r="P131">
        <v>825</v>
      </c>
      <c r="Q131">
        <v>58</v>
      </c>
      <c r="R131">
        <v>3.7931034482758599</v>
      </c>
      <c r="S131">
        <v>71.900000000000006</v>
      </c>
      <c r="T131">
        <v>1.268</v>
      </c>
      <c r="U131">
        <v>0.14631197097944301</v>
      </c>
      <c r="V131">
        <v>8.8270858524788304E-2</v>
      </c>
      <c r="W131">
        <v>5.8041112454655298E-2</v>
      </c>
      <c r="X131">
        <v>0.68923821039903199</v>
      </c>
      <c r="Y131">
        <v>0.16579015082665699</v>
      </c>
      <c r="Z131">
        <v>0.51403508771929796</v>
      </c>
      <c r="AA131">
        <v>1.01941859103114</v>
      </c>
      <c r="AB131">
        <v>0.31076178960096701</v>
      </c>
      <c r="AC131">
        <v>0.32482478959615302</v>
      </c>
      <c r="AD131">
        <v>0.27626459143968801</v>
      </c>
      <c r="AE131">
        <v>2.1100586412931799</v>
      </c>
      <c r="AF131">
        <v>0.61668681983071305</v>
      </c>
      <c r="AG131">
        <v>0.218689334508087</v>
      </c>
      <c r="AH131">
        <v>111.53156059912401</v>
      </c>
      <c r="AI131">
        <v>0.46470588235294102</v>
      </c>
      <c r="AJ131">
        <v>1.0296931875348501</v>
      </c>
      <c r="AK131">
        <v>0.38210399032648101</v>
      </c>
      <c r="AL131">
        <v>0.21132759968859599</v>
      </c>
      <c r="AM131">
        <v>66.779521501596406</v>
      </c>
      <c r="AN131">
        <v>0.401898734177215</v>
      </c>
      <c r="AO131">
        <v>1.6099726398281899</v>
      </c>
      <c r="AP131">
        <v>884</v>
      </c>
      <c r="AQ131">
        <v>154</v>
      </c>
      <c r="AR131">
        <v>0.15228647948309901</v>
      </c>
      <c r="AS131">
        <v>134.62124786305901</v>
      </c>
      <c r="AT131">
        <v>0.40950226244343801</v>
      </c>
      <c r="AU131">
        <v>1.2436628886176</v>
      </c>
      <c r="AV131">
        <v>0.72580645161290303</v>
      </c>
      <c r="AW131">
        <v>0.135135135135135</v>
      </c>
      <c r="AX131">
        <v>3.2781704781704701</v>
      </c>
      <c r="AY131">
        <v>1577</v>
      </c>
      <c r="AZ131">
        <v>1.1247401247401201</v>
      </c>
      <c r="BA131">
        <v>541</v>
      </c>
      <c r="BB131">
        <v>1.3638253638253599</v>
      </c>
      <c r="BC131">
        <v>656</v>
      </c>
      <c r="BD131">
        <v>85</v>
      </c>
      <c r="BE131">
        <v>3.2</v>
      </c>
      <c r="BF131">
        <v>66.400000000000006</v>
      </c>
      <c r="BG131">
        <v>-1.661</v>
      </c>
      <c r="BH131">
        <v>0.13009049773755599</v>
      </c>
      <c r="BI131">
        <v>7.4660633484162894E-2</v>
      </c>
      <c r="BJ131">
        <v>5.54298642533936E-2</v>
      </c>
      <c r="BK131">
        <v>0.67307692307692302</v>
      </c>
      <c r="BL131">
        <v>7.5436953836309703E-2</v>
      </c>
      <c r="BM131">
        <v>0.45546218487394902</v>
      </c>
      <c r="BN131">
        <v>1.0487149340325199</v>
      </c>
      <c r="BO131">
        <v>0.32692307692307598</v>
      </c>
      <c r="BP131">
        <v>0.31050609110884198</v>
      </c>
      <c r="BQ131">
        <v>67.646668534098595</v>
      </c>
      <c r="BR131">
        <v>0.31487889273356401</v>
      </c>
      <c r="BS131">
        <v>1.8242221819423901</v>
      </c>
      <c r="BT131">
        <v>0.54411764705882304</v>
      </c>
      <c r="BU131">
        <v>0.15857377522378799</v>
      </c>
      <c r="BV131">
        <v>76.273985882642293</v>
      </c>
      <c r="BW131">
        <v>0.42827442827442802</v>
      </c>
      <c r="BX131">
        <v>0.98978946503892995</v>
      </c>
      <c r="BY131">
        <v>0.45022624434389102</v>
      </c>
      <c r="BZ131">
        <v>0.169966503854519</v>
      </c>
      <c r="CA131">
        <v>0.39195979899497402</v>
      </c>
      <c r="CB131">
        <v>1.5789059992407199</v>
      </c>
    </row>
  </sheetData>
  <autoFilter ref="A1:CB1" xr:uid="{FEFB84A5-4E98-4AF6-BA5A-A6CE04E75E49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3CBD-BD29-4446-9D02-C16A793A63A7}">
  <sheetPr codeName="Sheet11"/>
  <dimension ref="A1:J92"/>
  <sheetViews>
    <sheetView workbookViewId="0">
      <selection activeCell="E2" sqref="E2"/>
    </sheetView>
  </sheetViews>
  <sheetFormatPr defaultRowHeight="14.4" x14ac:dyDescent="0.3"/>
  <cols>
    <col min="1" max="1" width="10.21875" bestFit="1" customWidth="1"/>
    <col min="2" max="2" width="30" bestFit="1" customWidth="1"/>
    <col min="3" max="3" width="16.44140625" bestFit="1" customWidth="1"/>
    <col min="4" max="4" width="10.109375" bestFit="1" customWidth="1"/>
    <col min="5" max="5" width="10.33203125" bestFit="1" customWidth="1"/>
    <col min="8" max="8" width="14.5546875" bestFit="1" customWidth="1"/>
    <col min="9" max="9" width="14.21875" bestFit="1" customWidth="1"/>
    <col min="10" max="11" width="14.44140625" bestFit="1" customWidth="1"/>
    <col min="12" max="12" width="10.77734375" bestFit="1" customWidth="1"/>
    <col min="13" max="13" width="11.5546875" bestFit="1" customWidth="1"/>
    <col min="14" max="14" width="10.77734375" bestFit="1" customWidth="1"/>
  </cols>
  <sheetData>
    <row r="1" spans="1:10" x14ac:dyDescent="0.3">
      <c r="A1" s="10" t="s">
        <v>393</v>
      </c>
      <c r="B1" s="10" t="s">
        <v>346</v>
      </c>
      <c r="C1" s="10" t="s">
        <v>54</v>
      </c>
      <c r="D1" s="10" t="s">
        <v>347</v>
      </c>
      <c r="E1" s="10" t="s">
        <v>348</v>
      </c>
    </row>
    <row r="2" spans="1:10" x14ac:dyDescent="0.3">
      <c r="A2" t="s">
        <v>350</v>
      </c>
      <c r="B2" t="s">
        <v>373</v>
      </c>
      <c r="C2" s="4" t="s">
        <v>28</v>
      </c>
      <c r="D2" s="13">
        <v>1</v>
      </c>
      <c r="E2" s="13">
        <v>0</v>
      </c>
      <c r="H2" s="14" t="s">
        <v>54</v>
      </c>
      <c r="I2" t="s">
        <v>513</v>
      </c>
      <c r="J2" t="s">
        <v>514</v>
      </c>
    </row>
    <row r="3" spans="1:10" x14ac:dyDescent="0.3">
      <c r="A3" t="s">
        <v>350</v>
      </c>
      <c r="B3" t="s">
        <v>435</v>
      </c>
      <c r="C3" s="4" t="s">
        <v>52</v>
      </c>
      <c r="D3" s="13">
        <v>1</v>
      </c>
      <c r="E3" s="13">
        <v>0</v>
      </c>
      <c r="H3" s="15" t="s">
        <v>25</v>
      </c>
      <c r="I3" s="16">
        <v>4</v>
      </c>
      <c r="J3" s="16">
        <v>4</v>
      </c>
    </row>
    <row r="4" spans="1:10" x14ac:dyDescent="0.3">
      <c r="A4" t="s">
        <v>350</v>
      </c>
      <c r="B4" t="s">
        <v>436</v>
      </c>
      <c r="C4" s="4" t="s">
        <v>142</v>
      </c>
      <c r="D4" s="13">
        <v>1</v>
      </c>
      <c r="E4" s="13">
        <v>0</v>
      </c>
      <c r="H4" s="15" t="s">
        <v>168</v>
      </c>
      <c r="I4" s="16">
        <v>0</v>
      </c>
      <c r="J4" s="16">
        <v>1</v>
      </c>
    </row>
    <row r="5" spans="1:10" x14ac:dyDescent="0.3">
      <c r="A5" t="s">
        <v>350</v>
      </c>
      <c r="B5" t="s">
        <v>437</v>
      </c>
      <c r="C5" s="4" t="s">
        <v>193</v>
      </c>
      <c r="D5" s="13">
        <v>1</v>
      </c>
      <c r="E5" s="13">
        <v>0</v>
      </c>
      <c r="H5" s="15" t="s">
        <v>139</v>
      </c>
      <c r="I5" s="16">
        <v>1</v>
      </c>
      <c r="J5" s="16">
        <v>1</v>
      </c>
    </row>
    <row r="6" spans="1:10" x14ac:dyDescent="0.3">
      <c r="A6" t="s">
        <v>352</v>
      </c>
      <c r="B6" t="s">
        <v>438</v>
      </c>
      <c r="C6" s="4" t="s">
        <v>79</v>
      </c>
      <c r="D6" s="13">
        <v>1</v>
      </c>
      <c r="E6" s="13">
        <v>0</v>
      </c>
      <c r="H6" s="15" t="s">
        <v>50</v>
      </c>
      <c r="I6" s="16">
        <v>1</v>
      </c>
      <c r="J6" s="16">
        <v>1</v>
      </c>
    </row>
    <row r="7" spans="1:10" x14ac:dyDescent="0.3">
      <c r="A7" t="s">
        <v>352</v>
      </c>
      <c r="B7" t="s">
        <v>439</v>
      </c>
      <c r="C7" s="4" t="s">
        <v>28</v>
      </c>
      <c r="D7" s="13">
        <v>1</v>
      </c>
      <c r="E7" s="13">
        <v>0</v>
      </c>
      <c r="H7" s="15" t="s">
        <v>79</v>
      </c>
      <c r="I7" s="16">
        <v>1</v>
      </c>
      <c r="J7" s="16">
        <v>0</v>
      </c>
    </row>
    <row r="8" spans="1:10" x14ac:dyDescent="0.3">
      <c r="A8" t="s">
        <v>352</v>
      </c>
      <c r="B8" t="s">
        <v>440</v>
      </c>
      <c r="C8" s="4" t="s">
        <v>63</v>
      </c>
      <c r="D8" s="13">
        <v>1</v>
      </c>
      <c r="E8" s="13">
        <v>0</v>
      </c>
      <c r="H8" s="15" t="s">
        <v>44</v>
      </c>
      <c r="I8" s="16">
        <v>0</v>
      </c>
      <c r="J8" s="16">
        <v>2</v>
      </c>
    </row>
    <row r="9" spans="1:10" x14ac:dyDescent="0.3">
      <c r="A9" t="s">
        <v>352</v>
      </c>
      <c r="B9" t="s">
        <v>441</v>
      </c>
      <c r="C9" s="4" t="s">
        <v>174</v>
      </c>
      <c r="D9" s="13">
        <v>1</v>
      </c>
      <c r="E9" s="13">
        <v>0</v>
      </c>
      <c r="H9" s="15" t="s">
        <v>170</v>
      </c>
      <c r="I9" s="16">
        <v>1</v>
      </c>
      <c r="J9" s="16">
        <v>0</v>
      </c>
    </row>
    <row r="10" spans="1:10" x14ac:dyDescent="0.3">
      <c r="A10" t="s">
        <v>352</v>
      </c>
      <c r="B10" t="s">
        <v>353</v>
      </c>
      <c r="C10" s="4" t="s">
        <v>140</v>
      </c>
      <c r="D10" s="13">
        <v>1</v>
      </c>
      <c r="E10" s="13">
        <v>0</v>
      </c>
      <c r="H10" s="15" t="s">
        <v>196</v>
      </c>
      <c r="I10" s="16">
        <v>1</v>
      </c>
      <c r="J10" s="16">
        <v>0</v>
      </c>
    </row>
    <row r="11" spans="1:10" x14ac:dyDescent="0.3">
      <c r="A11" t="s">
        <v>352</v>
      </c>
      <c r="B11" t="s">
        <v>442</v>
      </c>
      <c r="C11" s="4" t="s">
        <v>25</v>
      </c>
      <c r="D11" s="13">
        <v>1</v>
      </c>
      <c r="E11" s="13">
        <v>0</v>
      </c>
      <c r="H11" s="15" t="s">
        <v>31</v>
      </c>
      <c r="I11" s="16">
        <v>0</v>
      </c>
      <c r="J11" s="16">
        <v>2</v>
      </c>
    </row>
    <row r="12" spans="1:10" x14ac:dyDescent="0.3">
      <c r="A12" t="s">
        <v>352</v>
      </c>
      <c r="B12" t="s">
        <v>443</v>
      </c>
      <c r="C12" s="4" t="s">
        <v>171</v>
      </c>
      <c r="D12" s="13">
        <v>1</v>
      </c>
      <c r="E12" s="13">
        <v>0</v>
      </c>
      <c r="H12" s="15" t="s">
        <v>29</v>
      </c>
      <c r="I12" s="16">
        <v>2</v>
      </c>
      <c r="J12" s="16">
        <v>1</v>
      </c>
    </row>
    <row r="13" spans="1:10" x14ac:dyDescent="0.3">
      <c r="A13" t="s">
        <v>352</v>
      </c>
      <c r="B13" t="s">
        <v>444</v>
      </c>
      <c r="C13" s="4" t="s">
        <v>48</v>
      </c>
      <c r="D13" s="13">
        <v>1</v>
      </c>
      <c r="E13" s="13">
        <v>0</v>
      </c>
      <c r="H13" s="15" t="s">
        <v>53</v>
      </c>
      <c r="I13" s="16">
        <v>1</v>
      </c>
      <c r="J13" s="16">
        <v>0</v>
      </c>
    </row>
    <row r="14" spans="1:10" x14ac:dyDescent="0.3">
      <c r="A14" t="s">
        <v>355</v>
      </c>
      <c r="B14" t="s">
        <v>445</v>
      </c>
      <c r="C14" s="4" t="s">
        <v>127</v>
      </c>
      <c r="D14" s="13">
        <v>1</v>
      </c>
      <c r="E14" s="13">
        <v>0</v>
      </c>
      <c r="H14" s="15" t="s">
        <v>34</v>
      </c>
      <c r="I14" s="16">
        <v>0</v>
      </c>
      <c r="J14" s="16">
        <v>1</v>
      </c>
    </row>
    <row r="15" spans="1:10" x14ac:dyDescent="0.3">
      <c r="A15" t="s">
        <v>355</v>
      </c>
      <c r="B15" t="s">
        <v>377</v>
      </c>
      <c r="C15" s="4" t="s">
        <v>30</v>
      </c>
      <c r="D15" s="13">
        <v>1</v>
      </c>
      <c r="E15" s="13">
        <v>0</v>
      </c>
      <c r="H15" s="15" t="s">
        <v>30</v>
      </c>
      <c r="I15" s="16">
        <v>3</v>
      </c>
      <c r="J15" s="16">
        <v>1</v>
      </c>
    </row>
    <row r="16" spans="1:10" x14ac:dyDescent="0.3">
      <c r="A16" t="s">
        <v>355</v>
      </c>
      <c r="B16" t="s">
        <v>446</v>
      </c>
      <c r="C16" s="4" t="s">
        <v>46</v>
      </c>
      <c r="D16" s="13">
        <v>1</v>
      </c>
      <c r="E16" s="13">
        <v>0</v>
      </c>
      <c r="H16" s="15" t="s">
        <v>85</v>
      </c>
      <c r="I16" s="16">
        <v>1</v>
      </c>
      <c r="J16" s="16">
        <v>0</v>
      </c>
    </row>
    <row r="17" spans="1:10" x14ac:dyDescent="0.3">
      <c r="A17" t="s">
        <v>355</v>
      </c>
      <c r="B17" t="s">
        <v>447</v>
      </c>
      <c r="C17" s="4" t="s">
        <v>37</v>
      </c>
      <c r="D17" s="13">
        <v>1</v>
      </c>
      <c r="E17" s="13">
        <v>0</v>
      </c>
      <c r="H17" s="15" t="s">
        <v>37</v>
      </c>
      <c r="I17" s="16">
        <v>1</v>
      </c>
      <c r="J17" s="16">
        <v>2</v>
      </c>
    </row>
    <row r="18" spans="1:10" x14ac:dyDescent="0.3">
      <c r="A18" t="s">
        <v>355</v>
      </c>
      <c r="B18" t="s">
        <v>448</v>
      </c>
      <c r="C18" s="4" t="s">
        <v>127</v>
      </c>
      <c r="D18" s="13">
        <v>1</v>
      </c>
      <c r="E18" s="13">
        <v>0</v>
      </c>
      <c r="H18" s="15" t="s">
        <v>38</v>
      </c>
      <c r="I18" s="16">
        <v>2</v>
      </c>
      <c r="J18" s="16">
        <v>0</v>
      </c>
    </row>
    <row r="19" spans="1:10" x14ac:dyDescent="0.3">
      <c r="A19" t="s">
        <v>355</v>
      </c>
      <c r="B19" t="s">
        <v>449</v>
      </c>
      <c r="C19" s="4" t="s">
        <v>50</v>
      </c>
      <c r="D19" s="13">
        <v>1</v>
      </c>
      <c r="E19" s="13">
        <v>0</v>
      </c>
      <c r="H19" s="15" t="s">
        <v>171</v>
      </c>
      <c r="I19" s="16">
        <v>2</v>
      </c>
      <c r="J19" s="16">
        <v>1</v>
      </c>
    </row>
    <row r="20" spans="1:10" x14ac:dyDescent="0.3">
      <c r="A20" t="s">
        <v>355</v>
      </c>
      <c r="B20" t="s">
        <v>450</v>
      </c>
      <c r="C20" s="4" t="s">
        <v>170</v>
      </c>
      <c r="D20" s="13">
        <v>1</v>
      </c>
      <c r="E20" s="13">
        <v>0</v>
      </c>
      <c r="H20" s="15" t="s">
        <v>140</v>
      </c>
      <c r="I20" s="16">
        <v>1</v>
      </c>
      <c r="J20" s="16">
        <v>0</v>
      </c>
    </row>
    <row r="21" spans="1:10" x14ac:dyDescent="0.3">
      <c r="A21" t="s">
        <v>355</v>
      </c>
      <c r="B21" t="s">
        <v>451</v>
      </c>
      <c r="C21" s="4" t="s">
        <v>25</v>
      </c>
      <c r="D21" s="13">
        <v>1</v>
      </c>
      <c r="E21" s="13">
        <v>0</v>
      </c>
      <c r="H21" s="15" t="s">
        <v>48</v>
      </c>
      <c r="I21" s="16">
        <v>2</v>
      </c>
      <c r="J21" s="16">
        <v>0</v>
      </c>
    </row>
    <row r="22" spans="1:10" x14ac:dyDescent="0.3">
      <c r="A22" t="s">
        <v>355</v>
      </c>
      <c r="B22" t="s">
        <v>452</v>
      </c>
      <c r="C22" s="4" t="s">
        <v>29</v>
      </c>
      <c r="D22" s="13">
        <v>1</v>
      </c>
      <c r="E22" s="13">
        <v>0</v>
      </c>
      <c r="H22" s="15" t="s">
        <v>133</v>
      </c>
      <c r="I22" s="16">
        <v>1</v>
      </c>
      <c r="J22" s="16">
        <v>0</v>
      </c>
    </row>
    <row r="23" spans="1:10" x14ac:dyDescent="0.3">
      <c r="A23" t="s">
        <v>355</v>
      </c>
      <c r="B23" t="s">
        <v>375</v>
      </c>
      <c r="C23" s="4" t="s">
        <v>28</v>
      </c>
      <c r="D23" s="13">
        <v>1</v>
      </c>
      <c r="E23" s="13">
        <v>0</v>
      </c>
      <c r="H23" s="15" t="s">
        <v>41</v>
      </c>
      <c r="I23" s="16">
        <v>0</v>
      </c>
      <c r="J23" s="16">
        <v>1</v>
      </c>
    </row>
    <row r="24" spans="1:10" x14ac:dyDescent="0.3">
      <c r="A24" t="s">
        <v>355</v>
      </c>
      <c r="B24" t="s">
        <v>453</v>
      </c>
      <c r="C24" s="4" t="s">
        <v>66</v>
      </c>
      <c r="D24" s="13">
        <v>1</v>
      </c>
      <c r="E24" s="13">
        <v>0</v>
      </c>
      <c r="H24" s="15" t="s">
        <v>36</v>
      </c>
      <c r="I24" s="16">
        <v>0</v>
      </c>
      <c r="J24" s="16">
        <v>2</v>
      </c>
    </row>
    <row r="25" spans="1:10" x14ac:dyDescent="0.3">
      <c r="A25" t="s">
        <v>355</v>
      </c>
      <c r="B25" t="s">
        <v>454</v>
      </c>
      <c r="C25" s="4" t="s">
        <v>306</v>
      </c>
      <c r="D25" s="13">
        <v>1</v>
      </c>
      <c r="E25" s="13">
        <v>0</v>
      </c>
      <c r="H25" s="15" t="s">
        <v>77</v>
      </c>
      <c r="I25" s="16">
        <v>1</v>
      </c>
      <c r="J25" s="16">
        <v>0</v>
      </c>
    </row>
    <row r="26" spans="1:10" x14ac:dyDescent="0.3">
      <c r="A26" t="s">
        <v>359</v>
      </c>
      <c r="B26" t="s">
        <v>455</v>
      </c>
      <c r="C26" s="4" t="s">
        <v>171</v>
      </c>
      <c r="D26" s="13">
        <v>1</v>
      </c>
      <c r="E26" s="13">
        <v>0</v>
      </c>
      <c r="H26" s="15" t="s">
        <v>142</v>
      </c>
      <c r="I26" s="16">
        <v>1</v>
      </c>
      <c r="J26" s="16">
        <v>0</v>
      </c>
    </row>
    <row r="27" spans="1:10" x14ac:dyDescent="0.3">
      <c r="A27" t="s">
        <v>359</v>
      </c>
      <c r="B27" t="s">
        <v>456</v>
      </c>
      <c r="C27" s="4" t="s">
        <v>51</v>
      </c>
      <c r="D27" s="13">
        <v>1</v>
      </c>
      <c r="E27" s="13">
        <v>0</v>
      </c>
      <c r="H27" s="15" t="s">
        <v>43</v>
      </c>
      <c r="I27" s="16">
        <v>0</v>
      </c>
      <c r="J27" s="16">
        <v>1</v>
      </c>
    </row>
    <row r="28" spans="1:10" x14ac:dyDescent="0.3">
      <c r="A28" t="s">
        <v>359</v>
      </c>
      <c r="B28" t="s">
        <v>457</v>
      </c>
      <c r="C28" s="4" t="s">
        <v>53</v>
      </c>
      <c r="D28" s="13">
        <v>1</v>
      </c>
      <c r="E28" s="13">
        <v>0</v>
      </c>
      <c r="H28" s="15" t="s">
        <v>63</v>
      </c>
      <c r="I28" s="16">
        <v>1</v>
      </c>
      <c r="J28" s="16">
        <v>0</v>
      </c>
    </row>
    <row r="29" spans="1:10" x14ac:dyDescent="0.3">
      <c r="A29" t="s">
        <v>359</v>
      </c>
      <c r="B29" t="s">
        <v>458</v>
      </c>
      <c r="C29" s="4" t="s">
        <v>42</v>
      </c>
      <c r="D29" s="13">
        <v>1</v>
      </c>
      <c r="E29" s="13">
        <v>0</v>
      </c>
      <c r="H29" s="15" t="s">
        <v>82</v>
      </c>
      <c r="I29" s="16">
        <v>0</v>
      </c>
      <c r="J29" s="16">
        <v>1</v>
      </c>
    </row>
    <row r="30" spans="1:10" x14ac:dyDescent="0.3">
      <c r="A30" t="s">
        <v>361</v>
      </c>
      <c r="B30" t="s">
        <v>459</v>
      </c>
      <c r="C30" s="4" t="s">
        <v>127</v>
      </c>
      <c r="D30" s="13">
        <v>1</v>
      </c>
      <c r="E30" s="13">
        <v>0</v>
      </c>
      <c r="H30" s="15" t="s">
        <v>94</v>
      </c>
      <c r="I30" s="16">
        <v>0</v>
      </c>
      <c r="J30" s="16">
        <v>2</v>
      </c>
    </row>
    <row r="31" spans="1:10" x14ac:dyDescent="0.3">
      <c r="A31" t="s">
        <v>361</v>
      </c>
      <c r="B31" t="s">
        <v>460</v>
      </c>
      <c r="C31" s="4" t="s">
        <v>25</v>
      </c>
      <c r="D31" s="13">
        <v>1</v>
      </c>
      <c r="E31" s="13">
        <v>0</v>
      </c>
      <c r="H31" s="15" t="s">
        <v>52</v>
      </c>
      <c r="I31" s="16">
        <v>1</v>
      </c>
      <c r="J31" s="16">
        <v>1</v>
      </c>
    </row>
    <row r="32" spans="1:10" x14ac:dyDescent="0.3">
      <c r="A32" t="s">
        <v>361</v>
      </c>
      <c r="B32" t="s">
        <v>362</v>
      </c>
      <c r="C32" s="4" t="s">
        <v>95</v>
      </c>
      <c r="D32" s="13">
        <v>1</v>
      </c>
      <c r="E32" s="13">
        <v>0</v>
      </c>
      <c r="H32" s="15" t="s">
        <v>130</v>
      </c>
      <c r="I32" s="16">
        <v>1</v>
      </c>
      <c r="J32" s="16">
        <v>0</v>
      </c>
    </row>
    <row r="33" spans="1:10" x14ac:dyDescent="0.3">
      <c r="A33" t="s">
        <v>361</v>
      </c>
      <c r="B33" t="s">
        <v>461</v>
      </c>
      <c r="C33" s="4" t="s">
        <v>155</v>
      </c>
      <c r="D33" s="13">
        <v>1</v>
      </c>
      <c r="E33" s="13">
        <v>0</v>
      </c>
      <c r="H33" s="15" t="s">
        <v>95</v>
      </c>
      <c r="I33" s="16">
        <v>1</v>
      </c>
      <c r="J33" s="16">
        <v>1</v>
      </c>
    </row>
    <row r="34" spans="1:10" x14ac:dyDescent="0.3">
      <c r="A34" t="s">
        <v>361</v>
      </c>
      <c r="B34" t="s">
        <v>462</v>
      </c>
      <c r="C34" s="4" t="s">
        <v>48</v>
      </c>
      <c r="D34" s="13">
        <v>1</v>
      </c>
      <c r="E34" s="13">
        <v>0</v>
      </c>
      <c r="H34" s="15" t="s">
        <v>45</v>
      </c>
      <c r="I34" s="16">
        <v>2</v>
      </c>
      <c r="J34" s="16">
        <v>1</v>
      </c>
    </row>
    <row r="35" spans="1:10" x14ac:dyDescent="0.3">
      <c r="A35" t="s">
        <v>361</v>
      </c>
      <c r="B35" t="s">
        <v>463</v>
      </c>
      <c r="C35" s="4" t="s">
        <v>30</v>
      </c>
      <c r="D35" s="13">
        <v>1</v>
      </c>
      <c r="E35" s="13">
        <v>0</v>
      </c>
      <c r="H35" s="15" t="s">
        <v>127</v>
      </c>
      <c r="I35" s="16">
        <v>3</v>
      </c>
      <c r="J35" s="16">
        <v>2</v>
      </c>
    </row>
    <row r="36" spans="1:10" x14ac:dyDescent="0.3">
      <c r="A36" t="s">
        <v>361</v>
      </c>
      <c r="B36" t="s">
        <v>371</v>
      </c>
      <c r="C36" s="4" t="s">
        <v>29</v>
      </c>
      <c r="D36" s="13">
        <v>1</v>
      </c>
      <c r="E36" s="13">
        <v>0</v>
      </c>
      <c r="H36" s="15" t="s">
        <v>28</v>
      </c>
      <c r="I36" s="16">
        <v>3</v>
      </c>
      <c r="J36" s="16">
        <v>2</v>
      </c>
    </row>
    <row r="37" spans="1:10" x14ac:dyDescent="0.3">
      <c r="A37" t="s">
        <v>361</v>
      </c>
      <c r="B37" t="s">
        <v>464</v>
      </c>
      <c r="C37" s="4" t="s">
        <v>77</v>
      </c>
      <c r="D37" s="13">
        <v>1</v>
      </c>
      <c r="E37" s="13">
        <v>0</v>
      </c>
      <c r="H37" s="15" t="s">
        <v>128</v>
      </c>
      <c r="I37" s="16">
        <v>1</v>
      </c>
      <c r="J37" s="16">
        <v>1</v>
      </c>
    </row>
    <row r="38" spans="1:10" x14ac:dyDescent="0.3">
      <c r="A38" t="s">
        <v>380</v>
      </c>
      <c r="B38" t="s">
        <v>465</v>
      </c>
      <c r="C38" s="4" t="s">
        <v>45</v>
      </c>
      <c r="D38" s="13">
        <v>1</v>
      </c>
      <c r="E38" s="13">
        <v>0</v>
      </c>
      <c r="H38" s="15" t="s">
        <v>32</v>
      </c>
      <c r="I38" s="16">
        <v>0</v>
      </c>
      <c r="J38" s="16">
        <v>1</v>
      </c>
    </row>
    <row r="39" spans="1:10" x14ac:dyDescent="0.3">
      <c r="A39" t="s">
        <v>380</v>
      </c>
      <c r="B39" t="s">
        <v>466</v>
      </c>
      <c r="C39" s="4" t="s">
        <v>196</v>
      </c>
      <c r="D39" s="13">
        <v>1</v>
      </c>
      <c r="E39" s="13">
        <v>0</v>
      </c>
      <c r="H39" s="15" t="s">
        <v>173</v>
      </c>
      <c r="I39" s="16">
        <v>0</v>
      </c>
      <c r="J39" s="16">
        <v>1</v>
      </c>
    </row>
    <row r="40" spans="1:10" x14ac:dyDescent="0.3">
      <c r="A40" t="s">
        <v>380</v>
      </c>
      <c r="B40" t="s">
        <v>467</v>
      </c>
      <c r="C40" s="4" t="s">
        <v>25</v>
      </c>
      <c r="D40" s="13">
        <v>1</v>
      </c>
      <c r="E40" s="13">
        <v>0</v>
      </c>
      <c r="H40" s="15" t="s">
        <v>394</v>
      </c>
      <c r="I40" s="16">
        <v>0</v>
      </c>
      <c r="J40" s="16">
        <v>1</v>
      </c>
    </row>
    <row r="41" spans="1:10" x14ac:dyDescent="0.3">
      <c r="A41" t="s">
        <v>380</v>
      </c>
      <c r="B41" t="s">
        <v>468</v>
      </c>
      <c r="C41" s="4" t="s">
        <v>139</v>
      </c>
      <c r="D41" s="13">
        <v>1</v>
      </c>
      <c r="E41" s="13">
        <v>0</v>
      </c>
      <c r="H41" s="15" t="s">
        <v>66</v>
      </c>
      <c r="I41" s="16">
        <v>1</v>
      </c>
      <c r="J41" s="16">
        <v>0</v>
      </c>
    </row>
    <row r="42" spans="1:10" x14ac:dyDescent="0.3">
      <c r="A42" t="s">
        <v>380</v>
      </c>
      <c r="B42" t="s">
        <v>469</v>
      </c>
      <c r="C42" s="4" t="s">
        <v>30</v>
      </c>
      <c r="D42" s="13">
        <v>1</v>
      </c>
      <c r="E42" s="13">
        <v>0</v>
      </c>
      <c r="H42" s="15" t="s">
        <v>509</v>
      </c>
      <c r="I42" s="16">
        <v>0</v>
      </c>
      <c r="J42" s="16">
        <v>1</v>
      </c>
    </row>
    <row r="43" spans="1:10" x14ac:dyDescent="0.3">
      <c r="A43" t="s">
        <v>380</v>
      </c>
      <c r="B43" t="s">
        <v>470</v>
      </c>
      <c r="C43" s="4" t="s">
        <v>38</v>
      </c>
      <c r="D43" s="13">
        <v>1</v>
      </c>
      <c r="E43" s="13">
        <v>0</v>
      </c>
      <c r="H43" s="15" t="s">
        <v>155</v>
      </c>
      <c r="I43" s="16">
        <v>1</v>
      </c>
      <c r="J43" s="16">
        <v>0</v>
      </c>
    </row>
    <row r="44" spans="1:10" x14ac:dyDescent="0.3">
      <c r="A44" t="s">
        <v>380</v>
      </c>
      <c r="B44" t="s">
        <v>382</v>
      </c>
      <c r="C44" s="4" t="s">
        <v>133</v>
      </c>
      <c r="D44" s="13">
        <v>1</v>
      </c>
      <c r="E44" s="13">
        <v>0</v>
      </c>
      <c r="H44" s="15" t="s">
        <v>306</v>
      </c>
      <c r="I44" s="16">
        <v>1</v>
      </c>
      <c r="J44" s="16">
        <v>0</v>
      </c>
    </row>
    <row r="45" spans="1:10" x14ac:dyDescent="0.3">
      <c r="A45" t="s">
        <v>380</v>
      </c>
      <c r="B45" t="s">
        <v>471</v>
      </c>
      <c r="C45" s="4" t="s">
        <v>128</v>
      </c>
      <c r="D45" s="13">
        <v>1</v>
      </c>
      <c r="E45" s="13">
        <v>0</v>
      </c>
      <c r="H45" s="15" t="s">
        <v>195</v>
      </c>
      <c r="I45" s="16">
        <v>0</v>
      </c>
      <c r="J45" s="16">
        <v>1</v>
      </c>
    </row>
    <row r="46" spans="1:10" x14ac:dyDescent="0.3">
      <c r="A46" t="s">
        <v>383</v>
      </c>
      <c r="B46" t="s">
        <v>472</v>
      </c>
      <c r="C46" s="4" t="s">
        <v>38</v>
      </c>
      <c r="D46" s="13">
        <v>1</v>
      </c>
      <c r="E46" s="13">
        <v>0</v>
      </c>
      <c r="H46" s="15" t="s">
        <v>51</v>
      </c>
      <c r="I46" s="16">
        <v>1</v>
      </c>
      <c r="J46" s="16">
        <v>1</v>
      </c>
    </row>
    <row r="47" spans="1:10" x14ac:dyDescent="0.3">
      <c r="A47" t="s">
        <v>383</v>
      </c>
      <c r="B47" t="s">
        <v>473</v>
      </c>
      <c r="C47" s="4" t="s">
        <v>130</v>
      </c>
      <c r="D47" s="13">
        <v>1</v>
      </c>
      <c r="E47" s="13">
        <v>0</v>
      </c>
      <c r="H47" s="15" t="s">
        <v>87</v>
      </c>
      <c r="I47" s="16">
        <v>0</v>
      </c>
      <c r="J47" s="16">
        <v>1</v>
      </c>
    </row>
    <row r="48" spans="1:10" x14ac:dyDescent="0.3">
      <c r="A48" t="s">
        <v>383</v>
      </c>
      <c r="B48" t="s">
        <v>384</v>
      </c>
      <c r="C48" s="4" t="s">
        <v>45</v>
      </c>
      <c r="D48" s="13">
        <v>1</v>
      </c>
      <c r="E48" s="13">
        <v>0</v>
      </c>
      <c r="H48" s="15" t="s">
        <v>193</v>
      </c>
      <c r="I48" s="16">
        <v>1</v>
      </c>
      <c r="J48" s="16">
        <v>0</v>
      </c>
    </row>
    <row r="49" spans="1:10" x14ac:dyDescent="0.3">
      <c r="A49" t="s">
        <v>383</v>
      </c>
      <c r="B49" t="s">
        <v>474</v>
      </c>
      <c r="C49" s="4" t="s">
        <v>85</v>
      </c>
      <c r="D49" s="13">
        <v>1</v>
      </c>
      <c r="E49" s="13">
        <v>0</v>
      </c>
      <c r="H49" s="15" t="s">
        <v>42</v>
      </c>
      <c r="I49" s="16">
        <v>1</v>
      </c>
      <c r="J49" s="16">
        <v>0</v>
      </c>
    </row>
    <row r="50" spans="1:10" x14ac:dyDescent="0.3">
      <c r="A50" t="s">
        <v>434</v>
      </c>
      <c r="B50" t="s">
        <v>475</v>
      </c>
      <c r="C50" s="4" t="s">
        <v>127</v>
      </c>
      <c r="D50" s="13">
        <v>0</v>
      </c>
      <c r="E50" s="13">
        <v>1</v>
      </c>
      <c r="H50" s="15" t="s">
        <v>46</v>
      </c>
      <c r="I50" s="16">
        <v>1</v>
      </c>
      <c r="J50" s="16">
        <v>0</v>
      </c>
    </row>
    <row r="51" spans="1:10" x14ac:dyDescent="0.3">
      <c r="A51" t="s">
        <v>434</v>
      </c>
      <c r="B51" t="s">
        <v>476</v>
      </c>
      <c r="C51" s="4" t="s">
        <v>508</v>
      </c>
      <c r="D51" s="13">
        <v>0</v>
      </c>
      <c r="E51" s="13">
        <v>1</v>
      </c>
      <c r="H51" s="15" t="s">
        <v>39</v>
      </c>
      <c r="I51" s="16">
        <v>0</v>
      </c>
      <c r="J51" s="16">
        <v>2</v>
      </c>
    </row>
    <row r="52" spans="1:10" x14ac:dyDescent="0.3">
      <c r="A52" t="s">
        <v>434</v>
      </c>
      <c r="B52" t="s">
        <v>424</v>
      </c>
      <c r="C52" s="4" t="s">
        <v>29</v>
      </c>
      <c r="D52" s="13">
        <v>0</v>
      </c>
      <c r="E52" s="13">
        <v>1</v>
      </c>
      <c r="H52" s="15" t="s">
        <v>174</v>
      </c>
      <c r="I52" s="16">
        <v>1</v>
      </c>
      <c r="J52" s="16">
        <v>0</v>
      </c>
    </row>
    <row r="53" spans="1:10" x14ac:dyDescent="0.3">
      <c r="A53" t="s">
        <v>434</v>
      </c>
      <c r="B53" t="s">
        <v>412</v>
      </c>
      <c r="C53" s="4" t="s">
        <v>394</v>
      </c>
      <c r="D53" s="13">
        <v>0</v>
      </c>
      <c r="E53" s="13">
        <v>1</v>
      </c>
      <c r="H53" s="15" t="s">
        <v>33</v>
      </c>
      <c r="I53" s="16">
        <v>0</v>
      </c>
      <c r="J53" s="16">
        <v>1</v>
      </c>
    </row>
    <row r="54" spans="1:10" x14ac:dyDescent="0.3">
      <c r="A54" t="s">
        <v>434</v>
      </c>
      <c r="B54" t="s">
        <v>477</v>
      </c>
      <c r="C54" s="4" t="s">
        <v>139</v>
      </c>
      <c r="D54" s="13">
        <v>0</v>
      </c>
      <c r="E54" s="13">
        <v>1</v>
      </c>
      <c r="H54" s="15" t="s">
        <v>508</v>
      </c>
      <c r="I54" s="16">
        <v>0</v>
      </c>
      <c r="J54" s="16">
        <v>1</v>
      </c>
    </row>
    <row r="55" spans="1:10" x14ac:dyDescent="0.3">
      <c r="A55" t="s">
        <v>434</v>
      </c>
      <c r="B55" t="s">
        <v>478</v>
      </c>
      <c r="C55" s="4" t="s">
        <v>28</v>
      </c>
      <c r="D55" s="13">
        <v>0</v>
      </c>
      <c r="E55" s="13">
        <v>1</v>
      </c>
      <c r="H55" s="15" t="s">
        <v>512</v>
      </c>
      <c r="I55" s="16">
        <v>48</v>
      </c>
      <c r="J55" s="16">
        <v>43</v>
      </c>
    </row>
    <row r="56" spans="1:10" x14ac:dyDescent="0.3">
      <c r="A56" t="s">
        <v>434</v>
      </c>
      <c r="B56" t="s">
        <v>479</v>
      </c>
      <c r="C56" s="4" t="s">
        <v>82</v>
      </c>
      <c r="D56" s="13">
        <v>0</v>
      </c>
      <c r="E56" s="13">
        <v>1</v>
      </c>
    </row>
    <row r="57" spans="1:10" x14ac:dyDescent="0.3">
      <c r="A57" t="s">
        <v>434</v>
      </c>
      <c r="B57" t="s">
        <v>480</v>
      </c>
      <c r="C57" s="4" t="s">
        <v>94</v>
      </c>
      <c r="D57" s="13">
        <v>0</v>
      </c>
      <c r="E57" s="13">
        <v>1</v>
      </c>
    </row>
    <row r="58" spans="1:10" x14ac:dyDescent="0.3">
      <c r="A58" t="s">
        <v>398</v>
      </c>
      <c r="B58" t="s">
        <v>481</v>
      </c>
      <c r="C58" s="4" t="s">
        <v>28</v>
      </c>
      <c r="D58" s="13">
        <v>0</v>
      </c>
      <c r="E58" s="13">
        <v>1</v>
      </c>
    </row>
    <row r="59" spans="1:10" x14ac:dyDescent="0.3">
      <c r="A59" t="s">
        <v>398</v>
      </c>
      <c r="B59" t="s">
        <v>482</v>
      </c>
      <c r="C59" s="4" t="s">
        <v>51</v>
      </c>
      <c r="D59" s="13">
        <v>0</v>
      </c>
      <c r="E59" s="13">
        <v>1</v>
      </c>
    </row>
    <row r="60" spans="1:10" x14ac:dyDescent="0.3">
      <c r="A60" t="s">
        <v>398</v>
      </c>
      <c r="B60" t="s">
        <v>483</v>
      </c>
      <c r="C60" s="4" t="s">
        <v>31</v>
      </c>
      <c r="D60" s="13">
        <v>0</v>
      </c>
      <c r="E60" s="13">
        <v>1</v>
      </c>
    </row>
    <row r="61" spans="1:10" x14ac:dyDescent="0.3">
      <c r="A61" t="s">
        <v>398</v>
      </c>
      <c r="B61" t="s">
        <v>484</v>
      </c>
      <c r="C61" s="4" t="s">
        <v>168</v>
      </c>
      <c r="D61" s="13">
        <v>0</v>
      </c>
      <c r="E61" s="13">
        <v>1</v>
      </c>
    </row>
    <row r="62" spans="1:10" x14ac:dyDescent="0.3">
      <c r="A62" t="s">
        <v>398</v>
      </c>
      <c r="B62" t="s">
        <v>485</v>
      </c>
      <c r="C62" s="4" t="s">
        <v>32</v>
      </c>
      <c r="D62" s="13">
        <v>0</v>
      </c>
      <c r="E62" s="13">
        <v>1</v>
      </c>
    </row>
    <row r="63" spans="1:10" x14ac:dyDescent="0.3">
      <c r="A63" t="s">
        <v>398</v>
      </c>
      <c r="B63" t="s">
        <v>486</v>
      </c>
      <c r="C63" s="4" t="s">
        <v>43</v>
      </c>
      <c r="D63" s="13">
        <v>0</v>
      </c>
      <c r="E63" s="13">
        <v>1</v>
      </c>
    </row>
    <row r="64" spans="1:10" x14ac:dyDescent="0.3">
      <c r="A64" t="s">
        <v>398</v>
      </c>
      <c r="B64" t="s">
        <v>425</v>
      </c>
      <c r="C64" s="4" t="s">
        <v>25</v>
      </c>
      <c r="D64" s="13">
        <v>0</v>
      </c>
      <c r="E64" s="13">
        <v>1</v>
      </c>
    </row>
    <row r="65" spans="1:5" x14ac:dyDescent="0.3">
      <c r="A65" t="s">
        <v>398</v>
      </c>
      <c r="B65" t="s">
        <v>487</v>
      </c>
      <c r="C65" s="4" t="s">
        <v>127</v>
      </c>
      <c r="D65" s="13">
        <v>0</v>
      </c>
      <c r="E65" s="13">
        <v>1</v>
      </c>
    </row>
    <row r="66" spans="1:5" x14ac:dyDescent="0.3">
      <c r="A66" t="s">
        <v>401</v>
      </c>
      <c r="B66" t="s">
        <v>427</v>
      </c>
      <c r="C66" s="4" t="s">
        <v>39</v>
      </c>
      <c r="D66" s="13">
        <v>0</v>
      </c>
      <c r="E66" s="13">
        <v>1</v>
      </c>
    </row>
    <row r="67" spans="1:5" x14ac:dyDescent="0.3">
      <c r="A67" t="s">
        <v>401</v>
      </c>
      <c r="B67" t="s">
        <v>417</v>
      </c>
      <c r="C67" s="4" t="s">
        <v>87</v>
      </c>
      <c r="D67" s="13">
        <v>0</v>
      </c>
      <c r="E67" s="13">
        <v>1</v>
      </c>
    </row>
    <row r="68" spans="1:5" x14ac:dyDescent="0.3">
      <c r="A68" t="s">
        <v>401</v>
      </c>
      <c r="B68" t="s">
        <v>488</v>
      </c>
      <c r="C68" s="4" t="s">
        <v>37</v>
      </c>
      <c r="D68" s="13">
        <v>0</v>
      </c>
      <c r="E68" s="13">
        <v>1</v>
      </c>
    </row>
    <row r="69" spans="1:5" x14ac:dyDescent="0.3">
      <c r="A69" t="s">
        <v>401</v>
      </c>
      <c r="B69" t="s">
        <v>489</v>
      </c>
      <c r="C69" s="4" t="s">
        <v>33</v>
      </c>
      <c r="D69" s="13">
        <v>0</v>
      </c>
      <c r="E69" s="13">
        <v>1</v>
      </c>
    </row>
    <row r="70" spans="1:5" x14ac:dyDescent="0.3">
      <c r="A70" t="s">
        <v>401</v>
      </c>
      <c r="B70" t="s">
        <v>490</v>
      </c>
      <c r="C70" s="4" t="s">
        <v>94</v>
      </c>
      <c r="D70" s="13">
        <v>0</v>
      </c>
      <c r="E70" s="13">
        <v>1</v>
      </c>
    </row>
    <row r="71" spans="1:5" x14ac:dyDescent="0.3">
      <c r="A71" t="s">
        <v>401</v>
      </c>
      <c r="B71" t="s">
        <v>491</v>
      </c>
      <c r="C71" s="4" t="s">
        <v>44</v>
      </c>
      <c r="D71" s="13">
        <v>0</v>
      </c>
      <c r="E71" s="13">
        <v>1</v>
      </c>
    </row>
    <row r="72" spans="1:5" x14ac:dyDescent="0.3">
      <c r="A72" t="s">
        <v>401</v>
      </c>
      <c r="B72" t="s">
        <v>492</v>
      </c>
      <c r="C72" s="4" t="s">
        <v>171</v>
      </c>
      <c r="D72" s="13">
        <v>0</v>
      </c>
      <c r="E72" s="13">
        <v>1</v>
      </c>
    </row>
    <row r="73" spans="1:5" x14ac:dyDescent="0.3">
      <c r="A73" t="s">
        <v>404</v>
      </c>
      <c r="B73" t="s">
        <v>493</v>
      </c>
      <c r="C73" s="4" t="s">
        <v>36</v>
      </c>
      <c r="D73" s="13">
        <v>0</v>
      </c>
      <c r="E73" s="13">
        <v>1</v>
      </c>
    </row>
    <row r="74" spans="1:5" x14ac:dyDescent="0.3">
      <c r="A74" t="s">
        <v>404</v>
      </c>
      <c r="B74" t="s">
        <v>429</v>
      </c>
      <c r="C74" s="4" t="s">
        <v>36</v>
      </c>
      <c r="D74" s="13">
        <v>0</v>
      </c>
      <c r="E74" s="13">
        <v>1</v>
      </c>
    </row>
    <row r="75" spans="1:5" x14ac:dyDescent="0.3">
      <c r="A75" t="s">
        <v>404</v>
      </c>
      <c r="B75" t="s">
        <v>494</v>
      </c>
      <c r="C75" s="4" t="s">
        <v>34</v>
      </c>
      <c r="D75" s="13">
        <v>0</v>
      </c>
      <c r="E75" s="13">
        <v>1</v>
      </c>
    </row>
    <row r="76" spans="1:5" x14ac:dyDescent="0.3">
      <c r="A76" t="s">
        <v>404</v>
      </c>
      <c r="B76" t="s">
        <v>495</v>
      </c>
      <c r="C76" s="4" t="s">
        <v>44</v>
      </c>
      <c r="D76" s="13">
        <v>0</v>
      </c>
      <c r="E76" s="13">
        <v>1</v>
      </c>
    </row>
    <row r="77" spans="1:5" x14ac:dyDescent="0.3">
      <c r="A77" t="s">
        <v>404</v>
      </c>
      <c r="B77" t="s">
        <v>496</v>
      </c>
      <c r="C77" s="4" t="s">
        <v>31</v>
      </c>
      <c r="D77" s="13">
        <v>0</v>
      </c>
      <c r="E77" s="13">
        <v>1</v>
      </c>
    </row>
    <row r="78" spans="1:5" x14ac:dyDescent="0.3">
      <c r="A78" t="s">
        <v>404</v>
      </c>
      <c r="B78" t="s">
        <v>497</v>
      </c>
      <c r="C78" s="4" t="s">
        <v>195</v>
      </c>
      <c r="D78" s="13">
        <v>0</v>
      </c>
      <c r="E78" s="13">
        <v>1</v>
      </c>
    </row>
    <row r="79" spans="1:5" x14ac:dyDescent="0.3">
      <c r="A79" t="s">
        <v>404</v>
      </c>
      <c r="B79" t="s">
        <v>498</v>
      </c>
      <c r="C79" s="4" t="s">
        <v>39</v>
      </c>
      <c r="D79" s="13">
        <v>0</v>
      </c>
      <c r="E79" s="13">
        <v>1</v>
      </c>
    </row>
    <row r="80" spans="1:5" x14ac:dyDescent="0.3">
      <c r="A80" t="s">
        <v>404</v>
      </c>
      <c r="B80" t="s">
        <v>499</v>
      </c>
      <c r="C80" s="4" t="s">
        <v>52</v>
      </c>
      <c r="D80" s="13">
        <v>0</v>
      </c>
      <c r="E80" s="13">
        <v>1</v>
      </c>
    </row>
    <row r="81" spans="1:5" x14ac:dyDescent="0.3">
      <c r="A81" t="s">
        <v>407</v>
      </c>
      <c r="B81" t="s">
        <v>500</v>
      </c>
      <c r="C81" s="4" t="s">
        <v>45</v>
      </c>
      <c r="D81" s="13">
        <v>0</v>
      </c>
      <c r="E81" s="13">
        <v>1</v>
      </c>
    </row>
    <row r="82" spans="1:5" x14ac:dyDescent="0.3">
      <c r="A82" t="s">
        <v>407</v>
      </c>
      <c r="B82" t="s">
        <v>501</v>
      </c>
      <c r="C82" s="4" t="s">
        <v>173</v>
      </c>
      <c r="D82" s="13">
        <v>0</v>
      </c>
      <c r="E82" s="13">
        <v>1</v>
      </c>
    </row>
    <row r="83" spans="1:5" x14ac:dyDescent="0.3">
      <c r="A83" t="s">
        <v>407</v>
      </c>
      <c r="B83" t="s">
        <v>420</v>
      </c>
      <c r="C83" s="4" t="s">
        <v>25</v>
      </c>
      <c r="D83" s="13">
        <v>0</v>
      </c>
      <c r="E83" s="13">
        <v>1</v>
      </c>
    </row>
    <row r="84" spans="1:5" x14ac:dyDescent="0.3">
      <c r="A84" t="s">
        <v>407</v>
      </c>
      <c r="B84" t="s">
        <v>409</v>
      </c>
      <c r="C84" s="4" t="s">
        <v>50</v>
      </c>
      <c r="D84" s="13">
        <v>0</v>
      </c>
      <c r="E84" s="13">
        <v>1</v>
      </c>
    </row>
    <row r="85" spans="1:5" x14ac:dyDescent="0.3">
      <c r="A85" t="s">
        <v>407</v>
      </c>
      <c r="B85" t="s">
        <v>421</v>
      </c>
      <c r="C85" s="4" t="s">
        <v>95</v>
      </c>
      <c r="D85" s="13">
        <v>0</v>
      </c>
      <c r="E85" s="13">
        <v>1</v>
      </c>
    </row>
    <row r="86" spans="1:5" x14ac:dyDescent="0.3">
      <c r="A86" t="s">
        <v>407</v>
      </c>
      <c r="B86" t="s">
        <v>502</v>
      </c>
      <c r="C86" s="4" t="s">
        <v>128</v>
      </c>
      <c r="D86" s="13">
        <v>0</v>
      </c>
      <c r="E86" s="13">
        <v>1</v>
      </c>
    </row>
    <row r="87" spans="1:5" x14ac:dyDescent="0.3">
      <c r="A87" t="s">
        <v>407</v>
      </c>
      <c r="B87" t="s">
        <v>503</v>
      </c>
      <c r="C87" s="4" t="s">
        <v>41</v>
      </c>
      <c r="D87" s="13">
        <v>0</v>
      </c>
      <c r="E87" s="13">
        <v>1</v>
      </c>
    </row>
    <row r="88" spans="1:5" x14ac:dyDescent="0.3">
      <c r="A88" t="s">
        <v>407</v>
      </c>
      <c r="B88" t="s">
        <v>504</v>
      </c>
      <c r="C88" s="4" t="s">
        <v>509</v>
      </c>
      <c r="D88" s="13">
        <v>0</v>
      </c>
      <c r="E88" s="13">
        <v>1</v>
      </c>
    </row>
    <row r="89" spans="1:5" x14ac:dyDescent="0.3">
      <c r="A89" t="s">
        <v>410</v>
      </c>
      <c r="B89" t="s">
        <v>432</v>
      </c>
      <c r="C89" s="4" t="s">
        <v>30</v>
      </c>
      <c r="D89" s="13">
        <v>0</v>
      </c>
      <c r="E89" s="13">
        <v>1</v>
      </c>
    </row>
    <row r="90" spans="1:5" x14ac:dyDescent="0.3">
      <c r="A90" t="s">
        <v>410</v>
      </c>
      <c r="B90" t="s">
        <v>505</v>
      </c>
      <c r="C90" s="4" t="s">
        <v>25</v>
      </c>
      <c r="D90" s="13">
        <v>0</v>
      </c>
      <c r="E90" s="13">
        <v>1</v>
      </c>
    </row>
    <row r="91" spans="1:5" x14ac:dyDescent="0.3">
      <c r="A91" t="s">
        <v>410</v>
      </c>
      <c r="B91" t="s">
        <v>506</v>
      </c>
      <c r="C91" s="4" t="s">
        <v>25</v>
      </c>
      <c r="D91" s="13">
        <v>0</v>
      </c>
      <c r="E91" s="13">
        <v>1</v>
      </c>
    </row>
    <row r="92" spans="1:5" x14ac:dyDescent="0.3">
      <c r="A92" t="s">
        <v>410</v>
      </c>
      <c r="B92" t="s">
        <v>507</v>
      </c>
      <c r="C92" s="4" t="s">
        <v>37</v>
      </c>
      <c r="D92" s="13">
        <v>0</v>
      </c>
      <c r="E92" s="13">
        <v>1</v>
      </c>
    </row>
  </sheetData>
  <autoFilter ref="A1:E92" xr:uid="{CDBC3CBD-BD29-4446-9D02-C16A793A63A7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E7CA-2907-4EF3-BD4A-09686FF1BCDC}">
  <sheetPr codeName="Sheet12"/>
  <dimension ref="A1:E70"/>
  <sheetViews>
    <sheetView workbookViewId="0">
      <selection activeCell="F38" sqref="F38"/>
    </sheetView>
  </sheetViews>
  <sheetFormatPr defaultRowHeight="14.4" x14ac:dyDescent="0.3"/>
  <cols>
    <col min="1" max="1" width="25.33203125" bestFit="1" customWidth="1"/>
    <col min="2" max="2" width="33.6640625" customWidth="1"/>
    <col min="3" max="3" width="13.33203125" bestFit="1" customWidth="1"/>
    <col min="4" max="4" width="10.109375" bestFit="1" customWidth="1"/>
    <col min="5" max="5" width="10.33203125" bestFit="1" customWidth="1"/>
    <col min="7" max="7" width="9.109375" bestFit="1" customWidth="1"/>
  </cols>
  <sheetData>
    <row r="1" spans="1:5" x14ac:dyDescent="0.3">
      <c r="A1" s="10" t="s">
        <v>393</v>
      </c>
      <c r="B1" s="10" t="s">
        <v>346</v>
      </c>
      <c r="C1" s="10" t="s">
        <v>54</v>
      </c>
      <c r="D1" s="10" t="s">
        <v>347</v>
      </c>
      <c r="E1" s="10" t="s">
        <v>348</v>
      </c>
    </row>
    <row r="2" spans="1:5" x14ac:dyDescent="0.3">
      <c r="A2" t="s">
        <v>350</v>
      </c>
      <c r="B2" t="s">
        <v>351</v>
      </c>
      <c r="C2" t="s">
        <v>25</v>
      </c>
      <c r="D2">
        <v>1</v>
      </c>
    </row>
    <row r="3" spans="1:5" x14ac:dyDescent="0.3">
      <c r="A3" t="s">
        <v>352</v>
      </c>
      <c r="B3" t="s">
        <v>353</v>
      </c>
      <c r="C3" t="s">
        <v>140</v>
      </c>
      <c r="D3">
        <v>1</v>
      </c>
    </row>
    <row r="4" spans="1:5" x14ac:dyDescent="0.3">
      <c r="A4" t="s">
        <v>352</v>
      </c>
      <c r="B4" t="s">
        <v>354</v>
      </c>
      <c r="C4" t="s">
        <v>40</v>
      </c>
      <c r="D4">
        <v>1</v>
      </c>
    </row>
    <row r="5" spans="1:5" x14ac:dyDescent="0.3">
      <c r="A5" t="s">
        <v>355</v>
      </c>
      <c r="B5" t="s">
        <v>356</v>
      </c>
      <c r="C5" t="s">
        <v>127</v>
      </c>
      <c r="D5">
        <v>1</v>
      </c>
    </row>
    <row r="6" spans="1:5" x14ac:dyDescent="0.3">
      <c r="A6" t="s">
        <v>355</v>
      </c>
      <c r="B6" t="s">
        <v>357</v>
      </c>
      <c r="C6" t="s">
        <v>35</v>
      </c>
      <c r="D6">
        <v>1</v>
      </c>
    </row>
    <row r="7" spans="1:5" x14ac:dyDescent="0.3">
      <c r="A7" t="s">
        <v>355</v>
      </c>
      <c r="B7" t="s">
        <v>358</v>
      </c>
      <c r="C7" t="s">
        <v>36</v>
      </c>
      <c r="D7">
        <v>1</v>
      </c>
    </row>
    <row r="8" spans="1:5" x14ac:dyDescent="0.3">
      <c r="A8" t="s">
        <v>359</v>
      </c>
      <c r="B8" t="s">
        <v>360</v>
      </c>
      <c r="C8" t="s">
        <v>30</v>
      </c>
      <c r="D8">
        <v>1</v>
      </c>
    </row>
    <row r="9" spans="1:5" x14ac:dyDescent="0.3">
      <c r="A9" t="s">
        <v>361</v>
      </c>
      <c r="B9" t="s">
        <v>362</v>
      </c>
      <c r="C9" t="s">
        <v>95</v>
      </c>
      <c r="D9">
        <v>1</v>
      </c>
    </row>
    <row r="10" spans="1:5" x14ac:dyDescent="0.3">
      <c r="A10" t="s">
        <v>361</v>
      </c>
      <c r="B10" t="s">
        <v>363</v>
      </c>
      <c r="C10" t="s">
        <v>127</v>
      </c>
      <c r="D10">
        <v>1</v>
      </c>
    </row>
    <row r="11" spans="1:5" x14ac:dyDescent="0.3">
      <c r="A11" t="s">
        <v>380</v>
      </c>
      <c r="B11" t="s">
        <v>381</v>
      </c>
      <c r="C11" t="s">
        <v>35</v>
      </c>
      <c r="D11">
        <v>1</v>
      </c>
    </row>
    <row r="12" spans="1:5" x14ac:dyDescent="0.3">
      <c r="A12" t="s">
        <v>380</v>
      </c>
      <c r="B12" t="s">
        <v>382</v>
      </c>
      <c r="C12" t="s">
        <v>34</v>
      </c>
      <c r="D12">
        <v>1</v>
      </c>
    </row>
    <row r="13" spans="1:5" x14ac:dyDescent="0.3">
      <c r="A13" t="s">
        <v>383</v>
      </c>
      <c r="B13" t="s">
        <v>384</v>
      </c>
      <c r="C13" t="s">
        <v>45</v>
      </c>
      <c r="D13">
        <v>1</v>
      </c>
    </row>
    <row r="14" spans="1:5" x14ac:dyDescent="0.3">
      <c r="A14" t="s">
        <v>350</v>
      </c>
      <c r="B14" t="s">
        <v>364</v>
      </c>
      <c r="C14" t="s">
        <v>349</v>
      </c>
      <c r="D14">
        <v>1</v>
      </c>
    </row>
    <row r="15" spans="1:5" x14ac:dyDescent="0.3">
      <c r="A15" t="s">
        <v>352</v>
      </c>
      <c r="B15" t="s">
        <v>365</v>
      </c>
      <c r="C15" t="s">
        <v>43</v>
      </c>
      <c r="D15">
        <v>1</v>
      </c>
    </row>
    <row r="16" spans="1:5" x14ac:dyDescent="0.3">
      <c r="A16" t="s">
        <v>352</v>
      </c>
      <c r="B16" t="s">
        <v>366</v>
      </c>
      <c r="C16" t="s">
        <v>127</v>
      </c>
      <c r="D16">
        <v>1</v>
      </c>
    </row>
    <row r="17" spans="1:4" x14ac:dyDescent="0.3">
      <c r="A17" t="s">
        <v>355</v>
      </c>
      <c r="B17" t="s">
        <v>367</v>
      </c>
      <c r="C17" t="s">
        <v>40</v>
      </c>
      <c r="D17">
        <v>1</v>
      </c>
    </row>
    <row r="18" spans="1:4" x14ac:dyDescent="0.3">
      <c r="A18" t="s">
        <v>355</v>
      </c>
      <c r="B18" t="s">
        <v>368</v>
      </c>
      <c r="C18" t="s">
        <v>52</v>
      </c>
      <c r="D18">
        <v>1</v>
      </c>
    </row>
    <row r="19" spans="1:4" x14ac:dyDescent="0.3">
      <c r="A19" t="s">
        <v>355</v>
      </c>
      <c r="B19" t="s">
        <v>369</v>
      </c>
      <c r="C19" t="s">
        <v>35</v>
      </c>
      <c r="D19">
        <v>1</v>
      </c>
    </row>
    <row r="20" spans="1:4" x14ac:dyDescent="0.3">
      <c r="A20" t="s">
        <v>359</v>
      </c>
      <c r="B20" t="s">
        <v>370</v>
      </c>
      <c r="C20" t="s">
        <v>45</v>
      </c>
      <c r="D20">
        <v>1</v>
      </c>
    </row>
    <row r="21" spans="1:4" x14ac:dyDescent="0.3">
      <c r="A21" t="s">
        <v>361</v>
      </c>
      <c r="B21" t="s">
        <v>371</v>
      </c>
      <c r="C21" t="s">
        <v>29</v>
      </c>
      <c r="D21">
        <v>1</v>
      </c>
    </row>
    <row r="22" spans="1:4" x14ac:dyDescent="0.3">
      <c r="A22" t="s">
        <v>361</v>
      </c>
      <c r="B22" t="s">
        <v>372</v>
      </c>
      <c r="C22" t="s">
        <v>140</v>
      </c>
      <c r="D22">
        <v>1</v>
      </c>
    </row>
    <row r="23" spans="1:4" x14ac:dyDescent="0.3">
      <c r="A23" t="s">
        <v>380</v>
      </c>
      <c r="B23" t="s">
        <v>385</v>
      </c>
      <c r="C23" t="s">
        <v>81</v>
      </c>
      <c r="D23">
        <v>1</v>
      </c>
    </row>
    <row r="24" spans="1:4" x14ac:dyDescent="0.3">
      <c r="A24" t="s">
        <v>380</v>
      </c>
      <c r="B24" t="s">
        <v>386</v>
      </c>
      <c r="C24" t="s">
        <v>196</v>
      </c>
      <c r="D24">
        <v>1</v>
      </c>
    </row>
    <row r="25" spans="1:4" x14ac:dyDescent="0.3">
      <c r="A25" t="s">
        <v>383</v>
      </c>
      <c r="B25" t="s">
        <v>387</v>
      </c>
      <c r="C25" t="s">
        <v>65</v>
      </c>
      <c r="D25">
        <v>1</v>
      </c>
    </row>
    <row r="26" spans="1:4" x14ac:dyDescent="0.3">
      <c r="A26" t="s">
        <v>350</v>
      </c>
      <c r="B26" t="s">
        <v>373</v>
      </c>
      <c r="C26" t="s">
        <v>180</v>
      </c>
      <c r="D26">
        <v>1</v>
      </c>
    </row>
    <row r="27" spans="1:4" x14ac:dyDescent="0.3">
      <c r="A27" t="s">
        <v>352</v>
      </c>
      <c r="B27" t="s">
        <v>388</v>
      </c>
      <c r="C27" t="s">
        <v>63</v>
      </c>
      <c r="D27">
        <v>1</v>
      </c>
    </row>
    <row r="28" spans="1:4" x14ac:dyDescent="0.3">
      <c r="A28" t="s">
        <v>352</v>
      </c>
      <c r="B28" t="s">
        <v>389</v>
      </c>
      <c r="C28" t="s">
        <v>51</v>
      </c>
      <c r="D28">
        <v>1</v>
      </c>
    </row>
    <row r="29" spans="1:4" x14ac:dyDescent="0.3">
      <c r="A29" t="s">
        <v>355</v>
      </c>
      <c r="B29" t="s">
        <v>374</v>
      </c>
      <c r="C29" t="s">
        <v>78</v>
      </c>
      <c r="D29">
        <v>1</v>
      </c>
    </row>
    <row r="30" spans="1:4" x14ac:dyDescent="0.3">
      <c r="A30" t="s">
        <v>355</v>
      </c>
      <c r="B30" t="s">
        <v>375</v>
      </c>
      <c r="C30" t="s">
        <v>28</v>
      </c>
      <c r="D30">
        <v>1</v>
      </c>
    </row>
    <row r="31" spans="1:4" x14ac:dyDescent="0.3">
      <c r="A31" t="s">
        <v>355</v>
      </c>
      <c r="B31" t="s">
        <v>376</v>
      </c>
      <c r="C31" t="s">
        <v>195</v>
      </c>
      <c r="D31">
        <v>1</v>
      </c>
    </row>
    <row r="32" spans="1:4" x14ac:dyDescent="0.3">
      <c r="A32" t="s">
        <v>359</v>
      </c>
      <c r="B32" t="s">
        <v>377</v>
      </c>
      <c r="C32" t="s">
        <v>30</v>
      </c>
      <c r="D32">
        <v>1</v>
      </c>
    </row>
    <row r="33" spans="1:5" x14ac:dyDescent="0.3">
      <c r="A33" t="s">
        <v>361</v>
      </c>
      <c r="B33" t="s">
        <v>378</v>
      </c>
      <c r="C33" t="s">
        <v>127</v>
      </c>
      <c r="D33">
        <v>1</v>
      </c>
    </row>
    <row r="34" spans="1:5" x14ac:dyDescent="0.3">
      <c r="A34" t="s">
        <v>361</v>
      </c>
      <c r="B34" t="s">
        <v>379</v>
      </c>
      <c r="C34" t="s">
        <v>49</v>
      </c>
      <c r="D34">
        <v>1</v>
      </c>
    </row>
    <row r="35" spans="1:5" x14ac:dyDescent="0.3">
      <c r="A35" t="s">
        <v>380</v>
      </c>
      <c r="B35" t="s">
        <v>390</v>
      </c>
      <c r="C35" t="s">
        <v>32</v>
      </c>
      <c r="D35">
        <v>1</v>
      </c>
    </row>
    <row r="36" spans="1:5" x14ac:dyDescent="0.3">
      <c r="A36" t="s">
        <v>380</v>
      </c>
      <c r="B36" t="s">
        <v>391</v>
      </c>
      <c r="C36" t="s">
        <v>49</v>
      </c>
      <c r="D36">
        <v>1</v>
      </c>
    </row>
    <row r="37" spans="1:5" x14ac:dyDescent="0.3">
      <c r="A37" t="s">
        <v>383</v>
      </c>
      <c r="B37" t="s">
        <v>392</v>
      </c>
      <c r="C37" t="s">
        <v>43</v>
      </c>
      <c r="D37">
        <v>1</v>
      </c>
    </row>
    <row r="38" spans="1:5" x14ac:dyDescent="0.3">
      <c r="A38" t="s">
        <v>395</v>
      </c>
      <c r="B38" t="s">
        <v>396</v>
      </c>
      <c r="C38" t="s">
        <v>34</v>
      </c>
      <c r="E38">
        <v>1</v>
      </c>
    </row>
    <row r="39" spans="1:5" x14ac:dyDescent="0.3">
      <c r="A39" t="s">
        <v>395</v>
      </c>
      <c r="B39" t="s">
        <v>397</v>
      </c>
      <c r="C39" t="s">
        <v>129</v>
      </c>
      <c r="E39">
        <v>1</v>
      </c>
    </row>
    <row r="40" spans="1:5" x14ac:dyDescent="0.3">
      <c r="A40" t="s">
        <v>398</v>
      </c>
      <c r="B40" t="s">
        <v>399</v>
      </c>
      <c r="C40" t="s">
        <v>39</v>
      </c>
      <c r="E40">
        <v>1</v>
      </c>
    </row>
    <row r="41" spans="1:5" x14ac:dyDescent="0.3">
      <c r="A41" t="s">
        <v>398</v>
      </c>
      <c r="B41" t="s">
        <v>400</v>
      </c>
      <c r="C41" t="s">
        <v>140</v>
      </c>
      <c r="E41">
        <v>1</v>
      </c>
    </row>
    <row r="42" spans="1:5" x14ac:dyDescent="0.3">
      <c r="A42" t="s">
        <v>401</v>
      </c>
      <c r="B42" t="s">
        <v>402</v>
      </c>
      <c r="C42" t="s">
        <v>31</v>
      </c>
      <c r="E42">
        <v>1</v>
      </c>
    </row>
    <row r="43" spans="1:5" x14ac:dyDescent="0.3">
      <c r="A43" t="s">
        <v>401</v>
      </c>
      <c r="B43" t="s">
        <v>403</v>
      </c>
      <c r="C43" t="s">
        <v>63</v>
      </c>
      <c r="E43">
        <v>1</v>
      </c>
    </row>
    <row r="44" spans="1:5" x14ac:dyDescent="0.3">
      <c r="A44" t="s">
        <v>404</v>
      </c>
      <c r="B44" t="s">
        <v>405</v>
      </c>
      <c r="C44" t="s">
        <v>43</v>
      </c>
      <c r="E44">
        <v>1</v>
      </c>
    </row>
    <row r="45" spans="1:5" x14ac:dyDescent="0.3">
      <c r="A45" t="s">
        <v>404</v>
      </c>
      <c r="B45" t="s">
        <v>406</v>
      </c>
      <c r="C45" t="s">
        <v>34</v>
      </c>
      <c r="E45">
        <v>1</v>
      </c>
    </row>
    <row r="46" spans="1:5" x14ac:dyDescent="0.3">
      <c r="A46" t="s">
        <v>407</v>
      </c>
      <c r="B46" t="s">
        <v>408</v>
      </c>
      <c r="C46" t="s">
        <v>30</v>
      </c>
      <c r="E46">
        <v>1</v>
      </c>
    </row>
    <row r="47" spans="1:5" x14ac:dyDescent="0.3">
      <c r="A47" t="s">
        <v>407</v>
      </c>
      <c r="B47" t="s">
        <v>409</v>
      </c>
      <c r="C47" t="s">
        <v>50</v>
      </c>
      <c r="E47">
        <v>1</v>
      </c>
    </row>
    <row r="48" spans="1:5" x14ac:dyDescent="0.3">
      <c r="A48" t="s">
        <v>410</v>
      </c>
      <c r="B48" t="s">
        <v>411</v>
      </c>
      <c r="C48" t="s">
        <v>25</v>
      </c>
      <c r="E48">
        <v>1</v>
      </c>
    </row>
    <row r="49" spans="1:5" x14ac:dyDescent="0.3">
      <c r="A49" t="s">
        <v>395</v>
      </c>
      <c r="B49" t="s">
        <v>412</v>
      </c>
      <c r="C49" t="s">
        <v>394</v>
      </c>
      <c r="E49">
        <v>1</v>
      </c>
    </row>
    <row r="50" spans="1:5" x14ac:dyDescent="0.3">
      <c r="A50" t="s">
        <v>395</v>
      </c>
      <c r="B50" t="s">
        <v>413</v>
      </c>
      <c r="C50" t="s">
        <v>44</v>
      </c>
      <c r="E50">
        <v>1</v>
      </c>
    </row>
    <row r="51" spans="1:5" x14ac:dyDescent="0.3">
      <c r="A51" t="s">
        <v>398</v>
      </c>
      <c r="B51" t="s">
        <v>414</v>
      </c>
      <c r="C51" t="s">
        <v>33</v>
      </c>
      <c r="E51">
        <v>1</v>
      </c>
    </row>
    <row r="52" spans="1:5" x14ac:dyDescent="0.3">
      <c r="A52" t="s">
        <v>398</v>
      </c>
      <c r="B52" t="s">
        <v>415</v>
      </c>
      <c r="C52" t="s">
        <v>64</v>
      </c>
      <c r="E52">
        <v>1</v>
      </c>
    </row>
    <row r="53" spans="1:5" x14ac:dyDescent="0.3">
      <c r="A53" t="s">
        <v>401</v>
      </c>
      <c r="B53" t="s">
        <v>416</v>
      </c>
      <c r="C53" t="s">
        <v>29</v>
      </c>
      <c r="E53">
        <v>1</v>
      </c>
    </row>
    <row r="54" spans="1:5" x14ac:dyDescent="0.3">
      <c r="A54" t="s">
        <v>401</v>
      </c>
      <c r="B54" t="s">
        <v>417</v>
      </c>
      <c r="C54" t="s">
        <v>87</v>
      </c>
      <c r="E54">
        <v>1</v>
      </c>
    </row>
    <row r="55" spans="1:5" x14ac:dyDescent="0.3">
      <c r="A55" t="s">
        <v>404</v>
      </c>
      <c r="B55" t="s">
        <v>418</v>
      </c>
      <c r="C55" t="s">
        <v>30</v>
      </c>
      <c r="E55">
        <v>1</v>
      </c>
    </row>
    <row r="56" spans="1:5" x14ac:dyDescent="0.3">
      <c r="A56" t="s">
        <v>404</v>
      </c>
      <c r="B56" t="s">
        <v>419</v>
      </c>
      <c r="C56" t="s">
        <v>154</v>
      </c>
      <c r="E56">
        <v>1</v>
      </c>
    </row>
    <row r="57" spans="1:5" x14ac:dyDescent="0.3">
      <c r="A57" t="s">
        <v>407</v>
      </c>
      <c r="B57" t="s">
        <v>420</v>
      </c>
      <c r="C57" t="s">
        <v>25</v>
      </c>
      <c r="E57">
        <v>1</v>
      </c>
    </row>
    <row r="58" spans="1:5" x14ac:dyDescent="0.3">
      <c r="A58" t="s">
        <v>407</v>
      </c>
      <c r="B58" t="s">
        <v>421</v>
      </c>
      <c r="C58" t="s">
        <v>45</v>
      </c>
      <c r="E58">
        <v>1</v>
      </c>
    </row>
    <row r="59" spans="1:5" x14ac:dyDescent="0.3">
      <c r="A59" t="s">
        <v>410</v>
      </c>
      <c r="B59" t="s">
        <v>422</v>
      </c>
      <c r="C59" t="s">
        <v>29</v>
      </c>
      <c r="E59">
        <v>1</v>
      </c>
    </row>
    <row r="60" spans="1:5" x14ac:dyDescent="0.3">
      <c r="A60" t="s">
        <v>395</v>
      </c>
      <c r="B60" t="s">
        <v>423</v>
      </c>
      <c r="C60" t="s">
        <v>30</v>
      </c>
      <c r="E60">
        <v>1</v>
      </c>
    </row>
    <row r="61" spans="1:5" x14ac:dyDescent="0.3">
      <c r="A61" t="s">
        <v>395</v>
      </c>
      <c r="B61" t="s">
        <v>424</v>
      </c>
      <c r="C61" t="s">
        <v>29</v>
      </c>
      <c r="E61">
        <v>1</v>
      </c>
    </row>
    <row r="62" spans="1:5" x14ac:dyDescent="0.3">
      <c r="A62" t="s">
        <v>398</v>
      </c>
      <c r="B62" t="s">
        <v>425</v>
      </c>
      <c r="C62" t="s">
        <v>25</v>
      </c>
      <c r="E62">
        <v>1</v>
      </c>
    </row>
    <row r="63" spans="1:5" x14ac:dyDescent="0.3">
      <c r="A63" t="s">
        <v>398</v>
      </c>
      <c r="B63" t="s">
        <v>426</v>
      </c>
      <c r="C63" t="s">
        <v>30</v>
      </c>
      <c r="E63">
        <v>1</v>
      </c>
    </row>
    <row r="64" spans="1:5" x14ac:dyDescent="0.3">
      <c r="A64" t="s">
        <v>401</v>
      </c>
      <c r="B64" t="s">
        <v>427</v>
      </c>
      <c r="C64" t="s">
        <v>39</v>
      </c>
      <c r="E64">
        <v>1</v>
      </c>
    </row>
    <row r="65" spans="1:5" x14ac:dyDescent="0.3">
      <c r="A65" t="s">
        <v>401</v>
      </c>
      <c r="B65" t="s">
        <v>428</v>
      </c>
      <c r="C65" t="s">
        <v>32</v>
      </c>
      <c r="E65">
        <v>1</v>
      </c>
    </row>
    <row r="66" spans="1:5" x14ac:dyDescent="0.3">
      <c r="A66" t="s">
        <v>404</v>
      </c>
      <c r="B66" t="s">
        <v>429</v>
      </c>
      <c r="C66" t="s">
        <v>25</v>
      </c>
      <c r="E66">
        <v>1</v>
      </c>
    </row>
    <row r="67" spans="1:5" x14ac:dyDescent="0.3">
      <c r="A67" t="s">
        <v>404</v>
      </c>
      <c r="B67" t="s">
        <v>430</v>
      </c>
      <c r="C67" t="s">
        <v>180</v>
      </c>
      <c r="E67">
        <v>1</v>
      </c>
    </row>
    <row r="68" spans="1:5" x14ac:dyDescent="0.3">
      <c r="A68" t="s">
        <v>407</v>
      </c>
      <c r="B68" t="s">
        <v>431</v>
      </c>
      <c r="C68" t="s">
        <v>51</v>
      </c>
      <c r="E68">
        <v>1</v>
      </c>
    </row>
    <row r="69" spans="1:5" x14ac:dyDescent="0.3">
      <c r="A69" t="s">
        <v>407</v>
      </c>
      <c r="B69" t="s">
        <v>432</v>
      </c>
      <c r="C69" t="s">
        <v>30</v>
      </c>
      <c r="E69">
        <v>1</v>
      </c>
    </row>
    <row r="70" spans="1:5" x14ac:dyDescent="0.3">
      <c r="A70" t="s">
        <v>410</v>
      </c>
      <c r="B70" t="s">
        <v>433</v>
      </c>
      <c r="C70" t="s">
        <v>42</v>
      </c>
      <c r="E70">
        <v>1</v>
      </c>
    </row>
  </sheetData>
  <autoFilter ref="A1:E1" xr:uid="{1FD0E7CA-2907-4EF3-BD4A-09686FF1BCD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70B2-E349-4266-A097-AD542BD4F5A2}">
  <sheetPr codeName="Sheet2">
    <tabColor theme="8" tint="0.59999389629810485"/>
  </sheetPr>
  <dimension ref="C1:AB132"/>
  <sheetViews>
    <sheetView showGridLines="0" tabSelected="1" zoomScale="80" zoomScaleNormal="80" workbookViewId="0">
      <selection activeCell="G19" sqref="G19"/>
    </sheetView>
  </sheetViews>
  <sheetFormatPr defaultRowHeight="14.4" x14ac:dyDescent="0.3"/>
  <cols>
    <col min="1" max="1" width="2.109375" customWidth="1"/>
    <col min="2" max="2" width="1.88671875" customWidth="1"/>
    <col min="3" max="3" width="33" customWidth="1"/>
    <col min="4" max="4" width="35.77734375" bestFit="1" customWidth="1"/>
    <col min="5" max="5" width="36.21875" customWidth="1"/>
    <col min="6" max="6" width="3.88671875" customWidth="1"/>
    <col min="7" max="7" width="19.88671875" bestFit="1" customWidth="1"/>
    <col min="8" max="8" width="3.77734375" customWidth="1"/>
    <col min="9" max="9" width="22.21875" bestFit="1" customWidth="1"/>
    <col min="10" max="10" width="3.88671875" customWidth="1"/>
  </cols>
  <sheetData>
    <row r="1" spans="3:28" ht="7.5" customHeight="1" thickBot="1" x14ac:dyDescent="0.35"/>
    <row r="2" spans="3:28" ht="24" thickBot="1" x14ac:dyDescent="0.5">
      <c r="C2" s="25" t="s">
        <v>85</v>
      </c>
      <c r="D2" s="52" t="s">
        <v>517</v>
      </c>
      <c r="E2" s="24" t="s">
        <v>33</v>
      </c>
      <c r="K2" s="5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5"/>
    </row>
    <row r="3" spans="3:28" ht="15" thickBot="1" x14ac:dyDescent="0.35">
      <c r="C3" s="38"/>
      <c r="D3" s="34" t="s">
        <v>299</v>
      </c>
      <c r="E3" s="39"/>
      <c r="I3" s="51" t="s">
        <v>523</v>
      </c>
      <c r="J3" s="62"/>
      <c r="K3" s="56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3:28" x14ac:dyDescent="0.3">
      <c r="C4" s="27">
        <f>VLOOKUP($C$2,Summary!$A$2:$BA$130,MATCH($D4,Summary!$A$1:$BA$1,0),FALSE)</f>
        <v>0.41699999999999998</v>
      </c>
      <c r="D4" s="31" t="s">
        <v>289</v>
      </c>
      <c r="E4" s="20">
        <f>VLOOKUP($E$2,Summary!$A$2:$BA$130,MATCH($D4,Summary!$A$1:$BA$1,0),FALSE)</f>
        <v>0.69199999999999995</v>
      </c>
      <c r="G4" s="45" t="s">
        <v>519</v>
      </c>
      <c r="I4" s="49" t="s">
        <v>134</v>
      </c>
      <c r="J4" s="57"/>
      <c r="K4" s="56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3:28" x14ac:dyDescent="0.3">
      <c r="C5" s="28">
        <f>VLOOKUP($C$2,Summary!$A$2:$BA$130,MATCH($D5,Summary!$A$1:$BA$1,0),FALSE)</f>
        <v>4.8</v>
      </c>
      <c r="D5" s="31" t="s">
        <v>58</v>
      </c>
      <c r="E5" s="21">
        <f>VLOOKUP($E$2,Summary!$A$2:$BA$130,MATCH($D5,Summary!$A$1:$BA$1,0),FALSE)</f>
        <v>-1.2</v>
      </c>
      <c r="G5" s="46" t="s">
        <v>520</v>
      </c>
      <c r="I5" s="49" t="s">
        <v>99</v>
      </c>
      <c r="J5" s="57"/>
      <c r="K5" s="56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</row>
    <row r="6" spans="3:28" x14ac:dyDescent="0.3">
      <c r="C6" s="29">
        <f>VLOOKUP($C$2,Summary!$A$2:$BA$130,MATCH($D6,Summary!$A$1:$BA$1,0),FALSE)</f>
        <v>67</v>
      </c>
      <c r="D6" s="31" t="s">
        <v>290</v>
      </c>
      <c r="E6" s="22">
        <f>VLOOKUP($E$2,Summary!$A$2:$BA$130,MATCH($D6,Summary!$A$1:$BA$1,0),FALSE)</f>
        <v>12</v>
      </c>
      <c r="G6" s="47" t="s">
        <v>521</v>
      </c>
      <c r="I6" s="49" t="s">
        <v>25</v>
      </c>
      <c r="J6" s="57"/>
      <c r="K6" s="56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8"/>
    </row>
    <row r="7" spans="3:28" x14ac:dyDescent="0.3">
      <c r="C7" s="29">
        <f>VLOOKUP($C$2,Summary!$A$2:$BA$130,MATCH($D7,Summary!$A$1:$BA$1,0),FALSE)</f>
        <v>67</v>
      </c>
      <c r="D7" s="31" t="s">
        <v>291</v>
      </c>
      <c r="E7" s="22">
        <f>VLOOKUP($E$2,Summary!$A$2:$BA$130,MATCH($D7,Summary!$A$1:$BA$1,0),FALSE)</f>
        <v>13</v>
      </c>
      <c r="G7" s="48" t="s">
        <v>522</v>
      </c>
      <c r="I7" s="49" t="s">
        <v>168</v>
      </c>
      <c r="J7" s="57"/>
      <c r="K7" s="56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8"/>
    </row>
    <row r="8" spans="3:28" x14ac:dyDescent="0.3">
      <c r="C8" s="28">
        <f>VLOOKUP($C$2,Summary!$A$2:$BA$130,MATCH($D8,Summary!$A$1:$BA$1,0),FALSE)</f>
        <v>0.5</v>
      </c>
      <c r="D8" s="31" t="s">
        <v>292</v>
      </c>
      <c r="E8" s="21">
        <f>VLOOKUP($E$2,Summary!$A$2:$BA$130,MATCH($D8,Summary!$A$1:$BA$1,0),FALSE)</f>
        <v>13.3</v>
      </c>
      <c r="I8" s="49" t="s">
        <v>104</v>
      </c>
      <c r="J8" s="57"/>
      <c r="K8" s="56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8"/>
    </row>
    <row r="9" spans="3:28" x14ac:dyDescent="0.3">
      <c r="C9" s="29">
        <f>VLOOKUP($C$2,Summary!$A$2:$BA$130,MATCH($D9,Summary!$A$1:$BA$1,0),FALSE)</f>
        <v>73</v>
      </c>
      <c r="D9" s="31" t="s">
        <v>288</v>
      </c>
      <c r="E9" s="22">
        <f>VLOOKUP($E$2,Summary!$A$2:$BA$130,MATCH($D9,Summary!$A$1:$BA$1,0),FALSE)</f>
        <v>22</v>
      </c>
      <c r="I9" s="49" t="s">
        <v>139</v>
      </c>
      <c r="J9" s="57"/>
      <c r="K9" s="56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8"/>
    </row>
    <row r="10" spans="3:28" x14ac:dyDescent="0.3">
      <c r="C10" s="29">
        <f>VLOOKUP($C$2,Summary!$A$2:$BA$130,MATCH($D10,Summary!$A$1:$BA$1,0),FALSE)</f>
        <v>53</v>
      </c>
      <c r="D10" s="32" t="s">
        <v>293</v>
      </c>
      <c r="E10" s="22">
        <f>VLOOKUP($E$2,Summary!$A$2:$BA$130,MATCH($D10,Summary!$A$1:$BA$1,0),FALSE)</f>
        <v>35</v>
      </c>
      <c r="I10" s="49" t="s">
        <v>50</v>
      </c>
      <c r="J10" s="57"/>
      <c r="K10" s="56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8"/>
    </row>
    <row r="11" spans="3:28" x14ac:dyDescent="0.3">
      <c r="C11" s="29">
        <f>VLOOKUP($C$2,Summary!$A$2:$BA$130,MATCH($D11,Summary!$A$1:$BA$1,0),FALSE)</f>
        <v>60</v>
      </c>
      <c r="D11" s="32" t="s">
        <v>294</v>
      </c>
      <c r="E11" s="22">
        <f>VLOOKUP($E$2,Summary!$A$2:$BA$130,MATCH($D11,Summary!$A$1:$BA$1,0),FALSE)</f>
        <v>7</v>
      </c>
      <c r="I11" s="49" t="s">
        <v>164</v>
      </c>
      <c r="J11" s="57"/>
      <c r="K11" s="56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8"/>
    </row>
    <row r="12" spans="3:28" x14ac:dyDescent="0.3">
      <c r="C12" s="29">
        <f>VLOOKUP($C$2,Summary!$A$2:$BA$130,MATCH($D12,Summary!$A$1:$BA$1,0),FALSE)</f>
        <v>82</v>
      </c>
      <c r="D12" s="32" t="s">
        <v>295</v>
      </c>
      <c r="E12" s="22">
        <f>VLOOKUP($E$2,Summary!$A$2:$BA$130,MATCH($D12,Summary!$A$1:$BA$1,0),FALSE)</f>
        <v>14</v>
      </c>
      <c r="I12" s="49" t="s">
        <v>64</v>
      </c>
      <c r="J12" s="57"/>
      <c r="K12" s="56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8"/>
    </row>
    <row r="13" spans="3:28" x14ac:dyDescent="0.3">
      <c r="C13" s="28">
        <f>VLOOKUP($C$2,Summary!$A$2:$BA$130,MATCH($D13,Summary!$A$1:$BA$1,0),FALSE)</f>
        <v>53.7</v>
      </c>
      <c r="D13" s="32" t="s">
        <v>296</v>
      </c>
      <c r="E13" s="21">
        <f>VLOOKUP($E$2,Summary!$A$2:$BA$130,MATCH($D13,Summary!$A$1:$BA$1,0),FALSE)</f>
        <v>75.2</v>
      </c>
      <c r="I13" s="49" t="s">
        <v>79</v>
      </c>
      <c r="J13" s="57"/>
      <c r="K13" s="56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8"/>
    </row>
    <row r="14" spans="3:28" x14ac:dyDescent="0.3">
      <c r="C14" s="28">
        <f>VLOOKUP($C$2,Summary!$A$2:$BA$130,MATCH($D14,Summary!$A$1:$BA$1,0),FALSE)</f>
        <v>40.799999999999997</v>
      </c>
      <c r="D14" s="32" t="s">
        <v>297</v>
      </c>
      <c r="E14" s="21">
        <f>VLOOKUP($E$2,Summary!$A$2:$BA$130,MATCH($D14,Summary!$A$1:$BA$1,0),FALSE)</f>
        <v>51.6</v>
      </c>
      <c r="I14" s="49" t="s">
        <v>176</v>
      </c>
      <c r="J14" s="57"/>
      <c r="K14" s="56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8"/>
    </row>
    <row r="15" spans="3:28" ht="15" thickBot="1" x14ac:dyDescent="0.35">
      <c r="C15" s="28">
        <f>VLOOKUP($C$2,Summary!$A$2:$BA$130,MATCH($D15,Summary!$A$1:$BA$1,0),FALSE)</f>
        <v>61</v>
      </c>
      <c r="D15" s="32" t="s">
        <v>298</v>
      </c>
      <c r="E15" s="21">
        <f>VLOOKUP($E$2,Summary!$A$2:$BA$130,MATCH($D15,Summary!$A$1:$BA$1,0),FALSE)</f>
        <v>89.3</v>
      </c>
      <c r="I15" s="49" t="s">
        <v>44</v>
      </c>
      <c r="J15" s="57"/>
      <c r="K15" s="56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8"/>
    </row>
    <row r="16" spans="3:28" ht="15" thickBot="1" x14ac:dyDescent="0.35">
      <c r="C16" s="36"/>
      <c r="D16" s="35" t="s">
        <v>300</v>
      </c>
      <c r="E16" s="37"/>
      <c r="I16" s="49" t="s">
        <v>170</v>
      </c>
      <c r="J16" s="57"/>
      <c r="K16" s="56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8"/>
    </row>
    <row r="17" spans="3:28" x14ac:dyDescent="0.3">
      <c r="C17" s="28">
        <f>VLOOKUP($C$2,Summary!$A$2:$BA$130,MATCH($D17,Summary!$A$1:$BA$1,0),FALSE)</f>
        <v>0.113169747411491</v>
      </c>
      <c r="D17" s="32" t="s">
        <v>326</v>
      </c>
      <c r="E17" s="21">
        <f>VLOOKUP($E$2,Summary!$A$2:$BA$130,MATCH($D17,Summary!$A$1:$BA$1,0),FALSE)</f>
        <v>0.15557511119175099</v>
      </c>
      <c r="I17" s="49" t="s">
        <v>196</v>
      </c>
      <c r="J17" s="57"/>
      <c r="K17" s="56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8"/>
    </row>
    <row r="18" spans="3:28" x14ac:dyDescent="0.3">
      <c r="C18" s="28">
        <f>VLOOKUP($C$2,Summary!$A$2:$BA$130,MATCH($D18,Summary!$A$1:$BA$1,0),FALSE)</f>
        <v>96.533794542002596</v>
      </c>
      <c r="D18" s="32" t="s">
        <v>327</v>
      </c>
      <c r="E18" s="21">
        <f>VLOOKUP($E$2,Summary!$A$2:$BA$130,MATCH($D18,Summary!$A$1:$BA$1,0),FALSE)</f>
        <v>132.39441962417999</v>
      </c>
      <c r="I18" s="49" t="s">
        <v>156</v>
      </c>
      <c r="J18" s="57"/>
      <c r="K18" s="56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8"/>
    </row>
    <row r="19" spans="3:28" x14ac:dyDescent="0.3">
      <c r="C19" s="28">
        <f>VLOOKUP($C$2,Summary!$A$2:$BA$130,MATCH($D19,Summary!$A$1:$BA$1,0),FALSE)</f>
        <v>0.39038686987104299</v>
      </c>
      <c r="D19" s="32" t="s">
        <v>313</v>
      </c>
      <c r="E19" s="21">
        <f>VLOOKUP($E$2,Summary!$A$2:$BA$130,MATCH($D19,Summary!$A$1:$BA$1,0),FALSE)</f>
        <v>0.45240893066979998</v>
      </c>
      <c r="I19" s="49" t="s">
        <v>89</v>
      </c>
      <c r="J19" s="57"/>
      <c r="K19" s="56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8"/>
    </row>
    <row r="20" spans="3:28" x14ac:dyDescent="0.3">
      <c r="C20" s="28">
        <f>VLOOKUP($C$2,Summary!$A$2:$BA$130,MATCH($D20,Summary!$A$1:$BA$1,0),FALSE)</f>
        <v>1.1516606611426199</v>
      </c>
      <c r="D20" s="32" t="s">
        <v>309</v>
      </c>
      <c r="E20" s="21">
        <f>VLOOKUP($E$2,Summary!$A$2:$BA$130,MATCH($D20,Summary!$A$1:$BA$1,0),FALSE)</f>
        <v>1.06013230950459</v>
      </c>
      <c r="I20" s="49" t="s">
        <v>49</v>
      </c>
      <c r="J20" s="57"/>
      <c r="K20" s="56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8"/>
    </row>
    <row r="21" spans="3:28" x14ac:dyDescent="0.3">
      <c r="C21" s="28">
        <f>VLOOKUP($C$2,Summary!$A$2:$BA$130,MATCH($D21,Summary!$A$1:$BA$1,0),FALSE)</f>
        <v>3.35469387755102</v>
      </c>
      <c r="D21" s="32" t="s">
        <v>312</v>
      </c>
      <c r="E21" s="21">
        <f>VLOOKUP($E$2,Summary!$A$2:$BA$130,MATCH($D21,Summary!$A$1:$BA$1,0),FALSE)</f>
        <v>3.2127541589648798</v>
      </c>
      <c r="I21" s="49" t="s">
        <v>83</v>
      </c>
      <c r="J21" s="57"/>
      <c r="K21" s="56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8"/>
    </row>
    <row r="22" spans="3:28" x14ac:dyDescent="0.3">
      <c r="C22" s="28">
        <f>VLOOKUP($C$2,Summary!$A$2:$BA$130,MATCH($D22,Summary!$A$1:$BA$1,0),FALSE)</f>
        <v>3.1587301587301502</v>
      </c>
      <c r="D22" s="31" t="s">
        <v>310</v>
      </c>
      <c r="E22" s="21">
        <f>VLOOKUP($E$2,Summary!$A$2:$BA$130,MATCH($D22,Summary!$A$1:$BA$1,0),FALSE)</f>
        <v>3.0714285714285698</v>
      </c>
      <c r="I22" s="49" t="s">
        <v>136</v>
      </c>
      <c r="J22" s="57"/>
      <c r="K22" s="56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8"/>
    </row>
    <row r="23" spans="3:28" x14ac:dyDescent="0.3">
      <c r="C23" s="28">
        <f>VLOOKUP($C$2,Summary!$A$2:$BA$130,MATCH($D23,Summary!$A$1:$BA$1,0),FALSE)</f>
        <v>0.15709261430246099</v>
      </c>
      <c r="D23" s="31" t="s">
        <v>311</v>
      </c>
      <c r="E23" s="21">
        <f>VLOOKUP($E$2,Summary!$A$2:$BA$130,MATCH($D23,Summary!$A$1:$BA$1,0),FALSE)</f>
        <v>0.12573443008225599</v>
      </c>
      <c r="I23" s="49" t="s">
        <v>84</v>
      </c>
      <c r="J23" s="57"/>
      <c r="K23" s="56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8"/>
    </row>
    <row r="24" spans="3:28" x14ac:dyDescent="0.3">
      <c r="C24" s="28">
        <f>VLOOKUP($C$2,Summary!$A$2:$BA$130,MATCH($D24,Summary!$A$1:$BA$1,0),FALSE)</f>
        <v>8.7924970691676402E-2</v>
      </c>
      <c r="D24" s="31" t="s">
        <v>314</v>
      </c>
      <c r="E24" s="21">
        <f>VLOOKUP($E$2,Summary!$A$2:$BA$130,MATCH($D24,Summary!$A$1:$BA$1,0),FALSE)</f>
        <v>7.7555816686251403E-2</v>
      </c>
      <c r="I24" s="49" t="s">
        <v>31</v>
      </c>
      <c r="J24" s="57"/>
      <c r="K24" s="56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8"/>
    </row>
    <row r="25" spans="3:28" x14ac:dyDescent="0.3">
      <c r="C25" s="28">
        <f>VLOOKUP($C$2,Summary!$A$2:$BA$130,MATCH($D25,Summary!$A$1:$BA$1,0),FALSE)</f>
        <v>6.9167643610785395E-2</v>
      </c>
      <c r="D25" s="31" t="s">
        <v>315</v>
      </c>
      <c r="E25" s="21">
        <f>VLOOKUP($E$2,Summary!$A$2:$BA$130,MATCH($D25,Summary!$A$1:$BA$1,0),FALSE)</f>
        <v>4.8178613396004703E-2</v>
      </c>
      <c r="I25" s="49" t="s">
        <v>29</v>
      </c>
      <c r="J25" s="57"/>
      <c r="K25" s="56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8"/>
    </row>
    <row r="26" spans="3:28" x14ac:dyDescent="0.3">
      <c r="C26" s="28">
        <f>VLOOKUP($C$2,Summary!$A$2:$BA$130,MATCH($D26,Summary!$A$1:$BA$1,0),FALSE)</f>
        <v>0.57444314185228595</v>
      </c>
      <c r="D26" s="31" t="s">
        <v>316</v>
      </c>
      <c r="E26" s="21">
        <f>VLOOKUP($E$2,Summary!$A$2:$BA$130,MATCH($D26,Summary!$A$1:$BA$1,0),FALSE)</f>
        <v>0.63572267920094006</v>
      </c>
      <c r="I26" s="49" t="s">
        <v>53</v>
      </c>
      <c r="J26" s="57"/>
      <c r="K26" s="56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8"/>
    </row>
    <row r="27" spans="3:28" x14ac:dyDescent="0.3">
      <c r="C27" s="28">
        <f>VLOOKUP($C$2,Summary!$A$2:$BA$130,MATCH($D27,Summary!$A$1:$BA$1,0),FALSE)</f>
        <v>0.14734173042867599</v>
      </c>
      <c r="D27" s="31" t="s">
        <v>317</v>
      </c>
      <c r="E27" s="21">
        <f>VLOOKUP($E$2,Summary!$A$2:$BA$130,MATCH($D27,Summary!$A$1:$BA$1,0),FALSE)</f>
        <v>0.15805211736330699</v>
      </c>
      <c r="I27" s="49" t="s">
        <v>90</v>
      </c>
      <c r="J27" s="57"/>
      <c r="K27" s="56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8"/>
    </row>
    <row r="28" spans="3:28" x14ac:dyDescent="0.3">
      <c r="C28" s="28">
        <f>VLOOKUP($C$2,Summary!$A$2:$BA$130,MATCH($D28,Summary!$A$1:$BA$1,0),FALSE)</f>
        <v>72.197447910051594</v>
      </c>
      <c r="D28" s="31" t="s">
        <v>318</v>
      </c>
      <c r="E28" s="21">
        <f>VLOOKUP($E$2,Summary!$A$2:$BA$130,MATCH($D28,Summary!$A$1:$BA$1,0),FALSE)</f>
        <v>85.506195493549399</v>
      </c>
      <c r="I28" s="49" t="s">
        <v>158</v>
      </c>
      <c r="J28" s="57"/>
      <c r="K28" s="56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8"/>
    </row>
    <row r="29" spans="3:28" x14ac:dyDescent="0.3">
      <c r="C29" s="28">
        <f>VLOOKUP($C$2,Summary!$A$2:$BA$130,MATCH($D29,Summary!$A$1:$BA$1,0),FALSE)</f>
        <v>0.43877551020408101</v>
      </c>
      <c r="D29" s="31" t="s">
        <v>319</v>
      </c>
      <c r="E29" s="21">
        <f>VLOOKUP($E$2,Summary!$A$2:$BA$130,MATCH($D29,Summary!$A$1:$BA$1,0),FALSE)</f>
        <v>0.47134935304990699</v>
      </c>
      <c r="I29" s="49" t="s">
        <v>105</v>
      </c>
      <c r="J29" s="57"/>
      <c r="K29" s="56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8"/>
    </row>
    <row r="30" spans="3:28" x14ac:dyDescent="0.3">
      <c r="C30" s="28">
        <f>VLOOKUP($C$2,Summary!$A$2:$BA$130,MATCH($D30,Summary!$A$1:$BA$1,0),FALSE)</f>
        <v>0.87804926035369102</v>
      </c>
      <c r="D30" s="31" t="s">
        <v>320</v>
      </c>
      <c r="E30" s="21">
        <f>VLOOKUP($E$2,Summary!$A$2:$BA$130,MATCH($D30,Summary!$A$1:$BA$1,0),FALSE)</f>
        <v>0.88477789462881795</v>
      </c>
      <c r="I30" s="49" t="s">
        <v>93</v>
      </c>
      <c r="J30" s="57"/>
      <c r="K30" s="56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8"/>
    </row>
    <row r="31" spans="3:28" x14ac:dyDescent="0.3">
      <c r="C31" s="28">
        <f>VLOOKUP($C$2,Summary!$A$2:$BA$130,MATCH($D31,Summary!$A$1:$BA$1,0),FALSE)</f>
        <v>0.42203985932004601</v>
      </c>
      <c r="D31" s="31" t="s">
        <v>321</v>
      </c>
      <c r="E31" s="21">
        <f>VLOOKUP($E$2,Summary!$A$2:$BA$130,MATCH($D31,Summary!$A$1:$BA$1,0),FALSE)</f>
        <v>0.36192714453584002</v>
      </c>
      <c r="I31" s="49" t="s">
        <v>179</v>
      </c>
      <c r="J31" s="57"/>
      <c r="K31" s="56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8"/>
    </row>
    <row r="32" spans="3:28" x14ac:dyDescent="0.3">
      <c r="C32" s="28">
        <f>VLOOKUP($C$2,Summary!$A$2:$BA$130,MATCH($D32,Summary!$A$1:$BA$1,0),FALSE)</f>
        <v>8.5224507848759706E-2</v>
      </c>
      <c r="D32" s="31" t="s">
        <v>322</v>
      </c>
      <c r="E32" s="21">
        <f>VLOOKUP($E$2,Summary!$A$2:$BA$130,MATCH($D32,Summary!$A$1:$BA$1,0),FALSE)</f>
        <v>0.17217130595918101</v>
      </c>
      <c r="I32" s="49" t="s">
        <v>143</v>
      </c>
      <c r="J32" s="57"/>
      <c r="K32" s="56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8"/>
    </row>
    <row r="33" spans="3:28" x14ac:dyDescent="0.3">
      <c r="C33" s="28">
        <f>VLOOKUP($C$2,Summary!$A$2:$BA$130,MATCH($D33,Summary!$A$1:$BA$1,0),FALSE)</f>
        <v>30.680822825553498</v>
      </c>
      <c r="D33" s="31" t="s">
        <v>323</v>
      </c>
      <c r="E33" s="21">
        <f>VLOOKUP($E$2,Summary!$A$2:$BA$130,MATCH($D33,Summary!$A$1:$BA$1,0),FALSE)</f>
        <v>53.028762235427699</v>
      </c>
      <c r="I33" s="49" t="s">
        <v>34</v>
      </c>
      <c r="J33" s="57"/>
      <c r="K33" s="56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8"/>
    </row>
    <row r="34" spans="3:28" x14ac:dyDescent="0.3">
      <c r="C34" s="28">
        <f>VLOOKUP($C$2,Summary!$A$2:$BA$130,MATCH($D34,Summary!$A$1:$BA$1,0),FALSE)</f>
        <v>0.327777777777777</v>
      </c>
      <c r="D34" s="31" t="s">
        <v>324</v>
      </c>
      <c r="E34" s="21">
        <f>VLOOKUP($E$2,Summary!$A$2:$BA$130,MATCH($D34,Summary!$A$1:$BA$1,0),FALSE)</f>
        <v>0.422077922077922</v>
      </c>
      <c r="I34" s="49" t="s">
        <v>166</v>
      </c>
      <c r="J34" s="57"/>
      <c r="K34" s="56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8"/>
    </row>
    <row r="35" spans="3:28" ht="15" thickBot="1" x14ac:dyDescent="0.35">
      <c r="C35" s="28">
        <f>VLOOKUP($C$2,Summary!$A$2:$BA$130,MATCH($D35,Summary!$A$1:$BA$1,0),FALSE)</f>
        <v>1.6501899083428</v>
      </c>
      <c r="D35" s="31" t="s">
        <v>325</v>
      </c>
      <c r="E35" s="21">
        <f>VLOOKUP($E$2,Summary!$A$2:$BA$130,MATCH($D35,Summary!$A$1:$BA$1,0),FALSE)</f>
        <v>1.40409673868401</v>
      </c>
      <c r="I35" s="49" t="s">
        <v>153</v>
      </c>
      <c r="J35" s="57"/>
      <c r="K35" s="56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8"/>
    </row>
    <row r="36" spans="3:28" ht="15" thickBot="1" x14ac:dyDescent="0.35">
      <c r="C36" s="36"/>
      <c r="D36" s="34" t="s">
        <v>301</v>
      </c>
      <c r="E36" s="37"/>
      <c r="I36" s="49" t="s">
        <v>135</v>
      </c>
      <c r="J36" s="57"/>
      <c r="K36" s="56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8"/>
    </row>
    <row r="37" spans="3:28" x14ac:dyDescent="0.3">
      <c r="C37" s="28">
        <f>VLOOKUP($C$2,Summary!$A$2:$BA$130,MATCH($D37,Summary!$A$1:$BA$1,0),FALSE)</f>
        <v>0.17991267397018601</v>
      </c>
      <c r="D37" s="32" t="s">
        <v>328</v>
      </c>
      <c r="E37" s="21">
        <f>VLOOKUP($E$2,Summary!$A$2:$BA$130,MATCH($D37,Summary!$A$1:$BA$1,0),FALSE)</f>
        <v>-9.6537500734577893E-3</v>
      </c>
      <c r="I37" s="49" t="s">
        <v>159</v>
      </c>
      <c r="J37" s="57"/>
      <c r="K37" s="56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8"/>
    </row>
    <row r="38" spans="3:28" x14ac:dyDescent="0.3">
      <c r="C38" s="28">
        <f>VLOOKUP($C$2,Summary!$A$2:$BA$130,MATCH($D38,Summary!$A$1:$BA$1,0),FALSE)</f>
        <v>156.164201006122</v>
      </c>
      <c r="D38" s="32" t="s">
        <v>329</v>
      </c>
      <c r="E38" s="21">
        <f>VLOOKUP($E$2,Summary!$A$2:$BA$130,MATCH($D38,Summary!$A$1:$BA$1,0),FALSE)</f>
        <v>-7.1148138041383904</v>
      </c>
      <c r="I38" s="49" t="s">
        <v>160</v>
      </c>
      <c r="J38" s="57"/>
      <c r="K38" s="56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8"/>
    </row>
    <row r="39" spans="3:28" x14ac:dyDescent="0.3">
      <c r="C39" s="28">
        <f>VLOOKUP($C$2,Summary!$A$2:$BA$130,MATCH($D39,Summary!$A$1:$BA$1,0),FALSE)</f>
        <v>0.43317972350230399</v>
      </c>
      <c r="D39" s="32" t="s">
        <v>330</v>
      </c>
      <c r="E39" s="21">
        <f>VLOOKUP($E$2,Summary!$A$2:$BA$130,MATCH($D39,Summary!$A$1:$BA$1,0),FALSE)</f>
        <v>0.31614654002713699</v>
      </c>
      <c r="I39" s="49" t="s">
        <v>30</v>
      </c>
      <c r="J39" s="57"/>
      <c r="K39" s="56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8"/>
    </row>
    <row r="40" spans="3:28" x14ac:dyDescent="0.3">
      <c r="C40" s="28">
        <f>VLOOKUP($C$2,Summary!$A$2:$BA$130,MATCH($D40,Summary!$A$1:$BA$1,0),FALSE)</f>
        <v>1.08363687771622</v>
      </c>
      <c r="D40" s="32" t="s">
        <v>331</v>
      </c>
      <c r="E40" s="21">
        <f>VLOOKUP($E$2,Summary!$A$2:$BA$130,MATCH($D40,Summary!$A$1:$BA$1,0),FALSE)</f>
        <v>1.2647804961114999</v>
      </c>
      <c r="I40" s="49" t="s">
        <v>169</v>
      </c>
      <c r="J40" s="57"/>
      <c r="K40" s="56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8"/>
    </row>
    <row r="41" spans="3:28" x14ac:dyDescent="0.3">
      <c r="C41" s="28">
        <f>VLOOKUP($C$2,Summary!$A$2:$BA$130,MATCH($D41,Summary!$A$1:$BA$1,0),FALSE)</f>
        <v>3.21717391304347</v>
      </c>
      <c r="D41" s="32" t="s">
        <v>332</v>
      </c>
      <c r="E41" s="21">
        <f>VLOOKUP($E$2,Summary!$A$2:$BA$130,MATCH($D41,Summary!$A$1:$BA$1,0),FALSE)</f>
        <v>2.1676966292134798</v>
      </c>
      <c r="I41" s="49" t="s">
        <v>80</v>
      </c>
      <c r="J41" s="57"/>
      <c r="K41" s="56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8"/>
    </row>
    <row r="42" spans="3:28" x14ac:dyDescent="0.3">
      <c r="C42" s="28">
        <f>VLOOKUP($C$2,Summary!$A$2:$BA$130,MATCH($D42,Summary!$A$1:$BA$1,0),FALSE)</f>
        <v>3.3382352941176401</v>
      </c>
      <c r="D42" s="31" t="s">
        <v>333</v>
      </c>
      <c r="E42" s="21">
        <f>VLOOKUP($E$2,Summary!$A$2:$BA$130,MATCH($D42,Summary!$A$1:$BA$1,0),FALSE)</f>
        <v>2.8703703703703698</v>
      </c>
      <c r="I42" s="49" t="s">
        <v>47</v>
      </c>
      <c r="J42" s="57"/>
      <c r="K42" s="56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8"/>
    </row>
    <row r="43" spans="3:28" x14ac:dyDescent="0.3">
      <c r="C43" s="28">
        <f>VLOOKUP($C$2,Summary!$A$2:$BA$130,MATCH($D43,Summary!$A$1:$BA$1,0),FALSE)</f>
        <v>0.15322580645161199</v>
      </c>
      <c r="D43" s="31" t="s">
        <v>334</v>
      </c>
      <c r="E43" s="21">
        <f>VLOOKUP($E$2,Summary!$A$2:$BA$130,MATCH($D43,Summary!$A$1:$BA$1,0),FALSE)</f>
        <v>0.21302578018995899</v>
      </c>
      <c r="I43" s="49" t="s">
        <v>85</v>
      </c>
      <c r="J43" s="57"/>
      <c r="K43" s="56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8"/>
    </row>
    <row r="44" spans="3:28" x14ac:dyDescent="0.3">
      <c r="C44" s="28">
        <f>VLOOKUP($C$2,Summary!$A$2:$BA$130,MATCH($D44,Summary!$A$1:$BA$1,0),FALSE)</f>
        <v>9.4470046082949302E-2</v>
      </c>
      <c r="D44" s="31" t="s">
        <v>335</v>
      </c>
      <c r="E44" s="21">
        <f>VLOOKUP($E$2,Summary!$A$2:$BA$130,MATCH($D44,Summary!$A$1:$BA$1,0),FALSE)</f>
        <v>0.142469470827679</v>
      </c>
      <c r="I44" s="49" t="s">
        <v>37</v>
      </c>
      <c r="J44" s="57"/>
      <c r="K44" s="56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8"/>
    </row>
    <row r="45" spans="3:28" x14ac:dyDescent="0.3">
      <c r="C45" s="28">
        <f>VLOOKUP($C$2,Summary!$A$2:$BA$130,MATCH($D45,Summary!$A$1:$BA$1,0),FALSE)</f>
        <v>5.8755760368663597E-2</v>
      </c>
      <c r="D45" s="31" t="s">
        <v>336</v>
      </c>
      <c r="E45" s="21">
        <f>VLOOKUP($E$2,Summary!$A$2:$BA$130,MATCH($D45,Summary!$A$1:$BA$1,0),FALSE)</f>
        <v>7.0556309362279496E-2</v>
      </c>
      <c r="I45" s="49" t="s">
        <v>38</v>
      </c>
      <c r="J45" s="57"/>
      <c r="K45" s="56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8"/>
    </row>
    <row r="46" spans="3:28" x14ac:dyDescent="0.3">
      <c r="C46" s="28">
        <f>VLOOKUP($C$2,Summary!$A$2:$BA$130,MATCH($D46,Summary!$A$1:$BA$1,0),FALSE)</f>
        <v>0.52995391705069095</v>
      </c>
      <c r="D46" s="31" t="s">
        <v>337</v>
      </c>
      <c r="E46" s="21">
        <f>VLOOKUP($E$2,Summary!$A$2:$BA$130,MATCH($D46,Summary!$A$1:$BA$1,0),FALSE)</f>
        <v>0.48303934871099002</v>
      </c>
      <c r="I46" s="49" t="s">
        <v>171</v>
      </c>
      <c r="J46" s="57"/>
      <c r="K46" s="56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8"/>
    </row>
    <row r="47" spans="3:28" x14ac:dyDescent="0.3">
      <c r="C47" s="28">
        <f>VLOOKUP($C$2,Summary!$A$2:$BA$130,MATCH($D47,Summary!$A$1:$BA$1,0),FALSE)</f>
        <v>0.13858239232480299</v>
      </c>
      <c r="D47" s="31" t="s">
        <v>338</v>
      </c>
      <c r="E47" s="21">
        <f>VLOOKUP($E$2,Summary!$A$2:$BA$130,MATCH($D47,Summary!$A$1:$BA$1,0),FALSE)</f>
        <v>-5.3597133498532103E-2</v>
      </c>
      <c r="I47" s="49" t="s">
        <v>100</v>
      </c>
      <c r="J47" s="57"/>
      <c r="K47" s="56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8"/>
    </row>
    <row r="48" spans="3:28" x14ac:dyDescent="0.3">
      <c r="C48" s="28">
        <f>VLOOKUP($C$2,Summary!$A$2:$BA$130,MATCH($D48,Summary!$A$1:$BA$1,0),FALSE)</f>
        <v>63.747900469409601</v>
      </c>
      <c r="D48" s="31" t="s">
        <v>339</v>
      </c>
      <c r="E48" s="21">
        <f>VLOOKUP($E$2,Summary!$A$2:$BA$130,MATCH($D48,Summary!$A$1:$BA$1,0),FALSE)</f>
        <v>-19.0805795254774</v>
      </c>
      <c r="I48" s="49" t="s">
        <v>140</v>
      </c>
      <c r="J48" s="57"/>
      <c r="K48" s="56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8"/>
    </row>
    <row r="49" spans="3:28" x14ac:dyDescent="0.3">
      <c r="C49" s="28">
        <f>VLOOKUP($C$2,Summary!$A$2:$BA$130,MATCH($D49,Summary!$A$1:$BA$1,0),FALSE)</f>
        <v>0.45217391304347798</v>
      </c>
      <c r="D49" s="31" t="s">
        <v>340</v>
      </c>
      <c r="E49" s="21">
        <f>VLOOKUP($E$2,Summary!$A$2:$BA$130,MATCH($D49,Summary!$A$1:$BA$1,0),FALSE)</f>
        <v>0.31179775280898803</v>
      </c>
      <c r="I49" s="49" t="s">
        <v>175</v>
      </c>
      <c r="J49" s="57"/>
      <c r="K49" s="56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8"/>
    </row>
    <row r="50" spans="3:28" x14ac:dyDescent="0.3">
      <c r="C50" s="28">
        <f>VLOOKUP($C$2,Summary!$A$2:$BA$130,MATCH($D50,Summary!$A$1:$BA$1,0),FALSE)</f>
        <v>0.82292446535546604</v>
      </c>
      <c r="D50" s="31" t="s">
        <v>341</v>
      </c>
      <c r="E50" s="21">
        <f>VLOOKUP($E$2,Summary!$A$2:$BA$130,MATCH($D50,Summary!$A$1:$BA$1,0),FALSE)</f>
        <v>0.90419194831605099</v>
      </c>
      <c r="I50" s="49" t="s">
        <v>48</v>
      </c>
      <c r="J50" s="57"/>
      <c r="K50" s="56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8"/>
    </row>
    <row r="51" spans="3:28" x14ac:dyDescent="0.3">
      <c r="C51" s="28">
        <f>VLOOKUP($C$2,Summary!$A$2:$BA$130,MATCH($D51,Summary!$A$1:$BA$1,0),FALSE)</f>
        <v>0.46428571428571402</v>
      </c>
      <c r="D51" s="31" t="s">
        <v>342</v>
      </c>
      <c r="E51" s="21">
        <f>VLOOKUP($E$2,Summary!$A$2:$BA$130,MATCH($D51,Summary!$A$1:$BA$1,0),FALSE)</f>
        <v>0.51289009497964699</v>
      </c>
      <c r="I51" s="49" t="s">
        <v>133</v>
      </c>
      <c r="J51" s="57"/>
      <c r="K51" s="56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8"/>
    </row>
    <row r="52" spans="3:28" x14ac:dyDescent="0.3">
      <c r="C52" s="28">
        <f>VLOOKUP($C$2,Summary!$A$2:$BA$130,MATCH($D52,Summary!$A$1:$BA$1,0),FALSE)</f>
        <v>0.256582615073293</v>
      </c>
      <c r="D52" s="31" t="s">
        <v>343</v>
      </c>
      <c r="E52" s="21">
        <f>VLOOKUP($E$2,Summary!$A$2:$BA$130,MATCH($D52,Summary!$A$1:$BA$1,0),FALSE)</f>
        <v>3.9611081458659797E-2</v>
      </c>
      <c r="I52" s="49" t="s">
        <v>157</v>
      </c>
      <c r="J52" s="57"/>
      <c r="K52" s="56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8"/>
    </row>
    <row r="53" spans="3:28" x14ac:dyDescent="0.3">
      <c r="C53" s="28">
        <f>VLOOKUP($C$2,Summary!$A$2:$BA$130,MATCH($D53,Summary!$A$1:$BA$1,0),FALSE)</f>
        <v>0.41687344913151297</v>
      </c>
      <c r="D53" s="31" t="s">
        <v>344</v>
      </c>
      <c r="E53" s="21">
        <f>VLOOKUP($E$2,Summary!$A$2:$BA$130,MATCH($D53,Summary!$A$1:$BA$1,0),FALSE)</f>
        <v>0.32275132275132201</v>
      </c>
      <c r="I53" s="49" t="s">
        <v>161</v>
      </c>
      <c r="J53" s="57"/>
      <c r="K53" s="56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8"/>
    </row>
    <row r="54" spans="3:28" ht="15" thickBot="1" x14ac:dyDescent="0.35">
      <c r="C54" s="28">
        <f>VLOOKUP($C$2,Summary!$A$2:$BA$130,MATCH($D54,Summary!$A$1:$BA$1,0),FALSE)</f>
        <v>1.4064236739723901</v>
      </c>
      <c r="D54" s="31" t="s">
        <v>345</v>
      </c>
      <c r="E54" s="21">
        <f>VLOOKUP($E$2,Summary!$A$2:$BA$130,MATCH($D54,Summary!$A$1:$BA$1,0),FALSE)</f>
        <v>1.5928569617286801</v>
      </c>
      <c r="I54" s="49" t="s">
        <v>69</v>
      </c>
      <c r="J54" s="57"/>
      <c r="K54" s="56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8"/>
    </row>
    <row r="55" spans="3:28" ht="15" thickBot="1" x14ac:dyDescent="0.35">
      <c r="C55" s="38"/>
      <c r="D55" s="34" t="s">
        <v>516</v>
      </c>
      <c r="E55" s="37"/>
      <c r="I55" s="49" t="s">
        <v>81</v>
      </c>
      <c r="J55" s="57"/>
      <c r="K55" s="56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8"/>
    </row>
    <row r="56" spans="3:28" x14ac:dyDescent="0.3">
      <c r="C56" s="26">
        <f>VLOOKUP($C$2,Summary!$A$2:$BA$130,MATCH($D56,Summary!$A$1:$BA$1,0),FALSE)</f>
        <v>1</v>
      </c>
      <c r="D56" s="31" t="s">
        <v>510</v>
      </c>
      <c r="E56" s="22">
        <f>VLOOKUP($E$2,Summary!$A$2:$BA$130,MATCH($D56,Summary!$A$1:$BA$1,0),FALSE)</f>
        <v>0</v>
      </c>
      <c r="I56" s="49" t="s">
        <v>36</v>
      </c>
      <c r="J56" s="57"/>
      <c r="K56" s="56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8"/>
    </row>
    <row r="57" spans="3:28" ht="15" thickBot="1" x14ac:dyDescent="0.35">
      <c r="C57" s="40">
        <f>VLOOKUP($C$2,Summary!$A$2:$BA$130,MATCH($D57,Summary!$A$1:$BA$1,0),FALSE)</f>
        <v>0</v>
      </c>
      <c r="D57" s="41" t="s">
        <v>511</v>
      </c>
      <c r="E57" s="42">
        <f>VLOOKUP($E$2,Summary!$A$2:$BA$130,MATCH($D57,Summary!$A$1:$BA$1,0),FALSE)</f>
        <v>1</v>
      </c>
      <c r="I57" s="49" t="s">
        <v>71</v>
      </c>
      <c r="J57" s="57"/>
      <c r="K57" s="59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1"/>
    </row>
    <row r="58" spans="3:28" ht="15" thickBot="1" x14ac:dyDescent="0.35">
      <c r="C58" s="30">
        <f>VLOOKUP($C$2,Summary!$A$2:$BA$130,MATCH($D58,Summary!$A$1:$BA$1,0),FALSE)</f>
        <v>1</v>
      </c>
      <c r="D58" s="33" t="s">
        <v>515</v>
      </c>
      <c r="E58" s="23">
        <f>VLOOKUP($E$2,Summary!$A$2:$BA$130,MATCH($D58,Summary!$A$1:$BA$1,0),FALSE)</f>
        <v>1</v>
      </c>
      <c r="I58" s="49" t="s">
        <v>72</v>
      </c>
      <c r="J58" s="57"/>
    </row>
    <row r="59" spans="3:28" x14ac:dyDescent="0.3">
      <c r="I59" s="49" t="s">
        <v>77</v>
      </c>
      <c r="J59" s="57"/>
    </row>
    <row r="60" spans="3:28" x14ac:dyDescent="0.3">
      <c r="I60" s="49" t="s">
        <v>142</v>
      </c>
      <c r="J60" s="57"/>
    </row>
    <row r="61" spans="3:28" x14ac:dyDescent="0.3">
      <c r="I61" s="49" t="s">
        <v>144</v>
      </c>
      <c r="J61" s="57"/>
    </row>
    <row r="62" spans="3:28" x14ac:dyDescent="0.3">
      <c r="I62" s="49" t="s">
        <v>43</v>
      </c>
      <c r="J62" s="57"/>
    </row>
    <row r="63" spans="3:28" x14ac:dyDescent="0.3">
      <c r="I63" s="49" t="s">
        <v>129</v>
      </c>
      <c r="J63" s="57"/>
    </row>
    <row r="64" spans="3:28" x14ac:dyDescent="0.3">
      <c r="I64" s="49" t="s">
        <v>145</v>
      </c>
      <c r="J64" s="57"/>
    </row>
    <row r="65" spans="9:10" x14ac:dyDescent="0.3">
      <c r="I65" s="49" t="s">
        <v>65</v>
      </c>
      <c r="J65" s="57"/>
    </row>
    <row r="66" spans="9:10" x14ac:dyDescent="0.3">
      <c r="I66" s="49" t="s">
        <v>63</v>
      </c>
      <c r="J66" s="57"/>
    </row>
    <row r="67" spans="9:10" x14ac:dyDescent="0.3">
      <c r="I67" s="49" t="s">
        <v>82</v>
      </c>
      <c r="J67" s="57"/>
    </row>
    <row r="68" spans="9:10" x14ac:dyDescent="0.3">
      <c r="I68" s="49" t="s">
        <v>172</v>
      </c>
      <c r="J68" s="57"/>
    </row>
    <row r="69" spans="9:10" x14ac:dyDescent="0.3">
      <c r="I69" s="49" t="s">
        <v>91</v>
      </c>
      <c r="J69" s="57"/>
    </row>
    <row r="70" spans="9:10" x14ac:dyDescent="0.3">
      <c r="I70" s="49" t="s">
        <v>94</v>
      </c>
      <c r="J70" s="57"/>
    </row>
    <row r="71" spans="9:10" x14ac:dyDescent="0.3">
      <c r="I71" s="49" t="s">
        <v>70</v>
      </c>
      <c r="J71" s="57"/>
    </row>
    <row r="72" spans="9:10" x14ac:dyDescent="0.3">
      <c r="I72" s="49" t="s">
        <v>162</v>
      </c>
      <c r="J72" s="57"/>
    </row>
    <row r="73" spans="9:10" x14ac:dyDescent="0.3">
      <c r="I73" s="49" t="s">
        <v>137</v>
      </c>
      <c r="J73" s="57"/>
    </row>
    <row r="74" spans="9:10" x14ac:dyDescent="0.3">
      <c r="I74" s="49" t="s">
        <v>178</v>
      </c>
      <c r="J74" s="57"/>
    </row>
    <row r="75" spans="9:10" x14ac:dyDescent="0.3">
      <c r="I75" s="49" t="s">
        <v>52</v>
      </c>
      <c r="J75" s="57"/>
    </row>
    <row r="76" spans="9:10" x14ac:dyDescent="0.3">
      <c r="I76" s="49" t="s">
        <v>130</v>
      </c>
      <c r="J76" s="57"/>
    </row>
    <row r="77" spans="9:10" x14ac:dyDescent="0.3">
      <c r="I77" s="49" t="s">
        <v>148</v>
      </c>
      <c r="J77" s="57"/>
    </row>
    <row r="78" spans="9:10" x14ac:dyDescent="0.3">
      <c r="I78" s="49" t="s">
        <v>95</v>
      </c>
      <c r="J78" s="57"/>
    </row>
    <row r="79" spans="9:10" x14ac:dyDescent="0.3">
      <c r="I79" s="49" t="s">
        <v>45</v>
      </c>
      <c r="J79" s="57"/>
    </row>
    <row r="80" spans="9:10" x14ac:dyDescent="0.3">
      <c r="I80" s="49" t="s">
        <v>96</v>
      </c>
      <c r="J80" s="57"/>
    </row>
    <row r="81" spans="9:10" x14ac:dyDescent="0.3">
      <c r="I81" s="49" t="s">
        <v>127</v>
      </c>
      <c r="J81" s="57"/>
    </row>
    <row r="82" spans="9:10" x14ac:dyDescent="0.3">
      <c r="I82" s="49" t="s">
        <v>28</v>
      </c>
      <c r="J82" s="57"/>
    </row>
    <row r="83" spans="9:10" x14ac:dyDescent="0.3">
      <c r="I83" s="49" t="s">
        <v>128</v>
      </c>
      <c r="J83" s="57"/>
    </row>
    <row r="84" spans="9:10" x14ac:dyDescent="0.3">
      <c r="I84" s="49" t="s">
        <v>149</v>
      </c>
      <c r="J84" s="57"/>
    </row>
    <row r="85" spans="9:10" x14ac:dyDescent="0.3">
      <c r="I85" s="49" t="s">
        <v>32</v>
      </c>
      <c r="J85" s="57"/>
    </row>
    <row r="86" spans="9:10" x14ac:dyDescent="0.3">
      <c r="I86" s="49" t="s">
        <v>146</v>
      </c>
      <c r="J86" s="57"/>
    </row>
    <row r="87" spans="9:10" x14ac:dyDescent="0.3">
      <c r="I87" s="49" t="s">
        <v>173</v>
      </c>
      <c r="J87" s="57"/>
    </row>
    <row r="88" spans="9:10" x14ac:dyDescent="0.3">
      <c r="I88" s="49" t="s">
        <v>62</v>
      </c>
      <c r="J88" s="57"/>
    </row>
    <row r="89" spans="9:10" x14ac:dyDescent="0.3">
      <c r="I89" s="49" t="s">
        <v>66</v>
      </c>
      <c r="J89" s="57"/>
    </row>
    <row r="90" spans="9:10" x14ac:dyDescent="0.3">
      <c r="I90" s="49" t="s">
        <v>92</v>
      </c>
      <c r="J90" s="57"/>
    </row>
    <row r="91" spans="9:10" x14ac:dyDescent="0.3">
      <c r="I91" s="49" t="s">
        <v>88</v>
      </c>
      <c r="J91" s="57"/>
    </row>
    <row r="92" spans="9:10" x14ac:dyDescent="0.3">
      <c r="I92" s="49" t="s">
        <v>154</v>
      </c>
      <c r="J92" s="57"/>
    </row>
    <row r="93" spans="9:10" x14ac:dyDescent="0.3">
      <c r="I93" s="49" t="s">
        <v>132</v>
      </c>
      <c r="J93" s="57"/>
    </row>
    <row r="94" spans="9:10" x14ac:dyDescent="0.3">
      <c r="I94" s="49" t="s">
        <v>155</v>
      </c>
      <c r="J94" s="57"/>
    </row>
    <row r="95" spans="9:10" x14ac:dyDescent="0.3">
      <c r="I95" s="49" t="s">
        <v>165</v>
      </c>
      <c r="J95" s="57"/>
    </row>
    <row r="96" spans="9:10" x14ac:dyDescent="0.3">
      <c r="I96" s="49" t="s">
        <v>163</v>
      </c>
      <c r="J96" s="57"/>
    </row>
    <row r="97" spans="9:10" x14ac:dyDescent="0.3">
      <c r="I97" s="49" t="s">
        <v>192</v>
      </c>
      <c r="J97" s="57"/>
    </row>
    <row r="98" spans="9:10" x14ac:dyDescent="0.3">
      <c r="I98" s="49" t="s">
        <v>180</v>
      </c>
      <c r="J98" s="57"/>
    </row>
    <row r="99" spans="9:10" x14ac:dyDescent="0.3">
      <c r="I99" s="49" t="s">
        <v>97</v>
      </c>
      <c r="J99" s="57"/>
    </row>
    <row r="100" spans="9:10" x14ac:dyDescent="0.3">
      <c r="I100" s="49" t="s">
        <v>86</v>
      </c>
      <c r="J100" s="57"/>
    </row>
    <row r="101" spans="9:10" x14ac:dyDescent="0.3">
      <c r="I101" s="49" t="s">
        <v>195</v>
      </c>
      <c r="J101" s="57"/>
    </row>
    <row r="102" spans="9:10" x14ac:dyDescent="0.3">
      <c r="I102" s="49" t="s">
        <v>98</v>
      </c>
      <c r="J102" s="57"/>
    </row>
    <row r="103" spans="9:10" x14ac:dyDescent="0.3">
      <c r="I103" s="49" t="s">
        <v>73</v>
      </c>
      <c r="J103" s="57"/>
    </row>
    <row r="104" spans="9:10" x14ac:dyDescent="0.3">
      <c r="I104" s="49" t="s">
        <v>40</v>
      </c>
      <c r="J104" s="57"/>
    </row>
    <row r="105" spans="9:10" x14ac:dyDescent="0.3">
      <c r="I105" s="49" t="s">
        <v>51</v>
      </c>
      <c r="J105" s="57"/>
    </row>
    <row r="106" spans="9:10" x14ac:dyDescent="0.3">
      <c r="I106" s="49" t="s">
        <v>177</v>
      </c>
      <c r="J106" s="57"/>
    </row>
    <row r="107" spans="9:10" x14ac:dyDescent="0.3">
      <c r="I107" s="49" t="s">
        <v>147</v>
      </c>
      <c r="J107" s="57"/>
    </row>
    <row r="108" spans="9:10" x14ac:dyDescent="0.3">
      <c r="I108" s="49" t="s">
        <v>74</v>
      </c>
      <c r="J108" s="57"/>
    </row>
    <row r="109" spans="9:10" x14ac:dyDescent="0.3">
      <c r="I109" s="49" t="s">
        <v>87</v>
      </c>
      <c r="J109" s="57"/>
    </row>
    <row r="110" spans="9:10" x14ac:dyDescent="0.3">
      <c r="I110" s="49" t="s">
        <v>101</v>
      </c>
      <c r="J110" s="57"/>
    </row>
    <row r="111" spans="9:10" x14ac:dyDescent="0.3">
      <c r="I111" s="49" t="s">
        <v>75</v>
      </c>
      <c r="J111" s="57"/>
    </row>
    <row r="112" spans="9:10" x14ac:dyDescent="0.3">
      <c r="I112" s="49" t="s">
        <v>67</v>
      </c>
      <c r="J112" s="57"/>
    </row>
    <row r="113" spans="9:10" x14ac:dyDescent="0.3">
      <c r="I113" s="49" t="s">
        <v>193</v>
      </c>
      <c r="J113" s="57"/>
    </row>
    <row r="114" spans="9:10" x14ac:dyDescent="0.3">
      <c r="I114" s="49" t="s">
        <v>68</v>
      </c>
      <c r="J114" s="57"/>
    </row>
    <row r="115" spans="9:10" x14ac:dyDescent="0.3">
      <c r="I115" s="49" t="s">
        <v>167</v>
      </c>
      <c r="J115" s="57"/>
    </row>
    <row r="116" spans="9:10" x14ac:dyDescent="0.3">
      <c r="I116" s="49" t="s">
        <v>102</v>
      </c>
      <c r="J116" s="57"/>
    </row>
    <row r="117" spans="9:10" x14ac:dyDescent="0.3">
      <c r="I117" s="49" t="s">
        <v>35</v>
      </c>
      <c r="J117" s="57"/>
    </row>
    <row r="118" spans="9:10" x14ac:dyDescent="0.3">
      <c r="I118" s="49" t="s">
        <v>42</v>
      </c>
      <c r="J118" s="57"/>
    </row>
    <row r="119" spans="9:10" x14ac:dyDescent="0.3">
      <c r="I119" s="49" t="s">
        <v>131</v>
      </c>
      <c r="J119" s="57"/>
    </row>
    <row r="120" spans="9:10" x14ac:dyDescent="0.3">
      <c r="I120" s="49" t="s">
        <v>197</v>
      </c>
      <c r="J120" s="57"/>
    </row>
    <row r="121" spans="9:10" x14ac:dyDescent="0.3">
      <c r="I121" s="49" t="s">
        <v>194</v>
      </c>
      <c r="J121" s="57"/>
    </row>
    <row r="122" spans="9:10" x14ac:dyDescent="0.3">
      <c r="I122" s="49" t="s">
        <v>103</v>
      </c>
      <c r="J122" s="57"/>
    </row>
    <row r="123" spans="9:10" x14ac:dyDescent="0.3">
      <c r="I123" s="49" t="s">
        <v>150</v>
      </c>
      <c r="J123" s="57"/>
    </row>
    <row r="124" spans="9:10" x14ac:dyDescent="0.3">
      <c r="I124" s="49" t="s">
        <v>78</v>
      </c>
      <c r="J124" s="57"/>
    </row>
    <row r="125" spans="9:10" x14ac:dyDescent="0.3">
      <c r="I125" s="49" t="s">
        <v>46</v>
      </c>
      <c r="J125" s="57"/>
    </row>
    <row r="126" spans="9:10" x14ac:dyDescent="0.3">
      <c r="I126" s="49" t="s">
        <v>39</v>
      </c>
      <c r="J126" s="57"/>
    </row>
    <row r="127" spans="9:10" x14ac:dyDescent="0.3">
      <c r="I127" s="49" t="s">
        <v>174</v>
      </c>
      <c r="J127" s="57"/>
    </row>
    <row r="128" spans="9:10" x14ac:dyDescent="0.3">
      <c r="I128" s="49" t="s">
        <v>33</v>
      </c>
      <c r="J128" s="57"/>
    </row>
    <row r="129" spans="9:10" x14ac:dyDescent="0.3">
      <c r="I129" s="49" t="s">
        <v>138</v>
      </c>
      <c r="J129" s="57"/>
    </row>
    <row r="130" spans="9:10" x14ac:dyDescent="0.3">
      <c r="I130" s="49" t="s">
        <v>141</v>
      </c>
      <c r="J130" s="57"/>
    </row>
    <row r="131" spans="9:10" x14ac:dyDescent="0.3">
      <c r="I131" s="49" t="s">
        <v>151</v>
      </c>
      <c r="J131" s="57"/>
    </row>
    <row r="132" spans="9:10" x14ac:dyDescent="0.3">
      <c r="I132" s="50" t="s">
        <v>76</v>
      </c>
      <c r="J132" s="57"/>
    </row>
  </sheetData>
  <sortState xmlns:xlrd2="http://schemas.microsoft.com/office/spreadsheetml/2017/richdata2" ref="I4:I132">
    <sortCondition ref="I4:I132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7" operator="greaterThan" id="{5ECFCDA7-C1D3-4848-A130-979E0B7C2D24}">
            <xm:f>Quartiles!$F$3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14:cfRule type="cellIs" priority="198" operator="between" id="{03987F82-615F-43AD-BEC3-DF61AE1ED73C}">
            <xm:f>Quartiles!$E$3</xm:f>
            <xm:f>"1Quartiles!$F$3"</xm:f>
            <x14:dxf>
              <numFmt numFmtId="14" formatCode="0.00%"/>
              <fill>
                <patternFill>
                  <bgColor theme="9" tint="0.79998168889431442"/>
                </patternFill>
              </fill>
            </x14:dxf>
          </x14:cfRule>
          <x14:cfRule type="cellIs" priority="199" operator="between" id="{CBDC37EB-700C-4FF8-9A97-411C6CC620E6}">
            <xm:f>Quartiles!$D$3</xm:f>
            <xm:f>"1Quartiles!$E$3"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200" operator="between" id="{954875E0-1C64-4A4B-AB2C-CC94ECA2F824}">
            <xm:f>Quartiles!$C$3</xm:f>
            <xm:f>Quartiles!$D$3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201" operator="lessThan" id="{7FC0A3DD-0ED6-4C8D-A014-EEDABF1C168A}">
            <xm:f>Quartiles!$C$3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m:sqref>C4 E4</xm:sqref>
        </x14:conditionalFormatting>
        <x14:conditionalFormatting xmlns:xm="http://schemas.microsoft.com/office/excel/2006/main">
          <x14:cfRule type="cellIs" priority="192" operator="greaterThan" id="{7FC8D745-ADEF-48CA-9F26-9E6C87AAF64D}">
            <xm:f>Quartiles!$F$4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93" operator="between" id="{652AC10B-9C61-4425-A787-D6C55E5BE09F}">
            <xm:f>Quartiles!$E$4</xm:f>
            <xm:f>Quartiles!$F$4</xm:f>
            <x14:dxf>
              <numFmt numFmtId="2" formatCode="0.00"/>
              <fill>
                <patternFill>
                  <bgColor theme="9" tint="0.79998168889431442"/>
                </patternFill>
              </fill>
            </x14:dxf>
          </x14:cfRule>
          <x14:cfRule type="cellIs" priority="194" operator="between" id="{19C4D200-0957-405A-8675-9428E2F7805F}">
            <xm:f>Quartiles!$D$4</xm:f>
            <xm:f>Quartiles!$E$4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95" operator="between" id="{EBE75424-6035-4000-ABFE-C93E93431515}">
            <xm:f>Quartiles!$C$4</xm:f>
            <xm:f>-Quartiles!$D$4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96" operator="lessThan" id="{EF9DE394-91E9-459E-A82A-0198EE628F58}">
            <xm:f>Quartiles!$C$4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C5 E5</xm:sqref>
        </x14:conditionalFormatting>
        <x14:conditionalFormatting xmlns:xm="http://schemas.microsoft.com/office/excel/2006/main">
          <x14:cfRule type="cellIs" priority="187" operator="between" id="{63F9D6EF-7B49-4AA3-8CC1-66BAD64538A3}">
            <xm:f>Quartiles!$E$5</xm:f>
            <xm:f>"9Quartiles!$F$5"</xm:f>
            <x14:dxf>
              <numFmt numFmtId="1" formatCode="0"/>
              <fill>
                <patternFill>
                  <bgColor theme="5" tint="0.59996337778862885"/>
                </patternFill>
              </fill>
            </x14:dxf>
          </x14:cfRule>
          <x14:cfRule type="cellIs" priority="188" operator="between" id="{10381379-9175-47B4-9BD3-6D3DF4882FA6}">
            <xm:f>Quartiles!$D$5</xm:f>
            <xm:f>Quartiles!$E$5</xm:f>
            <x14:dxf>
              <numFmt numFmtId="1" formatCode="0"/>
              <fill>
                <patternFill>
                  <bgColor theme="7" tint="0.59996337778862885"/>
                </patternFill>
              </fill>
            </x14:dxf>
          </x14:cfRule>
          <x14:cfRule type="cellIs" priority="189" operator="between" id="{855E9A0D-CB07-4983-82DA-9453029AF579}">
            <xm:f>Quartiles!$C$5</xm:f>
            <xm:f>"9Quartiles!$D$5"</xm:f>
            <x14:dxf>
              <numFmt numFmtId="1" formatCode="0"/>
              <fill>
                <patternFill>
                  <bgColor theme="6" tint="0.79998168889431442"/>
                </patternFill>
              </fill>
            </x14:dxf>
          </x14:cfRule>
          <x14:cfRule type="cellIs" priority="190" operator="lessThan" id="{C96B10C5-5DB1-4308-BCF8-88FA7C4446E2}">
            <xm:f>Quartiles!$C$5</xm:f>
            <x14:dxf>
              <numFmt numFmtId="1" formatCode="0"/>
              <fill>
                <patternFill>
                  <bgColor theme="9" tint="0.59996337778862885"/>
                </patternFill>
              </fill>
            </x14:dxf>
          </x14:cfRule>
          <xm:sqref>C6 E6</xm:sqref>
        </x14:conditionalFormatting>
        <x14:conditionalFormatting xmlns:xm="http://schemas.microsoft.com/office/excel/2006/main">
          <x14:cfRule type="cellIs" priority="183" operator="between" id="{14F7DDCC-A0C2-4464-B5BB-43B0CD847B30}">
            <xm:f>Quartiles!$E$6</xm:f>
            <xm:f>Quartiles!$F$6</xm:f>
            <x14:dxf>
              <numFmt numFmtId="1" formatCode="0"/>
              <fill>
                <patternFill>
                  <bgColor theme="5" tint="0.59996337778862885"/>
                </patternFill>
              </fill>
            </x14:dxf>
          </x14:cfRule>
          <x14:cfRule type="cellIs" priority="184" operator="between" id="{9FCD3C75-2C9B-4812-B6E3-E93B537E521E}">
            <xm:f>Quartiles!$D$6</xm:f>
            <xm:f>Quartiles!$E$6</xm:f>
            <x14:dxf>
              <numFmt numFmtId="1" formatCode="0"/>
              <fill>
                <patternFill>
                  <bgColor theme="7" tint="0.59996337778862885"/>
                </patternFill>
              </fill>
            </x14:dxf>
          </x14:cfRule>
          <x14:cfRule type="cellIs" priority="185" operator="between" id="{18434B63-67EB-445A-9A82-A3D90508D958}">
            <xm:f>Quartiles!$C$6</xm:f>
            <xm:f>Quartiles!$D$6</xm:f>
            <x14:dxf>
              <numFmt numFmtId="1" formatCode="0"/>
              <fill>
                <patternFill>
                  <bgColor theme="6" tint="0.79998168889431442"/>
                </patternFill>
              </fill>
            </x14:dxf>
          </x14:cfRule>
          <x14:cfRule type="cellIs" priority="186" operator="lessThan" id="{71989AA2-5505-46D4-AA1B-59D34BF9E7C8}">
            <xm:f>Quartiles!$C$6</xm:f>
            <x14:dxf>
              <numFmt numFmtId="1" formatCode="0"/>
              <fill>
                <patternFill>
                  <bgColor theme="9" tint="0.59996337778862885"/>
                </patternFill>
              </fill>
            </x14:dxf>
          </x14:cfRule>
          <xm:sqref>C7 E7</xm:sqref>
        </x14:conditionalFormatting>
        <x14:conditionalFormatting xmlns:xm="http://schemas.microsoft.com/office/excel/2006/main">
          <x14:cfRule type="cellIs" priority="179" operator="between" id="{0758FB6D-4355-4088-9DF1-1218475675B5}">
            <xm:f>Quartiles!$E$7</xm:f>
            <xm:f>"4Quartiles!$F$7"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80" operator="between" id="{B67802FF-51B3-4429-8AB7-664BAB4838C7}">
            <xm:f>Quartiles!$D$7</xm:f>
            <xm:f>"4Quartiles!$E$7"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81" operator="between" id="{9FB4E3BE-54DE-48B5-A671-8F66EE8FE115}">
            <xm:f>Quartiles!$C$7</xm:f>
            <xm:f>"4Quartiles!$D$7"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82" operator="lessThan" id="{B4B3C119-1DFE-46B9-9A15-B5CE4DBEAC2C}">
            <xm:f>Quartiles!$C$7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C8 E8</xm:sqref>
        </x14:conditionalFormatting>
        <x14:conditionalFormatting xmlns:xm="http://schemas.microsoft.com/office/excel/2006/main">
          <x14:cfRule type="cellIs" priority="174" operator="between" id="{402FA78C-1D68-4CF6-AE78-F4A3A92668E5}">
            <xm:f>Quartiles!$E$8</xm:f>
            <xm:f>Quartiles!$F$8</xm:f>
            <x14:dxf>
              <numFmt numFmtId="1" formatCode="0"/>
              <fill>
                <patternFill>
                  <bgColor theme="5" tint="0.59996337778862885"/>
                </patternFill>
              </fill>
            </x14:dxf>
          </x14:cfRule>
          <x14:cfRule type="cellIs" priority="175" operator="between" id="{4EE3435A-A77B-4349-BAAA-C16B84E5639B}">
            <xm:f>Quartiles!$D$8</xm:f>
            <xm:f>Quartiles!$E$8</xm:f>
            <x14:dxf>
              <numFmt numFmtId="1" formatCode="0"/>
              <fill>
                <patternFill>
                  <bgColor theme="7" tint="0.59996337778862885"/>
                </patternFill>
              </fill>
            </x14:dxf>
          </x14:cfRule>
          <x14:cfRule type="cellIs" priority="176" operator="between" id="{04752B4B-E6F6-47AF-A32D-3E71E8DCB133}">
            <xm:f>Quartiles!$C$8</xm:f>
            <xm:f>Quartiles!$D$8</xm:f>
            <x14:dxf>
              <numFmt numFmtId="1" formatCode="0"/>
              <fill>
                <patternFill>
                  <bgColor theme="6" tint="0.79998168889431442"/>
                </patternFill>
              </fill>
            </x14:dxf>
          </x14:cfRule>
          <x14:cfRule type="cellIs" priority="177" operator="lessThan" id="{51EB5040-0B15-4590-9215-CB9992DD053E}">
            <xm:f>Quartiles!$C$8</xm:f>
            <x14:dxf>
              <numFmt numFmtId="1" formatCode="0"/>
              <fill>
                <patternFill>
                  <bgColor theme="9" tint="0.59996337778862885"/>
                </patternFill>
              </fill>
            </x14:dxf>
          </x14:cfRule>
          <xm:sqref>C9 E9</xm:sqref>
        </x14:conditionalFormatting>
        <x14:conditionalFormatting xmlns:xm="http://schemas.microsoft.com/office/excel/2006/main">
          <x14:cfRule type="cellIs" priority="170" operator="between" id="{45BDAA81-E4F6-4123-AABF-72C970DA11EB}">
            <xm:f>Quartiles!$E$9</xm:f>
            <xm:f>Quartiles!$F$9</xm:f>
            <x14:dxf>
              <numFmt numFmtId="1" formatCode="0"/>
              <fill>
                <patternFill>
                  <bgColor theme="5" tint="0.59996337778862885"/>
                </patternFill>
              </fill>
            </x14:dxf>
          </x14:cfRule>
          <x14:cfRule type="cellIs" priority="171" operator="between" id="{A92D0697-8966-4851-8087-3947A670EEF9}">
            <xm:f>Quartiles!$D$9</xm:f>
            <xm:f>Quartiles!$E$9</xm:f>
            <x14:dxf>
              <numFmt numFmtId="1" formatCode="0"/>
              <fill>
                <patternFill>
                  <bgColor theme="7" tint="0.59996337778862885"/>
                </patternFill>
              </fill>
            </x14:dxf>
          </x14:cfRule>
          <x14:cfRule type="cellIs" priority="172" operator="between" id="{39758AD7-E607-4DEC-BFC0-A4B309F623BA}">
            <xm:f>Quartiles!$C$9</xm:f>
            <xm:f>Quartiles!$D$9</xm:f>
            <x14:dxf>
              <numFmt numFmtId="1" formatCode="0"/>
              <fill>
                <patternFill>
                  <bgColor theme="6" tint="0.79998168889431442"/>
                </patternFill>
              </fill>
            </x14:dxf>
          </x14:cfRule>
          <x14:cfRule type="cellIs" priority="173" operator="lessThan" id="{345F5DCA-AD82-4EB0-9F96-9932BF839BF6}">
            <xm:f>Quartiles!$C$9</xm:f>
            <x14:dxf>
              <numFmt numFmtId="1" formatCode="0"/>
              <fill>
                <patternFill>
                  <bgColor theme="9" tint="0.59996337778862885"/>
                </patternFill>
              </fill>
            </x14:dxf>
          </x14:cfRule>
          <xm:sqref>C10 E10</xm:sqref>
        </x14:conditionalFormatting>
        <x14:conditionalFormatting xmlns:xm="http://schemas.microsoft.com/office/excel/2006/main">
          <x14:cfRule type="cellIs" priority="166" operator="between" id="{848463AE-C24B-496B-B82C-C02677376F67}">
            <xm:f>Quartiles!$E$10</xm:f>
            <xm:f>Quartiles!$F$10</xm:f>
            <x14:dxf>
              <numFmt numFmtId="1" formatCode="0"/>
              <fill>
                <patternFill>
                  <bgColor theme="5" tint="0.59996337778862885"/>
                </patternFill>
              </fill>
            </x14:dxf>
          </x14:cfRule>
          <x14:cfRule type="cellIs" priority="167" operator="between" id="{255B7E64-831B-48AC-ABE7-B9E08A3E8494}">
            <xm:f>Quartiles!$D$10</xm:f>
            <xm:f>Quartiles!$E$10</xm:f>
            <x14:dxf>
              <numFmt numFmtId="1" formatCode="0"/>
              <fill>
                <patternFill>
                  <bgColor theme="7" tint="0.59996337778862885"/>
                </patternFill>
              </fill>
            </x14:dxf>
          </x14:cfRule>
          <x14:cfRule type="cellIs" priority="168" operator="between" id="{36A369CA-2604-4006-9174-EC0271895ECD}">
            <xm:f>Quartiles!$C$10</xm:f>
            <xm:f>Quartiles!$D$10</xm:f>
            <x14:dxf>
              <numFmt numFmtId="1" formatCode="0"/>
              <fill>
                <patternFill>
                  <bgColor theme="6" tint="0.79998168889431442"/>
                </patternFill>
              </fill>
            </x14:dxf>
          </x14:cfRule>
          <x14:cfRule type="cellIs" priority="169" operator="lessThan" id="{28B48716-D6B3-4A45-8EED-F2C34504A8B3}">
            <xm:f>Quartiles!$C$10</xm:f>
            <x14:dxf>
              <numFmt numFmtId="1" formatCode="0"/>
              <fill>
                <patternFill>
                  <bgColor theme="9" tint="0.59996337778862885"/>
                </patternFill>
              </fill>
            </x14:dxf>
          </x14:cfRule>
          <xm:sqref>C11 E11</xm:sqref>
        </x14:conditionalFormatting>
        <x14:conditionalFormatting xmlns:xm="http://schemas.microsoft.com/office/excel/2006/main">
          <x14:cfRule type="cellIs" priority="162" operator="between" id="{79673B00-5DE3-4FA1-974F-292D3626DB9D}">
            <xm:f>Quartiles!$E$11</xm:f>
            <xm:f>Quartiles!$F$11</xm:f>
            <x14:dxf>
              <font>
                <color auto="1"/>
              </font>
              <numFmt numFmtId="1" formatCode="0"/>
              <fill>
                <patternFill>
                  <bgColor theme="5" tint="0.59996337778862885"/>
                </patternFill>
              </fill>
            </x14:dxf>
          </x14:cfRule>
          <x14:cfRule type="cellIs" priority="163" operator="between" id="{4C5E6908-87BE-4B5F-ACB2-3336BCB3F605}">
            <xm:f>Quartiles!$D$11</xm:f>
            <xm:f>Quartiles!$E$11</xm:f>
            <x14:dxf>
              <numFmt numFmtId="1" formatCode="0"/>
              <fill>
                <patternFill>
                  <bgColor theme="7" tint="0.59996337778862885"/>
                </patternFill>
              </fill>
            </x14:dxf>
          </x14:cfRule>
          <x14:cfRule type="cellIs" priority="164" operator="between" id="{E0337FA5-7724-4A31-951F-BBBB2FAB14B2}">
            <xm:f>Quartiles!$C$11</xm:f>
            <xm:f>Quartiles!$D$11</xm:f>
            <x14:dxf>
              <numFmt numFmtId="1" formatCode="0"/>
              <fill>
                <patternFill>
                  <bgColor theme="6" tint="0.79998168889431442"/>
                </patternFill>
              </fill>
            </x14:dxf>
          </x14:cfRule>
          <x14:cfRule type="cellIs" priority="165" operator="lessThan" id="{5756C9DC-F2DF-4FFF-B798-2E0DA8999416}">
            <xm:f>Quartiles!$C$11</xm:f>
            <x14:dxf>
              <numFmt numFmtId="1" formatCode="0"/>
              <fill>
                <patternFill>
                  <bgColor theme="9" tint="0.59996337778862885"/>
                </patternFill>
              </fill>
            </x14:dxf>
          </x14:cfRule>
          <xm:sqref>C12 E12</xm:sqref>
        </x14:conditionalFormatting>
        <x14:conditionalFormatting xmlns:xm="http://schemas.microsoft.com/office/excel/2006/main">
          <x14:cfRule type="cellIs" priority="157" operator="between" id="{B8A63861-0E81-4AED-9F58-06F3C49EBF3A}">
            <xm:f>Quartiles!$E$12</xm:f>
            <xm:f>Quartiles!$F$12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58" operator="between" id="{D7AB7C3C-5CAF-44F3-899A-7ACE9919FA75}">
            <xm:f>Quartiles!$D$12</xm:f>
            <xm:f>Quartiles!$E$12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59" operator="between" id="{A253EEF6-885E-469B-A3B0-D54329B2D366}">
            <xm:f>Quartiles!$C$12</xm:f>
            <xm:f>Quartiles!$D$12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60" operator="lessThan" id="{C27C5860-E722-4789-BFCA-5E61A18AF96C}">
            <xm:f>Quartiles!$C$12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C13 E13</xm:sqref>
        </x14:conditionalFormatting>
        <x14:conditionalFormatting xmlns:xm="http://schemas.microsoft.com/office/excel/2006/main">
          <x14:cfRule type="cellIs" priority="153" operator="between" id="{980FA606-EE77-4111-B7A3-52B61731E58E}">
            <xm:f>Quartiles!$E$13</xm:f>
            <xm:f>Quartiles!$F$13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54" operator="between" id="{156929B6-2142-4283-B78C-9089BFFD45CA}">
            <xm:f>Quartiles!$D$13</xm:f>
            <xm:f>Quartiles!$E$13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55" operator="between" id="{BA8AA0C6-1577-4EC9-9C9C-FC330867CD9F}">
            <xm:f>Quartiles!$C$13</xm:f>
            <xm:f>Quartiles!$D$13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56" operator="lessThan" id="{529262E7-889B-4A4A-B1D4-19F14A7F6DFD}">
            <xm:f>Quartiles!$C$13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C14 E14</xm:sqref>
        </x14:conditionalFormatting>
        <x14:conditionalFormatting xmlns:xm="http://schemas.microsoft.com/office/excel/2006/main">
          <x14:cfRule type="cellIs" priority="149" operator="between" id="{DA6CE349-7A63-40E1-9FD0-6567CA5C4662}">
            <xm:f>Quartiles!$E$14</xm:f>
            <xm:f>Quartiles!$F$14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50" operator="between" id="{3887D468-7CEA-40F5-8998-208FFA731F41}">
            <xm:f>Quartiles!$D$14</xm:f>
            <xm:f>Quartiles!$E$14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51" operator="between" id="{2AD7B896-DD77-4687-9176-43AE2FAFBC14}">
            <xm:f>Quartiles!$C$14</xm:f>
            <xm:f>Quartiles!$D$14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52" operator="lessThan" id="{05E5C949-C597-4EB4-96FE-9FD850BAD8C7}">
            <xm:f>Quartiles!$C$14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C15 E15</xm:sqref>
        </x14:conditionalFormatting>
        <x14:conditionalFormatting xmlns:xm="http://schemas.microsoft.com/office/excel/2006/main">
          <x14:cfRule type="cellIs" priority="145" operator="between" id="{B27985B5-DF9C-4CB2-B17C-6D34D538483D}">
            <xm:f>Quartiles!$E$15</xm:f>
            <xm:f>Quartiles!$F$15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46" operator="between" id="{32A6F953-C859-4B1D-A53E-85B596C0A6FC}">
            <xm:f>Quartiles!$D$15</xm:f>
            <xm:f>Quartiles!$E$15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47" operator="between" id="{F2D7CAED-421B-4A72-BBB7-6F56786F5590}">
            <xm:f>Quartiles!$C$15</xm:f>
            <xm:f>Quartiles!$D$15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48" operator="lessThan" id="{91C8AF5E-CD45-437C-815D-BAB5B3636D39}">
            <xm:f>Quartiles!$C$15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C17 E17</xm:sqref>
        </x14:conditionalFormatting>
        <x14:conditionalFormatting xmlns:xm="http://schemas.microsoft.com/office/excel/2006/main">
          <x14:cfRule type="cellIs" priority="141" operator="between" id="{2CEF2195-57D4-4A0C-A34A-318F57D7F592}">
            <xm:f>Quartiles!$E$16</xm:f>
            <xm:f>Quartiles!$F$16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42" operator="between" id="{74918517-26E0-42E9-A029-D110572A18AA}">
            <xm:f>Quartiles!$D$16</xm:f>
            <xm:f>Quartiles!$E$16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43" operator="between" id="{6B8EA6A4-17C3-44B5-801C-33A5479D7B60}">
            <xm:f>Quartiles!$C$16</xm:f>
            <xm:f>Quartiles!$D$16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44" operator="lessThan" id="{2DF248A4-B312-4FA2-97AF-F61E0C3B1B17}">
            <xm:f>Quartiles!$C$16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C18 E18</xm:sqref>
        </x14:conditionalFormatting>
        <x14:conditionalFormatting xmlns:xm="http://schemas.microsoft.com/office/excel/2006/main">
          <x14:cfRule type="cellIs" priority="137" operator="between" id="{C03AFBA6-17AA-402C-BCB6-E57E5FC74D4B}">
            <xm:f>Quartiles!$E$17</xm:f>
            <xm:f>Quartiles!$F$17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14:cfRule type="cellIs" priority="138" operator="between" id="{66D1B3FE-6402-42ED-9A43-AFFC10D012B7}">
            <xm:f>Quartiles!$D$17</xm:f>
            <xm:f>Quartiles!$E$17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139" operator="between" id="{B2D48B55-C0B2-490C-94FB-1978A59D7D88}">
            <xm:f>Quartiles!$C$17</xm:f>
            <xm:f>Quartiles!$D$17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140" operator="lessThan" id="{D04419A9-1DE2-4CAE-9CDC-B7F5FC536B8B}">
            <xm:f>Quartiles!$C$17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m:sqref>C19 E19</xm:sqref>
        </x14:conditionalFormatting>
        <x14:conditionalFormatting xmlns:xm="http://schemas.microsoft.com/office/excel/2006/main">
          <x14:cfRule type="cellIs" priority="133" operator="between" id="{F1015B82-44EC-4C7C-AEFA-1331C3EB57F2}">
            <xm:f>Quartiles!$E$18</xm:f>
            <xm:f>Quartiles!$F$18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34" operator="between" id="{37CE8885-D63D-4B12-8A4E-A1ACD1A2833A}">
            <xm:f>Quartiles!$D$18</xm:f>
            <xm:f>Quartiles!$E$18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35" operator="between" id="{A83BF9F0-D998-4C46-864B-B192F00F9BDB}">
            <xm:f>Quartiles!$C$18</xm:f>
            <xm:f>Quartiles!$D$18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36" operator="lessThan" id="{0DA8198C-513C-427C-8A2F-F4987A58B2A1}">
            <xm:f>Quartiles!$C$18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C20 E20</xm:sqref>
        </x14:conditionalFormatting>
        <x14:conditionalFormatting xmlns:xm="http://schemas.microsoft.com/office/excel/2006/main">
          <x14:cfRule type="cellIs" priority="129" operator="between" id="{105AE75F-27BA-4704-B71F-2FDBE245B5E2}">
            <xm:f>Quartiles!$E$19</xm:f>
            <xm:f>Quartiles!$F$19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30" operator="between" id="{6DD99F20-9BB1-4B39-ABEA-6854930852FE}">
            <xm:f>Quartiles!$D$19</xm:f>
            <xm:f>Quartiles!$E$19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31" operator="between" id="{B624D55A-BB92-48F8-A664-DAF657C932FA}">
            <xm:f>Quartiles!$C$19</xm:f>
            <xm:f>Quartiles!$D$19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32" operator="lessThan" id="{80CF3C76-E9B3-4D51-AEEC-FFF53F66B67B}">
            <xm:f>Quartiles!$C$19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C21 E21</xm:sqref>
        </x14:conditionalFormatting>
        <x14:conditionalFormatting xmlns:xm="http://schemas.microsoft.com/office/excel/2006/main">
          <x14:cfRule type="cellIs" priority="125" operator="between" id="{6EDED27D-857A-4837-97EC-710C7935F277}">
            <xm:f>Quartiles!$E$20</xm:f>
            <xm:f>Quartiles!$F$20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26" operator="between" id="{83085087-995E-4AF1-AACB-2A2BBD5FD697}">
            <xm:f>Quartiles!$D$20</xm:f>
            <xm:f>Quartiles!$E$20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27" operator="between" id="{B5B3B980-F5CA-4043-80D2-21BE810E41F6}">
            <xm:f>Quartiles!$C$20</xm:f>
            <xm:f>Quartiles!$D$20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28" operator="lessThan" id="{88720DA9-BC0F-475C-B9E6-EBCF9834ED5D}">
            <xm:f>Quartiles!$C$20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C22 E22</xm:sqref>
        </x14:conditionalFormatting>
        <x14:conditionalFormatting xmlns:xm="http://schemas.microsoft.com/office/excel/2006/main">
          <x14:cfRule type="cellIs" priority="121" operator="between" id="{DBA9E2B4-DB83-4BA7-87CF-35834192A869}">
            <xm:f>Quartiles!$E$21</xm:f>
            <xm:f>Quartiles!$F$21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122" operator="between" id="{0EC08E84-A853-4461-890F-8014D4551321}">
            <xm:f>Quartiles!$D$21</xm:f>
            <xm:f>Quartiles!$E$21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23" operator="between" id="{6A72A347-D068-4136-9CB2-AB1A961157D7}">
            <xm:f>Quartiles!$C$21</xm:f>
            <xm:f>Quartiles!$D$21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24" operator="lessThan" id="{11F5953A-BFFE-492A-82B6-50BC67081438}">
            <xm:f>Quartiles!$C$21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C23 E23</xm:sqref>
        </x14:conditionalFormatting>
        <x14:conditionalFormatting xmlns:xm="http://schemas.microsoft.com/office/excel/2006/main">
          <x14:cfRule type="cellIs" priority="117" operator="between" id="{BB2D720D-0737-4C20-8A9E-C0E0EC32AD60}">
            <xm:f>Quartiles!$E$22</xm:f>
            <xm:f>Quartiles!$F$22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118" operator="between" id="{DA125940-BC97-450F-AC42-74E13694962D}">
            <xm:f>Quartiles!$D$22</xm:f>
            <xm:f>Quartiles!$E$22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19" operator="between" id="{B805E6A3-F117-4AB9-B4F5-9491CCECCC05}">
            <xm:f>Quartiles!$C$22</xm:f>
            <xm:f>Quartiles!$D$22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20" operator="lessThan" id="{DC46B37F-7344-4650-ACCA-41143DD57A92}">
            <xm:f>Quartiles!$C$22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C24 E24</xm:sqref>
        </x14:conditionalFormatting>
        <x14:conditionalFormatting xmlns:xm="http://schemas.microsoft.com/office/excel/2006/main">
          <x14:cfRule type="cellIs" priority="113" operator="between" id="{E9A01AE6-E744-439D-BEE7-6ED67231C8D2}">
            <xm:f>Quartiles!$E$23</xm:f>
            <xm:f>Quartiles!$F$23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114" operator="between" id="{8B12F227-873B-4E25-AB32-24CE921AC3EF}">
            <xm:f>Quartiles!$D$23</xm:f>
            <xm:f>Quartiles!$E$23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15" operator="between" id="{DD55EE96-A967-4DD1-91DC-75D213A4FA85}">
            <xm:f>Quartiles!$C$23</xm:f>
            <xm:f>Quartiles!$D$23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16" operator="lessThan" id="{D7EF8079-A52E-444A-9DE8-85775D1D4E7B}">
            <xm:f>Quartiles!$C$23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C25 E25</xm:sqref>
        </x14:conditionalFormatting>
        <x14:conditionalFormatting xmlns:xm="http://schemas.microsoft.com/office/excel/2006/main">
          <x14:cfRule type="cellIs" priority="109" operator="between" id="{FA88B707-85DB-4120-9123-B37FADE59340}">
            <xm:f>Quartiles!$E$24</xm:f>
            <xm:f>Quartiles!$F$24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14:cfRule type="cellIs" priority="110" operator="between" id="{C115C7AF-EC2E-495E-A83A-30CC53D83134}">
            <xm:f>Quartiles!$D$24</xm:f>
            <xm:f>Quartiles!$E$24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111" operator="between" id="{3E7A1499-BBA4-41B9-ACE5-CF598A0ED9ED}">
            <xm:f>Quartiles!$C$24</xm:f>
            <xm:f>Quartiles!$D$24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112" operator="lessThan" id="{64EA985F-A645-498D-83A2-FE08DD979C4A}">
            <xm:f>Quartiles!$C$24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m:sqref>C26 E26</xm:sqref>
        </x14:conditionalFormatting>
        <x14:conditionalFormatting xmlns:xm="http://schemas.microsoft.com/office/excel/2006/main">
          <x14:cfRule type="cellIs" priority="105" operator="between" id="{20C065CB-51BB-4761-982A-F83EF93BE18A}">
            <xm:f>Quartiles!$E$25</xm:f>
            <xm:f>Quartiles!$F$25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06" operator="between" id="{5BB63946-65F9-42BB-9764-263720A28588}">
            <xm:f>Quartiles!$D$25</xm:f>
            <xm:f>Quartiles!$E$25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07" operator="between" id="{4217B716-8905-434B-AB5B-09EC75FDCF48}">
            <xm:f>Quartiles!$C$25</xm:f>
            <xm:f>Quartiles!$D$25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08" operator="lessThan" id="{B970C896-3398-4A63-9E62-23B246337785}">
            <xm:f>Quartiles!$C$25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C27 E27</xm:sqref>
        </x14:conditionalFormatting>
        <x14:conditionalFormatting xmlns:xm="http://schemas.microsoft.com/office/excel/2006/main">
          <x14:cfRule type="cellIs" priority="101" operator="between" id="{3B024C2C-E099-4051-AA49-FAAD96EC75E0}">
            <xm:f>Quartiles!$E$26</xm:f>
            <xm:f>Quartiles!$F$26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102" operator="between" id="{D400CFC6-8F2E-485C-A06E-E0E93DA1810D}">
            <xm:f>Quartiles!$D$26</xm:f>
            <xm:f>Quartiles!$E$26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03" operator="between" id="{285A9709-856F-424C-BE50-59EFE9E13EE0}">
            <xm:f>Quartiles!$C$26</xm:f>
            <xm:f>Quartiles!$D$26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04" operator="lessThan" id="{75E7A21E-2160-407A-B50D-19F7581ABEAB}">
            <xm:f>Quartiles!$C$26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C28 E28</xm:sqref>
        </x14:conditionalFormatting>
        <x14:conditionalFormatting xmlns:xm="http://schemas.microsoft.com/office/excel/2006/main">
          <x14:cfRule type="cellIs" priority="97" operator="between" id="{DD7EBA9D-7617-42BC-84BC-0505F58D4095}">
            <xm:f>Quartiles!$E$27</xm:f>
            <xm:f>Quartiles!$F$27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14:cfRule type="cellIs" priority="98" operator="between" id="{82771145-E0C0-4226-9CC1-CF6AADB5072C}">
            <xm:f>Quartiles!$D$27</xm:f>
            <xm:f>Quartiles!$E$27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99" operator="between" id="{326CA1FC-D04B-4765-B755-6D641E5741E3}">
            <xm:f>Quartiles!$C$27</xm:f>
            <xm:f>Quartiles!$D$27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100" operator="lessThan" id="{5EA4E03E-DF08-40B3-AA04-8396DE7A48AF}">
            <xm:f>Quartiles!$C$27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m:sqref>C29 E29</xm:sqref>
        </x14:conditionalFormatting>
        <x14:conditionalFormatting xmlns:xm="http://schemas.microsoft.com/office/excel/2006/main">
          <x14:cfRule type="cellIs" priority="93" operator="between" id="{95D92951-21A0-4146-AF85-AE6F331BBBDE}">
            <xm:f>Quartiles!$E$28</xm:f>
            <xm:f>Quartiles!$F$28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94" operator="between" id="{1875F000-7376-4DFA-A040-38281AFD841A}">
            <xm:f>Quartiles!$D$28</xm:f>
            <xm:f>Quartiles!$E$28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95" operator="between" id="{AF8FCE4A-9094-40FB-9523-7EEF7834D91E}">
            <xm:f>Quartiles!$C$28</xm:f>
            <xm:f>Quartiles!$D$28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96" operator="lessThan" id="{8A591F96-04CC-43A1-AE40-52DA5EE250F3}">
            <xm:f>Quartiles!$C$28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C30 E30</xm:sqref>
        </x14:conditionalFormatting>
        <x14:conditionalFormatting xmlns:xm="http://schemas.microsoft.com/office/excel/2006/main">
          <x14:cfRule type="cellIs" priority="89" operator="between" id="{9C24F4C2-42E9-4EA7-B663-A939DE36C7CA}">
            <xm:f>Quartiles!$E$29</xm:f>
            <xm:f>Quartiles!$F$29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14:cfRule type="cellIs" priority="90" operator="between" id="{DDD33E7D-D95A-4A34-BA10-AD32892C2B64}">
            <xm:f>Quartiles!$D$29</xm:f>
            <xm:f>Quartiles!$E$29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91" operator="between" id="{E44F6EE3-1B07-42E8-B99E-AACFFFE4C61B}">
            <xm:f>Quartiles!$C$29</xm:f>
            <xm:f>Quartiles!$D$29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92" operator="lessThan" id="{6B8A4EFB-5B79-4BAD-8D21-CD3895761112}">
            <xm:f>Quartiles!$C$29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m:sqref>C31 E31</xm:sqref>
        </x14:conditionalFormatting>
        <x14:conditionalFormatting xmlns:xm="http://schemas.microsoft.com/office/excel/2006/main">
          <x14:cfRule type="cellIs" priority="85" operator="between" id="{056F1F30-5C21-48F9-9EBA-7B79F5C4AE88}">
            <xm:f>Quartiles!$E$30</xm:f>
            <xm:f>Quartiles!$F$30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86" operator="between" id="{CCE494F0-638D-476A-B353-D0915F0E32C4}">
            <xm:f>Quartiles!$D$30</xm:f>
            <xm:f>Quartiles!$E$30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87" operator="between" id="{E7053CF1-87AB-454B-8C0D-108A8D06B91C}">
            <xm:f>Quartiles!$C$30</xm:f>
            <xm:f>Quartiles!$D$30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88" operator="lessThan" id="{BCF64A12-54ED-4104-A952-D695FC3F4FFF}">
            <xm:f>Quartiles!$C$30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C32 E32</xm:sqref>
        </x14:conditionalFormatting>
        <x14:conditionalFormatting xmlns:xm="http://schemas.microsoft.com/office/excel/2006/main">
          <x14:cfRule type="cellIs" priority="81" operator="between" id="{3333E1D6-D0DE-4E2E-AD6D-679A6C288D93}">
            <xm:f>Quartiles!$E$31</xm:f>
            <xm:f>Quartiles!$F$31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82" operator="between" id="{2FA0DA4F-42F3-409E-8830-DED6998A0ADB}">
            <xm:f>Quartiles!$D$31</xm:f>
            <xm:f>Quartiles!$E$31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83" operator="between" id="{870FB372-E065-44F9-A616-83D31213728C}">
            <xm:f>Quartiles!$C$31</xm:f>
            <xm:f>Quartiles!$D$31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84" operator="lessThan" id="{1D7A3E81-927C-4DF6-B135-E90572C8727F}">
            <xm:f>Quartiles!$C$31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C33 E33</xm:sqref>
        </x14:conditionalFormatting>
        <x14:conditionalFormatting xmlns:xm="http://schemas.microsoft.com/office/excel/2006/main">
          <x14:cfRule type="cellIs" priority="77" operator="between" id="{49170056-0049-468D-BB45-D5407078FF4E}">
            <xm:f>Quartiles!$E$32</xm:f>
            <xm:f>Quartiles!$F$32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14:cfRule type="cellIs" priority="78" operator="between" id="{49B95DF8-3280-41DF-ACE0-40DC2F2948AA}">
            <xm:f>Quartiles!$D$32</xm:f>
            <xm:f>Quartiles!$E$32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79" operator="between" id="{E65FA475-AFBC-4BA0-8A15-FAC185ED1541}">
            <xm:f>Quartiles!$C$32</xm:f>
            <xm:f>Quartiles!$D$32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80" operator="lessThan" id="{5E5EB2D2-0577-4191-9B66-C01CE8AA614D}">
            <xm:f>Quartiles!$C$32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m:sqref>C34 E34</xm:sqref>
        </x14:conditionalFormatting>
        <x14:conditionalFormatting xmlns:xm="http://schemas.microsoft.com/office/excel/2006/main">
          <x14:cfRule type="cellIs" priority="73" operator="between" id="{0F1B6981-508C-443E-A7A8-A322465C0BA2}">
            <xm:f>Quartiles!$E$33</xm:f>
            <xm:f>Quartiles!$F$33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74" operator="between" id="{AAF5C72B-8FE2-4926-B587-C218A27DE930}">
            <xm:f>Quartiles!$D$33</xm:f>
            <xm:f>Quartiles!$E$33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75" operator="between" id="{C2426070-BC48-4629-8754-C6BD9036C7BA}">
            <xm:f>Quartiles!$C$33</xm:f>
            <xm:f>Quartiles!$D$33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76" operator="lessThan" id="{799F0363-CA12-4F40-9B1A-A0E6280BE3C8}">
            <xm:f>Quartiles!$C$33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C35 E35</xm:sqref>
        </x14:conditionalFormatting>
        <x14:conditionalFormatting xmlns:xm="http://schemas.microsoft.com/office/excel/2006/main">
          <x14:cfRule type="cellIs" priority="69" operator="between" id="{E766AD93-7D6E-4228-AC57-27ACFBB81CAE}">
            <xm:f>Quartiles!$E$34</xm:f>
            <xm:f>Quartiles!$F$34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70" operator="between" id="{F293AB42-3DCE-4DA6-A8CA-BD9532977F6A}">
            <xm:f>Quartiles!$D$34</xm:f>
            <xm:f>Quartiles!$E$34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71" operator="between" id="{B84DEEAB-7A92-4F62-A6A2-92A3835C6194}">
            <xm:f>Quartiles!$C$34</xm:f>
            <xm:f>Quartiles!$D$34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72" operator="lessThan" id="{0F3B0DA2-2C90-410E-9858-CFE903D440F4}">
            <xm:f>Quartiles!$C$34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C37 E37</xm:sqref>
        </x14:conditionalFormatting>
        <x14:conditionalFormatting xmlns:xm="http://schemas.microsoft.com/office/excel/2006/main">
          <x14:cfRule type="cellIs" priority="65" operator="between" id="{C93494B6-9E91-4210-B688-C647FCE7404D}">
            <xm:f>Quartiles!$E$35</xm:f>
            <xm:f>Quartiles!$F$35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66" operator="between" id="{DC1504BC-2AF1-4F1E-8F91-6833ADD05F0F}">
            <xm:f>Quartiles!$D$35</xm:f>
            <xm:f>Quartiles!$E$35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67" operator="between" id="{4D227465-8E71-4E17-9C80-F6FDC3296FFE}">
            <xm:f>Quartiles!$C$35</xm:f>
            <xm:f>Quartiles!$D$35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68" operator="lessThan" id="{8F4D2AF2-0562-4969-BDC1-EA083F0A1A22}">
            <xm:f>Quartiles!$C$35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C38 E38</xm:sqref>
        </x14:conditionalFormatting>
        <x14:conditionalFormatting xmlns:xm="http://schemas.microsoft.com/office/excel/2006/main">
          <x14:cfRule type="cellIs" priority="61" operator="between" id="{0FA43744-F9FD-4404-9604-6C33B0260B91}">
            <xm:f>Quartiles!$E$36</xm:f>
            <xm:f>Quartiles!$F$36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14:cfRule type="cellIs" priority="62" operator="between" id="{B62F172C-414E-4424-94E0-269D5C898D2B}">
            <xm:f>Quartiles!$D$36</xm:f>
            <xm:f>Quartiles!$E$36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63" operator="between" id="{6F286573-E815-4652-ADC2-1C3590175A48}">
            <xm:f>Quartiles!$C$36</xm:f>
            <xm:f>Quartiles!$D$36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64" operator="lessThan" id="{7A2EDD63-59FC-473E-92B3-2C6045D9A250}">
            <xm:f>Quartiles!$C$36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m:sqref>C39 E39</xm:sqref>
        </x14:conditionalFormatting>
        <x14:conditionalFormatting xmlns:xm="http://schemas.microsoft.com/office/excel/2006/main">
          <x14:cfRule type="cellIs" priority="57" operator="between" id="{4A6A45D3-87D3-4822-9C39-443D39C496B2}">
            <xm:f>Quartiles!$D$37</xm:f>
            <xm:f>Quartiles!$E$37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58" operator="between" id="{19FA4BA3-47B2-4D46-B027-F83FD37A73A1}">
            <xm:f>Quartiles!$E$37</xm:f>
            <xm:f>Quartiles!$F$37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59" operator="between" id="{13D26529-F792-4887-B2FB-B4C10B55C497}">
            <xm:f>Quartiles!$C$37</xm:f>
            <xm:f>Quartiles!$D$37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60" operator="lessThan" id="{5220EC32-73EA-4F93-8A61-BE4A2DC526C6}">
            <xm:f>Quartiles!$C$37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C40 E40</xm:sqref>
        </x14:conditionalFormatting>
        <x14:conditionalFormatting xmlns:xm="http://schemas.microsoft.com/office/excel/2006/main">
          <x14:cfRule type="cellIs" priority="53" operator="between" id="{4A4A1415-D7E6-4F11-845E-C64303C6DBB7}">
            <xm:f>Quartiles!$E$38</xm:f>
            <xm:f>Quartiles!$F$38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54" operator="between" id="{D403AA55-325C-4BAA-8F40-11AA797FDD2D}">
            <xm:f>Quartiles!$D$38</xm:f>
            <xm:f>Quartiles!$E$38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55" operator="between" id="{0376D56C-EFA2-4C6F-9A44-80E98E069169}">
            <xm:f>Quartiles!$C$38</xm:f>
            <xm:f>Quartiles!$D$38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56" operator="lessThan" id="{B41C4962-8E73-4FFF-8576-3C01FE4437F7}">
            <xm:f>Quartiles!$C$38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C41 E41</xm:sqref>
        </x14:conditionalFormatting>
        <x14:conditionalFormatting xmlns:xm="http://schemas.microsoft.com/office/excel/2006/main">
          <x14:cfRule type="cellIs" priority="49" operator="between" id="{6CBBF78B-3D92-46A2-9189-3A9AC038BCB7}">
            <xm:f>Quartiles!$E$39</xm:f>
            <xm:f>Quartiles!$F$39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50" operator="between" id="{8528BEB8-BE54-40F9-951F-BBB479472F99}">
            <xm:f>Quartiles!$D$39</xm:f>
            <xm:f>Quartiles!$E$39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51" operator="between" id="{E2C25C56-F971-4537-96BE-4129E0BC0A7A}">
            <xm:f>Quartiles!$C$39</xm:f>
            <xm:f>Quartiles!$D$39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52" operator="lessThan" id="{1DBE6A45-02DF-4AB6-A843-0E848379C696}">
            <xm:f>Quartiles!$C$39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C42 E42</xm:sqref>
        </x14:conditionalFormatting>
        <x14:conditionalFormatting xmlns:xm="http://schemas.microsoft.com/office/excel/2006/main">
          <x14:cfRule type="cellIs" priority="45" operator="between" id="{4280D082-625E-457E-80C0-7A684E336D13}">
            <xm:f>Quartiles!$E$40</xm:f>
            <xm:f>Quartiles!$F$40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46" operator="between" id="{C6620891-D276-4387-97D6-A8A680185EDF}">
            <xm:f>Quartiles!$D$40</xm:f>
            <xm:f>Quartiles!$E$40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47" operator="between" id="{BE3E28B5-B9D5-4F98-8F34-64E7AC77F01A}">
            <xm:f>Quartiles!$C$40</xm:f>
            <xm:f>Quartiles!$D$40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48" operator="lessThan" id="{35F01EF4-5035-4A72-BE8C-C578787FC23A}">
            <xm:f>Quartiles!$C$40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C43 E43</xm:sqref>
        </x14:conditionalFormatting>
        <x14:conditionalFormatting xmlns:xm="http://schemas.microsoft.com/office/excel/2006/main">
          <x14:cfRule type="cellIs" priority="41" operator="between" id="{20248399-2115-4AE6-8E4C-A39544B8897B}">
            <xm:f>Quartiles!$E$41</xm:f>
            <xm:f>Quartiles!$F$41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42" operator="between" id="{B4EDB032-0C2B-411F-B4AA-11825774535A}">
            <xm:f>Quartiles!$D$41</xm:f>
            <xm:f>Quartiles!$E$41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43" operator="between" id="{7714C5D7-A0D3-4147-B1BC-147880737F20}">
            <xm:f>Quartiles!$C$41</xm:f>
            <xm:f>Quartiles!$D$41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44" operator="lessThan" id="{546C8116-5125-447D-8562-E70319C47BED}">
            <xm:f>Quartiles!$C$41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C44 E44</xm:sqref>
        </x14:conditionalFormatting>
        <x14:conditionalFormatting xmlns:xm="http://schemas.microsoft.com/office/excel/2006/main">
          <x14:cfRule type="cellIs" priority="37" operator="between" id="{CE68AD06-8E2C-4F77-820D-33912F1B9517}">
            <xm:f>Quartiles!$E$42</xm:f>
            <xm:f>Quartiles!$F$42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14:cfRule type="cellIs" priority="38" operator="between" id="{64BD3662-BB49-4C80-9211-CCEA50F63C91}">
            <xm:f>Quartiles!$D$42</xm:f>
            <xm:f>Quartiles!$E$42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39" operator="between" id="{4BD3F6DF-C05A-4C05-9322-8BCFC012AC16}">
            <xm:f>Quartiles!$C$42</xm:f>
            <xm:f>Quartiles!$D$42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40" operator="lessThan" id="{ED9330D9-347E-4A9B-AB19-175C16A5E6BE}">
            <xm:f>Quartiles!$C$42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m:sqref>C45 E45</xm:sqref>
        </x14:conditionalFormatting>
        <x14:conditionalFormatting xmlns:xm="http://schemas.microsoft.com/office/excel/2006/main">
          <x14:cfRule type="cellIs" priority="33" operator="between" id="{A50715D9-44E4-4904-8845-2DAECD839911}">
            <xm:f>Quartiles!$E$43</xm:f>
            <xm:f>Quartiles!$F$43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14:cfRule type="cellIs" priority="34" operator="between" id="{58BFAB3B-00C6-4E26-9D1A-DC5C1398681D}">
            <xm:f>Quartiles!$D$43</xm:f>
            <xm:f>Quartiles!$E$43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35" operator="between" id="{8DDE472B-1492-439C-AF20-8FD1053EBB9E}">
            <xm:f>Quartiles!$C$43</xm:f>
            <xm:f>Quartiles!$D$43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36" operator="lessThan" id="{EE9C4A91-E951-4646-9E17-B25125BF530E}">
            <xm:f>Quartiles!$C$43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m:sqref>C46 E46</xm:sqref>
        </x14:conditionalFormatting>
        <x14:conditionalFormatting xmlns:xm="http://schemas.microsoft.com/office/excel/2006/main">
          <x14:cfRule type="cellIs" priority="29" operator="between" id="{23CEC2B2-5027-4080-AE0C-5D76FDF40E47}">
            <xm:f>Quartiles!$E$44</xm:f>
            <xm:f>Quartiles!$F$44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30" operator="between" id="{9A312958-F504-4425-A317-4791F6D68606}">
            <xm:f>Quartiles!$D$44</xm:f>
            <xm:f>Quartiles!$E$44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31" operator="between" id="{1446C2CF-D35F-43E9-9167-BC64945ADA53}">
            <xm:f>Quartiles!$C$44</xm:f>
            <xm:f>Quartiles!$D$44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32" operator="lessThan" id="{C4D0BD29-6B95-46CB-900B-649A7A8AB9BB}">
            <xm:f>Quartiles!$C$44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C47 E47</xm:sqref>
        </x14:conditionalFormatting>
        <x14:conditionalFormatting xmlns:xm="http://schemas.microsoft.com/office/excel/2006/main">
          <x14:cfRule type="cellIs" priority="25" operator="between" id="{D8124F23-9D4A-495C-A67C-81DCBC8D9D81}">
            <xm:f>Quartiles!$E$45</xm:f>
            <xm:f>Quartiles!$F$45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26" operator="between" id="{618B3B53-F193-4F39-B261-AABCF6C9CD2C}">
            <xm:f>Quartiles!$D$45</xm:f>
            <xm:f>Quartiles!$E$45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27" operator="between" id="{BAFFB932-EBB2-4D2B-B764-40172D89DAB5}">
            <xm:f>Quartiles!$C$45</xm:f>
            <xm:f>Quartiles!$D$45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28" operator="lessThan" id="{7B250E95-8B39-45A1-9D0A-68342FF93D52}">
            <xm:f>Quartiles!$C$45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C48 E48</xm:sqref>
        </x14:conditionalFormatting>
        <x14:conditionalFormatting xmlns:xm="http://schemas.microsoft.com/office/excel/2006/main">
          <x14:cfRule type="cellIs" priority="21" operator="between" id="{9C840ABE-25C6-4621-9586-F65D17AF09F1}">
            <xm:f>Quartiles!$E$46</xm:f>
            <xm:f>Quartiles!$F$46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14:cfRule type="cellIs" priority="22" operator="between" id="{466B1671-61B4-43F9-A8AF-38EC02445F95}">
            <xm:f>Quartiles!$D$46</xm:f>
            <xm:f>Quartiles!$E$46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23" operator="between" id="{BCF63136-76D3-459C-A838-24763A44E9C5}">
            <xm:f>Quartiles!$C$46</xm:f>
            <xm:f>Quartiles!$D$46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24" operator="lessThan" id="{C6858296-21CD-490A-840D-DB1D27751BD6}">
            <xm:f>Quartiles!$C$46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m:sqref>C49 E49</xm:sqref>
        </x14:conditionalFormatting>
        <x14:conditionalFormatting xmlns:xm="http://schemas.microsoft.com/office/excel/2006/main">
          <x14:cfRule type="cellIs" priority="17" operator="between" id="{2CA93D49-FB8A-494C-8F27-5798D326313B}">
            <xm:f>Quartiles!$E$47</xm:f>
            <xm:f>Quartiles!$F$47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18" operator="between" id="{1384C959-4403-42D4-B9D5-6D5990C11ACB}">
            <xm:f>Quartiles!$D$47</xm:f>
            <xm:f>Quartiles!$E$47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9" operator="between" id="{BDE81F51-ED4F-447F-83A8-09D05F09B8C9}">
            <xm:f>Quartiles!$C$47</xm:f>
            <xm:f>Quartiles!$D$47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20" operator="lessThan" id="{4B9E1C17-4853-45DB-BD90-86D79593E526}">
            <xm:f>Quartiles!$C$47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C50 E50</xm:sqref>
        </x14:conditionalFormatting>
        <x14:conditionalFormatting xmlns:xm="http://schemas.microsoft.com/office/excel/2006/main">
          <x14:cfRule type="cellIs" priority="13" operator="between" id="{70CEF78C-D366-4497-8DFE-4FDD42F5FD7D}">
            <xm:f>Quartiles!$E$48</xm:f>
            <xm:f>Quartiles!$F$48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14:cfRule type="cellIs" priority="14" operator="between" id="{EC68BCD7-34D1-479D-82E0-A256BB368E0B}">
            <xm:f>Quartiles!$D$48</xm:f>
            <xm:f>Quartiles!$E$48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15" operator="between" id="{2440D8F7-D6BA-45A0-AF40-6033CAB0B9BF}">
            <xm:f>Quartiles!$C$48</xm:f>
            <xm:f>Quartiles!$D$48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16" operator="lessThan" id="{24198E66-8674-4778-82EA-555FBD4E6C2C}">
            <xm:f>Quartiles!$C$48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m:sqref>C51 E51</xm:sqref>
        </x14:conditionalFormatting>
        <x14:conditionalFormatting xmlns:xm="http://schemas.microsoft.com/office/excel/2006/main">
          <x14:cfRule type="cellIs" priority="9" operator="between" id="{8588260D-9627-4007-AA84-7723C4639658}">
            <xm:f>Quartiles!$E$49</xm:f>
            <xm:f>Quartiles!$F$49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10" operator="between" id="{4AF5B19D-9C88-4822-A12F-7915D70C05D2}">
            <xm:f>Quartiles!$D$49</xm:f>
            <xm:f>Quartiles!$E$49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11" operator="between" id="{C4B270A4-780C-45EC-8BBE-7B284BB68FE4}">
            <xm:f>Quartiles!$C$49</xm:f>
            <xm:f>Quartiles!$D$49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12" operator="lessThan" id="{4CD99465-90E9-47A9-B954-4400ED49510C}">
            <xm:f>Quartiles!$C$49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C52 E52</xm:sqref>
        </x14:conditionalFormatting>
        <x14:conditionalFormatting xmlns:xm="http://schemas.microsoft.com/office/excel/2006/main">
          <x14:cfRule type="cellIs" priority="5" operator="between" id="{B3506E0B-105F-4E1E-9DF8-D5F79648F445}">
            <xm:f>Quartiles!$E$50</xm:f>
            <xm:f>Quartiles!$F$50</xm:f>
            <x14:dxf>
              <numFmt numFmtId="14" formatCode="0.00%"/>
              <fill>
                <patternFill>
                  <bgColor theme="5" tint="0.59996337778862885"/>
                </patternFill>
              </fill>
            </x14:dxf>
          </x14:cfRule>
          <x14:cfRule type="cellIs" priority="6" operator="between" id="{2B68A323-7ACB-4F91-BBB0-38AA69D1AAB1}">
            <xm:f>Quartiles!$D$50</xm:f>
            <xm:f>Quartiles!$E$50</xm:f>
            <x14:dxf>
              <numFmt numFmtId="14" formatCode="0.00%"/>
              <fill>
                <patternFill>
                  <bgColor theme="7" tint="0.59996337778862885"/>
                </patternFill>
              </fill>
            </x14:dxf>
          </x14:cfRule>
          <x14:cfRule type="cellIs" priority="7" operator="between" id="{BF9F56A1-730C-4D82-8474-67076601C137}">
            <xm:f>Quartiles!$C$50</xm:f>
            <xm:f>Quartiles!$D$50</xm:f>
            <x14:dxf>
              <numFmt numFmtId="14" formatCode="0.00%"/>
              <fill>
                <patternFill>
                  <bgColor theme="6" tint="0.79998168889431442"/>
                </patternFill>
              </fill>
            </x14:dxf>
          </x14:cfRule>
          <x14:cfRule type="cellIs" priority="8" operator="lessThan" id="{435B40B1-8994-42A0-B90C-B576F8351D8F}">
            <xm:f>Quartiles!$C$50</xm:f>
            <x14:dxf>
              <numFmt numFmtId="14" formatCode="0.00%"/>
              <fill>
                <patternFill>
                  <bgColor theme="9" tint="0.59996337778862885"/>
                </patternFill>
              </fill>
            </x14:dxf>
          </x14:cfRule>
          <xm:sqref>C53 E53</xm:sqref>
        </x14:conditionalFormatting>
        <x14:conditionalFormatting xmlns:xm="http://schemas.microsoft.com/office/excel/2006/main">
          <x14:cfRule type="cellIs" priority="1" operator="between" id="{946F60C8-EC58-4D18-A136-CA5806050D12}">
            <xm:f>Quartiles!$E$51</xm:f>
            <xm:f>Quartiles!$F$51</xm:f>
            <x14:dxf>
              <numFmt numFmtId="2" formatCode="0.00"/>
              <fill>
                <patternFill>
                  <bgColor theme="5" tint="0.59996337778862885"/>
                </patternFill>
              </fill>
            </x14:dxf>
          </x14:cfRule>
          <x14:cfRule type="cellIs" priority="2" operator="between" id="{948A8E38-9279-4B09-875B-830D2EB94DB1}">
            <xm:f>Quartiles!$D$51</xm:f>
            <xm:f>Quartiles!$E$51</xm:f>
            <x14:dxf>
              <numFmt numFmtId="2" formatCode="0.00"/>
              <fill>
                <patternFill>
                  <bgColor theme="7" tint="0.59996337778862885"/>
                </patternFill>
              </fill>
            </x14:dxf>
          </x14:cfRule>
          <x14:cfRule type="cellIs" priority="3" operator="between" id="{E3B17037-D99E-4C65-BCEA-D883ED77A66D}">
            <xm:f>Quartiles!$C$51</xm:f>
            <xm:f>Quartiles!$D$51</xm:f>
            <x14:dxf>
              <numFmt numFmtId="2" formatCode="0.00"/>
              <fill>
                <patternFill>
                  <bgColor theme="6" tint="0.79998168889431442"/>
                </patternFill>
              </fill>
            </x14:dxf>
          </x14:cfRule>
          <x14:cfRule type="cellIs" priority="4" operator="lessThan" id="{399662F8-358C-482F-A778-3DCC5954B7E2}">
            <xm:f>Quartiles!$C$51</xm:f>
            <x14:dxf>
              <numFmt numFmtId="2" formatCode="0.00"/>
              <fill>
                <patternFill>
                  <bgColor theme="9" tint="0.59996337778862885"/>
                </patternFill>
              </fill>
            </x14:dxf>
          </x14:cfRule>
          <xm:sqref>C54 E54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9602-7A88-409D-BC6D-56F4B5D1A02E}">
  <sheetPr codeName="Sheet3">
    <tabColor theme="0"/>
  </sheetPr>
  <dimension ref="A1:BA130"/>
  <sheetViews>
    <sheetView zoomScale="90" zoomScaleNormal="90" workbookViewId="0">
      <pane xSplit="1" topLeftCell="B1" activePane="topRight" state="frozen"/>
      <selection pane="topRight" activeCell="E15" sqref="E15"/>
    </sheetView>
  </sheetViews>
  <sheetFormatPr defaultColWidth="13.21875" defaultRowHeight="14.4" x14ac:dyDescent="0.3"/>
  <cols>
    <col min="1" max="1" width="14.77734375" style="5" bestFit="1" customWidth="1"/>
    <col min="2" max="16384" width="13.21875" style="5"/>
  </cols>
  <sheetData>
    <row r="1" spans="1:53" s="9" customFormat="1" x14ac:dyDescent="0.3">
      <c r="A1" s="7" t="s">
        <v>54</v>
      </c>
      <c r="B1" s="7" t="s">
        <v>289</v>
      </c>
      <c r="C1" s="7" t="s">
        <v>58</v>
      </c>
      <c r="D1" s="7" t="s">
        <v>290</v>
      </c>
      <c r="E1" s="7" t="s">
        <v>291</v>
      </c>
      <c r="F1" s="7" t="s">
        <v>292</v>
      </c>
      <c r="G1" s="7" t="s">
        <v>288</v>
      </c>
      <c r="H1" s="8" t="s">
        <v>293</v>
      </c>
      <c r="I1" s="8" t="s">
        <v>294</v>
      </c>
      <c r="J1" s="8" t="s">
        <v>295</v>
      </c>
      <c r="K1" s="8" t="s">
        <v>296</v>
      </c>
      <c r="L1" s="8" t="s">
        <v>297</v>
      </c>
      <c r="M1" s="8" t="s">
        <v>298</v>
      </c>
      <c r="N1" s="8" t="s">
        <v>326</v>
      </c>
      <c r="O1" s="8" t="s">
        <v>327</v>
      </c>
      <c r="P1" s="8" t="s">
        <v>313</v>
      </c>
      <c r="Q1" s="8" t="s">
        <v>309</v>
      </c>
      <c r="R1" s="8" t="s">
        <v>312</v>
      </c>
      <c r="S1" s="10" t="s">
        <v>310</v>
      </c>
      <c r="T1" s="10" t="s">
        <v>311</v>
      </c>
      <c r="U1" s="10" t="s">
        <v>314</v>
      </c>
      <c r="V1" s="10" t="s">
        <v>315</v>
      </c>
      <c r="W1" s="10" t="s">
        <v>316</v>
      </c>
      <c r="X1" s="10" t="s">
        <v>317</v>
      </c>
      <c r="Y1" s="10" t="s">
        <v>318</v>
      </c>
      <c r="Z1" s="10" t="s">
        <v>319</v>
      </c>
      <c r="AA1" s="10" t="s">
        <v>320</v>
      </c>
      <c r="AB1" s="10" t="s">
        <v>321</v>
      </c>
      <c r="AC1" s="10" t="s">
        <v>322</v>
      </c>
      <c r="AD1" s="10" t="s">
        <v>323</v>
      </c>
      <c r="AE1" s="10" t="s">
        <v>324</v>
      </c>
      <c r="AF1" s="10" t="s">
        <v>325</v>
      </c>
      <c r="AG1" s="8" t="s">
        <v>328</v>
      </c>
      <c r="AH1" s="8" t="s">
        <v>329</v>
      </c>
      <c r="AI1" s="8" t="s">
        <v>330</v>
      </c>
      <c r="AJ1" s="8" t="s">
        <v>331</v>
      </c>
      <c r="AK1" s="8" t="s">
        <v>332</v>
      </c>
      <c r="AL1" s="10" t="s">
        <v>333</v>
      </c>
      <c r="AM1" s="10" t="s">
        <v>334</v>
      </c>
      <c r="AN1" s="10" t="s">
        <v>335</v>
      </c>
      <c r="AO1" s="10" t="s">
        <v>336</v>
      </c>
      <c r="AP1" s="10" t="s">
        <v>337</v>
      </c>
      <c r="AQ1" s="10" t="s">
        <v>338</v>
      </c>
      <c r="AR1" s="10" t="s">
        <v>339</v>
      </c>
      <c r="AS1" s="10" t="s">
        <v>340</v>
      </c>
      <c r="AT1" s="10" t="s">
        <v>341</v>
      </c>
      <c r="AU1" s="10" t="s">
        <v>342</v>
      </c>
      <c r="AV1" s="10" t="s">
        <v>343</v>
      </c>
      <c r="AW1" s="10" t="s">
        <v>344</v>
      </c>
      <c r="AX1" s="10" t="s">
        <v>345</v>
      </c>
      <c r="AY1" s="7" t="s">
        <v>510</v>
      </c>
      <c r="AZ1" s="9" t="s">
        <v>511</v>
      </c>
      <c r="BA1" s="9" t="s">
        <v>515</v>
      </c>
    </row>
    <row r="2" spans="1:53" s="11" customFormat="1" x14ac:dyDescent="0.3">
      <c r="A2" s="5" t="s">
        <v>30</v>
      </c>
      <c r="B2" s="5">
        <f>VLOOKUP(A2,'Record-ATS'!$A$2:$E$131,3,FALSE)</f>
        <v>0.93300000000000005</v>
      </c>
      <c r="C2" s="5">
        <f>VLOOKUP(A2,'Record-ATS'!$A$2:$E$131,5,FALSE)</f>
        <v>7.3</v>
      </c>
      <c r="D2" s="5">
        <f>IFERROR(VLOOKUP(A2,'AP Preseason Rankings'!$C$2:$H$26,2,FALSE),VLOOKUP(A2,'ESPN FPI'!$A$2:$D$131,4,FALSE))</f>
        <v>5</v>
      </c>
      <c r="E2" s="5">
        <f>IFERROR(VLOOKUP(A2,'AP Final Rankings'!$C$2:$H$26,2,FALSE),VLOOKUP(A2,'ESPN FPI'!$A$2:$D$131,4,FALSE))</f>
        <v>1</v>
      </c>
      <c r="F2" s="5">
        <f>IFERROR(VLOOKUP(A2,'ESPN FPI'!$A$2:$C$131,3,FALSE),"NR")</f>
        <v>30</v>
      </c>
      <c r="G2" s="5">
        <f>VLOOKUP($A2,'ESPN FPI'!$A$2:$H$131,5,FALSE)</f>
        <v>1</v>
      </c>
      <c r="H2" s="5">
        <f>VLOOKUP($A2,'ESPN FPI'!$A$2:$H$131,6,FALSE)</f>
        <v>3</v>
      </c>
      <c r="I2" s="5">
        <f>VLOOKUP($A2,'ESPN FPI'!$A$2:$H$131,7,FALSE)</f>
        <v>1</v>
      </c>
      <c r="J2" s="5">
        <f>VLOOKUP($A2,'ESPN FPI'!$A$2:$H$131,8,FALSE)</f>
        <v>1</v>
      </c>
      <c r="K2" s="5">
        <f>VLOOKUP($A2,'ESPN Efficiency'!$A$2:$E$131,3,FALSE)</f>
        <v>95.7</v>
      </c>
      <c r="L2" s="5">
        <f>VLOOKUP($A2,'ESPN Efficiency'!$A$2:$E$131,4,FALSE)</f>
        <v>88.4</v>
      </c>
      <c r="M2" s="5">
        <f>VLOOKUP($A2,'ESPN Efficiency'!$A$2:$E$131,5,FALSE)</f>
        <v>93.7</v>
      </c>
      <c r="N2" s="11">
        <f>VLOOKUP($A2,'2021 Team Advanced Stats'!$A$2:$CB$131,5,FALSE)</f>
        <v>0.30175650667272202</v>
      </c>
      <c r="O2" s="11">
        <f>VLOOKUP($A2,'2021 Team Advanced Stats'!$A$2:$CB$131,6,FALSE)</f>
        <v>286.97043784575902</v>
      </c>
      <c r="P2" s="11">
        <f>VLOOKUP($A2,'2021 Team Advanced Stats'!$A$2:$CB$131,7,FALSE)</f>
        <v>0.49526813880126103</v>
      </c>
      <c r="Q2" s="11">
        <f>VLOOKUP($A2,'2021 Team Advanced Stats'!$A$2:$CB$131,8,FALSE)</f>
        <v>1.2481880333000801</v>
      </c>
      <c r="R2" s="11">
        <f>VLOOKUP($A2,'2021 Team Advanced Stats'!$A$2:$CB$131,11,FALSE)</f>
        <v>3.3816635160680502</v>
      </c>
      <c r="S2" s="11">
        <f>VLOOKUP($A2,'2021 Team Advanced Stats'!$A$2:$CB$131,18,FALSE)</f>
        <v>4.6900000000000004</v>
      </c>
      <c r="T2" s="11">
        <f>VLOOKUP($A2,'2021 Team Advanced Stats'!$A$2:$CB$131,21,FALSE)</f>
        <v>0.118822292323869</v>
      </c>
      <c r="U2" s="11">
        <f>VLOOKUP($A2,'2021 Team Advanced Stats'!$A$2:$CB$131,22,FALSE)</f>
        <v>6.8349106203995799E-2</v>
      </c>
      <c r="V2" s="11">
        <f>VLOOKUP($A2,'2021 Team Advanced Stats'!$A$2:$CB$131,23,FALSE)</f>
        <v>5.0473186119873802E-2</v>
      </c>
      <c r="W2" s="11">
        <f>VLOOKUP($A2,'2021 Team Advanced Stats'!$A$2:$CB$131,32,FALSE)</f>
        <v>0.55625657202944201</v>
      </c>
      <c r="X2" s="11">
        <f>VLOOKUP($A2,'2021 Team Advanced Stats'!$A$2:$CB$131,33,FALSE)</f>
        <v>0.20571394928262299</v>
      </c>
      <c r="Y2" s="11">
        <f>VLOOKUP($A2,'2021 Team Advanced Stats'!$A$2:$CB$131,34,FALSE)</f>
        <v>108.822679170507</v>
      </c>
      <c r="Z2" s="11">
        <f>VLOOKUP($A2,'2021 Team Advanced Stats'!$A$2:$CB$131,35,FALSE)</f>
        <v>0.50094517958412099</v>
      </c>
      <c r="AA2" s="11">
        <f>VLOOKUP($A2,'2021 Team Advanced Stats'!$A$2:$CB$131,36,FALSE)</f>
        <v>0.884675420738818</v>
      </c>
      <c r="AB2" s="11">
        <f>VLOOKUP($A2,'2021 Team Advanced Stats'!$A$2:$CB$131,37,FALSE)</f>
        <v>0.44374342797055699</v>
      </c>
      <c r="AC2" s="11">
        <f>VLOOKUP($A2,'2021 Team Advanced Stats'!$A$2:$CB$131,38,FALSE)</f>
        <v>0.42215108690817799</v>
      </c>
      <c r="AD2" s="11">
        <f>VLOOKUP($A2,'2021 Team Advanced Stats'!$A$2:$CB$131,39,FALSE)</f>
        <v>178.147758675251</v>
      </c>
      <c r="AE2" s="11">
        <f>VLOOKUP($A2,'2021 Team Advanced Stats'!$A$2:$CB$131,40,FALSE)</f>
        <v>0.488151658767772</v>
      </c>
      <c r="AF2" s="11">
        <f>VLOOKUP($A2,'2021 Team Advanced Stats'!$A$2:$CB$131,41,FALSE)</f>
        <v>1.7158134814978201</v>
      </c>
      <c r="AG2" s="11">
        <f>VLOOKUP($A2,'2021 Team Advanced Stats'!$A$2:$CB$131,44,FALSE)</f>
        <v>-4.4713342843758802E-2</v>
      </c>
      <c r="AH2" s="11">
        <f>VLOOKUP($A2,'2021 Team Advanced Stats'!$A$2:$CB$131,45,FALSE)</f>
        <v>-43.103662501383504</v>
      </c>
      <c r="AI2" s="11">
        <f>VLOOKUP($A2,'2021 Team Advanced Stats'!$A$2:$CB$131,46,FALSE)</f>
        <v>0.322614107883817</v>
      </c>
      <c r="AJ2" s="11">
        <f>VLOOKUP($A2,'2021 Team Advanced Stats'!$A$2:$CB$131,47,FALSE)</f>
        <v>1.2332292833007901</v>
      </c>
      <c r="AK2" s="11">
        <f>VLOOKUP($A2,'2021 Team Advanced Stats'!$A$2:$CB$131,50,FALSE)</f>
        <v>2.6537712895377101</v>
      </c>
      <c r="AL2" s="11">
        <f>VLOOKUP($A2,'2021 Team Advanced Stats'!$A$2:$CB$131,57,FALSE)</f>
        <v>1.86666666666666</v>
      </c>
      <c r="AM2" s="11">
        <f>VLOOKUP($A2,'2021 Team Advanced Stats'!$A$2:$CB$131,60,FALSE)</f>
        <v>0.202282157676348</v>
      </c>
      <c r="AN2" s="11">
        <f>VLOOKUP($A2,'2021 Team Advanced Stats'!$A$2:$CB$131,61,FALSE)</f>
        <v>0.121369294605809</v>
      </c>
      <c r="AO2" s="11">
        <f>VLOOKUP($A2,'2021 Team Advanced Stats'!$A$2:$CB$131,62,FALSE)</f>
        <v>8.0912863070539395E-2</v>
      </c>
      <c r="AP2" s="11">
        <f>VLOOKUP($A2,'2021 Team Advanced Stats'!$A$2:$CB$131,72,FALSE)</f>
        <v>0.42634854771784197</v>
      </c>
      <c r="AQ2" s="11">
        <f>VLOOKUP($A2,'2021 Team Advanced Stats'!$A$2:$CB$131,73,FALSE)</f>
        <v>-1.5941300524884398E-2</v>
      </c>
      <c r="AR2" s="11">
        <f>VLOOKUP($A2,'2021 Team Advanced Stats'!$A$2:$CB$131,74,FALSE)</f>
        <v>-6.5518745157274898</v>
      </c>
      <c r="AS2" s="11">
        <f>VLOOKUP($A2,'2021 Team Advanced Stats'!$A$2:$CB$131,75,FALSE)</f>
        <v>0.34306569343065602</v>
      </c>
      <c r="AT2" s="11">
        <f>VLOOKUP($A2,'2021 Team Advanced Stats'!$A$2:$CB$131,76,FALSE)</f>
        <v>0.86850653029535796</v>
      </c>
      <c r="AU2" s="11">
        <f>VLOOKUP($A2,'2021 Team Advanced Stats'!$A$2:$CB$131,77,FALSE)</f>
        <v>0.57261410788381695</v>
      </c>
      <c r="AV2" s="11">
        <f>VLOOKUP($A2,'2021 Team Advanced Stats'!$A$2:$CB$131,78,FALSE)</f>
        <v>-6.2578746082473602E-2</v>
      </c>
      <c r="AW2" s="11">
        <f>VLOOKUP($A2,'2021 Team Advanced Stats'!$A$2:$CB$131,79,FALSE)</f>
        <v>0.30797101449275299</v>
      </c>
      <c r="AX2" s="11">
        <f>VLOOKUP($A2,'2021 Team Advanced Stats'!$A$2:$CB$131,80,FALSE)</f>
        <v>1.53573462549941</v>
      </c>
      <c r="AY2" s="17">
        <f>IFERROR(VLOOKUP($A2,'2021PFF Preseason All Americans'!$H$3:$J$55,2,FALSE),"0")</f>
        <v>3</v>
      </c>
      <c r="AZ2" s="18">
        <f>IFERROR(VLOOKUP($A2,'2021PFF Preseason All Americans'!$H$3:$J$55,3,FALSE),"0")</f>
        <v>1</v>
      </c>
      <c r="BA2" s="12">
        <f>SUM(AY2:AZ2)</f>
        <v>4</v>
      </c>
    </row>
    <row r="3" spans="1:53" s="11" customFormat="1" x14ac:dyDescent="0.3">
      <c r="A3" s="5" t="s">
        <v>25</v>
      </c>
      <c r="B3" s="5">
        <f>VLOOKUP(A3,'Record-ATS'!$A$2:$E$131,3,FALSE)</f>
        <v>0.86699999999999999</v>
      </c>
      <c r="C3" s="5">
        <f>VLOOKUP(A3,'Record-ATS'!$A$2:$E$131,5,FALSE)</f>
        <v>-2.5</v>
      </c>
      <c r="D3" s="5">
        <f>IFERROR(VLOOKUP(A3,'AP Preseason Rankings'!$C$2:$H$26,2,FALSE),VLOOKUP(A3,'ESPN FPI'!$A$2:$D$131,4,FALSE))</f>
        <v>1</v>
      </c>
      <c r="E3" s="5">
        <f>IFERROR(VLOOKUP(A3,'AP Final Rankings'!$C$2:$H$26,2,FALSE),VLOOKUP(A3,'ESPN FPI'!$A$2:$D$131,4,FALSE))</f>
        <v>2</v>
      </c>
      <c r="F3" s="5">
        <f>IFERROR(VLOOKUP(A3,'ESPN FPI'!$A$2:$C$131,3,FALSE),"NR")</f>
        <v>25.4</v>
      </c>
      <c r="G3" s="5">
        <f>VLOOKUP($A3,'ESPN FPI'!$A$2:$H$131,5,FALSE)</f>
        <v>2</v>
      </c>
      <c r="H3" s="5">
        <f>VLOOKUP($A3,'ESPN FPI'!$A$2:$H$131,6,FALSE)</f>
        <v>1</v>
      </c>
      <c r="I3" s="5">
        <f>VLOOKUP($A3,'ESPN FPI'!$A$2:$H$131,7,FALSE)</f>
        <v>2</v>
      </c>
      <c r="J3" s="5">
        <f>VLOOKUP($A3,'ESPN FPI'!$A$2:$H$131,8,FALSE)</f>
        <v>3</v>
      </c>
      <c r="K3" s="5">
        <f>VLOOKUP(A3,'ESPN Efficiency'!$A$2:$E$131,3,FALSE)</f>
        <v>88.1</v>
      </c>
      <c r="L3" s="5">
        <f>VLOOKUP($A3,'ESPN Efficiency'!$A$2:$E$131,4,FALSE)</f>
        <v>85.3</v>
      </c>
      <c r="M3" s="5">
        <f>VLOOKUP($A3,'ESPN Efficiency'!$A$2:$E$131,5,FALSE)</f>
        <v>81.7</v>
      </c>
      <c r="N3" s="11">
        <f>VLOOKUP($A3,'2021 Team Advanced Stats'!$A$2:$CB$131,5,FALSE)</f>
        <v>0.299162813997366</v>
      </c>
      <c r="O3" s="11">
        <f>VLOOKUP($A3,'2021 Team Advanced Stats'!$A$2:$CB$131,6,FALSE)</f>
        <v>334.16486323505802</v>
      </c>
      <c r="P3" s="11">
        <f>VLOOKUP($A3,'2021 Team Advanced Stats'!$A$2:$CB$131,7,FALSE)</f>
        <v>0.47448522829006201</v>
      </c>
      <c r="Q3" s="11">
        <f>VLOOKUP($A3,'2021 Team Advanced Stats'!$A$2:$CB$131,8,FALSE)</f>
        <v>1.33093630142136</v>
      </c>
      <c r="R3" s="11">
        <f>VLOOKUP($A3,'2021 Team Advanced Stats'!$A$2:$CB$131,11,FALSE)</f>
        <v>3.09881422924901</v>
      </c>
      <c r="S3" s="11">
        <f>VLOOKUP($A3,'2021 Team Advanced Stats'!$A$2:$CB$131,18,FALSE)</f>
        <v>4.5346534653465298</v>
      </c>
      <c r="T3" s="11">
        <f>VLOOKUP($A3,'2021 Team Advanced Stats'!$A$2:$CB$131,21,FALSE)</f>
        <v>0.150402864816472</v>
      </c>
      <c r="U3" s="11">
        <f>VLOOKUP($A3,'2021 Team Advanced Stats'!$A$2:$CB$131,22,FALSE)</f>
        <v>0.10922112802148599</v>
      </c>
      <c r="V3" s="11">
        <f>VLOOKUP($A3,'2021 Team Advanced Stats'!$A$2:$CB$131,23,FALSE)</f>
        <v>4.1181736794986497E-2</v>
      </c>
      <c r="W3" s="11">
        <f>VLOOKUP($A3,'2021 Team Advanced Stats'!$A$2:$CB$131,32,FALSE)</f>
        <v>0.452999104744852</v>
      </c>
      <c r="X3" s="11">
        <f>VLOOKUP($A3,'2021 Team Advanced Stats'!$A$2:$CB$131,33,FALSE)</f>
        <v>0.139172203040894</v>
      </c>
      <c r="Y3" s="11">
        <f>VLOOKUP($A3,'2021 Team Advanced Stats'!$A$2:$CB$131,34,FALSE)</f>
        <v>70.421134738692402</v>
      </c>
      <c r="Z3" s="11">
        <f>VLOOKUP($A3,'2021 Team Advanced Stats'!$A$2:$CB$131,35,FALSE)</f>
        <v>0.49011857707509798</v>
      </c>
      <c r="AA3" s="11">
        <f>VLOOKUP($A3,'2021 Team Advanced Stats'!$A$2:$CB$131,36,FALSE)</f>
        <v>0.864646865241256</v>
      </c>
      <c r="AB3" s="11">
        <f>VLOOKUP($A3,'2021 Team Advanced Stats'!$A$2:$CB$131,37,FALSE)</f>
        <v>0.54610564010743001</v>
      </c>
      <c r="AC3" s="11">
        <f>VLOOKUP($A3,'2021 Team Advanced Stats'!$A$2:$CB$131,38,FALSE)</f>
        <v>0.43359131373376197</v>
      </c>
      <c r="AD3" s="11">
        <f>VLOOKUP($A3,'2021 Team Advanced Stats'!$A$2:$CB$131,39,FALSE)</f>
        <v>264.49070137759497</v>
      </c>
      <c r="AE3" s="11">
        <f>VLOOKUP($A3,'2021 Team Advanced Stats'!$A$2:$CB$131,40,FALSE)</f>
        <v>0.46229508196721297</v>
      </c>
      <c r="AF3" s="11">
        <f>VLOOKUP($A3,'2021 Team Advanced Stats'!$A$2:$CB$131,41,FALSE)</f>
        <v>1.74100644387763</v>
      </c>
      <c r="AG3" s="11">
        <f>VLOOKUP($A3,'2021 Team Advanced Stats'!$A$2:$CB$131,44,FALSE)</f>
        <v>6.2393945266230801E-2</v>
      </c>
      <c r="AH3" s="11">
        <f>VLOOKUP($A3,'2021 Team Advanced Stats'!$A$2:$CB$131,45,FALSE)</f>
        <v>59.461429838717997</v>
      </c>
      <c r="AI3" s="11">
        <f>VLOOKUP($A3,'2021 Team Advanced Stats'!$A$2:$CB$131,46,FALSE)</f>
        <v>0.38405036726128</v>
      </c>
      <c r="AJ3" s="11">
        <f>VLOOKUP($A3,'2021 Team Advanced Stats'!$A$2:$CB$131,47,FALSE)</f>
        <v>1.2247170421628799</v>
      </c>
      <c r="AK3" s="11">
        <f>VLOOKUP($A3,'2021 Team Advanced Stats'!$A$2:$CB$131,50,FALSE)</f>
        <v>2.5470588235294098</v>
      </c>
      <c r="AL3" s="11">
        <f>VLOOKUP($A3,'2021 Team Advanced Stats'!$A$2:$CB$131,57,FALSE)</f>
        <v>3.88888888888888</v>
      </c>
      <c r="AM3" s="11">
        <f>VLOOKUP($A3,'2021 Team Advanced Stats'!$A$2:$CB$131,60,FALSE)</f>
        <v>0.20094438614900301</v>
      </c>
      <c r="AN3" s="11">
        <f>VLOOKUP($A3,'2021 Team Advanced Stats'!$A$2:$CB$131,61,FALSE)</f>
        <v>0.13798530954879301</v>
      </c>
      <c r="AO3" s="11">
        <f>VLOOKUP($A3,'2021 Team Advanced Stats'!$A$2:$CB$131,62,FALSE)</f>
        <v>6.2959076600209801E-2</v>
      </c>
      <c r="AP3" s="11">
        <f>VLOOKUP($A3,'2021 Team Advanced Stats'!$A$2:$CB$131,72,FALSE)</f>
        <v>0.44596012591815298</v>
      </c>
      <c r="AQ3" s="11">
        <f>VLOOKUP($A3,'2021 Team Advanced Stats'!$A$2:$CB$131,73,FALSE)</f>
        <v>-3.88040999613106E-3</v>
      </c>
      <c r="AR3" s="11">
        <f>VLOOKUP($A3,'2021 Team Advanced Stats'!$A$2:$CB$131,74,FALSE)</f>
        <v>-1.6491742483556999</v>
      </c>
      <c r="AS3" s="11">
        <f>VLOOKUP($A3,'2021 Team Advanced Stats'!$A$2:$CB$131,75,FALSE)</f>
        <v>0.38352941176470501</v>
      </c>
      <c r="AT3" s="11">
        <f>VLOOKUP($A3,'2021 Team Advanced Stats'!$A$2:$CB$131,76,FALSE)</f>
        <v>0.83071125825478198</v>
      </c>
      <c r="AU3" s="11">
        <f>VLOOKUP($A3,'2021 Team Advanced Stats'!$A$2:$CB$131,77,FALSE)</f>
        <v>0.55299055613851</v>
      </c>
      <c r="AV3" s="11">
        <f>VLOOKUP($A3,'2021 Team Advanced Stats'!$A$2:$CB$131,78,FALSE)</f>
        <v>0.117376806391465</v>
      </c>
      <c r="AW3" s="11">
        <f>VLOOKUP($A3,'2021 Team Advanced Stats'!$A$2:$CB$131,79,FALSE)</f>
        <v>0.38519924098671698</v>
      </c>
      <c r="AX3" s="11">
        <f>VLOOKUP($A3,'2021 Team Advanced Stats'!$A$2:$CB$131,80,FALSE)</f>
        <v>1.5410862184043601</v>
      </c>
      <c r="AY3" s="17">
        <f>IFERROR(VLOOKUP($A3,'2021PFF Preseason All Americans'!$H$3:$J$55,2,FALSE),"0")</f>
        <v>4</v>
      </c>
      <c r="AZ3" s="18">
        <f>IFERROR(VLOOKUP($A3,'2021PFF Preseason All Americans'!$H$3:$J$55,3,FALSE),"0")</f>
        <v>4</v>
      </c>
      <c r="BA3" s="12">
        <f t="shared" ref="BA3:BA66" si="0">SUM(AY3:AZ3)</f>
        <v>8</v>
      </c>
    </row>
    <row r="4" spans="1:53" s="11" customFormat="1" x14ac:dyDescent="0.3">
      <c r="A4" s="5" t="s">
        <v>43</v>
      </c>
      <c r="B4" s="5">
        <f>VLOOKUP(A4,'Record-ATS'!$A$2:$E$131,3,FALSE)</f>
        <v>0.85699999999999998</v>
      </c>
      <c r="C4" s="5">
        <f>VLOOKUP(A4,'Record-ATS'!$A$2:$E$131,5,FALSE)</f>
        <v>8.8000000000000007</v>
      </c>
      <c r="D4" s="5">
        <f>IFERROR(VLOOKUP(A4,'AP Preseason Rankings'!$C$2:$H$26,2,FALSE),VLOOKUP(A4,'ESPN FPI'!$A$2:$D$131,4,FALSE))</f>
        <v>4</v>
      </c>
      <c r="E4" s="5">
        <f>IFERROR(VLOOKUP(A4,'AP Final Rankings'!$C$2:$H$26,2,FALSE),VLOOKUP(A4,'ESPN FPI'!$A$2:$D$131,4,FALSE))</f>
        <v>3</v>
      </c>
      <c r="F4" s="5">
        <f>IFERROR(VLOOKUP(A4,'ESPN FPI'!$A$2:$C$131,3,FALSE),"NR")</f>
        <v>20.7</v>
      </c>
      <c r="G4" s="5">
        <f>VLOOKUP($A4,'ESPN FPI'!$A$2:$H$131,5,FALSE)</f>
        <v>3</v>
      </c>
      <c r="H4" s="5">
        <f>VLOOKUP($A4,'ESPN FPI'!$A$2:$H$131,6,FALSE)</f>
        <v>5</v>
      </c>
      <c r="I4" s="5">
        <f>VLOOKUP($A4,'ESPN FPI'!$A$2:$H$131,7,FALSE)</f>
        <v>3</v>
      </c>
      <c r="J4" s="5">
        <f>VLOOKUP($A4,'ESPN FPI'!$A$2:$H$131,8,FALSE)</f>
        <v>4</v>
      </c>
      <c r="K4" s="5">
        <f>VLOOKUP(A4,'ESPN Efficiency'!$A$2:$E$131,3,FALSE)</f>
        <v>84.3</v>
      </c>
      <c r="L4" s="5">
        <f>VLOOKUP($A4,'ESPN Efficiency'!$A$2:$E$131,4,FALSE)</f>
        <v>78.2</v>
      </c>
      <c r="M4" s="5">
        <f>VLOOKUP($A4,'ESPN Efficiency'!$A$2:$E$131,5,FALSE)</f>
        <v>74</v>
      </c>
      <c r="N4" s="11">
        <f>VLOOKUP($A4,'2021 Team Advanced Stats'!$A$2:$CB$131,5,FALSE)</f>
        <v>0.27133659656666997</v>
      </c>
      <c r="O4" s="11">
        <f>VLOOKUP($A4,'2021 Team Advanced Stats'!$A$2:$CB$131,6,FALSE)</f>
        <v>257.22709354520299</v>
      </c>
      <c r="P4" s="11">
        <f>VLOOKUP($A4,'2021 Team Advanced Stats'!$A$2:$CB$131,7,FALSE)</f>
        <v>0.46413502109704602</v>
      </c>
      <c r="Q4" s="11">
        <f>VLOOKUP($A4,'2021 Team Advanced Stats'!$A$2:$CB$131,8,FALSE)</f>
        <v>1.2371777306715801</v>
      </c>
      <c r="R4" s="11">
        <f>VLOOKUP($A4,'2021 Team Advanced Stats'!$A$2:$CB$131,11,FALSE)</f>
        <v>3.2116363636363601</v>
      </c>
      <c r="S4" s="11">
        <f>VLOOKUP($A4,'2021 Team Advanced Stats'!$A$2:$CB$131,18,FALSE)</f>
        <v>4.1538461538461497</v>
      </c>
      <c r="T4" s="11">
        <f>VLOOKUP($A4,'2021 Team Advanced Stats'!$A$2:$CB$131,21,FALSE)</f>
        <v>0.104430379746835</v>
      </c>
      <c r="U4" s="11">
        <f>VLOOKUP($A4,'2021 Team Advanced Stats'!$A$2:$CB$131,22,FALSE)</f>
        <v>5.16877637130801E-2</v>
      </c>
      <c r="V4" s="11">
        <f>VLOOKUP($A4,'2021 Team Advanced Stats'!$A$2:$CB$131,23,FALSE)</f>
        <v>5.2742616033755199E-2</v>
      </c>
      <c r="W4" s="11">
        <f>VLOOKUP($A4,'2021 Team Advanced Stats'!$A$2:$CB$131,32,FALSE)</f>
        <v>0.58016877637130804</v>
      </c>
      <c r="X4" s="11">
        <f>VLOOKUP($A4,'2021 Team Advanced Stats'!$A$2:$CB$131,33,FALSE)</f>
        <v>0.23979066844178401</v>
      </c>
      <c r="Y4" s="11">
        <f>VLOOKUP($A4,'2021 Team Advanced Stats'!$A$2:$CB$131,34,FALSE)</f>
        <v>131.88486764298099</v>
      </c>
      <c r="Z4" s="11">
        <f>VLOOKUP($A4,'2021 Team Advanced Stats'!$A$2:$CB$131,35,FALSE)</f>
        <v>0.49454545454545401</v>
      </c>
      <c r="AA4" s="11">
        <f>VLOOKUP($A4,'2021 Team Advanced Stats'!$A$2:$CB$131,36,FALSE)</f>
        <v>0.98411738574153396</v>
      </c>
      <c r="AB4" s="11">
        <f>VLOOKUP($A4,'2021 Team Advanced Stats'!$A$2:$CB$131,37,FALSE)</f>
        <v>0.41983122362869102</v>
      </c>
      <c r="AC4" s="11">
        <f>VLOOKUP($A4,'2021 Team Advanced Stats'!$A$2:$CB$131,38,FALSE)</f>
        <v>0.31493021583472902</v>
      </c>
      <c r="AD4" s="11">
        <f>VLOOKUP($A4,'2021 Team Advanced Stats'!$A$2:$CB$131,39,FALSE)</f>
        <v>125.342225902222</v>
      </c>
      <c r="AE4" s="11">
        <f>VLOOKUP($A4,'2021 Team Advanced Stats'!$A$2:$CB$131,40,FALSE)</f>
        <v>0.42211055276381898</v>
      </c>
      <c r="AF4" s="11">
        <f>VLOOKUP($A4,'2021 Team Advanced Stats'!$A$2:$CB$131,41,FALSE)</f>
        <v>1.6468944796059599</v>
      </c>
      <c r="AG4" s="11">
        <f>VLOOKUP($A4,'2021 Team Advanced Stats'!$A$2:$CB$131,44,FALSE)</f>
        <v>0.104858886766263</v>
      </c>
      <c r="AH4" s="11">
        <f>VLOOKUP($A4,'2021 Team Advanced Stats'!$A$2:$CB$131,45,FALSE)</f>
        <v>97.728482466157104</v>
      </c>
      <c r="AI4" s="11">
        <f>VLOOKUP($A4,'2021 Team Advanced Stats'!$A$2:$CB$131,46,FALSE)</f>
        <v>0.37446351931330402</v>
      </c>
      <c r="AJ4" s="11">
        <f>VLOOKUP($A4,'2021 Team Advanced Stats'!$A$2:$CB$131,47,FALSE)</f>
        <v>1.2373912305622199</v>
      </c>
      <c r="AK4" s="11">
        <f>VLOOKUP($A4,'2021 Team Advanced Stats'!$A$2:$CB$131,50,FALSE)</f>
        <v>2.78008948545861</v>
      </c>
      <c r="AL4" s="11">
        <f>VLOOKUP($A4,'2021 Team Advanced Stats'!$A$2:$CB$131,57,FALSE)</f>
        <v>3.0333333333333301</v>
      </c>
      <c r="AM4" s="11">
        <f>VLOOKUP($A4,'2021 Team Advanced Stats'!$A$2:$CB$131,60,FALSE)</f>
        <v>0.16523605150214499</v>
      </c>
      <c r="AN4" s="11">
        <f>VLOOKUP($A4,'2021 Team Advanced Stats'!$A$2:$CB$131,61,FALSE)</f>
        <v>9.7639484978540705E-2</v>
      </c>
      <c r="AO4" s="11">
        <f>VLOOKUP($A4,'2021 Team Advanced Stats'!$A$2:$CB$131,62,FALSE)</f>
        <v>6.7596566523605101E-2</v>
      </c>
      <c r="AP4" s="11">
        <f>VLOOKUP($A4,'2021 Team Advanced Stats'!$A$2:$CB$131,72,FALSE)</f>
        <v>0.47961373390557899</v>
      </c>
      <c r="AQ4" s="11">
        <f>VLOOKUP($A4,'2021 Team Advanced Stats'!$A$2:$CB$131,73,FALSE)</f>
        <v>3.4460985917371498E-2</v>
      </c>
      <c r="AR4" s="11">
        <f>VLOOKUP($A4,'2021 Team Advanced Stats'!$A$2:$CB$131,74,FALSE)</f>
        <v>15.404060705065</v>
      </c>
      <c r="AS4" s="11">
        <f>VLOOKUP($A4,'2021 Team Advanced Stats'!$A$2:$CB$131,75,FALSE)</f>
        <v>0.37807606263982102</v>
      </c>
      <c r="AT4" s="11">
        <f>VLOOKUP($A4,'2021 Team Advanced Stats'!$A$2:$CB$131,76,FALSE)</f>
        <v>0.90321910501776104</v>
      </c>
      <c r="AU4" s="11">
        <f>VLOOKUP($A4,'2021 Team Advanced Stats'!$A$2:$CB$131,77,FALSE)</f>
        <v>0.52038626609441996</v>
      </c>
      <c r="AV4" s="11">
        <f>VLOOKUP($A4,'2021 Team Advanced Stats'!$A$2:$CB$131,78,FALSE)</f>
        <v>0.16974107579606601</v>
      </c>
      <c r="AW4" s="11">
        <f>VLOOKUP($A4,'2021 Team Advanced Stats'!$A$2:$CB$131,79,FALSE)</f>
        <v>0.37113402061855599</v>
      </c>
      <c r="AX4" s="11">
        <f>VLOOKUP($A4,'2021 Team Advanced Stats'!$A$2:$CB$131,80,FALSE)</f>
        <v>1.5511417262123099</v>
      </c>
      <c r="AY4" s="17">
        <f>IFERROR(VLOOKUP($A4,'2021PFF Preseason All Americans'!$H$3:$J$55,2,FALSE),"0")</f>
        <v>0</v>
      </c>
      <c r="AZ4" s="18">
        <f>IFERROR(VLOOKUP($A4,'2021PFF Preseason All Americans'!$H$3:$J$55,3,FALSE),"0")</f>
        <v>1</v>
      </c>
      <c r="BA4" s="12">
        <f t="shared" si="0"/>
        <v>1</v>
      </c>
    </row>
    <row r="5" spans="1:53" s="11" customFormat="1" x14ac:dyDescent="0.3">
      <c r="A5" s="5" t="s">
        <v>31</v>
      </c>
      <c r="B5" s="5">
        <f>VLOOKUP(A5,'Record-ATS'!$A$2:$E$131,3,FALSE)</f>
        <v>0.92900000000000005</v>
      </c>
      <c r="C5" s="5">
        <f>VLOOKUP(A5,'Record-ATS'!$A$2:$E$131,5,FALSE)</f>
        <v>2.7</v>
      </c>
      <c r="D5" s="5">
        <f>IFERROR(VLOOKUP(A5,'AP Preseason Rankings'!$C$2:$H$26,2,FALSE),VLOOKUP(A5,'ESPN FPI'!$A$2:$D$131,4,FALSE))</f>
        <v>8</v>
      </c>
      <c r="E5" s="5">
        <f>IFERROR(VLOOKUP(A5,'AP Final Rankings'!$C$2:$H$26,2,FALSE),VLOOKUP(A5,'ESPN FPI'!$A$2:$D$131,4,FALSE))</f>
        <v>4</v>
      </c>
      <c r="F5" s="5">
        <f>IFERROR(VLOOKUP(A5,'ESPN FPI'!$A$2:$C$131,3,FALSE),"NR")</f>
        <v>15.3</v>
      </c>
      <c r="G5" s="5">
        <f>VLOOKUP($A5,'ESPN FPI'!$A$2:$H$131,5,FALSE)</f>
        <v>6</v>
      </c>
      <c r="H5" s="5">
        <f>VLOOKUP($A5,'ESPN FPI'!$A$2:$H$131,6,FALSE)</f>
        <v>54</v>
      </c>
      <c r="I5" s="5">
        <f>VLOOKUP($A5,'ESPN FPI'!$A$2:$H$131,7,FALSE)</f>
        <v>5</v>
      </c>
      <c r="J5" s="5">
        <f>VLOOKUP($A5,'ESPN FPI'!$A$2:$H$131,8,FALSE)</f>
        <v>2</v>
      </c>
      <c r="K5" s="5">
        <f>VLOOKUP(A5,'ESPN Efficiency'!$A$2:$E$131,3,FALSE)</f>
        <v>82.1</v>
      </c>
      <c r="L5" s="5">
        <f>VLOOKUP($A5,'ESPN Efficiency'!$A$2:$E$131,4,FALSE)</f>
        <v>71.2</v>
      </c>
      <c r="M5" s="5">
        <f>VLOOKUP($A5,'ESPN Efficiency'!$A$2:$E$131,5,FALSE)</f>
        <v>76.5</v>
      </c>
      <c r="N5" s="11">
        <f>VLOOKUP($A5,'2021 Team Advanced Stats'!$A$2:$CB$131,5,FALSE)</f>
        <v>0.30321596295105702</v>
      </c>
      <c r="O5" s="11">
        <f>VLOOKUP($A5,'2021 Team Advanced Stats'!$A$2:$CB$131,6,FALSE)</f>
        <v>259.85608024905599</v>
      </c>
      <c r="P5" s="11">
        <f>VLOOKUP($A5,'2021 Team Advanced Stats'!$A$2:$CB$131,7,FALSE)</f>
        <v>0.48308051341890301</v>
      </c>
      <c r="Q5" s="11">
        <f>VLOOKUP($A5,'2021 Team Advanced Stats'!$A$2:$CB$131,8,FALSE)</f>
        <v>1.2618733604971599</v>
      </c>
      <c r="R5" s="11">
        <f>VLOOKUP($A5,'2021 Team Advanced Stats'!$A$2:$CB$131,11,FALSE)</f>
        <v>3.2432183908045902</v>
      </c>
      <c r="S5" s="11">
        <f>VLOOKUP($A5,'2021 Team Advanced Stats'!$A$2:$CB$131,18,FALSE)</f>
        <v>4.5591397849462298</v>
      </c>
      <c r="T5" s="11">
        <f>VLOOKUP($A5,'2021 Team Advanced Stats'!$A$2:$CB$131,21,FALSE)</f>
        <v>0.13302217036172601</v>
      </c>
      <c r="U5" s="11">
        <f>VLOOKUP($A5,'2021 Team Advanced Stats'!$A$2:$CB$131,22,FALSE)</f>
        <v>8.0513418903150502E-2</v>
      </c>
      <c r="V5" s="11">
        <f>VLOOKUP($A5,'2021 Team Advanced Stats'!$A$2:$CB$131,23,FALSE)</f>
        <v>5.2508751458576398E-2</v>
      </c>
      <c r="W5" s="11">
        <f>VLOOKUP($A5,'2021 Team Advanced Stats'!$A$2:$CB$131,32,FALSE)</f>
        <v>0.50758459743290496</v>
      </c>
      <c r="X5" s="11">
        <f>VLOOKUP($A5,'2021 Team Advanced Stats'!$A$2:$CB$131,33,FALSE)</f>
        <v>0.30795036532493802</v>
      </c>
      <c r="Y5" s="11">
        <f>VLOOKUP($A5,'2021 Team Advanced Stats'!$A$2:$CB$131,34,FALSE)</f>
        <v>133.95840891634799</v>
      </c>
      <c r="Z5" s="11">
        <f>VLOOKUP($A5,'2021 Team Advanced Stats'!$A$2:$CB$131,35,FALSE)</f>
        <v>0.50344827586206897</v>
      </c>
      <c r="AA5" s="11">
        <f>VLOOKUP($A5,'2021 Team Advanced Stats'!$A$2:$CB$131,36,FALSE)</f>
        <v>1.06856291120317</v>
      </c>
      <c r="AB5" s="11">
        <f>VLOOKUP($A5,'2021 Team Advanced Stats'!$A$2:$CB$131,37,FALSE)</f>
        <v>0.49124854142357</v>
      </c>
      <c r="AC5" s="11">
        <f>VLOOKUP($A5,'2021 Team Advanced Stats'!$A$2:$CB$131,38,FALSE)</f>
        <v>0.30306582972177099</v>
      </c>
      <c r="AD5" s="11">
        <f>VLOOKUP($A5,'2021 Team Advanced Stats'!$A$2:$CB$131,39,FALSE)</f>
        <v>127.590714312865</v>
      </c>
      <c r="AE5" s="11">
        <f>VLOOKUP($A5,'2021 Team Advanced Stats'!$A$2:$CB$131,40,FALSE)</f>
        <v>0.46318289786223199</v>
      </c>
      <c r="AF5" s="11">
        <f>VLOOKUP($A5,'2021 Team Advanced Stats'!$A$2:$CB$131,41,FALSE)</f>
        <v>1.47897586508887</v>
      </c>
      <c r="AG5" s="11">
        <f>VLOOKUP($A5,'2021 Team Advanced Stats'!$A$2:$CB$131,44,FALSE)</f>
        <v>4.9448127904673699E-2</v>
      </c>
      <c r="AH5" s="11">
        <f>VLOOKUP($A5,'2021 Team Advanced Stats'!$A$2:$CB$131,45,FALSE)</f>
        <v>48.656957858199</v>
      </c>
      <c r="AI5" s="11">
        <f>VLOOKUP($A5,'2021 Team Advanced Stats'!$A$2:$CB$131,46,FALSE)</f>
        <v>0.37804878048780399</v>
      </c>
      <c r="AJ5" s="11">
        <f>VLOOKUP($A5,'2021 Team Advanced Stats'!$A$2:$CB$131,47,FALSE)</f>
        <v>1.17437284250906</v>
      </c>
      <c r="AK5" s="11">
        <f>VLOOKUP($A5,'2021 Team Advanced Stats'!$A$2:$CB$131,50,FALSE)</f>
        <v>2.9061452513966399</v>
      </c>
      <c r="AL5" s="11">
        <f>VLOOKUP($A5,'2021 Team Advanced Stats'!$A$2:$CB$131,57,FALSE)</f>
        <v>2.87323943661971</v>
      </c>
      <c r="AM5" s="11">
        <f>VLOOKUP($A5,'2021 Team Advanced Stats'!$A$2:$CB$131,60,FALSE)</f>
        <v>0.203252032520325</v>
      </c>
      <c r="AN5" s="11">
        <f>VLOOKUP($A5,'2021 Team Advanced Stats'!$A$2:$CB$131,61,FALSE)</f>
        <v>0.13109756097560901</v>
      </c>
      <c r="AO5" s="11">
        <f>VLOOKUP($A5,'2021 Team Advanced Stats'!$A$2:$CB$131,62,FALSE)</f>
        <v>7.2154471544715396E-2</v>
      </c>
      <c r="AP5" s="11">
        <f>VLOOKUP($A5,'2021 Team Advanced Stats'!$A$2:$CB$131,72,FALSE)</f>
        <v>0.54573170731707299</v>
      </c>
      <c r="AQ5" s="11">
        <f>VLOOKUP($A5,'2021 Team Advanced Stats'!$A$2:$CB$131,73,FALSE)</f>
        <v>6.0407018577105002E-2</v>
      </c>
      <c r="AR5" s="11">
        <f>VLOOKUP($A5,'2021 Team Advanced Stats'!$A$2:$CB$131,74,FALSE)</f>
        <v>32.438568975905397</v>
      </c>
      <c r="AS5" s="11">
        <f>VLOOKUP($A5,'2021 Team Advanced Stats'!$A$2:$CB$131,75,FALSE)</f>
        <v>0.40409683426443199</v>
      </c>
      <c r="AT5" s="11">
        <f>VLOOKUP($A5,'2021 Team Advanced Stats'!$A$2:$CB$131,76,FALSE)</f>
        <v>0.87610655941864701</v>
      </c>
      <c r="AU5" s="11">
        <f>VLOOKUP($A5,'2021 Team Advanced Stats'!$A$2:$CB$131,77,FALSE)</f>
        <v>0.45426829268292601</v>
      </c>
      <c r="AV5" s="11">
        <f>VLOOKUP($A5,'2021 Team Advanced Stats'!$A$2:$CB$131,78,FALSE)</f>
        <v>3.6282749177390501E-2</v>
      </c>
      <c r="AW5" s="11">
        <f>VLOOKUP($A5,'2021 Team Advanced Stats'!$A$2:$CB$131,79,FALSE)</f>
        <v>0.34675615212527899</v>
      </c>
      <c r="AX5" s="11">
        <f>VLOOKUP($A5,'2021 Team Advanced Stats'!$A$2:$CB$131,80,FALSE)</f>
        <v>1.5919456388356501</v>
      </c>
      <c r="AY5" s="17">
        <f>IFERROR(VLOOKUP($A5,'2021PFF Preseason All Americans'!$H$3:$J$55,2,FALSE),"0")</f>
        <v>0</v>
      </c>
      <c r="AZ5" s="18">
        <f>IFERROR(VLOOKUP($A5,'2021PFF Preseason All Americans'!$H$3:$J$55,3,FALSE),"0")</f>
        <v>2</v>
      </c>
      <c r="BA5" s="12">
        <f t="shared" si="0"/>
        <v>2</v>
      </c>
    </row>
    <row r="6" spans="1:53" s="11" customFormat="1" x14ac:dyDescent="0.3">
      <c r="A6" s="5" t="s">
        <v>44</v>
      </c>
      <c r="B6" s="5">
        <f>VLOOKUP(A6,'Record-ATS'!$A$2:$E$131,3,FALSE)</f>
        <v>0.85699999999999998</v>
      </c>
      <c r="C6" s="5">
        <f>VLOOKUP(A6,'Record-ATS'!$A$2:$E$131,5,FALSE)</f>
        <v>7.7</v>
      </c>
      <c r="D6" s="5">
        <f>IFERROR(VLOOKUP(A6,'AP Preseason Rankings'!$C$2:$H$26,2,FALSE),VLOOKUP(A6,'ESPN FPI'!$A$2:$D$131,4,FALSE))</f>
        <v>15</v>
      </c>
      <c r="E6" s="5">
        <f>IFERROR(VLOOKUP(A6,'AP Final Rankings'!$C$2:$H$26,2,FALSE),VLOOKUP(A6,'ESPN FPI'!$A$2:$D$131,4,FALSE))</f>
        <v>5</v>
      </c>
      <c r="F6" s="5">
        <f>IFERROR(VLOOKUP(A6,'ESPN FPI'!$A$2:$C$131,3,FALSE),"NR")</f>
        <v>12.4</v>
      </c>
      <c r="G6" s="5">
        <f>VLOOKUP($A6,'ESPN FPI'!$A$2:$H$131,5,FALSE)</f>
        <v>7</v>
      </c>
      <c r="H6" s="5">
        <f>VLOOKUP($A6,'ESPN FPI'!$A$2:$H$131,6,FALSE)</f>
        <v>25</v>
      </c>
      <c r="I6" s="5">
        <f>VLOOKUP($A6,'ESPN FPI'!$A$2:$H$131,7,FALSE)</f>
        <v>6</v>
      </c>
      <c r="J6" s="5">
        <f>VLOOKUP($A6,'ESPN FPI'!$A$2:$H$131,8,FALSE)</f>
        <v>7</v>
      </c>
      <c r="K6" s="5">
        <f>VLOOKUP(A6,'ESPN Efficiency'!$A$2:$E$131,3,FALSE)</f>
        <v>76</v>
      </c>
      <c r="L6" s="5">
        <f>VLOOKUP($A6,'ESPN Efficiency'!$A$2:$E$131,4,FALSE)</f>
        <v>63.4</v>
      </c>
      <c r="M6" s="5">
        <f>VLOOKUP($A6,'ESPN Efficiency'!$A$2:$E$131,5,FALSE)</f>
        <v>75.7</v>
      </c>
      <c r="N6" s="11">
        <f>VLOOKUP($A6,'2021 Team Advanced Stats'!$A$2:$CB$131,5,FALSE)</f>
        <v>0.28090292878240097</v>
      </c>
      <c r="O6" s="11">
        <f>VLOOKUP($A6,'2021 Team Advanced Stats'!$A$2:$CB$131,6,FALSE)</f>
        <v>266.29597648571598</v>
      </c>
      <c r="P6" s="11">
        <f>VLOOKUP($A6,'2021 Team Advanced Stats'!$A$2:$CB$131,7,FALSE)</f>
        <v>0.45675105485231998</v>
      </c>
      <c r="Q6" s="11">
        <f>VLOOKUP($A6,'2021 Team Advanced Stats'!$A$2:$CB$131,8,FALSE)</f>
        <v>1.3224446520526101</v>
      </c>
      <c r="R6" s="11">
        <f>VLOOKUP($A6,'2021 Team Advanced Stats'!$A$2:$CB$131,11,FALSE)</f>
        <v>3.3352941176470501</v>
      </c>
      <c r="S6" s="11">
        <f>VLOOKUP($A6,'2021 Team Advanced Stats'!$A$2:$CB$131,18,FALSE)</f>
        <v>4</v>
      </c>
      <c r="T6" s="11">
        <f>VLOOKUP($A6,'2021 Team Advanced Stats'!$A$2:$CB$131,21,FALSE)</f>
        <v>0.14978902953586401</v>
      </c>
      <c r="U6" s="11">
        <f>VLOOKUP($A6,'2021 Team Advanced Stats'!$A$2:$CB$131,22,FALSE)</f>
        <v>0.10548523206751</v>
      </c>
      <c r="V6" s="11">
        <f>VLOOKUP($A6,'2021 Team Advanced Stats'!$A$2:$CB$131,23,FALSE)</f>
        <v>4.4303797468354403E-2</v>
      </c>
      <c r="W6" s="11">
        <f>VLOOKUP($A6,'2021 Team Advanced Stats'!$A$2:$CB$131,32,FALSE)</f>
        <v>0.591772151898734</v>
      </c>
      <c r="X6" s="11">
        <f>VLOOKUP($A6,'2021 Team Advanced Stats'!$A$2:$CB$131,33,FALSE)</f>
        <v>0.30093623391727797</v>
      </c>
      <c r="Y6" s="11">
        <f>VLOOKUP($A6,'2021 Team Advanced Stats'!$A$2:$CB$131,34,FALSE)</f>
        <v>168.82522722759299</v>
      </c>
      <c r="Z6" s="11">
        <f>VLOOKUP($A6,'2021 Team Advanced Stats'!$A$2:$CB$131,35,FALSE)</f>
        <v>0.46702317290552497</v>
      </c>
      <c r="AA6" s="11">
        <f>VLOOKUP($A6,'2021 Team Advanced Stats'!$A$2:$CB$131,36,FALSE)</f>
        <v>1.1778751894938699</v>
      </c>
      <c r="AB6" s="11">
        <f>VLOOKUP($A6,'2021 Team Advanced Stats'!$A$2:$CB$131,37,FALSE)</f>
        <v>0.40717299578059002</v>
      </c>
      <c r="AC6" s="11">
        <f>VLOOKUP($A6,'2021 Team Advanced Stats'!$A$2:$CB$131,38,FALSE)</f>
        <v>0.26196471287614498</v>
      </c>
      <c r="AD6" s="11">
        <f>VLOOKUP($A6,'2021 Team Advanced Stats'!$A$2:$CB$131,39,FALSE)</f>
        <v>101.118379170192</v>
      </c>
      <c r="AE6" s="11">
        <f>VLOOKUP($A6,'2021 Team Advanced Stats'!$A$2:$CB$131,40,FALSE)</f>
        <v>0.44300518134715</v>
      </c>
      <c r="AF6" s="11">
        <f>VLOOKUP($A6,'2021 Team Advanced Stats'!$A$2:$CB$131,41,FALSE)</f>
        <v>1.5439487408853001</v>
      </c>
      <c r="AG6" s="11">
        <f>VLOOKUP($A6,'2021 Team Advanced Stats'!$A$2:$CB$131,44,FALSE)</f>
        <v>0.14564698374999599</v>
      </c>
      <c r="AH6" s="11">
        <f>VLOOKUP($A6,'2021 Team Advanced Stats'!$A$2:$CB$131,45,FALSE)</f>
        <v>137.92769361124601</v>
      </c>
      <c r="AI6" s="11">
        <f>VLOOKUP($A6,'2021 Team Advanced Stats'!$A$2:$CB$131,46,FALSE)</f>
        <v>0.37170010559661998</v>
      </c>
      <c r="AJ6" s="11">
        <f>VLOOKUP($A6,'2021 Team Advanced Stats'!$A$2:$CB$131,47,FALSE)</f>
        <v>1.37308210351451</v>
      </c>
      <c r="AK6" s="11">
        <f>VLOOKUP($A6,'2021 Team Advanced Stats'!$A$2:$CB$131,50,FALSE)</f>
        <v>2.7975929978118099</v>
      </c>
      <c r="AL6" s="11">
        <f>VLOOKUP($A6,'2021 Team Advanced Stats'!$A$2:$CB$131,57,FALSE)</f>
        <v>3.0410958904109502</v>
      </c>
      <c r="AM6" s="11">
        <f>VLOOKUP($A6,'2021 Team Advanced Stats'!$A$2:$CB$131,60,FALSE)</f>
        <v>0.19957761351636699</v>
      </c>
      <c r="AN6" s="11">
        <f>VLOOKUP($A6,'2021 Team Advanced Stats'!$A$2:$CB$131,61,FALSE)</f>
        <v>0.12988384371700101</v>
      </c>
      <c r="AO6" s="11">
        <f>VLOOKUP($A6,'2021 Team Advanced Stats'!$A$2:$CB$131,62,FALSE)</f>
        <v>6.9693769799366395E-2</v>
      </c>
      <c r="AP6" s="11">
        <f>VLOOKUP($A6,'2021 Team Advanced Stats'!$A$2:$CB$131,72,FALSE)</f>
        <v>0.48257655755015799</v>
      </c>
      <c r="AQ6" s="11">
        <f>VLOOKUP($A6,'2021 Team Advanced Stats'!$A$2:$CB$131,73,FALSE)</f>
        <v>0.102544688919048</v>
      </c>
      <c r="AR6" s="11">
        <f>VLOOKUP($A6,'2021 Team Advanced Stats'!$A$2:$CB$131,74,FALSE)</f>
        <v>46.862922836005097</v>
      </c>
      <c r="AS6" s="11">
        <f>VLOOKUP($A6,'2021 Team Advanced Stats'!$A$2:$CB$131,75,FALSE)</f>
        <v>0.36105032822757099</v>
      </c>
      <c r="AT6" s="11">
        <f>VLOOKUP($A6,'2021 Team Advanced Stats'!$A$2:$CB$131,76,FALSE)</f>
        <v>1.0617622366039601</v>
      </c>
      <c r="AU6" s="11">
        <f>VLOOKUP($A6,'2021 Team Advanced Stats'!$A$2:$CB$131,77,FALSE)</f>
        <v>0.50686378035902802</v>
      </c>
      <c r="AV6" s="11">
        <f>VLOOKUP($A6,'2021 Team Advanced Stats'!$A$2:$CB$131,78,FALSE)</f>
        <v>0.21559400216512301</v>
      </c>
      <c r="AW6" s="11">
        <f>VLOOKUP($A6,'2021 Team Advanced Stats'!$A$2:$CB$131,79,FALSE)</f>
        <v>0.389583333333333</v>
      </c>
      <c r="AX6" s="11">
        <f>VLOOKUP($A6,'2021 Team Advanced Stats'!$A$2:$CB$131,80,FALSE)</f>
        <v>1.6477761037296901</v>
      </c>
      <c r="AY6" s="17">
        <f>IFERROR(VLOOKUP($A6,'2021PFF Preseason All Americans'!$H$3:$J$55,2,FALSE),"0")</f>
        <v>0</v>
      </c>
      <c r="AZ6" s="18">
        <f>IFERROR(VLOOKUP($A6,'2021PFF Preseason All Americans'!$H$3:$J$55,3,FALSE),"0")</f>
        <v>2</v>
      </c>
      <c r="BA6" s="12">
        <f t="shared" si="0"/>
        <v>2</v>
      </c>
    </row>
    <row r="7" spans="1:53" s="11" customFormat="1" x14ac:dyDescent="0.3">
      <c r="A7" s="5" t="s">
        <v>128</v>
      </c>
      <c r="B7" s="5">
        <f>VLOOKUP(A7,'Record-ATS'!$A$2:$E$131,3,FALSE)</f>
        <v>0.85699999999999998</v>
      </c>
      <c r="C7" s="5">
        <f>VLOOKUP(A7,'Record-ATS'!$A$2:$E$131,5,FALSE)</f>
        <v>5.4</v>
      </c>
      <c r="D7" s="5">
        <f>IFERROR(VLOOKUP(A7,'AP Preseason Rankings'!$C$2:$H$26,2,FALSE),VLOOKUP(A7,'ESPN FPI'!$A$2:$D$131,4,FALSE))</f>
        <v>7</v>
      </c>
      <c r="E7" s="5">
        <f>IFERROR(VLOOKUP(A7,'AP Final Rankings'!$C$2:$H$26,2,FALSE),VLOOKUP(A7,'ESPN FPI'!$A$2:$D$131,4,FALSE))</f>
        <v>7</v>
      </c>
      <c r="F7" s="5">
        <f>IFERROR(VLOOKUP(A7,'ESPN FPI'!$A$2:$C$131,3,FALSE),"NR")</f>
        <v>16.2</v>
      </c>
      <c r="G7" s="5">
        <f>VLOOKUP($A7,'ESPN FPI'!$A$2:$H$131,5,FALSE)</f>
        <v>4</v>
      </c>
      <c r="H7" s="5">
        <f>VLOOKUP($A7,'ESPN FPI'!$A$2:$H$131,6,FALSE)</f>
        <v>18</v>
      </c>
      <c r="I7" s="5">
        <f>VLOOKUP($A7,'ESPN FPI'!$A$2:$H$131,7,FALSE)</f>
        <v>10</v>
      </c>
      <c r="J7" s="5">
        <f>VLOOKUP($A7,'ESPN FPI'!$A$2:$H$131,8,FALSE)</f>
        <v>23</v>
      </c>
      <c r="K7" s="5">
        <f>VLOOKUP(A7,'ESPN Efficiency'!$A$2:$E$131,3,FALSE)</f>
        <v>79.5</v>
      </c>
      <c r="L7" s="5">
        <f>VLOOKUP($A7,'ESPN Efficiency'!$A$2:$E$131,4,FALSE)</f>
        <v>57.6</v>
      </c>
      <c r="M7" s="5">
        <f>VLOOKUP($A7,'ESPN Efficiency'!$A$2:$E$131,5,FALSE)</f>
        <v>88.1</v>
      </c>
      <c r="N7" s="11">
        <f>VLOOKUP($A7,'2021 Team Advanced Stats'!$A$2:$CB$131,5,FALSE)</f>
        <v>0.16088070847310901</v>
      </c>
      <c r="O7" s="11">
        <f>VLOOKUP($A7,'2021 Team Advanced Stats'!$A$2:$CB$131,6,FALSE)</f>
        <v>156.05428721891599</v>
      </c>
      <c r="P7" s="11">
        <f>VLOOKUP($A7,'2021 Team Advanced Stats'!$A$2:$CB$131,7,FALSE)</f>
        <v>0.42371134020618501</v>
      </c>
      <c r="Q7" s="11">
        <f>VLOOKUP($A7,'2021 Team Advanced Stats'!$A$2:$CB$131,8,FALSE)</f>
        <v>1.1938810183986099</v>
      </c>
      <c r="R7" s="11">
        <f>VLOOKUP($A7,'2021 Team Advanced Stats'!$A$2:$CB$131,11,FALSE)</f>
        <v>2.7510357815442501</v>
      </c>
      <c r="S7" s="11">
        <f>VLOOKUP($A7,'2021 Team Advanced Stats'!$A$2:$CB$131,18,FALSE)</f>
        <v>3.8720930232558102</v>
      </c>
      <c r="T7" s="11">
        <f>VLOOKUP($A7,'2021 Team Advanced Stats'!$A$2:$CB$131,21,FALSE)</f>
        <v>0.160824742268041</v>
      </c>
      <c r="U7" s="11">
        <f>VLOOKUP($A7,'2021 Team Advanced Stats'!$A$2:$CB$131,22,FALSE)</f>
        <v>0.105154639175257</v>
      </c>
      <c r="V7" s="11">
        <f>VLOOKUP($A7,'2021 Team Advanced Stats'!$A$2:$CB$131,23,FALSE)</f>
        <v>5.5670103092783502E-2</v>
      </c>
      <c r="W7" s="11">
        <f>VLOOKUP($A7,'2021 Team Advanced Stats'!$A$2:$CB$131,32,FALSE)</f>
        <v>0.54742268041237097</v>
      </c>
      <c r="X7" s="11">
        <f>VLOOKUP($A7,'2021 Team Advanced Stats'!$A$2:$CB$131,33,FALSE)</f>
        <v>4.2418580866364602E-2</v>
      </c>
      <c r="Y7" s="11">
        <f>VLOOKUP($A7,'2021 Team Advanced Stats'!$A$2:$CB$131,34,FALSE)</f>
        <v>22.5242664400396</v>
      </c>
      <c r="Z7" s="11">
        <f>VLOOKUP($A7,'2021 Team Advanced Stats'!$A$2:$CB$131,35,FALSE)</f>
        <v>0.41242937853107298</v>
      </c>
      <c r="AA7" s="11">
        <f>VLOOKUP($A7,'2021 Team Advanced Stats'!$A$2:$CB$131,36,FALSE)</f>
        <v>0.86950520896637296</v>
      </c>
      <c r="AB7" s="11">
        <f>VLOOKUP($A7,'2021 Team Advanced Stats'!$A$2:$CB$131,37,FALSE)</f>
        <v>0.45051546391752501</v>
      </c>
      <c r="AC7" s="11">
        <f>VLOOKUP($A7,'2021 Team Advanced Stats'!$A$2:$CB$131,38,FALSE)</f>
        <v>0.31811639457759</v>
      </c>
      <c r="AD7" s="11">
        <f>VLOOKUP($A7,'2021 Team Advanced Stats'!$A$2:$CB$131,39,FALSE)</f>
        <v>139.016864430407</v>
      </c>
      <c r="AE7" s="11">
        <f>VLOOKUP($A7,'2021 Team Advanced Stats'!$A$2:$CB$131,40,FALSE)</f>
        <v>0.43935926773455303</v>
      </c>
      <c r="AF7" s="11">
        <f>VLOOKUP($A7,'2021 Team Advanced Stats'!$A$2:$CB$131,41,FALSE)</f>
        <v>1.56387217603226</v>
      </c>
      <c r="AG7" s="11">
        <f>VLOOKUP($A7,'2021 Team Advanced Stats'!$A$2:$CB$131,44,FALSE)</f>
        <v>4.6251763635311E-2</v>
      </c>
      <c r="AH7" s="11">
        <f>VLOOKUP($A7,'2021 Team Advanced Stats'!$A$2:$CB$131,45,FALSE)</f>
        <v>39.221495562743698</v>
      </c>
      <c r="AI7" s="11">
        <f>VLOOKUP($A7,'2021 Team Advanced Stats'!$A$2:$CB$131,46,FALSE)</f>
        <v>0.35613207547169801</v>
      </c>
      <c r="AJ7" s="11">
        <f>VLOOKUP($A7,'2021 Team Advanced Stats'!$A$2:$CB$131,47,FALSE)</f>
        <v>1.24129517842107</v>
      </c>
      <c r="AK7" s="11">
        <f>VLOOKUP($A7,'2021 Team Advanced Stats'!$A$2:$CB$131,50,FALSE)</f>
        <v>2.3236559139784898</v>
      </c>
      <c r="AL7" s="11">
        <f>VLOOKUP($A7,'2021 Team Advanced Stats'!$A$2:$CB$131,57,FALSE)</f>
        <v>3.05</v>
      </c>
      <c r="AM7" s="11">
        <f>VLOOKUP($A7,'2021 Team Advanced Stats'!$A$2:$CB$131,60,FALSE)</f>
        <v>0.227594339622641</v>
      </c>
      <c r="AN7" s="11">
        <f>VLOOKUP($A7,'2021 Team Advanced Stats'!$A$2:$CB$131,61,FALSE)</f>
        <v>0.16391509433962201</v>
      </c>
      <c r="AO7" s="11">
        <f>VLOOKUP($A7,'2021 Team Advanced Stats'!$A$2:$CB$131,62,FALSE)</f>
        <v>6.3679245283018798E-2</v>
      </c>
      <c r="AP7" s="11">
        <f>VLOOKUP($A7,'2021 Team Advanced Stats'!$A$2:$CB$131,72,FALSE)</f>
        <v>0.43867924528301799</v>
      </c>
      <c r="AQ7" s="11">
        <f>VLOOKUP($A7,'2021 Team Advanced Stats'!$A$2:$CB$131,73,FALSE)</f>
        <v>-3.0709234430369801E-2</v>
      </c>
      <c r="AR7" s="11">
        <f>VLOOKUP($A7,'2021 Team Advanced Stats'!$A$2:$CB$131,74,FALSE)</f>
        <v>-11.423835208097501</v>
      </c>
      <c r="AS7" s="11">
        <f>VLOOKUP($A7,'2021 Team Advanced Stats'!$A$2:$CB$131,75,FALSE)</f>
        <v>0.33870967741935398</v>
      </c>
      <c r="AT7" s="11">
        <f>VLOOKUP($A7,'2021 Team Advanced Stats'!$A$2:$CB$131,76,FALSE)</f>
        <v>0.94637233704822299</v>
      </c>
      <c r="AU7" s="11">
        <f>VLOOKUP($A7,'2021 Team Advanced Stats'!$A$2:$CB$131,77,FALSE)</f>
        <v>0.56014150943396201</v>
      </c>
      <c r="AV7" s="11">
        <f>VLOOKUP($A7,'2021 Team Advanced Stats'!$A$2:$CB$131,78,FALSE)</f>
        <v>0.114936938912964</v>
      </c>
      <c r="AW7" s="11">
        <f>VLOOKUP($A7,'2021 Team Advanced Stats'!$A$2:$CB$131,79,FALSE)</f>
        <v>0.37052631578947298</v>
      </c>
      <c r="AX7" s="11">
        <f>VLOOKUP($A7,'2021 Team Advanced Stats'!$A$2:$CB$131,80,FALSE)</f>
        <v>1.45243312167664</v>
      </c>
      <c r="AY7" s="17">
        <f>IFERROR(VLOOKUP($A7,'2021PFF Preseason All Americans'!$H$3:$J$55,2,FALSE),"0")</f>
        <v>1</v>
      </c>
      <c r="AZ7" s="18">
        <f>IFERROR(VLOOKUP($A7,'2021PFF Preseason All Americans'!$H$3:$J$55,3,FALSE),"0")</f>
        <v>1</v>
      </c>
      <c r="BA7" s="12">
        <f t="shared" si="0"/>
        <v>2</v>
      </c>
    </row>
    <row r="8" spans="1:53" s="11" customFormat="1" x14ac:dyDescent="0.3">
      <c r="A8" s="5" t="s">
        <v>45</v>
      </c>
      <c r="B8" s="5">
        <f>VLOOKUP(A8,'Record-ATS'!$A$2:$E$131,3,FALSE)</f>
        <v>0.84599999999999997</v>
      </c>
      <c r="C8" s="5">
        <f>VLOOKUP(A8,'Record-ATS'!$A$2:$E$131,5,FALSE)</f>
        <v>7.8</v>
      </c>
      <c r="D8" s="5">
        <f>IFERROR(VLOOKUP(A8,'AP Preseason Rankings'!$C$2:$H$26,2,FALSE),VLOOKUP(A8,'ESPN FPI'!$A$2:$D$131,4,FALSE))</f>
        <v>9</v>
      </c>
      <c r="E8" s="5">
        <f>IFERROR(VLOOKUP(A8,'AP Final Rankings'!$C$2:$H$26,2,FALSE),VLOOKUP(A8,'ESPN FPI'!$A$2:$D$131,4,FALSE))</f>
        <v>8</v>
      </c>
      <c r="F8" s="5">
        <f>IFERROR(VLOOKUP(A8,'ESPN FPI'!$A$2:$C$131,3,FALSE),"NR")</f>
        <v>16.7</v>
      </c>
      <c r="G8" s="5">
        <f>VLOOKUP($A8,'ESPN FPI'!$A$2:$H$131,5,FALSE)</f>
        <v>10</v>
      </c>
      <c r="H8" s="5">
        <f>VLOOKUP($A8,'ESPN FPI'!$A$2:$H$131,6,FALSE)</f>
        <v>43</v>
      </c>
      <c r="I8" s="5">
        <f>VLOOKUP($A8,'ESPN FPI'!$A$2:$H$131,7,FALSE)</f>
        <v>9</v>
      </c>
      <c r="J8" s="5">
        <f>VLOOKUP($A8,'ESPN FPI'!$A$2:$H$131,8,FALSE)</f>
        <v>11</v>
      </c>
      <c r="K8" s="5">
        <f>VLOOKUP(A8,'ESPN Efficiency'!$A$2:$E$131,3,FALSE)</f>
        <v>75.3</v>
      </c>
      <c r="L8" s="5">
        <f>VLOOKUP($A8,'ESPN Efficiency'!$A$2:$E$131,4,FALSE)</f>
        <v>65.5</v>
      </c>
      <c r="M8" s="5">
        <f>VLOOKUP($A8,'ESPN Efficiency'!$A$2:$E$131,5,FALSE)</f>
        <v>76.8</v>
      </c>
      <c r="N8" s="11">
        <f>VLOOKUP($A8,'2021 Team Advanced Stats'!$A$2:$CB$131,5,FALSE)</f>
        <v>0.26145480972378499</v>
      </c>
      <c r="O8" s="11">
        <f>VLOOKUP($A8,'2021 Team Advanced Stats'!$A$2:$CB$131,6,FALSE)</f>
        <v>234.78641913195901</v>
      </c>
      <c r="P8" s="11">
        <f>VLOOKUP($A8,'2021 Team Advanced Stats'!$A$2:$CB$131,7,FALSE)</f>
        <v>0.43429844097995501</v>
      </c>
      <c r="Q8" s="11">
        <f>VLOOKUP($A8,'2021 Team Advanced Stats'!$A$2:$CB$131,8,FALSE)</f>
        <v>1.3660915469916199</v>
      </c>
      <c r="R8" s="11">
        <f>VLOOKUP($A8,'2021 Team Advanced Stats'!$A$2:$CB$131,11,FALSE)</f>
        <v>2.8939613526570001</v>
      </c>
      <c r="S8" s="11">
        <f>VLOOKUP($A8,'2021 Team Advanced Stats'!$A$2:$CB$131,18,FALSE)</f>
        <v>4.3250000000000002</v>
      </c>
      <c r="T8" s="11">
        <f>VLOOKUP($A8,'2021 Team Advanced Stats'!$A$2:$CB$131,21,FALSE)</f>
        <v>0.170378619153674</v>
      </c>
      <c r="U8" s="11">
        <f>VLOOKUP($A8,'2021 Team Advanced Stats'!$A$2:$CB$131,22,FALSE)</f>
        <v>0.105790645879732</v>
      </c>
      <c r="V8" s="11">
        <f>VLOOKUP($A8,'2021 Team Advanced Stats'!$A$2:$CB$131,23,FALSE)</f>
        <v>6.4587973273942098E-2</v>
      </c>
      <c r="W8" s="11">
        <f>VLOOKUP($A8,'2021 Team Advanced Stats'!$A$2:$CB$131,32,FALSE)</f>
        <v>0.461024498886414</v>
      </c>
      <c r="X8" s="11">
        <f>VLOOKUP($A8,'2021 Team Advanced Stats'!$A$2:$CB$131,33,FALSE)</f>
        <v>0.13546036829174499</v>
      </c>
      <c r="Y8" s="11">
        <f>VLOOKUP($A8,'2021 Team Advanced Stats'!$A$2:$CB$131,34,FALSE)</f>
        <v>56.080592472782499</v>
      </c>
      <c r="Z8" s="11">
        <f>VLOOKUP($A8,'2021 Team Advanced Stats'!$A$2:$CB$131,35,FALSE)</f>
        <v>0.41062801932367099</v>
      </c>
      <c r="AA8" s="11">
        <f>VLOOKUP($A8,'2021 Team Advanced Stats'!$A$2:$CB$131,36,FALSE)</f>
        <v>0.99771131136047297</v>
      </c>
      <c r="AB8" s="11">
        <f>VLOOKUP($A8,'2021 Team Advanced Stats'!$A$2:$CB$131,37,FALSE)</f>
        <v>0.53897550111358505</v>
      </c>
      <c r="AC8" s="11">
        <f>VLOOKUP($A8,'2021 Team Advanced Stats'!$A$2:$CB$131,38,FALSE)</f>
        <v>0.36922691458507501</v>
      </c>
      <c r="AD8" s="11">
        <f>VLOOKUP($A8,'2021 Team Advanced Stats'!$A$2:$CB$131,39,FALSE)</f>
        <v>178.70582665917601</v>
      </c>
      <c r="AE8" s="11">
        <f>VLOOKUP($A8,'2021 Team Advanced Stats'!$A$2:$CB$131,40,FALSE)</f>
        <v>0.45454545454545398</v>
      </c>
      <c r="AF8" s="11">
        <f>VLOOKUP($A8,'2021 Team Advanced Stats'!$A$2:$CB$131,41,FALSE)</f>
        <v>1.6507490017975199</v>
      </c>
      <c r="AG8" s="11">
        <f>VLOOKUP($A8,'2021 Team Advanced Stats'!$A$2:$CB$131,44,FALSE)</f>
        <v>8.6151463302124295E-2</v>
      </c>
      <c r="AH8" s="11">
        <f>VLOOKUP($A8,'2021 Team Advanced Stats'!$A$2:$CB$131,45,FALSE)</f>
        <v>75.899439169171501</v>
      </c>
      <c r="AI8" s="11">
        <f>VLOOKUP($A8,'2021 Team Advanced Stats'!$A$2:$CB$131,46,FALSE)</f>
        <v>0.39160045402951099</v>
      </c>
      <c r="AJ8" s="11">
        <f>VLOOKUP($A8,'2021 Team Advanced Stats'!$A$2:$CB$131,47,FALSE)</f>
        <v>1.21640415944736</v>
      </c>
      <c r="AK8" s="11">
        <f>VLOOKUP($A8,'2021 Team Advanced Stats'!$A$2:$CB$131,50,FALSE)</f>
        <v>2.96244019138756</v>
      </c>
      <c r="AL8" s="11">
        <f>VLOOKUP($A8,'2021 Team Advanced Stats'!$A$2:$CB$131,57,FALSE)</f>
        <v>2.8985507246376798</v>
      </c>
      <c r="AM8" s="11">
        <f>VLOOKUP($A8,'2021 Team Advanced Stats'!$A$2:$CB$131,60,FALSE)</f>
        <v>0.17366628830874001</v>
      </c>
      <c r="AN8" s="11">
        <f>VLOOKUP($A8,'2021 Team Advanced Stats'!$A$2:$CB$131,61,FALSE)</f>
        <v>0.118047673098751</v>
      </c>
      <c r="AO8" s="11">
        <f>VLOOKUP($A8,'2021 Team Advanced Stats'!$A$2:$CB$131,62,FALSE)</f>
        <v>5.5618615209988599E-2</v>
      </c>
      <c r="AP8" s="11">
        <f>VLOOKUP($A8,'2021 Team Advanced Stats'!$A$2:$CB$131,72,FALSE)</f>
        <v>0.47446083995459698</v>
      </c>
      <c r="AQ8" s="11">
        <f>VLOOKUP($A8,'2021 Team Advanced Stats'!$A$2:$CB$131,73,FALSE)</f>
        <v>8.1196388600351402E-2</v>
      </c>
      <c r="AR8" s="11">
        <f>VLOOKUP($A8,'2021 Team Advanced Stats'!$A$2:$CB$131,74,FALSE)</f>
        <v>33.940090434946796</v>
      </c>
      <c r="AS8" s="11">
        <f>VLOOKUP($A8,'2021 Team Advanced Stats'!$A$2:$CB$131,75,FALSE)</f>
        <v>0.389952153110047</v>
      </c>
      <c r="AT8" s="11">
        <f>VLOOKUP($A8,'2021 Team Advanced Stats'!$A$2:$CB$131,76,FALSE)</f>
        <v>1.0332165737952601</v>
      </c>
      <c r="AU8" s="11">
        <f>VLOOKUP($A8,'2021 Team Advanced Stats'!$A$2:$CB$131,77,FALSE)</f>
        <v>0.52440408626560697</v>
      </c>
      <c r="AV8" s="11">
        <f>VLOOKUP($A8,'2021 Team Advanced Stats'!$A$2:$CB$131,78,FALSE)</f>
        <v>9.4646014930186706E-2</v>
      </c>
      <c r="AW8" s="11">
        <f>VLOOKUP($A8,'2021 Team Advanced Stats'!$A$2:$CB$131,79,FALSE)</f>
        <v>0.39393939393939298</v>
      </c>
      <c r="AX8" s="11">
        <f>VLOOKUP($A8,'2021 Team Advanced Stats'!$A$2:$CB$131,80,FALSE)</f>
        <v>1.38046776637753</v>
      </c>
      <c r="AY8" s="17">
        <f>IFERROR(VLOOKUP($A8,'2021PFF Preseason All Americans'!$H$3:$J$55,2,FALSE),"0")</f>
        <v>2</v>
      </c>
      <c r="AZ8" s="18">
        <f>IFERROR(VLOOKUP($A8,'2021PFF Preseason All Americans'!$H$3:$J$55,3,FALSE),"0")</f>
        <v>1</v>
      </c>
      <c r="BA8" s="12">
        <f t="shared" si="0"/>
        <v>3</v>
      </c>
    </row>
    <row r="9" spans="1:53" s="11" customFormat="1" x14ac:dyDescent="0.3">
      <c r="A9" s="5" t="s">
        <v>129</v>
      </c>
      <c r="B9" s="5">
        <f>VLOOKUP(A9,'Record-ATS'!$A$2:$E$131,3,FALSE)</f>
        <v>0.84599999999999997</v>
      </c>
      <c r="C9" s="5">
        <f>VLOOKUP(A9,'Record-ATS'!$A$2:$E$131,5,FALSE)</f>
        <v>4.3</v>
      </c>
      <c r="D9" s="5">
        <f>IFERROR(VLOOKUP(A9,'AP Preseason Rankings'!$C$2:$H$26,2,FALSE),VLOOKUP(A9,'ESPN FPI'!$A$2:$D$131,4,FALSE))</f>
        <v>19</v>
      </c>
      <c r="E9" s="5">
        <f>IFERROR(VLOOKUP(A9,'AP Final Rankings'!$C$2:$H$26,2,FALSE),VLOOKUP(A9,'ESPN FPI'!$A$2:$D$131,4,FALSE))</f>
        <v>9</v>
      </c>
      <c r="F9" s="5">
        <f>IFERROR(VLOOKUP(A9,'ESPN FPI'!$A$2:$C$131,3,FALSE),"NR")</f>
        <v>10.8</v>
      </c>
      <c r="G9" s="5">
        <f>VLOOKUP($A9,'ESPN FPI'!$A$2:$H$131,5,FALSE)</f>
        <v>5</v>
      </c>
      <c r="H9" s="5">
        <f>VLOOKUP($A9,'ESPN FPI'!$A$2:$H$131,6,FALSE)</f>
        <v>13</v>
      </c>
      <c r="I9" s="5">
        <f>VLOOKUP($A9,'ESPN FPI'!$A$2:$H$131,7,FALSE)</f>
        <v>19</v>
      </c>
      <c r="J9" s="5">
        <f>VLOOKUP($A9,'ESPN FPI'!$A$2:$H$131,8,FALSE)</f>
        <v>39</v>
      </c>
      <c r="K9" s="5">
        <f>VLOOKUP(A9,'ESPN Efficiency'!$A$2:$E$131,3,FALSE)</f>
        <v>74.099999999999994</v>
      </c>
      <c r="L9" s="5">
        <f>VLOOKUP($A9,'ESPN Efficiency'!$A$2:$E$131,4,FALSE)</f>
        <v>71.2</v>
      </c>
      <c r="M9" s="5">
        <f>VLOOKUP($A9,'ESPN Efficiency'!$A$2:$E$131,5,FALSE)</f>
        <v>65.8</v>
      </c>
      <c r="N9" s="11">
        <f>VLOOKUP($A9,'2021 Team Advanced Stats'!$A$2:$CB$131,5,FALSE)</f>
        <v>0.25989853093866999</v>
      </c>
      <c r="O9" s="11">
        <f>VLOOKUP($A9,'2021 Team Advanced Stats'!$A$2:$CB$131,6,FALSE)</f>
        <v>222.213243952563</v>
      </c>
      <c r="P9" s="11">
        <f>VLOOKUP($A9,'2021 Team Advanced Stats'!$A$2:$CB$131,7,FALSE)</f>
        <v>0.43391812865496998</v>
      </c>
      <c r="Q9" s="11">
        <f>VLOOKUP($A9,'2021 Team Advanced Stats'!$A$2:$CB$131,8,FALSE)</f>
        <v>1.40086229075853</v>
      </c>
      <c r="R9" s="11">
        <f>VLOOKUP($A9,'2021 Team Advanced Stats'!$A$2:$CB$131,11,FALSE)</f>
        <v>2.9521640091116099</v>
      </c>
      <c r="S9" s="11">
        <f>VLOOKUP($A9,'2021 Team Advanced Stats'!$A$2:$CB$131,18,FALSE)</f>
        <v>3.7777777777777701</v>
      </c>
      <c r="T9" s="11">
        <f>VLOOKUP($A9,'2021 Team Advanced Stats'!$A$2:$CB$131,21,FALSE)</f>
        <v>0.17660818713450199</v>
      </c>
      <c r="U9" s="11">
        <f>VLOOKUP($A9,'2021 Team Advanced Stats'!$A$2:$CB$131,22,FALSE)</f>
        <v>0.102923976608187</v>
      </c>
      <c r="V9" s="11">
        <f>VLOOKUP($A9,'2021 Team Advanced Stats'!$A$2:$CB$131,23,FALSE)</f>
        <v>7.3684210526315699E-2</v>
      </c>
      <c r="W9" s="11">
        <f>VLOOKUP($A9,'2021 Team Advanced Stats'!$A$2:$CB$131,32,FALSE)</f>
        <v>0.51345029239766005</v>
      </c>
      <c r="X9" s="11">
        <f>VLOOKUP($A9,'2021 Team Advanced Stats'!$A$2:$CB$131,33,FALSE)</f>
        <v>0.18136248460929399</v>
      </c>
      <c r="Y9" s="11">
        <f>VLOOKUP($A9,'2021 Team Advanced Stats'!$A$2:$CB$131,34,FALSE)</f>
        <v>79.618130743480094</v>
      </c>
      <c r="Z9" s="11">
        <f>VLOOKUP($A9,'2021 Team Advanced Stats'!$A$2:$CB$131,35,FALSE)</f>
        <v>0.44419134396355298</v>
      </c>
      <c r="AA9" s="11">
        <f>VLOOKUP($A9,'2021 Team Advanced Stats'!$A$2:$CB$131,36,FALSE)</f>
        <v>1.10005403768017</v>
      </c>
      <c r="AB9" s="11">
        <f>VLOOKUP($A9,'2021 Team Advanced Stats'!$A$2:$CB$131,37,FALSE)</f>
        <v>0.48304093567251399</v>
      </c>
      <c r="AC9" s="11">
        <f>VLOOKUP($A9,'2021 Team Advanced Stats'!$A$2:$CB$131,38,FALSE)</f>
        <v>0.35758529769059899</v>
      </c>
      <c r="AD9" s="11">
        <f>VLOOKUP($A9,'2021 Team Advanced Stats'!$A$2:$CB$131,39,FALSE)</f>
        <v>147.682727946217</v>
      </c>
      <c r="AE9" s="11">
        <f>VLOOKUP($A9,'2021 Team Advanced Stats'!$A$2:$CB$131,40,FALSE)</f>
        <v>0.42372881355932202</v>
      </c>
      <c r="AF9" s="11">
        <f>VLOOKUP($A9,'2021 Team Advanced Stats'!$A$2:$CB$131,41,FALSE)</f>
        <v>1.73580877269337</v>
      </c>
      <c r="AG9" s="11">
        <f>VLOOKUP($A9,'2021 Team Advanced Stats'!$A$2:$CB$131,44,FALSE)</f>
        <v>0.19485854475923001</v>
      </c>
      <c r="AH9" s="11">
        <f>VLOOKUP($A9,'2021 Team Advanced Stats'!$A$2:$CB$131,45,FALSE)</f>
        <v>197.19684729634099</v>
      </c>
      <c r="AI9" s="11">
        <f>VLOOKUP($A9,'2021 Team Advanced Stats'!$A$2:$CB$131,46,FALSE)</f>
        <v>0.44664031620553302</v>
      </c>
      <c r="AJ9" s="11">
        <f>VLOOKUP($A9,'2021 Team Advanced Stats'!$A$2:$CB$131,47,FALSE)</f>
        <v>1.2134297959804301</v>
      </c>
      <c r="AK9" s="11">
        <f>VLOOKUP($A9,'2021 Team Advanced Stats'!$A$2:$CB$131,50,FALSE)</f>
        <v>2.8424623115577798</v>
      </c>
      <c r="AL9" s="11">
        <f>VLOOKUP($A9,'2021 Team Advanced Stats'!$A$2:$CB$131,57,FALSE)</f>
        <v>3.4285714285714199</v>
      </c>
      <c r="AM9" s="11">
        <f>VLOOKUP($A9,'2021 Team Advanced Stats'!$A$2:$CB$131,60,FALSE)</f>
        <v>0.16551383399209399</v>
      </c>
      <c r="AN9" s="11">
        <f>VLOOKUP($A9,'2021 Team Advanced Stats'!$A$2:$CB$131,61,FALSE)</f>
        <v>0.102272727272727</v>
      </c>
      <c r="AO9" s="11">
        <f>VLOOKUP($A9,'2021 Team Advanced Stats'!$A$2:$CB$131,62,FALSE)</f>
        <v>6.3241106719367501E-2</v>
      </c>
      <c r="AP9" s="11">
        <f>VLOOKUP($A9,'2021 Team Advanced Stats'!$A$2:$CB$131,72,FALSE)</f>
        <v>0.39328063241106698</v>
      </c>
      <c r="AQ9" s="11">
        <f>VLOOKUP($A9,'2021 Team Advanced Stats'!$A$2:$CB$131,73,FALSE)</f>
        <v>8.6200214321613594E-2</v>
      </c>
      <c r="AR9" s="11">
        <f>VLOOKUP($A9,'2021 Team Advanced Stats'!$A$2:$CB$131,74,FALSE)</f>
        <v>34.307685300002198</v>
      </c>
      <c r="AS9" s="11">
        <f>VLOOKUP($A9,'2021 Team Advanced Stats'!$A$2:$CB$131,75,FALSE)</f>
        <v>0.42713567839195898</v>
      </c>
      <c r="AT9" s="11">
        <f>VLOOKUP($A9,'2021 Team Advanced Stats'!$A$2:$CB$131,76,FALSE)</f>
        <v>0.86924808139686005</v>
      </c>
      <c r="AU9" s="11">
        <f>VLOOKUP($A9,'2021 Team Advanced Stats'!$A$2:$CB$131,77,FALSE)</f>
        <v>0.60573122529644197</v>
      </c>
      <c r="AV9" s="11">
        <f>VLOOKUP($A9,'2021 Team Advanced Stats'!$A$2:$CB$131,78,FALSE)</f>
        <v>0.26748403178255398</v>
      </c>
      <c r="AW9" s="11">
        <f>VLOOKUP($A9,'2021 Team Advanced Stats'!$A$2:$CB$131,79,FALSE)</f>
        <v>0.460032626427406</v>
      </c>
      <c r="AX9" s="11">
        <f>VLOOKUP($A9,'2021 Team Advanced Stats'!$A$2:$CB$131,80,FALSE)</f>
        <v>1.4209152267577601</v>
      </c>
      <c r="AY9" s="17" t="str">
        <f>IFERROR(VLOOKUP($A9,'2021PFF Preseason All Americans'!$H$3:$J$55,2,FALSE),"0")</f>
        <v>0</v>
      </c>
      <c r="AZ9" s="18" t="str">
        <f>IFERROR(VLOOKUP($A9,'2021PFF Preseason All Americans'!$H$3:$J$55,3,FALSE),"0")</f>
        <v>0</v>
      </c>
      <c r="BA9" s="12">
        <f t="shared" si="0"/>
        <v>0</v>
      </c>
    </row>
    <row r="10" spans="1:53" s="11" customFormat="1" x14ac:dyDescent="0.3">
      <c r="A10" s="5" t="s">
        <v>28</v>
      </c>
      <c r="B10" s="5">
        <f>VLOOKUP(A10,'Record-ATS'!$A$2:$E$131,3,FALSE)</f>
        <v>0.84599999999999997</v>
      </c>
      <c r="C10" s="5">
        <f>VLOOKUP(A10,'Record-ATS'!$A$2:$E$131,5,FALSE)</f>
        <v>-3.5</v>
      </c>
      <c r="D10" s="5">
        <f>IFERROR(VLOOKUP(A10,'AP Preseason Rankings'!$C$2:$H$26,2,FALSE),VLOOKUP(A10,'ESPN FPI'!$A$2:$D$131,4,FALSE))</f>
        <v>2</v>
      </c>
      <c r="E10" s="5">
        <f>IFERROR(VLOOKUP(A10,'AP Final Rankings'!$C$2:$H$26,2,FALSE),VLOOKUP(A10,'ESPN FPI'!$A$2:$D$131,4,FALSE))</f>
        <v>10</v>
      </c>
      <c r="F10" s="5">
        <f>IFERROR(VLOOKUP(A10,'ESPN FPI'!$A$2:$C$131,3,FALSE),"NR")</f>
        <v>17.600000000000001</v>
      </c>
      <c r="G10" s="5">
        <f>VLOOKUP($A10,'ESPN FPI'!$A$2:$H$131,5,FALSE)</f>
        <v>9</v>
      </c>
      <c r="H10" s="5">
        <f>VLOOKUP($A10,'ESPN FPI'!$A$2:$H$131,6,FALSE)</f>
        <v>40</v>
      </c>
      <c r="I10" s="5">
        <f>VLOOKUP($A10,'ESPN FPI'!$A$2:$H$131,7,FALSE)</f>
        <v>16</v>
      </c>
      <c r="J10" s="5">
        <f>VLOOKUP($A10,'ESPN FPI'!$A$2:$H$131,8,FALSE)</f>
        <v>20</v>
      </c>
      <c r="K10" s="5">
        <f>VLOOKUP(A10,'ESPN Efficiency'!$A$2:$E$131,3,FALSE)</f>
        <v>76.8</v>
      </c>
      <c r="L10" s="5">
        <f>VLOOKUP($A10,'ESPN Efficiency'!$A$2:$E$131,4,FALSE)</f>
        <v>80.099999999999994</v>
      </c>
      <c r="M10" s="5">
        <f>VLOOKUP($A10,'ESPN Efficiency'!$A$2:$E$131,5,FALSE)</f>
        <v>60.9</v>
      </c>
      <c r="N10" s="11">
        <f>VLOOKUP($A10,'2021 Team Advanced Stats'!$A$2:$CB$131,5,FALSE)</f>
        <v>0.34225488454902397</v>
      </c>
      <c r="O10" s="11">
        <f>VLOOKUP($A10,'2021 Team Advanced Stats'!$A$2:$CB$131,6,FALSE)</f>
        <v>290.91665186667001</v>
      </c>
      <c r="P10" s="11">
        <f>VLOOKUP($A10,'2021 Team Advanced Stats'!$A$2:$CB$131,7,FALSE)</f>
        <v>0.48235294117646998</v>
      </c>
      <c r="Q10" s="11">
        <f>VLOOKUP($A10,'2021 Team Advanced Stats'!$A$2:$CB$131,8,FALSE)</f>
        <v>1.34436105546458</v>
      </c>
      <c r="R10" s="11">
        <f>VLOOKUP($A10,'2021 Team Advanced Stats'!$A$2:$CB$131,11,FALSE)</f>
        <v>3.0271844660194098</v>
      </c>
      <c r="S10" s="11">
        <f>VLOOKUP($A10,'2021 Team Advanced Stats'!$A$2:$CB$131,18,FALSE)</f>
        <v>4.8571428571428497</v>
      </c>
      <c r="T10" s="11">
        <f>VLOOKUP($A10,'2021 Team Advanced Stats'!$A$2:$CB$131,21,FALSE)</f>
        <v>0.150588235294117</v>
      </c>
      <c r="U10" s="11">
        <f>VLOOKUP($A10,'2021 Team Advanced Stats'!$A$2:$CB$131,22,FALSE)</f>
        <v>0.104705882352941</v>
      </c>
      <c r="V10" s="11">
        <f>VLOOKUP($A10,'2021 Team Advanced Stats'!$A$2:$CB$131,23,FALSE)</f>
        <v>4.5882352941176402E-2</v>
      </c>
      <c r="W10" s="11">
        <f>VLOOKUP($A10,'2021 Team Advanced Stats'!$A$2:$CB$131,32,FALSE)</f>
        <v>0.48470588235294099</v>
      </c>
      <c r="X10" s="11">
        <f>VLOOKUP($A10,'2021 Team Advanced Stats'!$A$2:$CB$131,33,FALSE)</f>
        <v>0.28170117923273702</v>
      </c>
      <c r="Y10" s="11">
        <f>VLOOKUP($A10,'2021 Team Advanced Stats'!$A$2:$CB$131,34,FALSE)</f>
        <v>116.06088584388699</v>
      </c>
      <c r="Z10" s="11">
        <f>VLOOKUP($A10,'2021 Team Advanced Stats'!$A$2:$CB$131,35,FALSE)</f>
        <v>0.490291262135922</v>
      </c>
      <c r="AA10" s="11">
        <f>VLOOKUP($A10,'2021 Team Advanced Stats'!$A$2:$CB$131,36,FALSE)</f>
        <v>1.0995486604652001</v>
      </c>
      <c r="AB10" s="11">
        <f>VLOOKUP($A10,'2021 Team Advanced Stats'!$A$2:$CB$131,37,FALSE)</f>
        <v>0.51294117647058801</v>
      </c>
      <c r="AC10" s="11">
        <f>VLOOKUP($A10,'2021 Team Advanced Stats'!$A$2:$CB$131,38,FALSE)</f>
        <v>0.40759994852437698</v>
      </c>
      <c r="AD10" s="11">
        <f>VLOOKUP($A10,'2021 Team Advanced Stats'!$A$2:$CB$131,39,FALSE)</f>
        <v>177.713577556628</v>
      </c>
      <c r="AE10" s="11">
        <f>VLOOKUP($A10,'2021 Team Advanced Stats'!$A$2:$CB$131,40,FALSE)</f>
        <v>0.47706422018348599</v>
      </c>
      <c r="AF10" s="11">
        <f>VLOOKUP($A10,'2021 Team Advanced Stats'!$A$2:$CB$131,41,FALSE)</f>
        <v>1.58211155445437</v>
      </c>
      <c r="AG10" s="11">
        <f>VLOOKUP($A10,'2021 Team Advanced Stats'!$A$2:$CB$131,44,FALSE)</f>
        <v>0.21288768773906799</v>
      </c>
      <c r="AH10" s="11">
        <f>VLOOKUP($A10,'2021 Team Advanced Stats'!$A$2:$CB$131,45,FALSE)</f>
        <v>190.32159283872599</v>
      </c>
      <c r="AI10" s="11">
        <f>VLOOKUP($A10,'2021 Team Advanced Stats'!$A$2:$CB$131,46,FALSE)</f>
        <v>0.41498881431767298</v>
      </c>
      <c r="AJ10" s="11">
        <f>VLOOKUP($A10,'2021 Team Advanced Stats'!$A$2:$CB$131,47,FALSE)</f>
        <v>1.3729275357962301</v>
      </c>
      <c r="AK10" s="11">
        <f>VLOOKUP($A10,'2021 Team Advanced Stats'!$A$2:$CB$131,50,FALSE)</f>
        <v>2.7059241706161101</v>
      </c>
      <c r="AL10" s="11">
        <f>VLOOKUP($A10,'2021 Team Advanced Stats'!$A$2:$CB$131,57,FALSE)</f>
        <v>3.8285714285714199</v>
      </c>
      <c r="AM10" s="11">
        <f>VLOOKUP($A10,'2021 Team Advanced Stats'!$A$2:$CB$131,60,FALSE)</f>
        <v>0.180089485458612</v>
      </c>
      <c r="AN10" s="11">
        <f>VLOOKUP($A10,'2021 Team Advanced Stats'!$A$2:$CB$131,61,FALSE)</f>
        <v>0.139821029082774</v>
      </c>
      <c r="AO10" s="11">
        <f>VLOOKUP($A10,'2021 Team Advanced Stats'!$A$2:$CB$131,62,FALSE)</f>
        <v>4.0268456375838903E-2</v>
      </c>
      <c r="AP10" s="11">
        <f>VLOOKUP($A10,'2021 Team Advanced Stats'!$A$2:$CB$131,72,FALSE)</f>
        <v>0.47203579418344499</v>
      </c>
      <c r="AQ10" s="11">
        <f>VLOOKUP($A10,'2021 Team Advanced Stats'!$A$2:$CB$131,73,FALSE)</f>
        <v>0.106864855364892</v>
      </c>
      <c r="AR10" s="11">
        <f>VLOOKUP($A10,'2021 Team Advanced Stats'!$A$2:$CB$131,74,FALSE)</f>
        <v>45.0969689639848</v>
      </c>
      <c r="AS10" s="11">
        <f>VLOOKUP($A10,'2021 Team Advanced Stats'!$A$2:$CB$131,75,FALSE)</f>
        <v>0.40995260663507099</v>
      </c>
      <c r="AT10" s="11">
        <f>VLOOKUP($A10,'2021 Team Advanced Stats'!$A$2:$CB$131,76,FALSE)</f>
        <v>1.0841024347852199</v>
      </c>
      <c r="AU10" s="11">
        <f>VLOOKUP($A10,'2021 Team Advanced Stats'!$A$2:$CB$131,77,FALSE)</f>
        <v>0.52125279642058098</v>
      </c>
      <c r="AV10" s="11">
        <f>VLOOKUP($A10,'2021 Team Advanced Stats'!$A$2:$CB$131,78,FALSE)</f>
        <v>0.332847001153454</v>
      </c>
      <c r="AW10" s="11">
        <f>VLOOKUP($A10,'2021 Team Advanced Stats'!$A$2:$CB$131,79,FALSE)</f>
        <v>0.42489270386265998</v>
      </c>
      <c r="AX10" s="11">
        <f>VLOOKUP($A10,'2021 Team Advanced Stats'!$A$2:$CB$131,80,FALSE)</f>
        <v>1.62528482102301</v>
      </c>
      <c r="AY10" s="17">
        <f>IFERROR(VLOOKUP($A10,'2021PFF Preseason All Americans'!$H$3:$J$55,2,FALSE),"0")</f>
        <v>3</v>
      </c>
      <c r="AZ10" s="18">
        <f>IFERROR(VLOOKUP($A10,'2021PFF Preseason All Americans'!$H$3:$J$55,3,FALSE),"0")</f>
        <v>2</v>
      </c>
      <c r="BA10" s="12">
        <f t="shared" si="0"/>
        <v>5</v>
      </c>
    </row>
    <row r="11" spans="1:53" s="11" customFormat="1" x14ac:dyDescent="0.3">
      <c r="A11" s="5" t="s">
        <v>42</v>
      </c>
      <c r="B11" s="5">
        <f>VLOOKUP(A11,'Record-ATS'!$A$2:$E$131,3,FALSE)</f>
        <v>0.71399999999999997</v>
      </c>
      <c r="C11" s="5">
        <f>VLOOKUP(A11,'Record-ATS'!$A$2:$E$131,5,FALSE)</f>
        <v>4.5</v>
      </c>
      <c r="D11" s="5">
        <f>IFERROR(VLOOKUP(A11,'AP Preseason Rankings'!$C$2:$H$26,2,FALSE),VLOOKUP(A11,'ESPN FPI'!$A$2:$D$131,4,FALSE))</f>
        <v>24</v>
      </c>
      <c r="E11" s="5">
        <f>IFERROR(VLOOKUP(A11,'AP Final Rankings'!$C$2:$H$26,2,FALSE),VLOOKUP(A11,'ESPN FPI'!$A$2:$D$131,4,FALSE))</f>
        <v>12</v>
      </c>
      <c r="F11" s="5">
        <f>IFERROR(VLOOKUP(A11,'ESPN FPI'!$A$2:$C$131,3,FALSE),"NR")</f>
        <v>14.5</v>
      </c>
      <c r="G11" s="5">
        <f>VLOOKUP($A11,'ESPN FPI'!$A$2:$H$131,5,FALSE)</f>
        <v>27</v>
      </c>
      <c r="H11" s="5">
        <f>VLOOKUP($A11,'ESPN FPI'!$A$2:$H$131,6,FALSE)</f>
        <v>47</v>
      </c>
      <c r="I11" s="5">
        <f>VLOOKUP($A11,'ESPN FPI'!$A$2:$H$131,7,FALSE)</f>
        <v>17</v>
      </c>
      <c r="J11" s="5">
        <f>VLOOKUP($A11,'ESPN FPI'!$A$2:$H$131,8,FALSE)</f>
        <v>18</v>
      </c>
      <c r="K11" s="5">
        <f>VLOOKUP(A11,'ESPN Efficiency'!$A$2:$E$131,3,FALSE)</f>
        <v>76.7</v>
      </c>
      <c r="L11" s="5">
        <f>VLOOKUP($A11,'ESPN Efficiency'!$A$2:$E$131,4,FALSE)</f>
        <v>76.900000000000006</v>
      </c>
      <c r="M11" s="5">
        <f>VLOOKUP($A11,'ESPN Efficiency'!$A$2:$E$131,5,FALSE)</f>
        <v>69</v>
      </c>
      <c r="N11" s="11">
        <f>VLOOKUP($A11,'2021 Team Advanced Stats'!$A$2:$CB$131,5,FALSE)</f>
        <v>0.289908556314871</v>
      </c>
      <c r="O11" s="11">
        <f>VLOOKUP($A11,'2021 Team Advanced Stats'!$A$2:$CB$131,6,FALSE)</f>
        <v>265.84614614073701</v>
      </c>
      <c r="P11" s="11">
        <f>VLOOKUP($A11,'2021 Team Advanced Stats'!$A$2:$CB$131,7,FALSE)</f>
        <v>0.480916030534351</v>
      </c>
      <c r="Q11" s="11">
        <f>VLOOKUP($A11,'2021 Team Advanced Stats'!$A$2:$CB$131,8,FALSE)</f>
        <v>1.2741131323481401</v>
      </c>
      <c r="R11" s="11">
        <f>VLOOKUP($A11,'2021 Team Advanced Stats'!$A$2:$CB$131,11,FALSE)</f>
        <v>3.46935166994106</v>
      </c>
      <c r="S11" s="11">
        <f>VLOOKUP($A11,'2021 Team Advanced Stats'!$A$2:$CB$131,18,FALSE)</f>
        <v>4.3814432989690699</v>
      </c>
      <c r="T11" s="11">
        <f>VLOOKUP($A11,'2021 Team Advanced Stats'!$A$2:$CB$131,21,FALSE)</f>
        <v>0.13958560523446001</v>
      </c>
      <c r="U11" s="11">
        <f>VLOOKUP($A11,'2021 Team Advanced Stats'!$A$2:$CB$131,22,FALSE)</f>
        <v>8.1788440567066495E-2</v>
      </c>
      <c r="V11" s="11">
        <f>VLOOKUP($A11,'2021 Team Advanced Stats'!$A$2:$CB$131,23,FALSE)</f>
        <v>5.7797164667393597E-2</v>
      </c>
      <c r="W11" s="11">
        <f>VLOOKUP($A11,'2021 Team Advanced Stats'!$A$2:$CB$131,32,FALSE)</f>
        <v>0.55507088331515797</v>
      </c>
      <c r="X11" s="11">
        <f>VLOOKUP($A11,'2021 Team Advanced Stats'!$A$2:$CB$131,33,FALSE)</f>
        <v>0.300350977297349</v>
      </c>
      <c r="Y11" s="11">
        <f>VLOOKUP($A11,'2021 Team Advanced Stats'!$A$2:$CB$131,34,FALSE)</f>
        <v>152.87864744435001</v>
      </c>
      <c r="Z11" s="11">
        <f>VLOOKUP($A11,'2021 Team Advanced Stats'!$A$2:$CB$131,35,FALSE)</f>
        <v>0.48330058939096199</v>
      </c>
      <c r="AA11" s="11">
        <f>VLOOKUP($A11,'2021 Team Advanced Stats'!$A$2:$CB$131,36,FALSE)</f>
        <v>1.1674670903571001</v>
      </c>
      <c r="AB11" s="11">
        <f>VLOOKUP($A11,'2021 Team Advanced Stats'!$A$2:$CB$131,37,FALSE)</f>
        <v>0.44274809160305301</v>
      </c>
      <c r="AC11" s="11">
        <f>VLOOKUP($A11,'2021 Team Advanced Stats'!$A$2:$CB$131,38,FALSE)</f>
        <v>0.29591695808881302</v>
      </c>
      <c r="AD11" s="11">
        <f>VLOOKUP($A11,'2021 Team Advanced Stats'!$A$2:$CB$131,39,FALSE)</f>
        <v>120.14228498405799</v>
      </c>
      <c r="AE11" s="11">
        <f>VLOOKUP($A11,'2021 Team Advanced Stats'!$A$2:$CB$131,40,FALSE)</f>
        <v>0.48029556650246302</v>
      </c>
      <c r="AF11" s="11">
        <f>VLOOKUP($A11,'2021 Team Advanced Stats'!$A$2:$CB$131,41,FALSE)</f>
        <v>1.4086512160906799</v>
      </c>
      <c r="AG11" s="11">
        <f>VLOOKUP($A11,'2021 Team Advanced Stats'!$A$2:$CB$131,44,FALSE)</f>
        <v>0.155486572595876</v>
      </c>
      <c r="AH11" s="11">
        <f>VLOOKUP($A11,'2021 Team Advanced Stats'!$A$2:$CB$131,45,FALSE)</f>
        <v>139.31596904590401</v>
      </c>
      <c r="AI11" s="11">
        <f>VLOOKUP($A11,'2021 Team Advanced Stats'!$A$2:$CB$131,46,FALSE)</f>
        <v>0.40513392857142799</v>
      </c>
      <c r="AJ11" s="11">
        <f>VLOOKUP($A11,'2021 Team Advanced Stats'!$A$2:$CB$131,47,FALSE)</f>
        <v>1.2954865674399401</v>
      </c>
      <c r="AK11" s="11">
        <f>VLOOKUP($A11,'2021 Team Advanced Stats'!$A$2:$CB$131,50,FALSE)</f>
        <v>3.0522058823529399</v>
      </c>
      <c r="AL11" s="11">
        <f>VLOOKUP($A11,'2021 Team Advanced Stats'!$A$2:$CB$131,57,FALSE)</f>
        <v>3.30666666666666</v>
      </c>
      <c r="AM11" s="11">
        <f>VLOOKUP($A11,'2021 Team Advanced Stats'!$A$2:$CB$131,60,FALSE)</f>
        <v>0.203125</v>
      </c>
      <c r="AN11" s="11">
        <f>VLOOKUP($A11,'2021 Team Advanced Stats'!$A$2:$CB$131,61,FALSE)</f>
        <v>0.125</v>
      </c>
      <c r="AO11" s="11">
        <f>VLOOKUP($A11,'2021 Team Advanced Stats'!$A$2:$CB$131,62,FALSE)</f>
        <v>7.8125E-2</v>
      </c>
      <c r="AP11" s="11">
        <f>VLOOKUP($A11,'2021 Team Advanced Stats'!$A$2:$CB$131,72,FALSE)</f>
        <v>0.45535714285714202</v>
      </c>
      <c r="AQ11" s="11">
        <f>VLOOKUP($A11,'2021 Team Advanced Stats'!$A$2:$CB$131,73,FALSE)</f>
        <v>0.14135496697109601</v>
      </c>
      <c r="AR11" s="11">
        <f>VLOOKUP($A11,'2021 Team Advanced Stats'!$A$2:$CB$131,74,FALSE)</f>
        <v>57.672826524207501</v>
      </c>
      <c r="AS11" s="11">
        <f>VLOOKUP($A11,'2021 Team Advanced Stats'!$A$2:$CB$131,75,FALSE)</f>
        <v>0.42401960784313703</v>
      </c>
      <c r="AT11" s="11">
        <f>VLOOKUP($A11,'2021 Team Advanced Stats'!$A$2:$CB$131,76,FALSE)</f>
        <v>1.02812610455207</v>
      </c>
      <c r="AU11" s="11">
        <f>VLOOKUP($A11,'2021 Team Advanced Stats'!$A$2:$CB$131,77,FALSE)</f>
        <v>0.5390625</v>
      </c>
      <c r="AV11" s="11">
        <f>VLOOKUP($A11,'2021 Team Advanced Stats'!$A$2:$CB$131,78,FALSE)</f>
        <v>0.190252637254857</v>
      </c>
      <c r="AW11" s="11">
        <f>VLOOKUP($A11,'2021 Team Advanced Stats'!$A$2:$CB$131,79,FALSE)</f>
        <v>0.39337474120082799</v>
      </c>
      <c r="AX11" s="11">
        <f>VLOOKUP($A11,'2021 Team Advanced Stats'!$A$2:$CB$131,80,FALSE)</f>
        <v>1.5389253047010101</v>
      </c>
      <c r="AY11" s="17">
        <f>IFERROR(VLOOKUP($A11,'2021PFF Preseason All Americans'!$H$3:$J$55,2,FALSE),"0")</f>
        <v>1</v>
      </c>
      <c r="AZ11" s="18">
        <f>IFERROR(VLOOKUP($A11,'2021PFF Preseason All Americans'!$H$3:$J$55,3,FALSE),"0")</f>
        <v>0</v>
      </c>
      <c r="BA11" s="12">
        <f t="shared" si="0"/>
        <v>1</v>
      </c>
    </row>
    <row r="12" spans="1:53" s="11" customFormat="1" x14ac:dyDescent="0.3">
      <c r="A12" s="5" t="s">
        <v>29</v>
      </c>
      <c r="B12" s="5">
        <f>VLOOKUP(A12,'Record-ATS'!$A$2:$E$131,3,FALSE)</f>
        <v>0.76900000000000002</v>
      </c>
      <c r="C12" s="5">
        <f>VLOOKUP(A12,'Record-ATS'!$A$2:$E$131,5,FALSE)</f>
        <v>-2.8</v>
      </c>
      <c r="D12" s="5">
        <f>IFERROR(VLOOKUP(A12,'AP Preseason Rankings'!$C$2:$H$26,2,FALSE),VLOOKUP(A12,'ESPN FPI'!$A$2:$D$131,4,FALSE))</f>
        <v>3</v>
      </c>
      <c r="E12" s="5">
        <f>IFERROR(VLOOKUP(A12,'AP Final Rankings'!$C$2:$H$26,2,FALSE),VLOOKUP(A12,'ESPN FPI'!$A$2:$D$131,4,FALSE))</f>
        <v>14</v>
      </c>
      <c r="F12" s="5">
        <f>IFERROR(VLOOKUP(A12,'ESPN FPI'!$A$2:$C$131,3,FALSE),"NR")</f>
        <v>15.8</v>
      </c>
      <c r="G12" s="5">
        <f>VLOOKUP($A12,'ESPN FPI'!$A$2:$H$131,5,FALSE)</f>
        <v>13</v>
      </c>
      <c r="H12" s="5">
        <f>VLOOKUP($A12,'ESPN FPI'!$A$2:$H$131,6,FALSE)</f>
        <v>16</v>
      </c>
      <c r="I12" s="5">
        <f>VLOOKUP($A12,'ESPN FPI'!$A$2:$H$131,7,FALSE)</f>
        <v>12</v>
      </c>
      <c r="J12" s="5">
        <f>VLOOKUP($A12,'ESPN FPI'!$A$2:$H$131,8,FALSE)</f>
        <v>22</v>
      </c>
      <c r="K12" s="5">
        <f>VLOOKUP(A12,'ESPN Efficiency'!$A$2:$E$131,3,FALSE)</f>
        <v>71.5</v>
      </c>
      <c r="L12" s="5">
        <f>VLOOKUP($A12,'ESPN Efficiency'!$A$2:$E$131,4,FALSE)</f>
        <v>45</v>
      </c>
      <c r="M12" s="5">
        <f>VLOOKUP($A12,'ESPN Efficiency'!$A$2:$E$131,5,FALSE)</f>
        <v>82.6</v>
      </c>
      <c r="N12" s="11">
        <f>VLOOKUP($A12,'2021 Team Advanced Stats'!$A$2:$CB$131,5,FALSE)</f>
        <v>0.11807228195125399</v>
      </c>
      <c r="O12" s="11">
        <f>VLOOKUP($A12,'2021 Team Advanced Stats'!$A$2:$CB$131,6,FALSE)</f>
        <v>105.43854778247</v>
      </c>
      <c r="P12" s="11">
        <f>VLOOKUP($A12,'2021 Team Advanced Stats'!$A$2:$CB$131,7,FALSE)</f>
        <v>0.39641657334826402</v>
      </c>
      <c r="Q12" s="11">
        <f>VLOOKUP($A12,'2021 Team Advanced Stats'!$A$2:$CB$131,8,FALSE)</f>
        <v>1.25117541071465</v>
      </c>
      <c r="R12" s="11">
        <f>VLOOKUP($A12,'2021 Team Advanced Stats'!$A$2:$CB$131,11,FALSE)</f>
        <v>3.2561555075593902</v>
      </c>
      <c r="S12" s="11">
        <f>VLOOKUP($A12,'2021 Team Advanced Stats'!$A$2:$CB$131,18,FALSE)</f>
        <v>3.7792207792207702</v>
      </c>
      <c r="T12" s="11">
        <f>VLOOKUP($A12,'2021 Team Advanced Stats'!$A$2:$CB$131,21,FALSE)</f>
        <v>0.15117581187010001</v>
      </c>
      <c r="U12" s="11">
        <f>VLOOKUP($A12,'2021 Team Advanced Stats'!$A$2:$CB$131,22,FALSE)</f>
        <v>9.7424412094064897E-2</v>
      </c>
      <c r="V12" s="11">
        <f>VLOOKUP($A12,'2021 Team Advanced Stats'!$A$2:$CB$131,23,FALSE)</f>
        <v>5.3751399776035803E-2</v>
      </c>
      <c r="W12" s="11">
        <f>VLOOKUP($A12,'2021 Team Advanced Stats'!$A$2:$CB$131,32,FALSE)</f>
        <v>0.51847704367301195</v>
      </c>
      <c r="X12" s="11">
        <f>VLOOKUP($A12,'2021 Team Advanced Stats'!$A$2:$CB$131,33,FALSE)</f>
        <v>0.14634326678738999</v>
      </c>
      <c r="Y12" s="11">
        <f>VLOOKUP($A12,'2021 Team Advanced Stats'!$A$2:$CB$131,34,FALSE)</f>
        <v>67.756932522561598</v>
      </c>
      <c r="Z12" s="11">
        <f>VLOOKUP($A12,'2021 Team Advanced Stats'!$A$2:$CB$131,35,FALSE)</f>
        <v>0.42332613390928697</v>
      </c>
      <c r="AA12" s="11">
        <f>VLOOKUP($A12,'2021 Team Advanced Stats'!$A$2:$CB$131,36,FALSE)</f>
        <v>1.0105723012474399</v>
      </c>
      <c r="AB12" s="11">
        <f>VLOOKUP($A12,'2021 Team Advanced Stats'!$A$2:$CB$131,37,FALSE)</f>
        <v>0.47704367301231798</v>
      </c>
      <c r="AC12" s="11">
        <f>VLOOKUP($A12,'2021 Team Advanced Stats'!$A$2:$CB$131,38,FALSE)</f>
        <v>0.100995450980429</v>
      </c>
      <c r="AD12" s="11">
        <f>VLOOKUP($A12,'2021 Team Advanced Stats'!$A$2:$CB$131,39,FALSE)</f>
        <v>43.024062117662702</v>
      </c>
      <c r="AE12" s="11">
        <f>VLOOKUP($A12,'2021 Team Advanced Stats'!$A$2:$CB$131,40,FALSE)</f>
        <v>0.37089201877934203</v>
      </c>
      <c r="AF12" s="11">
        <f>VLOOKUP($A12,'2021 Team Advanced Stats'!$A$2:$CB$131,41,FALSE)</f>
        <v>1.54964509081322</v>
      </c>
      <c r="AG12" s="11">
        <f>VLOOKUP($A12,'2021 Team Advanced Stats'!$A$2:$CB$131,44,FALSE)</f>
        <v>3.9504426382727303E-2</v>
      </c>
      <c r="AH12" s="11">
        <f>VLOOKUP($A12,'2021 Team Advanced Stats'!$A$2:$CB$131,45,FALSE)</f>
        <v>35.079930627861899</v>
      </c>
      <c r="AI12" s="11">
        <f>VLOOKUP($A12,'2021 Team Advanced Stats'!$A$2:$CB$131,46,FALSE)</f>
        <v>0.34684684684684602</v>
      </c>
      <c r="AJ12" s="11">
        <f>VLOOKUP($A12,'2021 Team Advanced Stats'!$A$2:$CB$131,47,FALSE)</f>
        <v>1.22293191182997</v>
      </c>
      <c r="AK12" s="11">
        <f>VLOOKUP($A12,'2021 Team Advanced Stats'!$A$2:$CB$131,50,FALSE)</f>
        <v>2.56175</v>
      </c>
      <c r="AL12" s="11">
        <f>VLOOKUP($A12,'2021 Team Advanced Stats'!$A$2:$CB$131,57,FALSE)</f>
        <v>2.3090909090909002</v>
      </c>
      <c r="AM12" s="11">
        <f>VLOOKUP($A12,'2021 Team Advanced Stats'!$A$2:$CB$131,60,FALSE)</f>
        <v>0.195945945945945</v>
      </c>
      <c r="AN12" s="11">
        <f>VLOOKUP($A12,'2021 Team Advanced Stats'!$A$2:$CB$131,61,FALSE)</f>
        <v>0.12274774774774699</v>
      </c>
      <c r="AO12" s="11">
        <f>VLOOKUP($A12,'2021 Team Advanced Stats'!$A$2:$CB$131,62,FALSE)</f>
        <v>7.31981981981982E-2</v>
      </c>
      <c r="AP12" s="11">
        <f>VLOOKUP($A12,'2021 Team Advanced Stats'!$A$2:$CB$131,72,FALSE)</f>
        <v>0.45045045045045001</v>
      </c>
      <c r="AQ12" s="11">
        <f>VLOOKUP($A12,'2021 Team Advanced Stats'!$A$2:$CB$131,73,FALSE)</f>
        <v>-4.4136873265907199E-2</v>
      </c>
      <c r="AR12" s="11">
        <f>VLOOKUP($A12,'2021 Team Advanced Stats'!$A$2:$CB$131,74,FALSE)</f>
        <v>-17.654749306362799</v>
      </c>
      <c r="AS12" s="11">
        <f>VLOOKUP($A12,'2021 Team Advanced Stats'!$A$2:$CB$131,75,FALSE)</f>
        <v>0.33750000000000002</v>
      </c>
      <c r="AT12" s="11">
        <f>VLOOKUP($A12,'2021 Team Advanced Stats'!$A$2:$CB$131,76,FALSE)</f>
        <v>0.86487161905191501</v>
      </c>
      <c r="AU12" s="11">
        <f>VLOOKUP($A12,'2021 Team Advanced Stats'!$A$2:$CB$131,77,FALSE)</f>
        <v>0.54504504504504503</v>
      </c>
      <c r="AV12" s="11">
        <f>VLOOKUP($A12,'2021 Team Advanced Stats'!$A$2:$CB$131,78,FALSE)</f>
        <v>0.11207814266756901</v>
      </c>
      <c r="AW12" s="11">
        <f>VLOOKUP($A12,'2021 Team Advanced Stats'!$A$2:$CB$131,79,FALSE)</f>
        <v>0.35743801652892498</v>
      </c>
      <c r="AX12" s="11">
        <f>VLOOKUP($A12,'2021 Team Advanced Stats'!$A$2:$CB$131,80,FALSE)</f>
        <v>1.5023431229573501</v>
      </c>
      <c r="AY12" s="17">
        <f>IFERROR(VLOOKUP($A12,'2021PFF Preseason All Americans'!$H$3:$J$55,2,FALSE),"0")</f>
        <v>2</v>
      </c>
      <c r="AZ12" s="18">
        <f>IFERROR(VLOOKUP($A12,'2021PFF Preseason All Americans'!$H$3:$J$55,3,FALSE),"0")</f>
        <v>1</v>
      </c>
      <c r="BA12" s="12">
        <f t="shared" si="0"/>
        <v>3</v>
      </c>
    </row>
    <row r="13" spans="1:53" s="11" customFormat="1" x14ac:dyDescent="0.3">
      <c r="A13" s="5" t="s">
        <v>46</v>
      </c>
      <c r="B13" s="5">
        <f>VLOOKUP(A13,'Record-ATS'!$A$2:$E$131,3,FALSE)</f>
        <v>0.78600000000000003</v>
      </c>
      <c r="C13" s="5">
        <f>VLOOKUP(A13,'Record-ATS'!$A$2:$E$131,5,FALSE)</f>
        <v>3.4</v>
      </c>
      <c r="D13" s="5">
        <f>IFERROR(VLOOKUP(A13,'AP Preseason Rankings'!$C$2:$H$26,2,FALSE),VLOOKUP(A13,'ESPN FPI'!$A$2:$D$131,4,FALSE))</f>
        <v>22</v>
      </c>
      <c r="E13" s="5">
        <f>IFERROR(VLOOKUP(A13,'AP Final Rankings'!$C$2:$H$26,2,FALSE),VLOOKUP(A13,'ESPN FPI'!$A$2:$D$131,4,FALSE))</f>
        <v>15</v>
      </c>
      <c r="F13" s="5">
        <f>IFERROR(VLOOKUP(A13,'ESPN FPI'!$A$2:$C$131,3,FALSE),"NR")</f>
        <v>9.6</v>
      </c>
      <c r="G13" s="5">
        <f>VLOOKUP($A13,'ESPN FPI'!$A$2:$H$131,5,FALSE)</f>
        <v>15</v>
      </c>
      <c r="H13" s="5">
        <f>VLOOKUP($A13,'ESPN FPI'!$A$2:$H$131,6,FALSE)</f>
        <v>45</v>
      </c>
      <c r="I13" s="5">
        <f>VLOOKUP($A13,'ESPN FPI'!$A$2:$H$131,7,FALSE)</f>
        <v>11</v>
      </c>
      <c r="J13" s="5">
        <f>VLOOKUP($A13,'ESPN FPI'!$A$2:$H$131,8,FALSE)</f>
        <v>13</v>
      </c>
      <c r="K13" s="5">
        <f>VLOOKUP(A13,'ESPN Efficiency'!$A$2:$E$131,3,FALSE)</f>
        <v>72.3</v>
      </c>
      <c r="L13" s="5">
        <f>VLOOKUP($A13,'ESPN Efficiency'!$A$2:$E$131,4,FALSE)</f>
        <v>77.400000000000006</v>
      </c>
      <c r="M13" s="5">
        <f>VLOOKUP($A13,'ESPN Efficiency'!$A$2:$E$131,5,FALSE)</f>
        <v>52.1</v>
      </c>
      <c r="N13" s="11">
        <f>VLOOKUP($A13,'2021 Team Advanced Stats'!$A$2:$CB$131,5,FALSE)</f>
        <v>0.28680403426755802</v>
      </c>
      <c r="O13" s="11">
        <f>VLOOKUP($A13,'2021 Team Advanced Stats'!$A$2:$CB$131,6,FALSE)</f>
        <v>288.23805443889597</v>
      </c>
      <c r="P13" s="11">
        <f>VLOOKUP($A13,'2021 Team Advanced Stats'!$A$2:$CB$131,7,FALSE)</f>
        <v>0.44776119402984998</v>
      </c>
      <c r="Q13" s="11">
        <f>VLOOKUP($A13,'2021 Team Advanced Stats'!$A$2:$CB$131,8,FALSE)</f>
        <v>1.3377196294415199</v>
      </c>
      <c r="R13" s="11">
        <f>VLOOKUP($A13,'2021 Team Advanced Stats'!$A$2:$CB$131,11,FALSE)</f>
        <v>3.05390946502057</v>
      </c>
      <c r="S13" s="11">
        <f>VLOOKUP($A13,'2021 Team Advanced Stats'!$A$2:$CB$131,18,FALSE)</f>
        <v>4.8764044943820197</v>
      </c>
      <c r="T13" s="11">
        <f>VLOOKUP($A13,'2021 Team Advanced Stats'!$A$2:$CB$131,21,FALSE)</f>
        <v>0.164179104477611</v>
      </c>
      <c r="U13" s="11">
        <f>VLOOKUP($A13,'2021 Team Advanced Stats'!$A$2:$CB$131,22,FALSE)</f>
        <v>8.3582089552238795E-2</v>
      </c>
      <c r="V13" s="11">
        <f>VLOOKUP($A13,'2021 Team Advanced Stats'!$A$2:$CB$131,23,FALSE)</f>
        <v>8.0597014925373106E-2</v>
      </c>
      <c r="W13" s="11">
        <f>VLOOKUP($A13,'2021 Team Advanced Stats'!$A$2:$CB$131,32,FALSE)</f>
        <v>0.48358208955223803</v>
      </c>
      <c r="X13" s="11">
        <f>VLOOKUP($A13,'2021 Team Advanced Stats'!$A$2:$CB$131,33,FALSE)</f>
        <v>0.14820611266937</v>
      </c>
      <c r="Y13" s="11">
        <f>VLOOKUP($A13,'2021 Team Advanced Stats'!$A$2:$CB$131,34,FALSE)</f>
        <v>72.028170757314001</v>
      </c>
      <c r="Z13" s="11">
        <f>VLOOKUP($A13,'2021 Team Advanced Stats'!$A$2:$CB$131,35,FALSE)</f>
        <v>0.43209876543209802</v>
      </c>
      <c r="AA13" s="11">
        <f>VLOOKUP($A13,'2021 Team Advanced Stats'!$A$2:$CB$131,36,FALSE)</f>
        <v>0.93683811852022003</v>
      </c>
      <c r="AB13" s="11">
        <f>VLOOKUP($A13,'2021 Team Advanced Stats'!$A$2:$CB$131,37,FALSE)</f>
        <v>0.51442786069651703</v>
      </c>
      <c r="AC13" s="11">
        <f>VLOOKUP($A13,'2021 Team Advanced Stats'!$A$2:$CB$131,38,FALSE)</f>
        <v>0.42208523866587</v>
      </c>
      <c r="AD13" s="11">
        <f>VLOOKUP($A13,'2021 Team Advanced Stats'!$A$2:$CB$131,39,FALSE)</f>
        <v>218.21806839025501</v>
      </c>
      <c r="AE13" s="11">
        <f>VLOOKUP($A13,'2021 Team Advanced Stats'!$A$2:$CB$131,40,FALSE)</f>
        <v>0.46421663442939998</v>
      </c>
      <c r="AF13" s="11">
        <f>VLOOKUP($A13,'2021 Team Advanced Stats'!$A$2:$CB$131,41,FALSE)</f>
        <v>1.68849095149765</v>
      </c>
      <c r="AG13" s="11">
        <f>VLOOKUP($A13,'2021 Team Advanced Stats'!$A$2:$CB$131,44,FALSE)</f>
        <v>0.23252604680566</v>
      </c>
      <c r="AH13" s="11">
        <f>VLOOKUP($A13,'2021 Team Advanced Stats'!$A$2:$CB$131,45,FALSE)</f>
        <v>208.80839003148299</v>
      </c>
      <c r="AI13" s="11">
        <f>VLOOKUP($A13,'2021 Team Advanced Stats'!$A$2:$CB$131,46,FALSE)</f>
        <v>0.45434298440979898</v>
      </c>
      <c r="AJ13" s="11">
        <f>VLOOKUP($A13,'2021 Team Advanced Stats'!$A$2:$CB$131,47,FALSE)</f>
        <v>1.2832283627546099</v>
      </c>
      <c r="AK13" s="11">
        <f>VLOOKUP($A13,'2021 Team Advanced Stats'!$A$2:$CB$131,50,FALSE)</f>
        <v>3.3067761806981499</v>
      </c>
      <c r="AL13" s="11">
        <f>VLOOKUP($A13,'2021 Team Advanced Stats'!$A$2:$CB$131,57,FALSE)</f>
        <v>3.8823529411764701</v>
      </c>
      <c r="AM13" s="11">
        <f>VLOOKUP($A13,'2021 Team Advanced Stats'!$A$2:$CB$131,60,FALSE)</f>
        <v>0.198218262806236</v>
      </c>
      <c r="AN13" s="11">
        <f>VLOOKUP($A13,'2021 Team Advanced Stats'!$A$2:$CB$131,61,FALSE)</f>
        <v>0.138084632516703</v>
      </c>
      <c r="AO13" s="11">
        <f>VLOOKUP($A13,'2021 Team Advanced Stats'!$A$2:$CB$131,62,FALSE)</f>
        <v>6.0133630289532197E-2</v>
      </c>
      <c r="AP13" s="11">
        <f>VLOOKUP($A13,'2021 Team Advanced Stats'!$A$2:$CB$131,72,FALSE)</f>
        <v>0.54231625835189301</v>
      </c>
      <c r="AQ13" s="11">
        <f>VLOOKUP($A13,'2021 Team Advanced Stats'!$A$2:$CB$131,73,FALSE)</f>
        <v>0.27072997753224398</v>
      </c>
      <c r="AR13" s="11">
        <f>VLOOKUP($A13,'2021 Team Advanced Stats'!$A$2:$CB$131,74,FALSE)</f>
        <v>131.84549905820199</v>
      </c>
      <c r="AS13" s="11">
        <f>VLOOKUP($A13,'2021 Team Advanced Stats'!$A$2:$CB$131,75,FALSE)</f>
        <v>0.48254620123203201</v>
      </c>
      <c r="AT13" s="11">
        <f>VLOOKUP($A13,'2021 Team Advanced Stats'!$A$2:$CB$131,76,FALSE)</f>
        <v>1.0878452056480299</v>
      </c>
      <c r="AU13" s="11">
        <f>VLOOKUP($A13,'2021 Team Advanced Stats'!$A$2:$CB$131,77,FALSE)</f>
        <v>0.456570155902004</v>
      </c>
      <c r="AV13" s="11">
        <f>VLOOKUP($A13,'2021 Team Advanced Stats'!$A$2:$CB$131,78,FALSE)</f>
        <v>0.195216783345498</v>
      </c>
      <c r="AW13" s="11">
        <f>VLOOKUP($A13,'2021 Team Advanced Stats'!$A$2:$CB$131,79,FALSE)</f>
        <v>0.421951219512195</v>
      </c>
      <c r="AX13" s="11">
        <f>VLOOKUP($A13,'2021 Team Advanced Stats'!$A$2:$CB$131,80,FALSE)</f>
        <v>1.54863322934447</v>
      </c>
      <c r="AY13" s="17">
        <f>IFERROR(VLOOKUP($A13,'2021PFF Preseason All Americans'!$H$3:$J$55,2,FALSE),"0")</f>
        <v>1</v>
      </c>
      <c r="AZ13" s="18">
        <f>IFERROR(VLOOKUP($A13,'2021PFF Preseason All Americans'!$H$3:$J$55,3,FALSE),"0")</f>
        <v>0</v>
      </c>
      <c r="BA13" s="12">
        <f t="shared" si="0"/>
        <v>1</v>
      </c>
    </row>
    <row r="14" spans="1:53" s="11" customFormat="1" x14ac:dyDescent="0.3">
      <c r="A14" s="5" t="s">
        <v>47</v>
      </c>
      <c r="B14" s="5">
        <f>VLOOKUP(A14,'Record-ATS'!$A$2:$E$131,3,FALSE)</f>
        <v>0.85699999999999998</v>
      </c>
      <c r="C14" s="5">
        <f>VLOOKUP(A14,'Record-ATS'!$A$2:$E$131,5,FALSE)</f>
        <v>4.0999999999999996</v>
      </c>
      <c r="D14" s="5">
        <f>IFERROR(VLOOKUP(A14,'AP Preseason Rankings'!$C$2:$H$26,2,FALSE),VLOOKUP(A14,'ESPN FPI'!$A$2:$D$131,4,FALSE))</f>
        <v>37</v>
      </c>
      <c r="E14" s="5">
        <f>IFERROR(VLOOKUP(A14,'AP Final Rankings'!$C$2:$H$26,2,FALSE),VLOOKUP(A14,'ESPN FPI'!$A$2:$D$131,4,FALSE))</f>
        <v>17</v>
      </c>
      <c r="F14" s="5">
        <f>IFERROR(VLOOKUP(A14,'ESPN FPI'!$A$2:$C$131,3,FALSE),"NR")</f>
        <v>6.9</v>
      </c>
      <c r="G14" s="5">
        <f>VLOOKUP($A14,'ESPN FPI'!$A$2:$H$131,5,FALSE)</f>
        <v>17</v>
      </c>
      <c r="H14" s="5">
        <f>VLOOKUP($A14,'ESPN FPI'!$A$2:$H$131,6,FALSE)</f>
        <v>78</v>
      </c>
      <c r="I14" s="5">
        <f>VLOOKUP($A14,'ESPN FPI'!$A$2:$H$131,7,FALSE)</f>
        <v>27</v>
      </c>
      <c r="J14" s="5">
        <f>VLOOKUP($A14,'ESPN FPI'!$A$2:$H$131,8,FALSE)</f>
        <v>10</v>
      </c>
      <c r="K14" s="5">
        <f>VLOOKUP(A14,'ESPN Efficiency'!$A$2:$E$131,3,FALSE)</f>
        <v>65.900000000000006</v>
      </c>
      <c r="L14" s="5">
        <f>VLOOKUP($A14,'ESPN Efficiency'!$A$2:$E$131,4,FALSE)</f>
        <v>55.2</v>
      </c>
      <c r="M14" s="5">
        <f>VLOOKUP($A14,'ESPN Efficiency'!$A$2:$E$131,5,FALSE)</f>
        <v>65.8</v>
      </c>
      <c r="N14" s="11">
        <f>VLOOKUP($A14,'2021 Team Advanced Stats'!$A$2:$CB$131,5,FALSE)</f>
        <v>0.222535084758785</v>
      </c>
      <c r="O14" s="11">
        <f>VLOOKUP($A14,'2021 Team Advanced Stats'!$A$2:$CB$131,6,FALSE)</f>
        <v>215.63649713126199</v>
      </c>
      <c r="P14" s="11">
        <f>VLOOKUP($A14,'2021 Team Advanced Stats'!$A$2:$CB$131,7,FALSE)</f>
        <v>0.42414860681114502</v>
      </c>
      <c r="Q14" s="11">
        <f>VLOOKUP($A14,'2021 Team Advanced Stats'!$A$2:$CB$131,8,FALSE)</f>
        <v>1.3780924132788599</v>
      </c>
      <c r="R14" s="11">
        <f>VLOOKUP($A14,'2021 Team Advanced Stats'!$A$2:$CB$131,11,FALSE)</f>
        <v>2.7509394572025001</v>
      </c>
      <c r="S14" s="11">
        <f>VLOOKUP($A14,'2021 Team Advanced Stats'!$A$2:$CB$131,18,FALSE)</f>
        <v>4.4456521739130404</v>
      </c>
      <c r="T14" s="11">
        <f>VLOOKUP($A14,'2021 Team Advanced Stats'!$A$2:$CB$131,21,FALSE)</f>
        <v>0.17337461300309501</v>
      </c>
      <c r="U14" s="11">
        <f>VLOOKUP($A14,'2021 Team Advanced Stats'!$A$2:$CB$131,22,FALSE)</f>
        <v>0.11867905056759501</v>
      </c>
      <c r="V14" s="11">
        <f>VLOOKUP($A14,'2021 Team Advanced Stats'!$A$2:$CB$131,23,FALSE)</f>
        <v>5.46955624355005E-2</v>
      </c>
      <c r="W14" s="11">
        <f>VLOOKUP($A14,'2021 Team Advanced Stats'!$A$2:$CB$131,32,FALSE)</f>
        <v>0.49432404540763603</v>
      </c>
      <c r="X14" s="11">
        <f>VLOOKUP($A14,'2021 Team Advanced Stats'!$A$2:$CB$131,33,FALSE)</f>
        <v>9.2713970994356895E-2</v>
      </c>
      <c r="Y14" s="11">
        <f>VLOOKUP($A14,'2021 Team Advanced Stats'!$A$2:$CB$131,34,FALSE)</f>
        <v>44.409992106296897</v>
      </c>
      <c r="Z14" s="11">
        <f>VLOOKUP($A14,'2021 Team Advanced Stats'!$A$2:$CB$131,35,FALSE)</f>
        <v>0.38204592901878898</v>
      </c>
      <c r="AA14" s="11">
        <f>VLOOKUP($A14,'2021 Team Advanced Stats'!$A$2:$CB$131,36,FALSE)</f>
        <v>1.07408602974572</v>
      </c>
      <c r="AB14" s="11">
        <f>VLOOKUP($A14,'2021 Team Advanced Stats'!$A$2:$CB$131,37,FALSE)</f>
        <v>0.50567595459236303</v>
      </c>
      <c r="AC14" s="11">
        <f>VLOOKUP($A14,'2021 Team Advanced Stats'!$A$2:$CB$131,38,FALSE)</f>
        <v>0.34944184698972602</v>
      </c>
      <c r="AD14" s="11">
        <f>VLOOKUP($A14,'2021 Team Advanced Stats'!$A$2:$CB$131,39,FALSE)</f>
        <v>171.22650502496501</v>
      </c>
      <c r="AE14" s="11">
        <f>VLOOKUP($A14,'2021 Team Advanced Stats'!$A$2:$CB$131,40,FALSE)</f>
        <v>0.46530612244897901</v>
      </c>
      <c r="AF14" s="11">
        <f>VLOOKUP($A14,'2021 Team Advanced Stats'!$A$2:$CB$131,41,FALSE)</f>
        <v>1.6220975369041399</v>
      </c>
      <c r="AG14" s="11">
        <f>VLOOKUP($A14,'2021 Team Advanced Stats'!$A$2:$CB$131,44,FALSE)</f>
        <v>5.1857512775290299E-2</v>
      </c>
      <c r="AH14" s="11">
        <f>VLOOKUP($A14,'2021 Team Advanced Stats'!$A$2:$CB$131,45,FALSE)</f>
        <v>44.027028346221499</v>
      </c>
      <c r="AI14" s="11">
        <f>VLOOKUP($A14,'2021 Team Advanced Stats'!$A$2:$CB$131,46,FALSE)</f>
        <v>0.34628975265017597</v>
      </c>
      <c r="AJ14" s="11">
        <f>VLOOKUP($A14,'2021 Team Advanced Stats'!$A$2:$CB$131,47,FALSE)</f>
        <v>1.35456085125809</v>
      </c>
      <c r="AK14" s="11">
        <f>VLOOKUP($A14,'2021 Team Advanced Stats'!$A$2:$CB$131,50,FALSE)</f>
        <v>2.6083333333333298</v>
      </c>
      <c r="AL14" s="11">
        <f>VLOOKUP($A14,'2021 Team Advanced Stats'!$A$2:$CB$131,57,FALSE)</f>
        <v>3.3548387096774102</v>
      </c>
      <c r="AM14" s="11">
        <f>VLOOKUP($A14,'2021 Team Advanced Stats'!$A$2:$CB$131,60,FALSE)</f>
        <v>0.21436984687867999</v>
      </c>
      <c r="AN14" s="11">
        <f>VLOOKUP($A14,'2021 Team Advanced Stats'!$A$2:$CB$131,61,FALSE)</f>
        <v>0.142520612485276</v>
      </c>
      <c r="AO14" s="11">
        <f>VLOOKUP($A14,'2021 Team Advanced Stats'!$A$2:$CB$131,62,FALSE)</f>
        <v>7.1849234393404002E-2</v>
      </c>
      <c r="AP14" s="11">
        <f>VLOOKUP($A14,'2021 Team Advanced Stats'!$A$2:$CB$131,72,FALSE)</f>
        <v>0.46643109540636002</v>
      </c>
      <c r="AQ14" s="11">
        <f>VLOOKUP($A14,'2021 Team Advanced Stats'!$A$2:$CB$131,73,FALSE)</f>
        <v>5.5825438792004703E-2</v>
      </c>
      <c r="AR14" s="11">
        <f>VLOOKUP($A14,'2021 Team Advanced Stats'!$A$2:$CB$131,74,FALSE)</f>
        <v>22.1068737616338</v>
      </c>
      <c r="AS14" s="11">
        <f>VLOOKUP($A14,'2021 Team Advanced Stats'!$A$2:$CB$131,75,FALSE)</f>
        <v>0.36868686868686801</v>
      </c>
      <c r="AT14" s="11">
        <f>VLOOKUP($A14,'2021 Team Advanced Stats'!$A$2:$CB$131,76,FALSE)</f>
        <v>1.03352172678708</v>
      </c>
      <c r="AU14" s="11">
        <f>VLOOKUP($A14,'2021 Team Advanced Stats'!$A$2:$CB$131,77,FALSE)</f>
        <v>0.52885747938751404</v>
      </c>
      <c r="AV14" s="11">
        <f>VLOOKUP($A14,'2021 Team Advanced Stats'!$A$2:$CB$131,78,FALSE)</f>
        <v>7.3001228677482696E-2</v>
      </c>
      <c r="AW14" s="11">
        <f>VLOOKUP($A14,'2021 Team Advanced Stats'!$A$2:$CB$131,79,FALSE)</f>
        <v>0.32962138084632497</v>
      </c>
      <c r="AX14" s="11">
        <f>VLOOKUP($A14,'2021 Team Advanced Stats'!$A$2:$CB$131,80,FALSE)</f>
        <v>1.6712616091821899</v>
      </c>
      <c r="AY14" s="17" t="str">
        <f>IFERROR(VLOOKUP($A14,'2021PFF Preseason All Americans'!$H$3:$J$55,2,FALSE),"0")</f>
        <v>0</v>
      </c>
      <c r="AZ14" s="18" t="str">
        <f>IFERROR(VLOOKUP($A14,'2021PFF Preseason All Americans'!$H$3:$J$55,3,FALSE),"0")</f>
        <v>0</v>
      </c>
      <c r="BA14" s="12">
        <f t="shared" si="0"/>
        <v>0</v>
      </c>
    </row>
    <row r="15" spans="1:53" s="11" customFormat="1" x14ac:dyDescent="0.3">
      <c r="A15" s="5" t="s">
        <v>48</v>
      </c>
      <c r="B15" s="5">
        <f>VLOOKUP(A15,'Record-ATS'!$A$2:$E$131,3,FALSE)</f>
        <v>0.76900000000000002</v>
      </c>
      <c r="C15" s="5">
        <f>VLOOKUP(A15,'Record-ATS'!$A$2:$E$131,5,FALSE)</f>
        <v>2.8</v>
      </c>
      <c r="D15" s="5">
        <f>IFERROR(VLOOKUP(A15,'AP Preseason Rankings'!$C$2:$H$26,2,FALSE),VLOOKUP(A15,'ESPN FPI'!$A$2:$D$131,4,FALSE))</f>
        <v>28</v>
      </c>
      <c r="E15" s="5">
        <f>IFERROR(VLOOKUP(A15,'AP Final Rankings'!$C$2:$H$26,2,FALSE),VLOOKUP(A15,'ESPN FPI'!$A$2:$D$131,4,FALSE))</f>
        <v>18</v>
      </c>
      <c r="F15" s="5">
        <f>IFERROR(VLOOKUP(A15,'ESPN FPI'!$A$2:$C$131,3,FALSE),"NR")</f>
        <v>8.8000000000000007</v>
      </c>
      <c r="G15" s="5">
        <f>VLOOKUP($A15,'ESPN FPI'!$A$2:$H$131,5,FALSE)</f>
        <v>19</v>
      </c>
      <c r="H15" s="5">
        <f>VLOOKUP($A15,'ESPN FPI'!$A$2:$H$131,6,FALSE)</f>
        <v>32</v>
      </c>
      <c r="I15" s="5">
        <f>VLOOKUP($A15,'ESPN FPI'!$A$2:$H$131,7,FALSE)</f>
        <v>15</v>
      </c>
      <c r="J15" s="5">
        <f>VLOOKUP($A15,'ESPN FPI'!$A$2:$H$131,8,FALSE)</f>
        <v>15</v>
      </c>
      <c r="K15" s="5">
        <f>VLOOKUP(A15,'ESPN Efficiency'!$A$2:$E$131,3,FALSE)</f>
        <v>67.7</v>
      </c>
      <c r="L15" s="5">
        <f>VLOOKUP($A15,'ESPN Efficiency'!$A$2:$E$131,4,FALSE)</f>
        <v>69.099999999999994</v>
      </c>
      <c r="M15" s="5">
        <f>VLOOKUP($A15,'ESPN Efficiency'!$A$2:$E$131,5,FALSE)</f>
        <v>60.1</v>
      </c>
      <c r="N15" s="11">
        <f>VLOOKUP($A15,'2021 Team Advanced Stats'!$A$2:$CB$131,5,FALSE)</f>
        <v>0.25741442643071399</v>
      </c>
      <c r="O15" s="11">
        <f>VLOOKUP($A15,'2021 Team Advanced Stats'!$A$2:$CB$131,6,FALSE)</f>
        <v>219.83192017183001</v>
      </c>
      <c r="P15" s="11">
        <f>VLOOKUP($A15,'2021 Team Advanced Stats'!$A$2:$CB$131,7,FALSE)</f>
        <v>0.50117096018735297</v>
      </c>
      <c r="Q15" s="11">
        <f>VLOOKUP($A15,'2021 Team Advanced Stats'!$A$2:$CB$131,8,FALSE)</f>
        <v>1.18704408932233</v>
      </c>
      <c r="R15" s="11">
        <f>VLOOKUP($A15,'2021 Team Advanced Stats'!$A$2:$CB$131,11,FALSE)</f>
        <v>3.5933189655172399</v>
      </c>
      <c r="S15" s="11">
        <f>VLOOKUP($A15,'2021 Team Advanced Stats'!$A$2:$CB$131,18,FALSE)</f>
        <v>4.8767123287671197</v>
      </c>
      <c r="T15" s="11">
        <f>VLOOKUP($A15,'2021 Team Advanced Stats'!$A$2:$CB$131,21,FALSE)</f>
        <v>0.153395784543325</v>
      </c>
      <c r="U15" s="11">
        <f>VLOOKUP($A15,'2021 Team Advanced Stats'!$A$2:$CB$131,22,FALSE)</f>
        <v>9.1334894613583101E-2</v>
      </c>
      <c r="V15" s="11">
        <f>VLOOKUP($A15,'2021 Team Advanced Stats'!$A$2:$CB$131,23,FALSE)</f>
        <v>6.2060889929742298E-2</v>
      </c>
      <c r="W15" s="11">
        <f>VLOOKUP($A15,'2021 Team Advanced Stats'!$A$2:$CB$131,32,FALSE)</f>
        <v>0.54332552693208402</v>
      </c>
      <c r="X15" s="11">
        <f>VLOOKUP($A15,'2021 Team Advanced Stats'!$A$2:$CB$131,33,FALSE)</f>
        <v>0.26138824912829001</v>
      </c>
      <c r="Y15" s="11">
        <f>VLOOKUP($A15,'2021 Team Advanced Stats'!$A$2:$CB$131,34,FALSE)</f>
        <v>121.28414759552599</v>
      </c>
      <c r="Z15" s="11">
        <f>VLOOKUP($A15,'2021 Team Advanced Stats'!$A$2:$CB$131,35,FALSE)</f>
        <v>0.52586206896551702</v>
      </c>
      <c r="AA15" s="11">
        <f>VLOOKUP($A15,'2021 Team Advanced Stats'!$A$2:$CB$131,36,FALSE)</f>
        <v>0.96879856872548797</v>
      </c>
      <c r="AB15" s="11">
        <f>VLOOKUP($A15,'2021 Team Advanced Stats'!$A$2:$CB$131,37,FALSE)</f>
        <v>0.45199063231850101</v>
      </c>
      <c r="AC15" s="11">
        <f>VLOOKUP($A15,'2021 Team Advanced Stats'!$A$2:$CB$131,38,FALSE)</f>
        <v>0.27650388985189001</v>
      </c>
      <c r="AD15" s="11">
        <f>VLOOKUP($A15,'2021 Team Advanced Stats'!$A$2:$CB$131,39,FALSE)</f>
        <v>106.730501482829</v>
      </c>
      <c r="AE15" s="11">
        <f>VLOOKUP($A15,'2021 Team Advanced Stats'!$A$2:$CB$131,40,FALSE)</f>
        <v>0.476683937823834</v>
      </c>
      <c r="AF15" s="11">
        <f>VLOOKUP($A15,'2021 Team Advanced Stats'!$A$2:$CB$131,41,FALSE)</f>
        <v>1.4764566275051001</v>
      </c>
      <c r="AG15" s="11">
        <f>VLOOKUP($A15,'2021 Team Advanced Stats'!$A$2:$CB$131,44,FALSE)</f>
        <v>0.15320127778335499</v>
      </c>
      <c r="AH15" s="11">
        <f>VLOOKUP($A15,'2021 Team Advanced Stats'!$A$2:$CB$131,45,FALSE)</f>
        <v>119.19059411545</v>
      </c>
      <c r="AI15" s="11">
        <f>VLOOKUP($A15,'2021 Team Advanced Stats'!$A$2:$CB$131,46,FALSE)</f>
        <v>0.44087403598971697</v>
      </c>
      <c r="AJ15" s="11">
        <f>VLOOKUP($A15,'2021 Team Advanced Stats'!$A$2:$CB$131,47,FALSE)</f>
        <v>1.14179785183283</v>
      </c>
      <c r="AK15" s="11">
        <f>VLOOKUP($A15,'2021 Team Advanced Stats'!$A$2:$CB$131,50,FALSE)</f>
        <v>2.8827027027027001</v>
      </c>
      <c r="AL15" s="11">
        <f>VLOOKUP($A15,'2021 Team Advanced Stats'!$A$2:$CB$131,57,FALSE)</f>
        <v>3.6060606060606002</v>
      </c>
      <c r="AM15" s="11">
        <f>VLOOKUP($A15,'2021 Team Advanced Stats'!$A$2:$CB$131,60,FALSE)</f>
        <v>0.17609254498714599</v>
      </c>
      <c r="AN15" s="11">
        <f>VLOOKUP($A15,'2021 Team Advanced Stats'!$A$2:$CB$131,61,FALSE)</f>
        <v>0.11439588688945999</v>
      </c>
      <c r="AO15" s="11">
        <f>VLOOKUP($A15,'2021 Team Advanced Stats'!$A$2:$CB$131,62,FALSE)</f>
        <v>6.1696658097686298E-2</v>
      </c>
      <c r="AP15" s="11">
        <f>VLOOKUP($A15,'2021 Team Advanced Stats'!$A$2:$CB$131,72,FALSE)</f>
        <v>0.47557840616966501</v>
      </c>
      <c r="AQ15" s="11">
        <f>VLOOKUP($A15,'2021 Team Advanced Stats'!$A$2:$CB$131,73,FALSE)</f>
        <v>4.5463602328425598E-2</v>
      </c>
      <c r="AR15" s="11">
        <f>VLOOKUP($A15,'2021 Team Advanced Stats'!$A$2:$CB$131,74,FALSE)</f>
        <v>16.821532861517401</v>
      </c>
      <c r="AS15" s="11">
        <f>VLOOKUP($A15,'2021 Team Advanced Stats'!$A$2:$CB$131,75,FALSE)</f>
        <v>0.41351351351351301</v>
      </c>
      <c r="AT15" s="11">
        <f>VLOOKUP($A15,'2021 Team Advanced Stats'!$A$2:$CB$131,76,FALSE)</f>
        <v>0.82132750424994905</v>
      </c>
      <c r="AU15" s="11">
        <f>VLOOKUP($A15,'2021 Team Advanced Stats'!$A$2:$CB$131,77,FALSE)</f>
        <v>0.520565552699228</v>
      </c>
      <c r="AV15" s="11">
        <f>VLOOKUP($A15,'2021 Team Advanced Stats'!$A$2:$CB$131,78,FALSE)</f>
        <v>0.282989568161504</v>
      </c>
      <c r="AW15" s="11">
        <f>VLOOKUP($A15,'2021 Team Advanced Stats'!$A$2:$CB$131,79,FALSE)</f>
        <v>0.469135802469135</v>
      </c>
      <c r="AX15" s="11">
        <f>VLOOKUP($A15,'2021 Team Advanced Stats'!$A$2:$CB$131,80,FALSE)</f>
        <v>1.39986081593906</v>
      </c>
      <c r="AY15" s="17">
        <f>IFERROR(VLOOKUP($A15,'2021PFF Preseason All Americans'!$H$3:$J$55,2,FALSE),"0")</f>
        <v>2</v>
      </c>
      <c r="AZ15" s="18">
        <f>IFERROR(VLOOKUP($A15,'2021PFF Preseason All Americans'!$H$3:$J$55,3,FALSE),"0")</f>
        <v>0</v>
      </c>
      <c r="BA15" s="12">
        <f t="shared" si="0"/>
        <v>2</v>
      </c>
    </row>
    <row r="16" spans="1:53" s="11" customFormat="1" x14ac:dyDescent="0.3">
      <c r="A16" s="5" t="s">
        <v>49</v>
      </c>
      <c r="B16" s="5">
        <f>VLOOKUP(A16,'Record-ATS'!$A$2:$E$131,3,FALSE)</f>
        <v>0.76900000000000002</v>
      </c>
      <c r="C16" s="5">
        <f>VLOOKUP(A16,'Record-ATS'!$A$2:$E$131,5,FALSE)</f>
        <v>-0.2</v>
      </c>
      <c r="D16" s="5">
        <f>IFERROR(VLOOKUP(A16,'AP Preseason Rankings'!$C$2:$H$26,2,FALSE),VLOOKUP(A16,'ESPN FPI'!$A$2:$D$131,4,FALSE))</f>
        <v>40</v>
      </c>
      <c r="E16" s="5">
        <f>IFERROR(VLOOKUP(A16,'AP Final Rankings'!$C$2:$H$26,2,FALSE),VLOOKUP(A16,'ESPN FPI'!$A$2:$D$131,4,FALSE))</f>
        <v>19</v>
      </c>
      <c r="F16" s="5">
        <f>IFERROR(VLOOKUP(A16,'ESPN FPI'!$A$2:$C$131,3,FALSE),"NR")</f>
        <v>5.9</v>
      </c>
      <c r="G16" s="5">
        <f>VLOOKUP($A16,'ESPN FPI'!$A$2:$H$131,5,FALSE)</f>
        <v>25</v>
      </c>
      <c r="H16" s="5">
        <f>VLOOKUP($A16,'ESPN FPI'!$A$2:$H$131,6,FALSE)</f>
        <v>70</v>
      </c>
      <c r="I16" s="5">
        <f>VLOOKUP($A16,'ESPN FPI'!$A$2:$H$131,7,FALSE)</f>
        <v>21</v>
      </c>
      <c r="J16" s="5">
        <f>VLOOKUP($A16,'ESPN FPI'!$A$2:$H$131,8,FALSE)</f>
        <v>17</v>
      </c>
      <c r="K16" s="5">
        <f>VLOOKUP(A16,'ESPN Efficiency'!$A$2:$E$131,3,FALSE)</f>
        <v>65.599999999999994</v>
      </c>
      <c r="L16" s="5">
        <f>VLOOKUP($A16,'ESPN Efficiency'!$A$2:$E$131,4,FALSE)</f>
        <v>79.3</v>
      </c>
      <c r="M16" s="5">
        <f>VLOOKUP($A16,'ESPN Efficiency'!$A$2:$E$131,5,FALSE)</f>
        <v>45.5</v>
      </c>
      <c r="N16" s="11">
        <f>VLOOKUP($A16,'2021 Team Advanced Stats'!$A$2:$CB$131,5,FALSE)</f>
        <v>0.34727048465209798</v>
      </c>
      <c r="O16" s="11">
        <f>VLOOKUP($A16,'2021 Team Advanced Stats'!$A$2:$CB$131,6,FALSE)</f>
        <v>297.95807583150003</v>
      </c>
      <c r="P16" s="11">
        <f>VLOOKUP($A16,'2021 Team Advanced Stats'!$A$2:$CB$131,7,FALSE)</f>
        <v>0.49650349650349601</v>
      </c>
      <c r="Q16" s="11">
        <f>VLOOKUP($A16,'2021 Team Advanced Stats'!$A$2:$CB$131,8,FALSE)</f>
        <v>1.3140064932364801</v>
      </c>
      <c r="R16" s="11">
        <f>VLOOKUP($A16,'2021 Team Advanced Stats'!$A$2:$CB$131,11,FALSE)</f>
        <v>3.3022075055187599</v>
      </c>
      <c r="S16" s="11">
        <f>VLOOKUP($A16,'2021 Team Advanced Stats'!$A$2:$CB$131,18,FALSE)</f>
        <v>4.2386363636363598</v>
      </c>
      <c r="T16" s="11">
        <f>VLOOKUP($A16,'2021 Team Advanced Stats'!$A$2:$CB$131,21,FALSE)</f>
        <v>0.141025641025641</v>
      </c>
      <c r="U16" s="11">
        <f>VLOOKUP($A16,'2021 Team Advanced Stats'!$A$2:$CB$131,22,FALSE)</f>
        <v>9.4405594405594401E-2</v>
      </c>
      <c r="V16" s="11">
        <f>VLOOKUP($A16,'2021 Team Advanced Stats'!$A$2:$CB$131,23,FALSE)</f>
        <v>4.6620046620046603E-2</v>
      </c>
      <c r="W16" s="11">
        <f>VLOOKUP($A16,'2021 Team Advanced Stats'!$A$2:$CB$131,32,FALSE)</f>
        <v>0.52797202797202802</v>
      </c>
      <c r="X16" s="11">
        <f>VLOOKUP($A16,'2021 Team Advanced Stats'!$A$2:$CB$131,33,FALSE)</f>
        <v>0.32116355624336601</v>
      </c>
      <c r="Y16" s="11">
        <f>VLOOKUP($A16,'2021 Team Advanced Stats'!$A$2:$CB$131,34,FALSE)</f>
        <v>145.48709097824499</v>
      </c>
      <c r="Z16" s="11">
        <f>VLOOKUP($A16,'2021 Team Advanced Stats'!$A$2:$CB$131,35,FALSE)</f>
        <v>0.51214128035319995</v>
      </c>
      <c r="AA16" s="11">
        <f>VLOOKUP($A16,'2021 Team Advanced Stats'!$A$2:$CB$131,36,FALSE)</f>
        <v>1.08477838948279</v>
      </c>
      <c r="AB16" s="11">
        <f>VLOOKUP($A16,'2021 Team Advanced Stats'!$A$2:$CB$131,37,FALSE)</f>
        <v>0.47086247086247002</v>
      </c>
      <c r="AC16" s="11">
        <f>VLOOKUP($A16,'2021 Team Advanced Stats'!$A$2:$CB$131,38,FALSE)</f>
        <v>0.381777462912815</v>
      </c>
      <c r="AD16" s="11">
        <f>VLOOKUP($A16,'2021 Team Advanced Stats'!$A$2:$CB$131,39,FALSE)</f>
        <v>154.23809501677701</v>
      </c>
      <c r="AE16" s="11">
        <f>VLOOKUP($A16,'2021 Team Advanced Stats'!$A$2:$CB$131,40,FALSE)</f>
        <v>0.48019801980198001</v>
      </c>
      <c r="AF16" s="11">
        <f>VLOOKUP($A16,'2021 Team Advanced Stats'!$A$2:$CB$131,41,FALSE)</f>
        <v>1.58813494720996</v>
      </c>
      <c r="AG16" s="11">
        <f>VLOOKUP($A16,'2021 Team Advanced Stats'!$A$2:$CB$131,44,FALSE)</f>
        <v>0.23024029712301</v>
      </c>
      <c r="AH16" s="11">
        <f>VLOOKUP($A16,'2021 Team Advanced Stats'!$A$2:$CB$131,45,FALSE)</f>
        <v>201.230019685511</v>
      </c>
      <c r="AI16" s="11">
        <f>VLOOKUP($A16,'2021 Team Advanced Stats'!$A$2:$CB$131,46,FALSE)</f>
        <v>0.46224256292906102</v>
      </c>
      <c r="AJ16" s="11">
        <f>VLOOKUP($A16,'2021 Team Advanced Stats'!$A$2:$CB$131,47,FALSE)</f>
        <v>1.15368747851419</v>
      </c>
      <c r="AK16" s="11">
        <f>VLOOKUP($A16,'2021 Team Advanced Stats'!$A$2:$CB$131,50,FALSE)</f>
        <v>3.0768539325842599</v>
      </c>
      <c r="AL16" s="11">
        <f>VLOOKUP($A16,'2021 Team Advanced Stats'!$A$2:$CB$131,57,FALSE)</f>
        <v>4.0694444444444402</v>
      </c>
      <c r="AM16" s="11">
        <f>VLOOKUP($A16,'2021 Team Advanced Stats'!$A$2:$CB$131,60,FALSE)</f>
        <v>0.164759725400457</v>
      </c>
      <c r="AN16" s="11">
        <f>VLOOKUP($A16,'2021 Team Advanced Stats'!$A$2:$CB$131,61,FALSE)</f>
        <v>9.3821510297482799E-2</v>
      </c>
      <c r="AO16" s="11">
        <f>VLOOKUP($A16,'2021 Team Advanced Stats'!$A$2:$CB$131,62,FALSE)</f>
        <v>7.0938215102974794E-2</v>
      </c>
      <c r="AP16" s="11">
        <f>VLOOKUP($A16,'2021 Team Advanced Stats'!$A$2:$CB$131,72,FALSE)</f>
        <v>0.50915331807780295</v>
      </c>
      <c r="AQ16" s="11">
        <f>VLOOKUP($A16,'2021 Team Advanced Stats'!$A$2:$CB$131,73,FALSE)</f>
        <v>0.189283344993358</v>
      </c>
      <c r="AR16" s="11">
        <f>VLOOKUP($A16,'2021 Team Advanced Stats'!$A$2:$CB$131,74,FALSE)</f>
        <v>84.231088522044402</v>
      </c>
      <c r="AS16" s="11">
        <f>VLOOKUP($A16,'2021 Team Advanced Stats'!$A$2:$CB$131,75,FALSE)</f>
        <v>0.46292134831460602</v>
      </c>
      <c r="AT16" s="11">
        <f>VLOOKUP($A16,'2021 Team Advanced Stats'!$A$2:$CB$131,76,FALSE)</f>
        <v>0.97046370438279905</v>
      </c>
      <c r="AU16" s="11">
        <f>VLOOKUP($A16,'2021 Team Advanced Stats'!$A$2:$CB$131,77,FALSE)</f>
        <v>0.48741418764302002</v>
      </c>
      <c r="AV16" s="11">
        <f>VLOOKUP($A16,'2021 Team Advanced Stats'!$A$2:$CB$131,78,FALSE)</f>
        <v>0.27995475033145101</v>
      </c>
      <c r="AW16" s="11">
        <f>VLOOKUP($A16,'2021 Team Advanced Stats'!$A$2:$CB$131,79,FALSE)</f>
        <v>0.46478873239436602</v>
      </c>
      <c r="AX16" s="11">
        <f>VLOOKUP($A16,'2021 Team Advanced Stats'!$A$2:$CB$131,80,FALSE)</f>
        <v>1.34431423341858</v>
      </c>
      <c r="AY16" s="17" t="str">
        <f>IFERROR(VLOOKUP($A16,'2021PFF Preseason All Americans'!$H$3:$J$55,2,FALSE),"0")</f>
        <v>0</v>
      </c>
      <c r="AZ16" s="18" t="str">
        <f>IFERROR(VLOOKUP($A16,'2021PFF Preseason All Americans'!$H$3:$J$55,3,FALSE),"0")</f>
        <v>0</v>
      </c>
      <c r="BA16" s="12">
        <f t="shared" si="0"/>
        <v>0</v>
      </c>
    </row>
    <row r="17" spans="1:53" s="11" customFormat="1" x14ac:dyDescent="0.3">
      <c r="A17" s="5" t="s">
        <v>50</v>
      </c>
      <c r="B17" s="5">
        <f>VLOOKUP(A17,'Record-ATS'!$A$2:$E$131,3,FALSE)</f>
        <v>0.69199999999999995</v>
      </c>
      <c r="C17" s="5">
        <f>VLOOKUP(A17,'Record-ATS'!$A$2:$E$131,5,FALSE)</f>
        <v>2.6</v>
      </c>
      <c r="D17" s="5">
        <f>IFERROR(VLOOKUP(A17,'AP Preseason Rankings'!$C$2:$H$26,2,FALSE),VLOOKUP(A17,'ESPN FPI'!$A$2:$D$131,4,FALSE))</f>
        <v>21</v>
      </c>
      <c r="E17" s="5">
        <f>IFERROR(VLOOKUP(A17,'AP Final Rankings'!$C$2:$H$26,2,FALSE),VLOOKUP(A17,'ESPN FPI'!$A$2:$D$131,4,FALSE))</f>
        <v>21</v>
      </c>
      <c r="F17" s="5">
        <f>IFERROR(VLOOKUP(A17,'ESPN FPI'!$A$2:$C$131,3,FALSE),"NR")</f>
        <v>9.8000000000000007</v>
      </c>
      <c r="G17" s="5">
        <f>VLOOKUP($A17,'ESPN FPI'!$A$2:$H$131,5,FALSE)</f>
        <v>14</v>
      </c>
      <c r="H17" s="5">
        <f>VLOOKUP($A17,'ESPN FPI'!$A$2:$H$131,6,FALSE)</f>
        <v>2</v>
      </c>
      <c r="I17" s="5">
        <f>VLOOKUP($A17,'ESPN FPI'!$A$2:$H$131,7,FALSE)</f>
        <v>20</v>
      </c>
      <c r="J17" s="5">
        <f>VLOOKUP($A17,'ESPN FPI'!$A$2:$H$131,8,FALSE)</f>
        <v>41</v>
      </c>
      <c r="K17" s="5">
        <f>VLOOKUP(A17,'ESPN Efficiency'!$A$2:$E$131,3,FALSE)</f>
        <v>70.2</v>
      </c>
      <c r="L17" s="5">
        <f>VLOOKUP($A17,'ESPN Efficiency'!$A$2:$E$131,4,FALSE)</f>
        <v>66.400000000000006</v>
      </c>
      <c r="M17" s="5">
        <f>VLOOKUP($A17,'ESPN Efficiency'!$A$2:$E$131,5,FALSE)</f>
        <v>65.599999999999994</v>
      </c>
      <c r="N17" s="11">
        <f>VLOOKUP($A17,'2021 Team Advanced Stats'!$A$2:$CB$131,5,FALSE)</f>
        <v>0.27209534553326897</v>
      </c>
      <c r="O17" s="11">
        <f>VLOOKUP($A17,'2021 Team Advanced Stats'!$A$2:$CB$131,6,FALSE)</f>
        <v>242.43695287014299</v>
      </c>
      <c r="P17" s="11">
        <f>VLOOKUP($A17,'2021 Team Advanced Stats'!$A$2:$CB$131,7,FALSE)</f>
        <v>0.44444444444444398</v>
      </c>
      <c r="Q17" s="11">
        <f>VLOOKUP($A17,'2021 Team Advanced Stats'!$A$2:$CB$131,8,FALSE)</f>
        <v>1.2852410033913</v>
      </c>
      <c r="R17" s="11">
        <f>VLOOKUP($A17,'2021 Team Advanced Stats'!$A$2:$CB$131,11,FALSE)</f>
        <v>3.2829981718464301</v>
      </c>
      <c r="S17" s="11">
        <f>VLOOKUP($A17,'2021 Team Advanced Stats'!$A$2:$CB$131,18,FALSE)</f>
        <v>3.60759493670886</v>
      </c>
      <c r="T17" s="11">
        <f>VLOOKUP($A17,'2021 Team Advanced Stats'!$A$2:$CB$131,21,FALSE)</f>
        <v>0.16498316498316401</v>
      </c>
      <c r="U17" s="11">
        <f>VLOOKUP($A17,'2021 Team Advanced Stats'!$A$2:$CB$131,22,FALSE)</f>
        <v>0.12121212121212099</v>
      </c>
      <c r="V17" s="11">
        <f>VLOOKUP($A17,'2021 Team Advanced Stats'!$A$2:$CB$131,23,FALSE)</f>
        <v>4.3771043771043697E-2</v>
      </c>
      <c r="W17" s="11">
        <f>VLOOKUP($A17,'2021 Team Advanced Stats'!$A$2:$CB$131,32,FALSE)</f>
        <v>0.61391694725028001</v>
      </c>
      <c r="X17" s="11">
        <f>VLOOKUP($A17,'2021 Team Advanced Stats'!$A$2:$CB$131,33,FALSE)</f>
        <v>0.23543012301938501</v>
      </c>
      <c r="Y17" s="11">
        <f>VLOOKUP($A17,'2021 Team Advanced Stats'!$A$2:$CB$131,34,FALSE)</f>
        <v>128.780277291603</v>
      </c>
      <c r="Z17" s="11">
        <f>VLOOKUP($A17,'2021 Team Advanced Stats'!$A$2:$CB$131,35,FALSE)</f>
        <v>0.469835466179159</v>
      </c>
      <c r="AA17" s="11">
        <f>VLOOKUP($A17,'2021 Team Advanced Stats'!$A$2:$CB$131,36,FALSE)</f>
        <v>1.07726327832112</v>
      </c>
      <c r="AB17" s="11">
        <f>VLOOKUP($A17,'2021 Team Advanced Stats'!$A$2:$CB$131,37,FALSE)</f>
        <v>0.38383838383838298</v>
      </c>
      <c r="AC17" s="11">
        <f>VLOOKUP($A17,'2021 Team Advanced Stats'!$A$2:$CB$131,38,FALSE)</f>
        <v>0.33989947807564702</v>
      </c>
      <c r="AD17" s="11">
        <f>VLOOKUP($A17,'2021 Team Advanced Stats'!$A$2:$CB$131,39,FALSE)</f>
        <v>116.245621501871</v>
      </c>
      <c r="AE17" s="11">
        <f>VLOOKUP($A17,'2021 Team Advanced Stats'!$A$2:$CB$131,40,FALSE)</f>
        <v>0.40643274853801098</v>
      </c>
      <c r="AF17" s="11">
        <f>VLOOKUP($A17,'2021 Team Advanced Stats'!$A$2:$CB$131,41,FALSE)</f>
        <v>1.66977535837716</v>
      </c>
      <c r="AG17" s="11">
        <f>VLOOKUP($A17,'2021 Team Advanced Stats'!$A$2:$CB$131,44,FALSE)</f>
        <v>0.12631242289979</v>
      </c>
      <c r="AH17" s="11">
        <f>VLOOKUP($A17,'2021 Team Advanced Stats'!$A$2:$CB$131,45,FALSE)</f>
        <v>110.523370037316</v>
      </c>
      <c r="AI17" s="11">
        <f>VLOOKUP($A17,'2021 Team Advanced Stats'!$A$2:$CB$131,46,FALSE)</f>
        <v>0.39657142857142802</v>
      </c>
      <c r="AJ17" s="11">
        <f>VLOOKUP($A17,'2021 Team Advanced Stats'!$A$2:$CB$131,47,FALSE)</f>
        <v>1.2284929210259199</v>
      </c>
      <c r="AK17" s="11">
        <f>VLOOKUP($A17,'2021 Team Advanced Stats'!$A$2:$CB$131,50,FALSE)</f>
        <v>2.8989339019189702</v>
      </c>
      <c r="AL17" s="11">
        <f>VLOOKUP($A17,'2021 Team Advanced Stats'!$A$2:$CB$131,57,FALSE)</f>
        <v>3.02941176470588</v>
      </c>
      <c r="AM17" s="11">
        <f>VLOOKUP($A17,'2021 Team Advanced Stats'!$A$2:$CB$131,60,FALSE)</f>
        <v>0.16514285714285701</v>
      </c>
      <c r="AN17" s="11">
        <f>VLOOKUP($A17,'2021 Team Advanced Stats'!$A$2:$CB$131,61,FALSE)</f>
        <v>0.10228571428571399</v>
      </c>
      <c r="AO17" s="11">
        <f>VLOOKUP($A17,'2021 Team Advanced Stats'!$A$2:$CB$131,62,FALSE)</f>
        <v>6.2857142857142806E-2</v>
      </c>
      <c r="AP17" s="11">
        <f>VLOOKUP($A17,'2021 Team Advanced Stats'!$A$2:$CB$131,72,FALSE)</f>
        <v>0.53600000000000003</v>
      </c>
      <c r="AQ17" s="11">
        <f>VLOOKUP($A17,'2021 Team Advanced Stats'!$A$2:$CB$131,73,FALSE)</f>
        <v>6.9615499716809998E-2</v>
      </c>
      <c r="AR17" s="11">
        <f>VLOOKUP($A17,'2021 Team Advanced Stats'!$A$2:$CB$131,74,FALSE)</f>
        <v>32.649669367183897</v>
      </c>
      <c r="AS17" s="11">
        <f>VLOOKUP($A17,'2021 Team Advanced Stats'!$A$2:$CB$131,75,FALSE)</f>
        <v>0.41151385927505302</v>
      </c>
      <c r="AT17" s="11">
        <f>VLOOKUP($A17,'2021 Team Advanced Stats'!$A$2:$CB$131,76,FALSE)</f>
        <v>0.92598581984671202</v>
      </c>
      <c r="AU17" s="11">
        <f>VLOOKUP($A17,'2021 Team Advanced Stats'!$A$2:$CB$131,77,FALSE)</f>
        <v>0.46171428571428502</v>
      </c>
      <c r="AV17" s="11">
        <f>VLOOKUP($A17,'2021 Team Advanced Stats'!$A$2:$CB$131,78,FALSE)</f>
        <v>0.19760739643723699</v>
      </c>
      <c r="AW17" s="11">
        <f>VLOOKUP($A17,'2021 Team Advanced Stats'!$A$2:$CB$131,79,FALSE)</f>
        <v>0.38118811881188103</v>
      </c>
      <c r="AX17" s="11">
        <f>VLOOKUP($A17,'2021 Team Advanced Stats'!$A$2:$CB$131,80,FALSE)</f>
        <v>1.6076089634128601</v>
      </c>
      <c r="AY17" s="17">
        <f>IFERROR(VLOOKUP($A17,'2021PFF Preseason All Americans'!$H$3:$J$55,2,FALSE),"0")</f>
        <v>1</v>
      </c>
      <c r="AZ17" s="18">
        <f>IFERROR(VLOOKUP($A17,'2021PFF Preseason All Americans'!$H$3:$J$55,3,FALSE),"0")</f>
        <v>1</v>
      </c>
      <c r="BA17" s="12">
        <f t="shared" si="0"/>
        <v>2</v>
      </c>
    </row>
    <row r="18" spans="1:53" s="11" customFormat="1" x14ac:dyDescent="0.3">
      <c r="A18" s="5" t="s">
        <v>32</v>
      </c>
      <c r="B18" s="5">
        <f>VLOOKUP(A18,'Record-ATS'!$A$2:$E$131,3,FALSE)</f>
        <v>0.71399999999999997</v>
      </c>
      <c r="C18" s="5">
        <f>VLOOKUP(A18,'Record-ATS'!$A$2:$E$131,5,FALSE)</f>
        <v>-5.3</v>
      </c>
      <c r="D18" s="5">
        <f>IFERROR(VLOOKUP(A18,'AP Preseason Rankings'!$C$2:$H$26,2,FALSE),VLOOKUP(A18,'ESPN FPI'!$A$2:$D$131,4,FALSE))</f>
        <v>11</v>
      </c>
      <c r="E18" s="5">
        <f>IFERROR(VLOOKUP(A18,'AP Final Rankings'!$C$2:$H$26,2,FALSE),VLOOKUP(A18,'ESPN FPI'!$A$2:$D$131,4,FALSE))</f>
        <v>22</v>
      </c>
      <c r="F18" s="5">
        <f>IFERROR(VLOOKUP(A18,'ESPN FPI'!$A$2:$C$131,3,FALSE),"NR")</f>
        <v>8.4</v>
      </c>
      <c r="G18" s="5">
        <f>VLOOKUP($A18,'ESPN FPI'!$A$2:$H$131,5,FALSE)</f>
        <v>20</v>
      </c>
      <c r="H18" s="5">
        <f>VLOOKUP($A18,'ESPN FPI'!$A$2:$H$131,6,FALSE)</f>
        <v>8</v>
      </c>
      <c r="I18" s="5">
        <f>VLOOKUP($A18,'ESPN FPI'!$A$2:$H$131,7,FALSE)</f>
        <v>23</v>
      </c>
      <c r="J18" s="5">
        <f>VLOOKUP($A18,'ESPN FPI'!$A$2:$H$131,8,FALSE)</f>
        <v>37</v>
      </c>
      <c r="K18" s="5">
        <f>VLOOKUP(A18,'ESPN Efficiency'!$A$2:$E$131,3,FALSE)</f>
        <v>66.3</v>
      </c>
      <c r="L18" s="5">
        <f>VLOOKUP($A18,'ESPN Efficiency'!$A$2:$E$131,4,FALSE)</f>
        <v>68.400000000000006</v>
      </c>
      <c r="M18" s="5">
        <f>VLOOKUP($A18,'ESPN Efficiency'!$A$2:$E$131,5,FALSE)</f>
        <v>60.4</v>
      </c>
      <c r="N18" s="11">
        <f>VLOOKUP($A18,'2021 Team Advanced Stats'!$A$2:$CB$131,5,FALSE)</f>
        <v>0.26926299397143399</v>
      </c>
      <c r="O18" s="11">
        <f>VLOOKUP($A18,'2021 Team Advanced Stats'!$A$2:$CB$131,6,FALSE)</f>
        <v>252.29942535123399</v>
      </c>
      <c r="P18" s="11">
        <f>VLOOKUP($A18,'2021 Team Advanced Stats'!$A$2:$CB$131,7,FALSE)</f>
        <v>0.48879402347918799</v>
      </c>
      <c r="Q18" s="11">
        <f>VLOOKUP($A18,'2021 Team Advanced Stats'!$A$2:$CB$131,8,FALSE)</f>
        <v>1.1950460165283401</v>
      </c>
      <c r="R18" s="11">
        <f>VLOOKUP($A18,'2021 Team Advanced Stats'!$A$2:$CB$131,11,FALSE)</f>
        <v>3.5245544554455401</v>
      </c>
      <c r="S18" s="11">
        <f>VLOOKUP($A18,'2021 Team Advanced Stats'!$A$2:$CB$131,18,FALSE)</f>
        <v>4.5517241379310303</v>
      </c>
      <c r="T18" s="11">
        <f>VLOOKUP($A18,'2021 Team Advanced Stats'!$A$2:$CB$131,21,FALSE)</f>
        <v>0.134471718249733</v>
      </c>
      <c r="U18" s="11">
        <f>VLOOKUP($A18,'2021 Team Advanced Stats'!$A$2:$CB$131,22,FALSE)</f>
        <v>7.6840981856990398E-2</v>
      </c>
      <c r="V18" s="11">
        <f>VLOOKUP($A18,'2021 Team Advanced Stats'!$A$2:$CB$131,23,FALSE)</f>
        <v>5.7630736392742798E-2</v>
      </c>
      <c r="W18" s="11">
        <f>VLOOKUP($A18,'2021 Team Advanced Stats'!$A$2:$CB$131,32,FALSE)</f>
        <v>0.53895410885805695</v>
      </c>
      <c r="X18" s="11">
        <f>VLOOKUP($A18,'2021 Team Advanced Stats'!$A$2:$CB$131,33,FALSE)</f>
        <v>0.29695166133978501</v>
      </c>
      <c r="Y18" s="11">
        <f>VLOOKUP($A18,'2021 Team Advanced Stats'!$A$2:$CB$131,34,FALSE)</f>
        <v>149.960588976591</v>
      </c>
      <c r="Z18" s="11">
        <f>VLOOKUP($A18,'2021 Team Advanced Stats'!$A$2:$CB$131,35,FALSE)</f>
        <v>0.54257425742574195</v>
      </c>
      <c r="AA18" s="11">
        <f>VLOOKUP($A18,'2021 Team Advanced Stats'!$A$2:$CB$131,36,FALSE)</f>
        <v>0.95890270573040803</v>
      </c>
      <c r="AB18" s="11">
        <f>VLOOKUP($A18,'2021 Team Advanced Stats'!$A$2:$CB$131,37,FALSE)</f>
        <v>0.45784418356456702</v>
      </c>
      <c r="AC18" s="11">
        <f>VLOOKUP($A18,'2021 Team Advanced Stats'!$A$2:$CB$131,38,FALSE)</f>
        <v>0.26357104775254903</v>
      </c>
      <c r="AD18" s="11">
        <f>VLOOKUP($A18,'2021 Team Advanced Stats'!$A$2:$CB$131,39,FALSE)</f>
        <v>113.071979485843</v>
      </c>
      <c r="AE18" s="11">
        <f>VLOOKUP($A18,'2021 Team Advanced Stats'!$A$2:$CB$131,40,FALSE)</f>
        <v>0.42890442890442798</v>
      </c>
      <c r="AF18" s="11">
        <f>VLOOKUP($A18,'2021 Team Advanced Stats'!$A$2:$CB$131,41,FALSE)</f>
        <v>1.54669420760787</v>
      </c>
      <c r="AG18" s="11">
        <f>VLOOKUP($A18,'2021 Team Advanced Stats'!$A$2:$CB$131,44,FALSE)</f>
        <v>0.20365425278354701</v>
      </c>
      <c r="AH18" s="11">
        <f>VLOOKUP($A18,'2021 Team Advanced Stats'!$A$2:$CB$131,45,FALSE)</f>
        <v>200.192130486227</v>
      </c>
      <c r="AI18" s="11">
        <f>VLOOKUP($A18,'2021 Team Advanced Stats'!$A$2:$CB$131,46,FALSE)</f>
        <v>0.44964394710071198</v>
      </c>
      <c r="AJ18" s="11">
        <f>VLOOKUP($A18,'2021 Team Advanced Stats'!$A$2:$CB$131,47,FALSE)</f>
        <v>1.2083077319640401</v>
      </c>
      <c r="AK18" s="11">
        <f>VLOOKUP($A18,'2021 Team Advanced Stats'!$A$2:$CB$131,50,FALSE)</f>
        <v>3.0271008403361299</v>
      </c>
      <c r="AL18" s="11">
        <f>VLOOKUP($A18,'2021 Team Advanced Stats'!$A$2:$CB$131,57,FALSE)</f>
        <v>4.2278481012658196</v>
      </c>
      <c r="AM18" s="11">
        <f>VLOOKUP($A18,'2021 Team Advanced Stats'!$A$2:$CB$131,60,FALSE)</f>
        <v>0.14750762970498399</v>
      </c>
      <c r="AN18" s="11">
        <f>VLOOKUP($A18,'2021 Team Advanced Stats'!$A$2:$CB$131,61,FALSE)</f>
        <v>9.1556459816886995E-2</v>
      </c>
      <c r="AO18" s="11">
        <f>VLOOKUP($A18,'2021 Team Advanced Stats'!$A$2:$CB$131,62,FALSE)</f>
        <v>5.5951169888097597E-2</v>
      </c>
      <c r="AP18" s="11">
        <f>VLOOKUP($A18,'2021 Team Advanced Stats'!$A$2:$CB$131,72,FALSE)</f>
        <v>0.48423194303153599</v>
      </c>
      <c r="AQ18" s="11">
        <f>VLOOKUP($A18,'2021 Team Advanced Stats'!$A$2:$CB$131,73,FALSE)</f>
        <v>0.16583215157099601</v>
      </c>
      <c r="AR18" s="11">
        <f>VLOOKUP($A18,'2021 Team Advanced Stats'!$A$2:$CB$131,74,FALSE)</f>
        <v>78.936104147794396</v>
      </c>
      <c r="AS18" s="11">
        <f>VLOOKUP($A18,'2021 Team Advanced Stats'!$A$2:$CB$131,75,FALSE)</f>
        <v>0.46218487394957902</v>
      </c>
      <c r="AT18" s="11">
        <f>VLOOKUP($A18,'2021 Team Advanced Stats'!$A$2:$CB$131,76,FALSE)</f>
        <v>0.94462783675066797</v>
      </c>
      <c r="AU18" s="11">
        <f>VLOOKUP($A18,'2021 Team Advanced Stats'!$A$2:$CB$131,77,FALSE)</f>
        <v>0.51475076297049804</v>
      </c>
      <c r="AV18" s="11">
        <f>VLOOKUP($A18,'2021 Team Advanced Stats'!$A$2:$CB$131,78,FALSE)</f>
        <v>0.24287498699622001</v>
      </c>
      <c r="AW18" s="11">
        <f>VLOOKUP($A18,'2021 Team Advanced Stats'!$A$2:$CB$131,79,FALSE)</f>
        <v>0.438735177865612</v>
      </c>
      <c r="AX18" s="11">
        <f>VLOOKUP($A18,'2021 Team Advanced Stats'!$A$2:$CB$131,80,FALSE)</f>
        <v>1.4696121326259399</v>
      </c>
      <c r="AY18" s="17">
        <f>IFERROR(VLOOKUP($A18,'2021PFF Preseason All Americans'!$H$3:$J$55,2,FALSE),"0")</f>
        <v>0</v>
      </c>
      <c r="AZ18" s="18">
        <f>IFERROR(VLOOKUP($A18,'2021PFF Preseason All Americans'!$H$3:$J$55,3,FALSE),"0")</f>
        <v>1</v>
      </c>
      <c r="BA18" s="12">
        <f t="shared" si="0"/>
        <v>1</v>
      </c>
    </row>
    <row r="19" spans="1:53" s="11" customFormat="1" x14ac:dyDescent="0.3">
      <c r="A19" s="5" t="s">
        <v>38</v>
      </c>
      <c r="B19" s="5">
        <f>VLOOKUP(A19,'Record-ATS'!$A$2:$E$131,3,FALSE)</f>
        <v>0.71399999999999997</v>
      </c>
      <c r="C19" s="5">
        <f>VLOOKUP(A19,'Record-ATS'!$A$2:$E$131,5,FALSE)</f>
        <v>-0.8</v>
      </c>
      <c r="D19" s="5">
        <f>IFERROR(VLOOKUP(A19,'AP Preseason Rankings'!$C$2:$H$26,2,FALSE),VLOOKUP(A19,'ESPN FPI'!$A$2:$D$131,4,FALSE))</f>
        <v>18</v>
      </c>
      <c r="E19" s="5">
        <f>IFERROR(VLOOKUP(A19,'AP Final Rankings'!$C$2:$H$26,2,FALSE),VLOOKUP(A19,'ESPN FPI'!$A$2:$D$131,4,FALSE))</f>
        <v>23</v>
      </c>
      <c r="F19" s="5">
        <f>IFERROR(VLOOKUP(A19,'ESPN FPI'!$A$2:$C$131,3,FALSE),"NR")</f>
        <v>8.3000000000000007</v>
      </c>
      <c r="G19" s="5">
        <f>VLOOKUP($A19,'ESPN FPI'!$A$2:$H$131,5,FALSE)</f>
        <v>16</v>
      </c>
      <c r="H19" s="5">
        <f>VLOOKUP($A19,'ESPN FPI'!$A$2:$H$131,6,FALSE)</f>
        <v>23</v>
      </c>
      <c r="I19" s="5">
        <f>VLOOKUP($A19,'ESPN FPI'!$A$2:$H$131,7,FALSE)</f>
        <v>33</v>
      </c>
      <c r="J19" s="5">
        <f>VLOOKUP($A19,'ESPN FPI'!$A$2:$H$131,8,FALSE)</f>
        <v>54</v>
      </c>
      <c r="K19" s="5">
        <f>VLOOKUP(A19,'ESPN Efficiency'!$A$2:$E$131,3,FALSE)</f>
        <v>65.599999999999994</v>
      </c>
      <c r="L19" s="5">
        <f>VLOOKUP($A19,'ESPN Efficiency'!$A$2:$E$131,4,FALSE)</f>
        <v>34.4</v>
      </c>
      <c r="M19" s="5">
        <f>VLOOKUP($A19,'ESPN Efficiency'!$A$2:$E$131,5,FALSE)</f>
        <v>79</v>
      </c>
      <c r="N19" s="11">
        <f>VLOOKUP($A19,'2021 Team Advanced Stats'!$A$2:$CB$131,5,FALSE)</f>
        <v>4.6341332734315899E-2</v>
      </c>
      <c r="O19" s="11">
        <f>VLOOKUP($A19,'2021 Team Advanced Stats'!$A$2:$CB$131,6,FALSE)</f>
        <v>41.475492797212802</v>
      </c>
      <c r="P19" s="11">
        <f>VLOOKUP($A19,'2021 Team Advanced Stats'!$A$2:$CB$131,7,FALSE)</f>
        <v>0.36648044692737403</v>
      </c>
      <c r="Q19" s="11">
        <f>VLOOKUP($A19,'2021 Team Advanced Stats'!$A$2:$CB$131,8,FALSE)</f>
        <v>1.1944124471000901</v>
      </c>
      <c r="R19" s="11">
        <f>VLOOKUP($A19,'2021 Team Advanced Stats'!$A$2:$CB$131,11,FALSE)</f>
        <v>2.6333333333333302</v>
      </c>
      <c r="S19" s="11">
        <f>VLOOKUP($A19,'2021 Team Advanced Stats'!$A$2:$CB$131,18,FALSE)</f>
        <v>3</v>
      </c>
      <c r="T19" s="11">
        <f>VLOOKUP($A19,'2021 Team Advanced Stats'!$A$2:$CB$131,21,FALSE)</f>
        <v>0.174301675977653</v>
      </c>
      <c r="U19" s="11">
        <f>VLOOKUP($A19,'2021 Team Advanced Stats'!$A$2:$CB$131,22,FALSE)</f>
        <v>0.12402234636871499</v>
      </c>
      <c r="V19" s="11">
        <f>VLOOKUP($A19,'2021 Team Advanced Stats'!$A$2:$CB$131,23,FALSE)</f>
        <v>5.0279329608938501E-2</v>
      </c>
      <c r="W19" s="11">
        <f>VLOOKUP($A19,'2021 Team Advanced Stats'!$A$2:$CB$131,32,FALSE)</f>
        <v>0.52290502793296001</v>
      </c>
      <c r="X19" s="11">
        <f>VLOOKUP($A19,'2021 Team Advanced Stats'!$A$2:$CB$131,33,FALSE)</f>
        <v>2.1877049883900799E-2</v>
      </c>
      <c r="Y19" s="11">
        <f>VLOOKUP($A19,'2021 Team Advanced Stats'!$A$2:$CB$131,34,FALSE)</f>
        <v>10.2384593456655</v>
      </c>
      <c r="Z19" s="11">
        <f>VLOOKUP($A19,'2021 Team Advanced Stats'!$A$2:$CB$131,35,FALSE)</f>
        <v>0.38675213675213599</v>
      </c>
      <c r="AA19" s="11">
        <f>VLOOKUP($A19,'2021 Team Advanced Stats'!$A$2:$CB$131,36,FALSE)</f>
        <v>0.89511432574375405</v>
      </c>
      <c r="AB19" s="11">
        <f>VLOOKUP($A19,'2021 Team Advanced Stats'!$A$2:$CB$131,37,FALSE)</f>
        <v>0.47709497206703899</v>
      </c>
      <c r="AC19" s="11">
        <f>VLOOKUP($A19,'2021 Team Advanced Stats'!$A$2:$CB$131,38,FALSE)</f>
        <v>7.3154645085590594E-2</v>
      </c>
      <c r="AD19" s="11">
        <f>VLOOKUP($A19,'2021 Team Advanced Stats'!$A$2:$CB$131,39,FALSE)</f>
        <v>31.237033451547202</v>
      </c>
      <c r="AE19" s="11">
        <f>VLOOKUP($A19,'2021 Team Advanced Stats'!$A$2:$CB$131,40,FALSE)</f>
        <v>0.34426229508196698</v>
      </c>
      <c r="AF19" s="11">
        <f>VLOOKUP($A19,'2021 Team Advanced Stats'!$A$2:$CB$131,41,FALSE)</f>
        <v>1.5629359842803501</v>
      </c>
      <c r="AG19" s="11">
        <f>VLOOKUP($A19,'2021 Team Advanced Stats'!$A$2:$CB$131,44,FALSE)</f>
        <v>7.5086804728891496E-2</v>
      </c>
      <c r="AH19" s="11">
        <f>VLOOKUP($A19,'2021 Team Advanced Stats'!$A$2:$CB$131,45,FALSE)</f>
        <v>71.482638101904698</v>
      </c>
      <c r="AI19" s="11">
        <f>VLOOKUP($A19,'2021 Team Advanced Stats'!$A$2:$CB$131,46,FALSE)</f>
        <v>0.377100840336134</v>
      </c>
      <c r="AJ19" s="11">
        <f>VLOOKUP($A19,'2021 Team Advanced Stats'!$A$2:$CB$131,47,FALSE)</f>
        <v>1.14576366751005</v>
      </c>
      <c r="AK19" s="11">
        <f>VLOOKUP($A19,'2021 Team Advanced Stats'!$A$2:$CB$131,50,FALSE)</f>
        <v>2.8116630669546399</v>
      </c>
      <c r="AL19" s="11">
        <f>VLOOKUP($A19,'2021 Team Advanced Stats'!$A$2:$CB$131,57,FALSE)</f>
        <v>3.90625</v>
      </c>
      <c r="AM19" s="11">
        <f>VLOOKUP($A19,'2021 Team Advanced Stats'!$A$2:$CB$131,60,FALSE)</f>
        <v>0.158613445378151</v>
      </c>
      <c r="AN19" s="11">
        <f>VLOOKUP($A19,'2021 Team Advanced Stats'!$A$2:$CB$131,61,FALSE)</f>
        <v>8.0882352941176405E-2</v>
      </c>
      <c r="AO19" s="11">
        <f>VLOOKUP($A19,'2021 Team Advanced Stats'!$A$2:$CB$131,62,FALSE)</f>
        <v>7.7731092436974694E-2</v>
      </c>
      <c r="AP19" s="11">
        <f>VLOOKUP($A19,'2021 Team Advanced Stats'!$A$2:$CB$131,72,FALSE)</f>
        <v>0.48634453781512599</v>
      </c>
      <c r="AQ19" s="11">
        <f>VLOOKUP($A19,'2021 Team Advanced Stats'!$A$2:$CB$131,73,FALSE)</f>
        <v>3.5831298106189402E-2</v>
      </c>
      <c r="AR19" s="11">
        <f>VLOOKUP($A19,'2021 Team Advanced Stats'!$A$2:$CB$131,74,FALSE)</f>
        <v>16.589891023165698</v>
      </c>
      <c r="AS19" s="11">
        <f>VLOOKUP($A19,'2021 Team Advanced Stats'!$A$2:$CB$131,75,FALSE)</f>
        <v>0.39524838012958902</v>
      </c>
      <c r="AT19" s="11">
        <f>VLOOKUP($A19,'2021 Team Advanced Stats'!$A$2:$CB$131,76,FALSE)</f>
        <v>0.76255995572739699</v>
      </c>
      <c r="AU19" s="11">
        <f>VLOOKUP($A19,'2021 Team Advanced Stats'!$A$2:$CB$131,77,FALSE)</f>
        <v>0.50945378151260501</v>
      </c>
      <c r="AV19" s="11">
        <f>VLOOKUP($A19,'2021 Team Advanced Stats'!$A$2:$CB$131,78,FALSE)</f>
        <v>0.13167926951217701</v>
      </c>
      <c r="AW19" s="11">
        <f>VLOOKUP($A19,'2021 Team Advanced Stats'!$A$2:$CB$131,79,FALSE)</f>
        <v>0.36288659793814398</v>
      </c>
      <c r="AX19" s="11">
        <f>VLOOKUP($A19,'2021 Team Advanced Stats'!$A$2:$CB$131,80,FALSE)</f>
        <v>1.54420843601133</v>
      </c>
      <c r="AY19" s="17">
        <f>IFERROR(VLOOKUP($A19,'2021PFF Preseason All Americans'!$H$3:$J$55,2,FALSE),"0")</f>
        <v>2</v>
      </c>
      <c r="AZ19" s="18">
        <f>IFERROR(VLOOKUP($A19,'2021PFF Preseason All Americans'!$H$3:$J$55,3,FALSE),"0")</f>
        <v>0</v>
      </c>
      <c r="BA19" s="12">
        <f t="shared" si="0"/>
        <v>2</v>
      </c>
    </row>
    <row r="20" spans="1:53" s="11" customFormat="1" x14ac:dyDescent="0.3">
      <c r="A20" s="5" t="s">
        <v>131</v>
      </c>
      <c r="B20" s="5">
        <f>VLOOKUP(A20,'Record-ATS'!$A$2:$E$131,3,FALSE)</f>
        <v>0.78600000000000003</v>
      </c>
      <c r="C20" s="5">
        <f>VLOOKUP(A20,'Record-ATS'!$A$2:$E$131,5,FALSE)</f>
        <v>8.5</v>
      </c>
      <c r="D20" s="5">
        <f>IFERROR(VLOOKUP(A20,'AP Preseason Rankings'!$C$2:$H$26,2,FALSE),VLOOKUP(A20,'ESPN FPI'!$A$2:$D$131,4,FALSE))</f>
        <v>74</v>
      </c>
      <c r="E20" s="5">
        <f>IFERROR(VLOOKUP(A20,'AP Final Rankings'!$C$2:$H$26,2,FALSE),VLOOKUP(A20,'ESPN FPI'!$A$2:$D$131,4,FALSE))</f>
        <v>24</v>
      </c>
      <c r="F20" s="5">
        <f>IFERROR(VLOOKUP(A20,'ESPN FPI'!$A$2:$C$131,3,FALSE),"NR")</f>
        <v>-0.8</v>
      </c>
      <c r="G20" s="5">
        <f>VLOOKUP($A20,'ESPN FPI'!$A$2:$H$131,5,FALSE)</f>
        <v>32</v>
      </c>
      <c r="H20" s="5">
        <f>VLOOKUP($A20,'ESPN FPI'!$A$2:$H$131,6,FALSE)</f>
        <v>107</v>
      </c>
      <c r="I20" s="5">
        <f>VLOOKUP($A20,'ESPN FPI'!$A$2:$H$131,7,FALSE)</f>
        <v>86</v>
      </c>
      <c r="J20" s="5">
        <f>VLOOKUP($A20,'ESPN FPI'!$A$2:$H$131,8,FALSE)</f>
        <v>61</v>
      </c>
      <c r="K20" s="5">
        <f>VLOOKUP(A20,'ESPN Efficiency'!$A$2:$E$131,3,FALSE)</f>
        <v>53.8</v>
      </c>
      <c r="L20" s="5">
        <f>VLOOKUP($A20,'ESPN Efficiency'!$A$2:$E$131,4,FALSE)</f>
        <v>56.4</v>
      </c>
      <c r="M20" s="5">
        <f>VLOOKUP($A20,'ESPN Efficiency'!$A$2:$E$131,5,FALSE)</f>
        <v>47.7</v>
      </c>
      <c r="N20" s="11">
        <f>VLOOKUP($A20,'2021 Team Advanced Stats'!$A$2:$CB$131,5,FALSE)</f>
        <v>0.218138229632372</v>
      </c>
      <c r="O20" s="11">
        <f>VLOOKUP($A20,'2021 Team Advanced Stats'!$A$2:$CB$131,6,FALSE)</f>
        <v>227.30003527693199</v>
      </c>
      <c r="P20" s="11">
        <f>VLOOKUP($A20,'2021 Team Advanced Stats'!$A$2:$CB$131,7,FALSE)</f>
        <v>0.39635316698656398</v>
      </c>
      <c r="Q20" s="11">
        <f>VLOOKUP($A20,'2021 Team Advanced Stats'!$A$2:$CB$131,8,FALSE)</f>
        <v>1.4792666555621199</v>
      </c>
      <c r="R20" s="11">
        <f>VLOOKUP($A20,'2021 Team Advanced Stats'!$A$2:$CB$131,11,FALSE)</f>
        <v>2.7493177387914201</v>
      </c>
      <c r="S20" s="11">
        <f>VLOOKUP($A20,'2021 Team Advanced Stats'!$A$2:$CB$131,18,FALSE)</f>
        <v>3.5434782608695601</v>
      </c>
      <c r="T20" s="11">
        <f>VLOOKUP($A20,'2021 Team Advanced Stats'!$A$2:$CB$131,21,FALSE)</f>
        <v>0.17706333973128599</v>
      </c>
      <c r="U20" s="11">
        <f>VLOOKUP($A20,'2021 Team Advanced Stats'!$A$2:$CB$131,22,FALSE)</f>
        <v>0.106046065259117</v>
      </c>
      <c r="V20" s="11">
        <f>VLOOKUP($A20,'2021 Team Advanced Stats'!$A$2:$CB$131,23,FALSE)</f>
        <v>7.1017274472168906E-2</v>
      </c>
      <c r="W20" s="11">
        <f>VLOOKUP($A20,'2021 Team Advanced Stats'!$A$2:$CB$131,32,FALSE)</f>
        <v>0.49232245681381898</v>
      </c>
      <c r="X20" s="11">
        <f>VLOOKUP($A20,'2021 Team Advanced Stats'!$A$2:$CB$131,33,FALSE)</f>
        <v>2.1864105649349201E-2</v>
      </c>
      <c r="Y20" s="11">
        <f>VLOOKUP($A20,'2021 Team Advanced Stats'!$A$2:$CB$131,34,FALSE)</f>
        <v>11.2162861981161</v>
      </c>
      <c r="Z20" s="11">
        <f>VLOOKUP($A20,'2021 Team Advanced Stats'!$A$2:$CB$131,35,FALSE)</f>
        <v>0.35867446393762098</v>
      </c>
      <c r="AA20" s="11">
        <f>VLOOKUP($A20,'2021 Team Advanced Stats'!$A$2:$CB$131,36,FALSE)</f>
        <v>1.01641475191585</v>
      </c>
      <c r="AB20" s="11">
        <f>VLOOKUP($A20,'2021 Team Advanced Stats'!$A$2:$CB$131,37,FALSE)</f>
        <v>0.50191938579654505</v>
      </c>
      <c r="AC20" s="11">
        <f>VLOOKUP($A20,'2021 Team Advanced Stats'!$A$2:$CB$131,38,FALSE)</f>
        <v>0.44072741857682202</v>
      </c>
      <c r="AD20" s="11">
        <f>VLOOKUP($A20,'2021 Team Advanced Stats'!$A$2:$CB$131,39,FALSE)</f>
        <v>230.50043991567799</v>
      </c>
      <c r="AE20" s="11">
        <f>VLOOKUP($A20,'2021 Team Advanced Stats'!$A$2:$CB$131,40,FALSE)</f>
        <v>0.437858508604206</v>
      </c>
      <c r="AF20" s="11">
        <f>VLOOKUP($A20,'2021 Team Advanced Stats'!$A$2:$CB$131,41,FALSE)</f>
        <v>1.8511651283608599</v>
      </c>
      <c r="AG20" s="11">
        <f>VLOOKUP($A20,'2021 Team Advanced Stats'!$A$2:$CB$131,44,FALSE)</f>
        <v>0.17051096707188201</v>
      </c>
      <c r="AH20" s="11">
        <f>VLOOKUP($A20,'2021 Team Advanced Stats'!$A$2:$CB$131,45,FALSE)</f>
        <v>156.87008970613101</v>
      </c>
      <c r="AI20" s="11">
        <f>VLOOKUP($A20,'2021 Team Advanced Stats'!$A$2:$CB$131,46,FALSE)</f>
        <v>0.42826086956521697</v>
      </c>
      <c r="AJ20" s="11">
        <f>VLOOKUP($A20,'2021 Team Advanced Stats'!$A$2:$CB$131,47,FALSE)</f>
        <v>1.2535718013022801</v>
      </c>
      <c r="AK20" s="11">
        <f>VLOOKUP($A20,'2021 Team Advanced Stats'!$A$2:$CB$131,50,FALSE)</f>
        <v>2.7442060085836899</v>
      </c>
      <c r="AL20" s="11">
        <f>VLOOKUP($A20,'2021 Team Advanced Stats'!$A$2:$CB$131,57,FALSE)</f>
        <v>3.3164556962025298</v>
      </c>
      <c r="AM20" s="11">
        <f>VLOOKUP($A20,'2021 Team Advanced Stats'!$A$2:$CB$131,60,FALSE)</f>
        <v>0.19891304347826</v>
      </c>
      <c r="AN20" s="11">
        <f>VLOOKUP($A20,'2021 Team Advanced Stats'!$A$2:$CB$131,61,FALSE)</f>
        <v>0.143478260869565</v>
      </c>
      <c r="AO20" s="11">
        <f>VLOOKUP($A20,'2021 Team Advanced Stats'!$A$2:$CB$131,62,FALSE)</f>
        <v>5.5434782608695603E-2</v>
      </c>
      <c r="AP20" s="11">
        <f>VLOOKUP($A20,'2021 Team Advanced Stats'!$A$2:$CB$131,72,FALSE)</f>
        <v>0.50652173913043397</v>
      </c>
      <c r="AQ20" s="11">
        <f>VLOOKUP($A20,'2021 Team Advanced Stats'!$A$2:$CB$131,73,FALSE)</f>
        <v>0.100553102212752</v>
      </c>
      <c r="AR20" s="11">
        <f>VLOOKUP($A20,'2021 Team Advanced Stats'!$A$2:$CB$131,74,FALSE)</f>
        <v>46.857745631142798</v>
      </c>
      <c r="AS20" s="11">
        <f>VLOOKUP($A20,'2021 Team Advanced Stats'!$A$2:$CB$131,75,FALSE)</f>
        <v>0.420600858369098</v>
      </c>
      <c r="AT20" s="11">
        <f>VLOOKUP($A20,'2021 Team Advanced Stats'!$A$2:$CB$131,76,FALSE)</f>
        <v>1.0392803679171401</v>
      </c>
      <c r="AU20" s="11">
        <f>VLOOKUP($A20,'2021 Team Advanced Stats'!$A$2:$CB$131,77,FALSE)</f>
        <v>0.48478260869565198</v>
      </c>
      <c r="AV20" s="11">
        <f>VLOOKUP($A20,'2021 Team Advanced Stats'!$A$2:$CB$131,78,FALSE)</f>
        <v>0.28232511852300601</v>
      </c>
      <c r="AW20" s="11">
        <f>VLOOKUP($A20,'2021 Team Advanced Stats'!$A$2:$CB$131,79,FALSE)</f>
        <v>0.44394618834080701</v>
      </c>
      <c r="AX20" s="11">
        <f>VLOOKUP($A20,'2021 Team Advanced Stats'!$A$2:$CB$131,80,FALSE)</f>
        <v>1.46569867475424</v>
      </c>
      <c r="AY20" s="17" t="str">
        <f>IFERROR(VLOOKUP($A20,'2021PFF Preseason All Americans'!$H$3:$J$55,2,FALSE),"0")</f>
        <v>0</v>
      </c>
      <c r="AZ20" s="18" t="str">
        <f>IFERROR(VLOOKUP($A20,'2021PFF Preseason All Americans'!$H$3:$J$55,3,FALSE),"0")</f>
        <v>0</v>
      </c>
      <c r="BA20" s="12">
        <f t="shared" si="0"/>
        <v>0</v>
      </c>
    </row>
    <row r="21" spans="1:53" s="11" customFormat="1" x14ac:dyDescent="0.3">
      <c r="A21" s="5" t="s">
        <v>132</v>
      </c>
      <c r="B21" s="5">
        <f>VLOOKUP(A21,'Record-ATS'!$A$2:$E$131,3,FALSE)</f>
        <v>0.85699999999999998</v>
      </c>
      <c r="C21" s="5">
        <f>VLOOKUP(A21,'Record-ATS'!$A$2:$E$131,5,FALSE)</f>
        <v>0.7</v>
      </c>
      <c r="D21" s="5">
        <f>IFERROR(VLOOKUP(A21,'AP Preseason Rankings'!$C$2:$H$26,2,FALSE),VLOOKUP(A21,'ESPN FPI'!$A$2:$D$131,4,FALSE))</f>
        <v>72</v>
      </c>
      <c r="E21" s="5">
        <f>IFERROR(VLOOKUP(A21,'AP Final Rankings'!$C$2:$H$26,2,FALSE),VLOOKUP(A21,'ESPN FPI'!$A$2:$D$131,4,FALSE))</f>
        <v>25</v>
      </c>
      <c r="F21" s="5">
        <f>IFERROR(VLOOKUP(A21,'ESPN FPI'!$A$2:$C$131,3,FALSE),"NR")</f>
        <v>0</v>
      </c>
      <c r="G21" s="5">
        <f>VLOOKUP($A21,'ESPN FPI'!$A$2:$H$131,5,FALSE)</f>
        <v>24</v>
      </c>
      <c r="H21" s="5">
        <f>VLOOKUP($A21,'ESPN FPI'!$A$2:$H$131,6,FALSE)</f>
        <v>102</v>
      </c>
      <c r="I21" s="5">
        <f>VLOOKUP($A21,'ESPN FPI'!$A$2:$H$131,7,FALSE)</f>
        <v>59</v>
      </c>
      <c r="J21" s="5">
        <f>VLOOKUP($A21,'ESPN FPI'!$A$2:$H$131,8,FALSE)</f>
        <v>24</v>
      </c>
      <c r="K21" s="5">
        <f>VLOOKUP(A21,'ESPN Efficiency'!$A$2:$E$131,3,FALSE)</f>
        <v>55.1</v>
      </c>
      <c r="L21" s="5">
        <f>VLOOKUP($A21,'ESPN Efficiency'!$A$2:$E$131,4,FALSE)</f>
        <v>35.200000000000003</v>
      </c>
      <c r="M21" s="5">
        <f>VLOOKUP($A21,'ESPN Efficiency'!$A$2:$E$131,5,FALSE)</f>
        <v>65</v>
      </c>
      <c r="N21" s="11">
        <f>VLOOKUP($A21,'2021 Team Advanced Stats'!$A$2:$CB$131,5,FALSE)</f>
        <v>0.14440084054146901</v>
      </c>
      <c r="O21" s="11">
        <f>VLOOKUP($A21,'2021 Team Advanced Stats'!$A$2:$CB$131,6,FALSE)</f>
        <v>131.11596321165399</v>
      </c>
      <c r="P21" s="11">
        <f>VLOOKUP($A21,'2021 Team Advanced Stats'!$A$2:$CB$131,7,FALSE)</f>
        <v>0.39867841409691601</v>
      </c>
      <c r="Q21" s="11">
        <f>VLOOKUP($A21,'2021 Team Advanced Stats'!$A$2:$CB$131,8,FALSE)</f>
        <v>1.2078209536893401</v>
      </c>
      <c r="R21" s="11">
        <f>VLOOKUP($A21,'2021 Team Advanced Stats'!$A$2:$CB$131,11,FALSE)</f>
        <v>2.9648956356736198</v>
      </c>
      <c r="S21" s="11">
        <f>VLOOKUP($A21,'2021 Team Advanced Stats'!$A$2:$CB$131,18,FALSE)</f>
        <v>3.5679012345679002</v>
      </c>
      <c r="T21" s="11">
        <f>VLOOKUP($A21,'2021 Team Advanced Stats'!$A$2:$CB$131,21,FALSE)</f>
        <v>0.15198237885462501</v>
      </c>
      <c r="U21" s="11">
        <f>VLOOKUP($A21,'2021 Team Advanced Stats'!$A$2:$CB$131,22,FALSE)</f>
        <v>0.102422907488986</v>
      </c>
      <c r="V21" s="11">
        <f>VLOOKUP($A21,'2021 Team Advanced Stats'!$A$2:$CB$131,23,FALSE)</f>
        <v>4.9559471365638701E-2</v>
      </c>
      <c r="W21" s="11">
        <f>VLOOKUP($A21,'2021 Team Advanced Stats'!$A$2:$CB$131,32,FALSE)</f>
        <v>0.58039647577092501</v>
      </c>
      <c r="X21" s="11">
        <f>VLOOKUP($A21,'2021 Team Advanced Stats'!$A$2:$CB$131,33,FALSE)</f>
        <v>0.147358673900198</v>
      </c>
      <c r="Y21" s="11">
        <f>VLOOKUP($A21,'2021 Team Advanced Stats'!$A$2:$CB$131,34,FALSE)</f>
        <v>77.658021145404604</v>
      </c>
      <c r="Z21" s="11">
        <f>VLOOKUP($A21,'2021 Team Advanced Stats'!$A$2:$CB$131,35,FALSE)</f>
        <v>0.40417457305502802</v>
      </c>
      <c r="AA21" s="11">
        <f>VLOOKUP($A21,'2021 Team Advanced Stats'!$A$2:$CB$131,36,FALSE)</f>
        <v>1.10706476979781</v>
      </c>
      <c r="AB21" s="11">
        <f>VLOOKUP($A21,'2021 Team Advanced Stats'!$A$2:$CB$131,37,FALSE)</f>
        <v>0.41409691629955903</v>
      </c>
      <c r="AC21" s="11">
        <f>VLOOKUP($A21,'2021 Team Advanced Stats'!$A$2:$CB$131,38,FALSE)</f>
        <v>0.17084815138849199</v>
      </c>
      <c r="AD21" s="11">
        <f>VLOOKUP($A21,'2021 Team Advanced Stats'!$A$2:$CB$131,39,FALSE)</f>
        <v>64.238904922073104</v>
      </c>
      <c r="AE21" s="11">
        <f>VLOOKUP($A21,'2021 Team Advanced Stats'!$A$2:$CB$131,40,FALSE)</f>
        <v>0.39627659574467999</v>
      </c>
      <c r="AF21" s="11">
        <f>VLOOKUP($A21,'2021 Team Advanced Stats'!$A$2:$CB$131,41,FALSE)</f>
        <v>1.3518549615342801</v>
      </c>
      <c r="AG21" s="11">
        <f>VLOOKUP($A21,'2021 Team Advanced Stats'!$A$2:$CB$131,44,FALSE)</f>
        <v>5.5452521913254303E-2</v>
      </c>
      <c r="AH21" s="11">
        <f>VLOOKUP($A21,'2021 Team Advanced Stats'!$A$2:$CB$131,45,FALSE)</f>
        <v>52.236275642285598</v>
      </c>
      <c r="AI21" s="11">
        <f>VLOOKUP($A21,'2021 Team Advanced Stats'!$A$2:$CB$131,46,FALSE)</f>
        <v>0.35138004246284499</v>
      </c>
      <c r="AJ21" s="11">
        <f>VLOOKUP($A21,'2021 Team Advanced Stats'!$A$2:$CB$131,47,FALSE)</f>
        <v>1.24917095674812</v>
      </c>
      <c r="AK21" s="11">
        <f>VLOOKUP($A21,'2021 Team Advanced Stats'!$A$2:$CB$131,50,FALSE)</f>
        <v>2.5838797814207601</v>
      </c>
      <c r="AL21" s="11">
        <f>VLOOKUP($A21,'2021 Team Advanced Stats'!$A$2:$CB$131,57,FALSE)</f>
        <v>3.4590163934426199</v>
      </c>
      <c r="AM21" s="11">
        <f>VLOOKUP($A21,'2021 Team Advanced Stats'!$A$2:$CB$131,60,FALSE)</f>
        <v>0.19745222929936301</v>
      </c>
      <c r="AN21" s="11">
        <f>VLOOKUP($A21,'2021 Team Advanced Stats'!$A$2:$CB$131,61,FALSE)</f>
        <v>0.11889596602972299</v>
      </c>
      <c r="AO21" s="11">
        <f>VLOOKUP($A21,'2021 Team Advanced Stats'!$A$2:$CB$131,62,FALSE)</f>
        <v>7.8556263269639007E-2</v>
      </c>
      <c r="AP21" s="11">
        <f>VLOOKUP($A21,'2021 Team Advanced Stats'!$A$2:$CB$131,72,FALSE)</f>
        <v>0.38853503184713301</v>
      </c>
      <c r="AQ21" s="11">
        <f>VLOOKUP($A21,'2021 Team Advanced Stats'!$A$2:$CB$131,73,FALSE)</f>
        <v>-5.7389067279322699E-2</v>
      </c>
      <c r="AR21" s="11">
        <f>VLOOKUP($A21,'2021 Team Advanced Stats'!$A$2:$CB$131,74,FALSE)</f>
        <v>-21.004398624232099</v>
      </c>
      <c r="AS21" s="11">
        <f>VLOOKUP($A21,'2021 Team Advanced Stats'!$A$2:$CB$131,75,FALSE)</f>
        <v>0.33606557377049101</v>
      </c>
      <c r="AT21" s="11">
        <f>VLOOKUP($A21,'2021 Team Advanced Stats'!$A$2:$CB$131,76,FALSE)</f>
        <v>0.86140480150855903</v>
      </c>
      <c r="AU21" s="11">
        <f>VLOOKUP($A21,'2021 Team Advanced Stats'!$A$2:$CB$131,77,FALSE)</f>
        <v>0.60615711252653903</v>
      </c>
      <c r="AV21" s="11">
        <f>VLOOKUP($A21,'2021 Team Advanced Stats'!$A$2:$CB$131,78,FALSE)</f>
        <v>0.15480562491509101</v>
      </c>
      <c r="AW21" s="11">
        <f>VLOOKUP($A21,'2021 Team Advanced Stats'!$A$2:$CB$131,79,FALSE)</f>
        <v>0.36427320490367698</v>
      </c>
      <c r="AX21" s="11">
        <f>VLOOKUP($A21,'2021 Team Advanced Stats'!$A$2:$CB$131,80,FALSE)</f>
        <v>1.4784749812407501</v>
      </c>
      <c r="AY21" s="17" t="str">
        <f>IFERROR(VLOOKUP($A21,'2021PFF Preseason All Americans'!$H$3:$J$55,2,FALSE),"0")</f>
        <v>0</v>
      </c>
      <c r="AZ21" s="18" t="str">
        <f>IFERROR(VLOOKUP($A21,'2021PFF Preseason All Americans'!$H$3:$J$55,3,FALSE),"0")</f>
        <v>0</v>
      </c>
      <c r="BA21" s="12">
        <f t="shared" si="0"/>
        <v>0</v>
      </c>
    </row>
    <row r="22" spans="1:53" s="11" customFormat="1" x14ac:dyDescent="0.3">
      <c r="A22" s="5" t="s">
        <v>133</v>
      </c>
      <c r="B22" s="5">
        <f>VLOOKUP(A22,'Record-ATS'!$A$2:$E$131,3,FALSE)</f>
        <v>0.92900000000000005</v>
      </c>
      <c r="C22" s="5">
        <f>VLOOKUP(A22,'Record-ATS'!$A$2:$E$131,5,FALSE)</f>
        <v>2.9</v>
      </c>
      <c r="D22" s="5">
        <f>IFERROR(VLOOKUP(A22,'AP Preseason Rankings'!$C$2:$H$26,2,FALSE),VLOOKUP(A22,'ESPN FPI'!$A$2:$D$131,4,FALSE))</f>
        <v>23</v>
      </c>
      <c r="E22" s="5">
        <f>IFERROR(VLOOKUP(A22,'AP Final Rankings'!$C$2:$H$26,2,FALSE),VLOOKUP(A22,'ESPN FPI'!$A$2:$D$131,4,FALSE))</f>
        <v>16</v>
      </c>
      <c r="F22" s="5">
        <f>IFERROR(VLOOKUP(A22,'ESPN FPI'!$A$2:$C$131,3,FALSE),"NR")</f>
        <v>4.8</v>
      </c>
      <c r="G22" s="5">
        <f>VLOOKUP($A22,'ESPN FPI'!$A$2:$H$131,5,FALSE)</f>
        <v>11</v>
      </c>
      <c r="H22" s="5">
        <f>VLOOKUP($A22,'ESPN FPI'!$A$2:$H$131,6,FALSE)</f>
        <v>101</v>
      </c>
      <c r="I22" s="5">
        <f>VLOOKUP($A22,'ESPN FPI'!$A$2:$H$131,7,FALSE)</f>
        <v>34</v>
      </c>
      <c r="J22" s="5">
        <f>VLOOKUP($A22,'ESPN FPI'!$A$2:$H$131,8,FALSE)</f>
        <v>12</v>
      </c>
      <c r="K22" s="5">
        <f>VLOOKUP(A22,'ESPN Efficiency'!$A$2:$E$131,3,FALSE)</f>
        <v>60.4</v>
      </c>
      <c r="L22" s="5">
        <f>VLOOKUP($A22,'ESPN Efficiency'!$A$2:$E$131,4,FALSE)</f>
        <v>57.2</v>
      </c>
      <c r="M22" s="5">
        <f>VLOOKUP($A22,'ESPN Efficiency'!$A$2:$E$131,5,FALSE)</f>
        <v>57.4</v>
      </c>
      <c r="N22" s="11">
        <f>VLOOKUP($A22,'2021 Team Advanced Stats'!$A$2:$CB$131,5,FALSE)</f>
        <v>0.23619557054791199</v>
      </c>
      <c r="O22" s="11">
        <f>VLOOKUP($A22,'2021 Team Advanced Stats'!$A$2:$CB$131,6,FALSE)</f>
        <v>212.812209063669</v>
      </c>
      <c r="P22" s="11">
        <f>VLOOKUP($A22,'2021 Team Advanced Stats'!$A$2:$CB$131,7,FALSE)</f>
        <v>0.45283018867924502</v>
      </c>
      <c r="Q22" s="11">
        <f>VLOOKUP($A22,'2021 Team Advanced Stats'!$A$2:$CB$131,8,FALSE)</f>
        <v>1.25732875773706</v>
      </c>
      <c r="R22" s="11">
        <f>VLOOKUP($A22,'2021 Team Advanced Stats'!$A$2:$CB$131,11,FALSE)</f>
        <v>3.1195171026156898</v>
      </c>
      <c r="S22" s="11">
        <f>VLOOKUP($A22,'2021 Team Advanced Stats'!$A$2:$CB$131,18,FALSE)</f>
        <v>4.1341463414634099</v>
      </c>
      <c r="T22" s="11">
        <f>VLOOKUP($A22,'2021 Team Advanced Stats'!$A$2:$CB$131,21,FALSE)</f>
        <v>0.15316315205327399</v>
      </c>
      <c r="U22" s="11">
        <f>VLOOKUP($A22,'2021 Team Advanced Stats'!$A$2:$CB$131,22,FALSE)</f>
        <v>0.110987791342952</v>
      </c>
      <c r="V22" s="11">
        <f>VLOOKUP($A22,'2021 Team Advanced Stats'!$A$2:$CB$131,23,FALSE)</f>
        <v>4.2175360710321803E-2</v>
      </c>
      <c r="W22" s="11">
        <f>VLOOKUP($A22,'2021 Team Advanced Stats'!$A$2:$CB$131,32,FALSE)</f>
        <v>0.55160932297447196</v>
      </c>
      <c r="X22" s="11">
        <f>VLOOKUP($A22,'2021 Team Advanced Stats'!$A$2:$CB$131,33,FALSE)</f>
        <v>0.214663657274581</v>
      </c>
      <c r="Y22" s="11">
        <f>VLOOKUP($A22,'2021 Team Advanced Stats'!$A$2:$CB$131,34,FALSE)</f>
        <v>106.687837665467</v>
      </c>
      <c r="Z22" s="11">
        <f>VLOOKUP($A22,'2021 Team Advanced Stats'!$A$2:$CB$131,35,FALSE)</f>
        <v>0.46277665995975797</v>
      </c>
      <c r="AA22" s="11">
        <f>VLOOKUP($A22,'2021 Team Advanced Stats'!$A$2:$CB$131,36,FALSE)</f>
        <v>1.0438994321284201</v>
      </c>
      <c r="AB22" s="11">
        <f>VLOOKUP($A22,'2021 Team Advanced Stats'!$A$2:$CB$131,37,FALSE)</f>
        <v>0.44839067702552698</v>
      </c>
      <c r="AC22" s="11">
        <f>VLOOKUP($A22,'2021 Team Advanced Stats'!$A$2:$CB$131,38,FALSE)</f>
        <v>0.262684087619312</v>
      </c>
      <c r="AD22" s="11">
        <f>VLOOKUP($A22,'2021 Team Advanced Stats'!$A$2:$CB$131,39,FALSE)</f>
        <v>106.124371398202</v>
      </c>
      <c r="AE22" s="11">
        <f>VLOOKUP($A22,'2021 Team Advanced Stats'!$A$2:$CB$131,40,FALSE)</f>
        <v>0.44059405940593999</v>
      </c>
      <c r="AF22" s="11">
        <f>VLOOKUP($A22,'2021 Team Advanced Stats'!$A$2:$CB$131,41,FALSE)</f>
        <v>1.5331082234111399</v>
      </c>
      <c r="AG22" s="11">
        <f>VLOOKUP($A22,'2021 Team Advanced Stats'!$A$2:$CB$131,44,FALSE)</f>
        <v>0.16344503853322601</v>
      </c>
      <c r="AH22" s="11">
        <f>VLOOKUP($A22,'2021 Team Advanced Stats'!$A$2:$CB$131,45,FALSE)</f>
        <v>139.41861786884201</v>
      </c>
      <c r="AI22" s="11">
        <f>VLOOKUP($A22,'2021 Team Advanced Stats'!$A$2:$CB$131,46,FALSE)</f>
        <v>0.38218053927315299</v>
      </c>
      <c r="AJ22" s="11">
        <f>VLOOKUP($A22,'2021 Team Advanced Stats'!$A$2:$CB$131,47,FALSE)</f>
        <v>1.4000071338829001</v>
      </c>
      <c r="AK22" s="11">
        <f>VLOOKUP($A22,'2021 Team Advanced Stats'!$A$2:$CB$131,50,FALSE)</f>
        <v>3.3204597701149399</v>
      </c>
      <c r="AL22" s="11">
        <f>VLOOKUP($A22,'2021 Team Advanced Stats'!$A$2:$CB$131,57,FALSE)</f>
        <v>3.1904761904761898</v>
      </c>
      <c r="AM22" s="11">
        <f>VLOOKUP($A22,'2021 Team Advanced Stats'!$A$2:$CB$131,60,FALSE)</f>
        <v>0.19577960140679901</v>
      </c>
      <c r="AN22" s="11">
        <f>VLOOKUP($A22,'2021 Team Advanced Stats'!$A$2:$CB$131,61,FALSE)</f>
        <v>0.121922626025791</v>
      </c>
      <c r="AO22" s="11">
        <f>VLOOKUP($A22,'2021 Team Advanced Stats'!$A$2:$CB$131,62,FALSE)</f>
        <v>7.3856975381008202E-2</v>
      </c>
      <c r="AP22" s="11">
        <f>VLOOKUP($A22,'2021 Team Advanced Stats'!$A$2:$CB$131,72,FALSE)</f>
        <v>0.50996483001172299</v>
      </c>
      <c r="AQ22" s="11">
        <f>VLOOKUP($A22,'2021 Team Advanced Stats'!$A$2:$CB$131,73,FALSE)</f>
        <v>0.19078488184020301</v>
      </c>
      <c r="AR22" s="11">
        <f>VLOOKUP($A22,'2021 Team Advanced Stats'!$A$2:$CB$131,74,FALSE)</f>
        <v>82.991423600488304</v>
      </c>
      <c r="AS22" s="11">
        <f>VLOOKUP($A22,'2021 Team Advanced Stats'!$A$2:$CB$131,75,FALSE)</f>
        <v>0.418390804597701</v>
      </c>
      <c r="AT22" s="11">
        <f>VLOOKUP($A22,'2021 Team Advanced Stats'!$A$2:$CB$131,76,FALSE)</f>
        <v>1.0791892532637299</v>
      </c>
      <c r="AU22" s="11">
        <f>VLOOKUP($A22,'2021 Team Advanced Stats'!$A$2:$CB$131,77,FALSE)</f>
        <v>0.48300117233294199</v>
      </c>
      <c r="AV22" s="11">
        <f>VLOOKUP($A22,'2021 Team Advanced Stats'!$A$2:$CB$131,78,FALSE)</f>
        <v>0.16857075217192299</v>
      </c>
      <c r="AW22" s="11">
        <f>VLOOKUP($A22,'2021 Team Advanced Stats'!$A$2:$CB$131,79,FALSE)</f>
        <v>0.34951456310679602</v>
      </c>
      <c r="AX22" s="11">
        <f>VLOOKUP($A22,'2021 Team Advanced Stats'!$A$2:$CB$131,80,FALSE)</f>
        <v>1.80548528855433</v>
      </c>
      <c r="AY22" s="17">
        <f>IFERROR(VLOOKUP($A22,'2021PFF Preseason All Americans'!$H$3:$J$55,2,FALSE),"0")</f>
        <v>1</v>
      </c>
      <c r="AZ22" s="18">
        <f>IFERROR(VLOOKUP($A22,'2021PFF Preseason All Americans'!$H$3:$J$55,3,FALSE),"0")</f>
        <v>0</v>
      </c>
      <c r="BA22" s="12">
        <f t="shared" si="0"/>
        <v>1</v>
      </c>
    </row>
    <row r="23" spans="1:53" s="11" customFormat="1" x14ac:dyDescent="0.3">
      <c r="A23" s="5" t="s">
        <v>194</v>
      </c>
      <c r="B23" s="5">
        <f>VLOOKUP(A23,'Record-ATS'!$A$2:$E$131,3,FALSE)</f>
        <v>0.85699999999999998</v>
      </c>
      <c r="C23" s="5">
        <f>VLOOKUP(A23,'Record-ATS'!$A$2:$E$131,5,FALSE)</f>
        <v>2.8</v>
      </c>
      <c r="D23" s="5">
        <f>IFERROR(VLOOKUP(A23,'AP Preseason Rankings'!$C$2:$H$26,2,FALSE),VLOOKUP(A23,'ESPN FPI'!$A$2:$D$131,4,FALSE))</f>
        <v>57</v>
      </c>
      <c r="E23" s="5">
        <f>IFERROR(VLOOKUP(A23,'AP Final Rankings'!$C$2:$H$26,2,FALSE),VLOOKUP(A23,'ESPN FPI'!$A$2:$D$131,4,FALSE))</f>
        <v>57</v>
      </c>
      <c r="F23" s="5">
        <f>IFERROR(VLOOKUP(A23,'ESPN FPI'!$A$2:$C$131,3,FALSE),"NR")</f>
        <v>1.8</v>
      </c>
      <c r="G23" s="5">
        <f>VLOOKUP($A23,'ESPN FPI'!$A$2:$H$131,5,FALSE)</f>
        <v>26</v>
      </c>
      <c r="H23" s="5">
        <f>VLOOKUP($A23,'ESPN FPI'!$A$2:$H$131,6,FALSE)</f>
        <v>118</v>
      </c>
      <c r="I23" s="5">
        <f>VLOOKUP($A23,'ESPN FPI'!$A$2:$H$131,7,FALSE)</f>
        <v>62</v>
      </c>
      <c r="J23" s="5">
        <f>VLOOKUP($A23,'ESPN FPI'!$A$2:$H$131,8,FALSE)</f>
        <v>25</v>
      </c>
      <c r="K23" s="5">
        <f>VLOOKUP(A23,'ESPN Efficiency'!$A$2:$E$131,3,FALSE)</f>
        <v>60.4</v>
      </c>
      <c r="L23" s="5">
        <f>VLOOKUP($A23,'ESPN Efficiency'!$A$2:$E$131,4,FALSE)</f>
        <v>65.400000000000006</v>
      </c>
      <c r="M23" s="5">
        <f>VLOOKUP($A23,'ESPN Efficiency'!$A$2:$E$131,5,FALSE)</f>
        <v>49</v>
      </c>
      <c r="N23" s="11">
        <f>VLOOKUP($A23,'2021 Team Advanced Stats'!$A$2:$CB$131,5,FALSE)</f>
        <v>0.26052441930259701</v>
      </c>
      <c r="O23" s="11">
        <f>VLOOKUP($A23,'2021 Team Advanced Stats'!$A$2:$CB$131,6,FALSE)</f>
        <v>258.70074836747898</v>
      </c>
      <c r="P23" s="11">
        <f>VLOOKUP($A23,'2021 Team Advanced Stats'!$A$2:$CB$131,7,FALSE)</f>
        <v>0.45015105740181199</v>
      </c>
      <c r="Q23" s="11">
        <f>VLOOKUP($A23,'2021 Team Advanced Stats'!$A$2:$CB$131,8,FALSE)</f>
        <v>1.2880124844819401</v>
      </c>
      <c r="R23" s="11">
        <f>VLOOKUP($A23,'2021 Team Advanced Stats'!$A$2:$CB$131,11,FALSE)</f>
        <v>3.16904315196998</v>
      </c>
      <c r="S23" s="11">
        <f>VLOOKUP($A23,'2021 Team Advanced Stats'!$A$2:$CB$131,18,FALSE)</f>
        <v>4.3723404255319096</v>
      </c>
      <c r="T23" s="11">
        <f>VLOOKUP($A23,'2021 Team Advanced Stats'!$A$2:$CB$131,21,FALSE)</f>
        <v>0.13695871097683701</v>
      </c>
      <c r="U23" s="11">
        <f>VLOOKUP($A23,'2021 Team Advanced Stats'!$A$2:$CB$131,22,FALSE)</f>
        <v>9.2648539778449099E-2</v>
      </c>
      <c r="V23" s="11">
        <f>VLOOKUP($A23,'2021 Team Advanced Stats'!$A$2:$CB$131,23,FALSE)</f>
        <v>4.4310171198388697E-2</v>
      </c>
      <c r="W23" s="11">
        <f>VLOOKUP($A23,'2021 Team Advanced Stats'!$A$2:$CB$131,32,FALSE)</f>
        <v>0.53675730110775399</v>
      </c>
      <c r="X23" s="11">
        <f>VLOOKUP($A23,'2021 Team Advanced Stats'!$A$2:$CB$131,33,FALSE)</f>
        <v>0.14810735419899099</v>
      </c>
      <c r="Y23" s="11">
        <f>VLOOKUP($A23,'2021 Team Advanced Stats'!$A$2:$CB$131,34,FALSE)</f>
        <v>78.941219788062298</v>
      </c>
      <c r="Z23" s="11">
        <f>VLOOKUP($A23,'2021 Team Advanced Stats'!$A$2:$CB$131,35,FALSE)</f>
        <v>0.43339587242026201</v>
      </c>
      <c r="AA23" s="11">
        <f>VLOOKUP($A23,'2021 Team Advanced Stats'!$A$2:$CB$131,36,FALSE)</f>
        <v>0.98924357661204498</v>
      </c>
      <c r="AB23" s="11">
        <f>VLOOKUP($A23,'2021 Team Advanced Stats'!$A$2:$CB$131,37,FALSE)</f>
        <v>0.46122860020140899</v>
      </c>
      <c r="AC23" s="11">
        <f>VLOOKUP($A23,'2021 Team Advanced Stats'!$A$2:$CB$131,38,FALSE)</f>
        <v>0.40529440427157798</v>
      </c>
      <c r="AD23" s="11">
        <f>VLOOKUP($A23,'2021 Team Advanced Stats'!$A$2:$CB$131,39,FALSE)</f>
        <v>185.624837156382</v>
      </c>
      <c r="AE23" s="11">
        <f>VLOOKUP($A23,'2021 Team Advanced Stats'!$A$2:$CB$131,40,FALSE)</f>
        <v>0.47161572052401701</v>
      </c>
      <c r="AF23" s="11">
        <f>VLOOKUP($A23,'2021 Team Advanced Stats'!$A$2:$CB$131,41,FALSE)</f>
        <v>1.6075292331761299</v>
      </c>
      <c r="AG23" s="11">
        <f>VLOOKUP($A23,'2021 Team Advanced Stats'!$A$2:$CB$131,44,FALSE)</f>
        <v>0.18954024506709799</v>
      </c>
      <c r="AH23" s="11">
        <f>VLOOKUP($A23,'2021 Team Advanced Stats'!$A$2:$CB$131,45,FALSE)</f>
        <v>173.80840472652801</v>
      </c>
      <c r="AI23" s="11">
        <f>VLOOKUP($A23,'2021 Team Advanced Stats'!$A$2:$CB$131,46,FALSE)</f>
        <v>0.41439476553980298</v>
      </c>
      <c r="AJ23" s="11">
        <f>VLOOKUP($A23,'2021 Team Advanced Stats'!$A$2:$CB$131,47,FALSE)</f>
        <v>1.33959595868292</v>
      </c>
      <c r="AK23" s="11">
        <f>VLOOKUP($A23,'2021 Team Advanced Stats'!$A$2:$CB$131,50,FALSE)</f>
        <v>3.0057906458797299</v>
      </c>
      <c r="AL23" s="11">
        <f>VLOOKUP($A23,'2021 Team Advanced Stats'!$A$2:$CB$131,57,FALSE)</f>
        <v>3.9027777777777701</v>
      </c>
      <c r="AM23" s="11">
        <f>VLOOKUP($A23,'2021 Team Advanced Stats'!$A$2:$CB$131,60,FALSE)</f>
        <v>0.18320610687022901</v>
      </c>
      <c r="AN23" s="11">
        <f>VLOOKUP($A23,'2021 Team Advanced Stats'!$A$2:$CB$131,61,FALSE)</f>
        <v>0.124318429661941</v>
      </c>
      <c r="AO23" s="11">
        <f>VLOOKUP($A23,'2021 Team Advanced Stats'!$A$2:$CB$131,62,FALSE)</f>
        <v>5.8887677208287803E-2</v>
      </c>
      <c r="AP23" s="11">
        <f>VLOOKUP($A23,'2021 Team Advanced Stats'!$A$2:$CB$131,72,FALSE)</f>
        <v>0.48964013086150399</v>
      </c>
      <c r="AQ23" s="11">
        <f>VLOOKUP($A23,'2021 Team Advanced Stats'!$A$2:$CB$131,73,FALSE)</f>
        <v>9.7415732750091605E-2</v>
      </c>
      <c r="AR23" s="11">
        <f>VLOOKUP($A23,'2021 Team Advanced Stats'!$A$2:$CB$131,74,FALSE)</f>
        <v>43.739664004791102</v>
      </c>
      <c r="AS23" s="11">
        <f>VLOOKUP($A23,'2021 Team Advanced Stats'!$A$2:$CB$131,75,FALSE)</f>
        <v>0.40757238307349603</v>
      </c>
      <c r="AT23" s="11">
        <f>VLOOKUP($A23,'2021 Team Advanced Stats'!$A$2:$CB$131,76,FALSE)</f>
        <v>0.93818209332212699</v>
      </c>
      <c r="AU23" s="11">
        <f>VLOOKUP($A23,'2021 Team Advanced Stats'!$A$2:$CB$131,77,FALSE)</f>
        <v>0.50490730643402404</v>
      </c>
      <c r="AV23" s="11">
        <f>VLOOKUP($A23,'2021 Team Advanced Stats'!$A$2:$CB$131,78,FALSE)</f>
        <v>0.32884375820888001</v>
      </c>
      <c r="AW23" s="11">
        <f>VLOOKUP($A23,'2021 Team Advanced Stats'!$A$2:$CB$131,79,FALSE)</f>
        <v>0.42548596112310999</v>
      </c>
      <c r="AX23" s="11">
        <f>VLOOKUP($A23,'2021 Team Advanced Stats'!$A$2:$CB$131,80,FALSE)</f>
        <v>1.7124829503632599</v>
      </c>
      <c r="AY23" s="17" t="str">
        <f>IFERROR(VLOOKUP($A23,'2021PFF Preseason All Americans'!$H$3:$J$55,2,FALSE),"0")</f>
        <v>0</v>
      </c>
      <c r="AZ23" s="18" t="str">
        <f>IFERROR(VLOOKUP($A23,'2021PFF Preseason All Americans'!$H$3:$J$55,3,FALSE),"0")</f>
        <v>0</v>
      </c>
      <c r="BA23" s="12">
        <f t="shared" si="0"/>
        <v>0</v>
      </c>
    </row>
    <row r="24" spans="1:53" s="11" customFormat="1" x14ac:dyDescent="0.3">
      <c r="A24" s="5" t="s">
        <v>53</v>
      </c>
      <c r="B24" s="5">
        <f>VLOOKUP(A24,'Record-ATS'!$A$2:$E$131,3,FALSE)</f>
        <v>0.84599999999999997</v>
      </c>
      <c r="C24" s="5">
        <f>VLOOKUP(A24,'Record-ATS'!$A$2:$E$131,5,FALSE)</f>
        <v>-1</v>
      </c>
      <c r="D24" s="5">
        <f>IFERROR(VLOOKUP(A24,'AP Preseason Rankings'!$C$2:$H$26,2,FALSE),VLOOKUP(A24,'ESPN FPI'!$A$2:$D$131,4,FALSE))</f>
        <v>22</v>
      </c>
      <c r="E24" s="5">
        <f>IFERROR(VLOOKUP(A24,'AP Final Rankings'!$C$2:$H$26,2,FALSE),VLOOKUP(A24,'ESPN FPI'!$A$2:$D$131,4,FALSE))</f>
        <v>45</v>
      </c>
      <c r="F24" s="5">
        <f>IFERROR(VLOOKUP(A24,'ESPN FPI'!$A$2:$C$131,3,FALSE),"NR")</f>
        <v>5.0999999999999996</v>
      </c>
      <c r="G24" s="5">
        <f>VLOOKUP($A24,'ESPN FPI'!$A$2:$H$131,5,FALSE)</f>
        <v>34</v>
      </c>
      <c r="H24" s="5">
        <f>VLOOKUP($A24,'ESPN FPI'!$A$2:$H$131,6,FALSE)</f>
        <v>130</v>
      </c>
      <c r="I24" s="5">
        <f>VLOOKUP($A24,'ESPN FPI'!$A$2:$H$131,7,FALSE)</f>
        <v>47</v>
      </c>
      <c r="J24" s="5">
        <f>VLOOKUP($A24,'ESPN FPI'!$A$2:$H$131,8,FALSE)</f>
        <v>5</v>
      </c>
      <c r="K24" s="5">
        <f>VLOOKUP(A24,'ESPN Efficiency'!$A$2:$E$131,3,FALSE)</f>
        <v>64.7</v>
      </c>
      <c r="L24" s="5">
        <f>VLOOKUP($A24,'ESPN Efficiency'!$A$2:$E$131,4,FALSE)</f>
        <v>79.400000000000006</v>
      </c>
      <c r="M24" s="5">
        <f>VLOOKUP($A24,'ESPN Efficiency'!$A$2:$E$131,5,FALSE)</f>
        <v>38.9</v>
      </c>
      <c r="N24" s="11">
        <f>VLOOKUP($A24,'2021 Team Advanced Stats'!$A$2:$CB$131,5,FALSE)</f>
        <v>0.438211477941432</v>
      </c>
      <c r="O24" s="11">
        <f>VLOOKUP($A24,'2021 Team Advanced Stats'!$A$2:$CB$131,6,FALSE)</f>
        <v>334.35535766931298</v>
      </c>
      <c r="P24" s="11">
        <f>VLOOKUP($A24,'2021 Team Advanced Stats'!$A$2:$CB$131,7,FALSE)</f>
        <v>0.52555701179554304</v>
      </c>
      <c r="Q24" s="11">
        <f>VLOOKUP($A24,'2021 Team Advanced Stats'!$A$2:$CB$131,8,FALSE)</f>
        <v>1.3541374317075701</v>
      </c>
      <c r="R24" s="11">
        <f>VLOOKUP($A24,'2021 Team Advanced Stats'!$A$2:$CB$131,11,FALSE)</f>
        <v>3.5346666666666602</v>
      </c>
      <c r="S24" s="11">
        <f>VLOOKUP($A24,'2021 Team Advanced Stats'!$A$2:$CB$131,18,FALSE)</f>
        <v>4.9466666666666601</v>
      </c>
      <c r="T24" s="11">
        <f>VLOOKUP($A24,'2021 Team Advanced Stats'!$A$2:$CB$131,21,FALSE)</f>
        <v>0.13826998689384001</v>
      </c>
      <c r="U24" s="11">
        <f>VLOOKUP($A24,'2021 Team Advanced Stats'!$A$2:$CB$131,22,FALSE)</f>
        <v>0.10288335517693301</v>
      </c>
      <c r="V24" s="11">
        <f>VLOOKUP($A24,'2021 Team Advanced Stats'!$A$2:$CB$131,23,FALSE)</f>
        <v>3.5386631716906897E-2</v>
      </c>
      <c r="W24" s="11">
        <f>VLOOKUP($A24,'2021 Team Advanced Stats'!$A$2:$CB$131,32,FALSE)</f>
        <v>0.58977719528178196</v>
      </c>
      <c r="X24" s="11">
        <f>VLOOKUP($A24,'2021 Team Advanced Stats'!$A$2:$CB$131,33,FALSE)</f>
        <v>0.33774793351235199</v>
      </c>
      <c r="Y24" s="11">
        <f>VLOOKUP($A24,'2021 Team Advanced Stats'!$A$2:$CB$131,34,FALSE)</f>
        <v>151.98657008055801</v>
      </c>
      <c r="Z24" s="11">
        <f>VLOOKUP($A24,'2021 Team Advanced Stats'!$A$2:$CB$131,35,FALSE)</f>
        <v>0.50444444444444403</v>
      </c>
      <c r="AA24" s="11">
        <f>VLOOKUP($A24,'2021 Team Advanced Stats'!$A$2:$CB$131,36,FALSE)</f>
        <v>1.1439352700644301</v>
      </c>
      <c r="AB24" s="11">
        <f>VLOOKUP($A24,'2021 Team Advanced Stats'!$A$2:$CB$131,37,FALSE)</f>
        <v>0.408912188728702</v>
      </c>
      <c r="AC24" s="11">
        <f>VLOOKUP($A24,'2021 Team Advanced Stats'!$A$2:$CB$131,38,FALSE)</f>
        <v>0.58575737238935099</v>
      </c>
      <c r="AD24" s="11">
        <f>VLOOKUP($A24,'2021 Team Advanced Stats'!$A$2:$CB$131,39,FALSE)</f>
        <v>182.75630018547699</v>
      </c>
      <c r="AE24" s="11">
        <f>VLOOKUP($A24,'2021 Team Advanced Stats'!$A$2:$CB$131,40,FALSE)</f>
        <v>0.55769230769230704</v>
      </c>
      <c r="AF24" s="11">
        <f>VLOOKUP($A24,'2021 Team Advanced Stats'!$A$2:$CB$131,41,FALSE)</f>
        <v>1.6283666885638599</v>
      </c>
      <c r="AG24" s="11">
        <f>VLOOKUP($A24,'2021 Team Advanced Stats'!$A$2:$CB$131,44,FALSE)</f>
        <v>0.160654422987315</v>
      </c>
      <c r="AH24" s="11">
        <f>VLOOKUP($A24,'2021 Team Advanced Stats'!$A$2:$CB$131,45,FALSE)</f>
        <v>123.382596854258</v>
      </c>
      <c r="AI24" s="11">
        <f>VLOOKUP($A24,'2021 Team Advanced Stats'!$A$2:$CB$131,46,FALSE)</f>
        <v>0.40885416666666602</v>
      </c>
      <c r="AJ24" s="11">
        <f>VLOOKUP($A24,'2021 Team Advanced Stats'!$A$2:$CB$131,47,FALSE)</f>
        <v>1.3102292088636001</v>
      </c>
      <c r="AK24" s="11">
        <f>VLOOKUP($A24,'2021 Team Advanced Stats'!$A$2:$CB$131,50,FALSE)</f>
        <v>2.9739130434782601</v>
      </c>
      <c r="AL24" s="11">
        <f>VLOOKUP($A24,'2021 Team Advanced Stats'!$A$2:$CB$131,57,FALSE)</f>
        <v>4.0357142857142803</v>
      </c>
      <c r="AM24" s="11">
        <f>VLOOKUP($A24,'2021 Team Advanced Stats'!$A$2:$CB$131,60,FALSE)</f>
        <v>0.18880208333333301</v>
      </c>
      <c r="AN24" s="11">
        <f>VLOOKUP($A24,'2021 Team Advanced Stats'!$A$2:$CB$131,61,FALSE)</f>
        <v>0.13151041666666599</v>
      </c>
      <c r="AO24" s="11">
        <f>VLOOKUP($A24,'2021 Team Advanced Stats'!$A$2:$CB$131,62,FALSE)</f>
        <v>5.7291666666666602E-2</v>
      </c>
      <c r="AP24" s="11">
        <f>VLOOKUP($A24,'2021 Team Advanced Stats'!$A$2:$CB$131,72,FALSE)</f>
        <v>0.50911458333333304</v>
      </c>
      <c r="AQ24" s="11">
        <f>VLOOKUP($A24,'2021 Team Advanced Stats'!$A$2:$CB$131,73,FALSE)</f>
        <v>0.17419948311339101</v>
      </c>
      <c r="AR24" s="11">
        <f>VLOOKUP($A24,'2021 Team Advanced Stats'!$A$2:$CB$131,74,FALSE)</f>
        <v>68.111997897335996</v>
      </c>
      <c r="AS24" s="11">
        <f>VLOOKUP($A24,'2021 Team Advanced Stats'!$A$2:$CB$131,75,FALSE)</f>
        <v>0.43222506393861798</v>
      </c>
      <c r="AT24" s="11">
        <f>VLOOKUP($A24,'2021 Team Advanced Stats'!$A$2:$CB$131,76,FALSE)</f>
        <v>1.0321515645169701</v>
      </c>
      <c r="AU24" s="11">
        <f>VLOOKUP($A24,'2021 Team Advanced Stats'!$A$2:$CB$131,77,FALSE)</f>
        <v>0.48307291666666602</v>
      </c>
      <c r="AV24" s="11">
        <f>VLOOKUP($A24,'2021 Team Advanced Stats'!$A$2:$CB$131,78,FALSE)</f>
        <v>0.20919316942817701</v>
      </c>
      <c r="AW24" s="11">
        <f>VLOOKUP($A24,'2021 Team Advanced Stats'!$A$2:$CB$131,79,FALSE)</f>
        <v>0.39083557951482401</v>
      </c>
      <c r="AX24" s="11">
        <f>VLOOKUP($A24,'2021 Team Advanced Stats'!$A$2:$CB$131,80,FALSE)</f>
        <v>1.6343334977917401</v>
      </c>
      <c r="AY24" s="17">
        <f>IFERROR(VLOOKUP($A24,'2021PFF Preseason All Americans'!$H$3:$J$55,2,FALSE),"0")</f>
        <v>1</v>
      </c>
      <c r="AZ24" s="18">
        <f>IFERROR(VLOOKUP($A24,'2021PFF Preseason All Americans'!$H$3:$J$55,3,FALSE),"0")</f>
        <v>0</v>
      </c>
      <c r="BA24" s="12">
        <f t="shared" si="0"/>
        <v>1</v>
      </c>
    </row>
    <row r="25" spans="1:53" s="11" customFormat="1" x14ac:dyDescent="0.3">
      <c r="A25" s="5" t="s">
        <v>127</v>
      </c>
      <c r="B25" s="5">
        <f>VLOOKUP(A25,'Record-ATS'!$A$2:$E$131,3,FALSE)</f>
        <v>0.84599999999999997</v>
      </c>
      <c r="C25" s="5">
        <f>VLOOKUP(A25,'Record-ATS'!$A$2:$E$131,5,FALSE)</f>
        <v>4.3</v>
      </c>
      <c r="D25" s="5">
        <f>IFERROR(VLOOKUP(A25,'AP Preseason Rankings'!$C$2:$H$26,2,FALSE),VLOOKUP(A25,'ESPN FPI'!$A$2:$D$131,4,FALSE))</f>
        <v>4</v>
      </c>
      <c r="E25" s="5">
        <f>IFERROR(VLOOKUP(A25,'AP Final Rankings'!$C$2:$H$26,2,FALSE),VLOOKUP(A25,'ESPN FPI'!$A$2:$D$131,4,FALSE))</f>
        <v>6</v>
      </c>
      <c r="F25" s="5">
        <f>IFERROR(VLOOKUP(A25,'ESPN FPI'!$A$2:$C$131,3,FALSE),"NR")</f>
        <v>24</v>
      </c>
      <c r="G25" s="5">
        <f>VLOOKUP($A25,'ESPN FPI'!$A$2:$H$131,5,FALSE)</f>
        <v>8</v>
      </c>
      <c r="H25" s="5">
        <f>VLOOKUP($A25,'ESPN FPI'!$A$2:$H$131,6,FALSE)</f>
        <v>27</v>
      </c>
      <c r="I25" s="5">
        <f>VLOOKUP($A25,'ESPN FPI'!$A$2:$H$131,7,FALSE)</f>
        <v>4</v>
      </c>
      <c r="J25" s="5">
        <f>VLOOKUP($A25,'ESPN FPI'!$A$2:$H$131,8,FALSE)</f>
        <v>8</v>
      </c>
      <c r="K25" s="5">
        <f>VLOOKUP(A25,'ESPN Efficiency'!$A$2:$E$131,3,FALSE)</f>
        <v>86.7</v>
      </c>
      <c r="L25" s="5">
        <f>VLOOKUP($A25,'ESPN Efficiency'!$A$2:$E$131,4,FALSE)</f>
        <v>93.2</v>
      </c>
      <c r="M25" s="5">
        <f>VLOOKUP($A25,'ESPN Efficiency'!$A$2:$E$131,5,FALSE)</f>
        <v>59.6</v>
      </c>
      <c r="N25" s="11">
        <f>VLOOKUP($A25,'2021 Team Advanced Stats'!$A$2:$CB$131,5,FALSE)</f>
        <v>0.43737971746235998</v>
      </c>
      <c r="O25" s="11">
        <f>VLOOKUP($A25,'2021 Team Advanced Stats'!$A$2:$CB$131,6,FALSE)</f>
        <v>399.76506176059701</v>
      </c>
      <c r="P25" s="11">
        <f>VLOOKUP($A25,'2021 Team Advanced Stats'!$A$2:$CB$131,7,FALSE)</f>
        <v>0.52844638949671696</v>
      </c>
      <c r="Q25" s="11">
        <f>VLOOKUP($A25,'2021 Team Advanced Stats'!$A$2:$CB$131,8,FALSE)</f>
        <v>1.3639762873902299</v>
      </c>
      <c r="R25" s="11">
        <f>VLOOKUP($A25,'2021 Team Advanced Stats'!$A$2:$CB$131,11,FALSE)</f>
        <v>3.3509852216748701</v>
      </c>
      <c r="S25" s="11">
        <f>VLOOKUP($A25,'2021 Team Advanced Stats'!$A$2:$CB$131,18,FALSE)</f>
        <v>4.88043478260869</v>
      </c>
      <c r="T25" s="11">
        <f>VLOOKUP($A25,'2021 Team Advanced Stats'!$A$2:$CB$131,21,FALSE)</f>
        <v>0.109409190371991</v>
      </c>
      <c r="U25" s="11">
        <f>VLOOKUP($A25,'2021 Team Advanced Stats'!$A$2:$CB$131,22,FALSE)</f>
        <v>6.4551422319474805E-2</v>
      </c>
      <c r="V25" s="11">
        <f>VLOOKUP($A25,'2021 Team Advanced Stats'!$A$2:$CB$131,23,FALSE)</f>
        <v>4.48577680525164E-2</v>
      </c>
      <c r="W25" s="11">
        <f>VLOOKUP($A25,'2021 Team Advanced Stats'!$A$2:$CB$131,32,FALSE)</f>
        <v>0.44420131291028397</v>
      </c>
      <c r="X25" s="11">
        <f>VLOOKUP($A25,'2021 Team Advanced Stats'!$A$2:$CB$131,33,FALSE)</f>
        <v>0.24738364265705101</v>
      </c>
      <c r="Y25" s="11">
        <f>VLOOKUP($A25,'2021 Team Advanced Stats'!$A$2:$CB$131,34,FALSE)</f>
        <v>100.437758918763</v>
      </c>
      <c r="Z25" s="11">
        <f>VLOOKUP($A25,'2021 Team Advanced Stats'!$A$2:$CB$131,35,FALSE)</f>
        <v>0.49261083743842299</v>
      </c>
      <c r="AA25" s="11">
        <f>VLOOKUP($A25,'2021 Team Advanced Stats'!$A$2:$CB$131,36,FALSE)</f>
        <v>1.0019651736679001</v>
      </c>
      <c r="AB25" s="11">
        <f>VLOOKUP($A25,'2021 Team Advanced Stats'!$A$2:$CB$131,37,FALSE)</f>
        <v>0.55579868708971503</v>
      </c>
      <c r="AC25" s="11">
        <f>VLOOKUP($A25,'2021 Team Advanced Stats'!$A$2:$CB$131,38,FALSE)</f>
        <v>0.58922697409809899</v>
      </c>
      <c r="AD25" s="11">
        <f>VLOOKUP($A25,'2021 Team Advanced Stats'!$A$2:$CB$131,39,FALSE)</f>
        <v>299.32730284183401</v>
      </c>
      <c r="AE25" s="11">
        <f>VLOOKUP($A25,'2021 Team Advanced Stats'!$A$2:$CB$131,40,FALSE)</f>
        <v>0.55708661417322802</v>
      </c>
      <c r="AF25" s="11">
        <f>VLOOKUP($A25,'2021 Team Advanced Stats'!$A$2:$CB$131,41,FALSE)</f>
        <v>1.6198145303035401</v>
      </c>
      <c r="AG25" s="11">
        <f>VLOOKUP($A25,'2021 Team Advanced Stats'!$A$2:$CB$131,44,FALSE)</f>
        <v>0.13230041279225499</v>
      </c>
      <c r="AH25" s="11">
        <f>VLOOKUP($A25,'2021 Team Advanced Stats'!$A$2:$CB$131,45,FALSE)</f>
        <v>119.33497233861399</v>
      </c>
      <c r="AI25" s="11">
        <f>VLOOKUP($A25,'2021 Team Advanced Stats'!$A$2:$CB$131,46,FALSE)</f>
        <v>0.42128603104212797</v>
      </c>
      <c r="AJ25" s="11">
        <f>VLOOKUP($A25,'2021 Team Advanced Stats'!$A$2:$CB$131,47,FALSE)</f>
        <v>1.2650672530532501</v>
      </c>
      <c r="AK25" s="11">
        <f>VLOOKUP($A25,'2021 Team Advanced Stats'!$A$2:$CB$131,50,FALSE)</f>
        <v>2.6936585365853598</v>
      </c>
      <c r="AL25" s="11">
        <f>VLOOKUP($A25,'2021 Team Advanced Stats'!$A$2:$CB$131,57,FALSE)</f>
        <v>3.6615384615384601</v>
      </c>
      <c r="AM25" s="11">
        <f>VLOOKUP($A25,'2021 Team Advanced Stats'!$A$2:$CB$131,60,FALSE)</f>
        <v>0.19290465631928999</v>
      </c>
      <c r="AN25" s="11">
        <f>VLOOKUP($A25,'2021 Team Advanced Stats'!$A$2:$CB$131,61,FALSE)</f>
        <v>0.11086474501108599</v>
      </c>
      <c r="AO25" s="11">
        <f>VLOOKUP($A25,'2021 Team Advanced Stats'!$A$2:$CB$131,62,FALSE)</f>
        <v>8.2039911308203997E-2</v>
      </c>
      <c r="AP25" s="11">
        <f>VLOOKUP($A25,'2021 Team Advanced Stats'!$A$2:$CB$131,72,FALSE)</f>
        <v>0.45454545454545398</v>
      </c>
      <c r="AQ25" s="11">
        <f>VLOOKUP($A25,'2021 Team Advanced Stats'!$A$2:$CB$131,73,FALSE)</f>
        <v>5.9395882562529902E-2</v>
      </c>
      <c r="AR25" s="11">
        <f>VLOOKUP($A25,'2021 Team Advanced Stats'!$A$2:$CB$131,74,FALSE)</f>
        <v>24.3523118506372</v>
      </c>
      <c r="AS25" s="11">
        <f>VLOOKUP($A25,'2021 Team Advanced Stats'!$A$2:$CB$131,75,FALSE)</f>
        <v>0.41463414634146301</v>
      </c>
      <c r="AT25" s="11">
        <f>VLOOKUP($A25,'2021 Team Advanced Stats'!$A$2:$CB$131,76,FALSE)</f>
        <v>0.96868035111722495</v>
      </c>
      <c r="AU25" s="11">
        <f>VLOOKUP($A25,'2021 Team Advanced Stats'!$A$2:$CB$131,77,FALSE)</f>
        <v>0.544345898004434</v>
      </c>
      <c r="AV25" s="11">
        <f>VLOOKUP($A25,'2021 Team Advanced Stats'!$A$2:$CB$131,78,FALSE)</f>
        <v>0.19673401732684101</v>
      </c>
      <c r="AW25" s="11">
        <f>VLOOKUP($A25,'2021 Team Advanced Stats'!$A$2:$CB$131,79,FALSE)</f>
        <v>0.427698574338085</v>
      </c>
      <c r="AX25" s="11">
        <f>VLOOKUP($A25,'2021 Team Advanced Stats'!$A$2:$CB$131,80,FALSE)</f>
        <v>1.5049995070014599</v>
      </c>
      <c r="AY25" s="17">
        <f>IFERROR(VLOOKUP($A25,'2021PFF Preseason All Americans'!$H$3:$J$55,2,FALSE),"0")</f>
        <v>3</v>
      </c>
      <c r="AZ25" s="18">
        <f>IFERROR(VLOOKUP($A25,'2021PFF Preseason All Americans'!$H$3:$J$55,3,FALSE),"0")</f>
        <v>2</v>
      </c>
      <c r="BA25" s="12">
        <f t="shared" si="0"/>
        <v>5</v>
      </c>
    </row>
    <row r="26" spans="1:53" s="11" customFormat="1" x14ac:dyDescent="0.3">
      <c r="A26" s="5" t="s">
        <v>62</v>
      </c>
      <c r="B26" s="5">
        <f>VLOOKUP(A26,'Record-ATS'!$A$2:$E$131,3,FALSE)</f>
        <v>0.78600000000000003</v>
      </c>
      <c r="C26" s="5">
        <f>VLOOKUP(A26,'Record-ATS'!$A$2:$E$131,5,FALSE)</f>
        <v>6.5</v>
      </c>
      <c r="D26" s="5">
        <f>IFERROR(VLOOKUP(A26,'AP Preseason Rankings'!$C$2:$H$26,2,FALSE),VLOOKUP(A26,'ESPN FPI'!$A$2:$D$131,4,FALSE))</f>
        <v>12</v>
      </c>
      <c r="E26" s="5">
        <f>IFERROR(VLOOKUP(A26,'AP Final Rankings'!$C$2:$H$26,2,FALSE),VLOOKUP(A26,'ESPN FPI'!$A$2:$D$131,4,FALSE))</f>
        <v>13</v>
      </c>
      <c r="F26" s="5">
        <f>IFERROR(VLOOKUP(A26,'ESPN FPI'!$A$2:$C$131,3,FALSE),"NR")</f>
        <v>14.2</v>
      </c>
      <c r="G26" s="5">
        <f>VLOOKUP($A26,'ESPN FPI'!$A$2:$H$131,5,FALSE)</f>
        <v>21</v>
      </c>
      <c r="H26" s="5">
        <f>VLOOKUP($A26,'ESPN FPI'!$A$2:$H$131,6,FALSE)</f>
        <v>57</v>
      </c>
      <c r="I26" s="5">
        <f>VLOOKUP($A26,'ESPN FPI'!$A$2:$H$131,7,FALSE)</f>
        <v>13</v>
      </c>
      <c r="J26" s="5">
        <f>VLOOKUP($A26,'ESPN FPI'!$A$2:$H$131,8,FALSE)</f>
        <v>9</v>
      </c>
      <c r="K26" s="5">
        <f>VLOOKUP(A26,'ESPN Efficiency'!$A$2:$E$131,3,FALSE)</f>
        <v>75.2</v>
      </c>
      <c r="L26" s="5">
        <f>VLOOKUP($A26,'ESPN Efficiency'!$A$2:$E$131,4,FALSE)</f>
        <v>66.400000000000006</v>
      </c>
      <c r="M26" s="5">
        <f>VLOOKUP($A26,'ESPN Efficiency'!$A$2:$E$131,5,FALSE)</f>
        <v>75.3</v>
      </c>
      <c r="N26" s="11">
        <f>VLOOKUP($A26,'2021 Team Advanced Stats'!$A$2:$CB$131,5,FALSE)</f>
        <v>0.29855809731532501</v>
      </c>
      <c r="O26" s="11">
        <f>VLOOKUP($A26,'2021 Team Advanced Stats'!$A$2:$CB$131,6,FALSE)</f>
        <v>301.842236385793</v>
      </c>
      <c r="P26" s="11">
        <f>VLOOKUP($A26,'2021 Team Advanced Stats'!$A$2:$CB$131,7,FALSE)</f>
        <v>0.47675568743817998</v>
      </c>
      <c r="Q26" s="11">
        <f>VLOOKUP($A26,'2021 Team Advanced Stats'!$A$2:$CB$131,8,FALSE)</f>
        <v>1.27169438819053</v>
      </c>
      <c r="R26" s="11">
        <f>VLOOKUP($A26,'2021 Team Advanced Stats'!$A$2:$CB$131,11,FALSE)</f>
        <v>3.1486081370449601</v>
      </c>
      <c r="S26" s="11">
        <f>VLOOKUP($A26,'2021 Team Advanced Stats'!$A$2:$CB$131,18,FALSE)</f>
        <v>4.5858585858585803</v>
      </c>
      <c r="T26" s="11">
        <f>VLOOKUP($A26,'2021 Team Advanced Stats'!$A$2:$CB$131,21,FALSE)</f>
        <v>0.14540059347181</v>
      </c>
      <c r="U26" s="11">
        <f>VLOOKUP($A26,'2021 Team Advanced Stats'!$A$2:$CB$131,22,FALSE)</f>
        <v>9.1988130563798204E-2</v>
      </c>
      <c r="V26" s="11">
        <f>VLOOKUP($A26,'2021 Team Advanced Stats'!$A$2:$CB$131,23,FALSE)</f>
        <v>5.3412462908011799E-2</v>
      </c>
      <c r="W26" s="11">
        <f>VLOOKUP($A26,'2021 Team Advanced Stats'!$A$2:$CB$131,32,FALSE)</f>
        <v>0.461918892185954</v>
      </c>
      <c r="X26" s="11">
        <f>VLOOKUP($A26,'2021 Team Advanced Stats'!$A$2:$CB$131,33,FALSE)</f>
        <v>0.18303643091903901</v>
      </c>
      <c r="Y26" s="11">
        <f>VLOOKUP($A26,'2021 Team Advanced Stats'!$A$2:$CB$131,34,FALSE)</f>
        <v>85.478013239191597</v>
      </c>
      <c r="Z26" s="11">
        <f>VLOOKUP($A26,'2021 Team Advanced Stats'!$A$2:$CB$131,35,FALSE)</f>
        <v>0.47323340471092001</v>
      </c>
      <c r="AA26" s="11">
        <f>VLOOKUP($A26,'2021 Team Advanced Stats'!$A$2:$CB$131,36,FALSE)</f>
        <v>0.890754171436547</v>
      </c>
      <c r="AB26" s="11">
        <f>VLOOKUP($A26,'2021 Team Advanced Stats'!$A$2:$CB$131,37,FALSE)</f>
        <v>0.53511374876359996</v>
      </c>
      <c r="AC26" s="11">
        <f>VLOOKUP($A26,'2021 Team Advanced Stats'!$A$2:$CB$131,38,FALSE)</f>
        <v>0.41319652166524301</v>
      </c>
      <c r="AD26" s="11">
        <f>VLOOKUP($A26,'2021 Team Advanced Stats'!$A$2:$CB$131,39,FALSE)</f>
        <v>223.53931822089601</v>
      </c>
      <c r="AE26" s="11">
        <f>VLOOKUP($A26,'2021 Team Advanced Stats'!$A$2:$CB$131,40,FALSE)</f>
        <v>0.48243992606284603</v>
      </c>
      <c r="AF26" s="11">
        <f>VLOOKUP($A26,'2021 Team Advanced Stats'!$A$2:$CB$131,41,FALSE)</f>
        <v>1.5942529625301101</v>
      </c>
      <c r="AG26" s="11">
        <f>VLOOKUP($A26,'2021 Team Advanced Stats'!$A$2:$CB$131,44,FALSE)</f>
        <v>7.3050090171328505E-2</v>
      </c>
      <c r="AH26" s="11">
        <f>VLOOKUP($A26,'2021 Team Advanced Stats'!$A$2:$CB$131,45,FALSE)</f>
        <v>67.6443834986502</v>
      </c>
      <c r="AI26" s="11">
        <f>VLOOKUP($A26,'2021 Team Advanced Stats'!$A$2:$CB$131,46,FALSE)</f>
        <v>0.38876889848812002</v>
      </c>
      <c r="AJ26" s="11">
        <f>VLOOKUP($A26,'2021 Team Advanced Stats'!$A$2:$CB$131,47,FALSE)</f>
        <v>1.2554680937098299</v>
      </c>
      <c r="AK26" s="11">
        <f>VLOOKUP($A26,'2021 Team Advanced Stats'!$A$2:$CB$131,50,FALSE)</f>
        <v>2.55264483627204</v>
      </c>
      <c r="AL26" s="11">
        <f>VLOOKUP($A26,'2021 Team Advanced Stats'!$A$2:$CB$131,57,FALSE)</f>
        <v>3.7222222222222201</v>
      </c>
      <c r="AM26" s="11">
        <f>VLOOKUP($A26,'2021 Team Advanced Stats'!$A$2:$CB$131,60,FALSE)</f>
        <v>0.19870410367170599</v>
      </c>
      <c r="AN26" s="11">
        <f>VLOOKUP($A26,'2021 Team Advanced Stats'!$A$2:$CB$131,61,FALSE)</f>
        <v>0.136069114470842</v>
      </c>
      <c r="AO26" s="11">
        <f>VLOOKUP($A26,'2021 Team Advanced Stats'!$A$2:$CB$131,62,FALSE)</f>
        <v>6.2634989200863897E-2</v>
      </c>
      <c r="AP26" s="11">
        <f>VLOOKUP($A26,'2021 Team Advanced Stats'!$A$2:$CB$131,72,FALSE)</f>
        <v>0.42872570194384402</v>
      </c>
      <c r="AQ26" s="11">
        <f>VLOOKUP($A26,'2021 Team Advanced Stats'!$A$2:$CB$131,73,FALSE)</f>
        <v>-2.7687959475707902E-2</v>
      </c>
      <c r="AR26" s="11">
        <f>VLOOKUP($A26,'2021 Team Advanced Stats'!$A$2:$CB$131,74,FALSE)</f>
        <v>-10.992119911855999</v>
      </c>
      <c r="AS26" s="11">
        <f>VLOOKUP($A26,'2021 Team Advanced Stats'!$A$2:$CB$131,75,FALSE)</f>
        <v>0.36523929471032701</v>
      </c>
      <c r="AT26" s="11">
        <f>VLOOKUP($A26,'2021 Team Advanced Stats'!$A$2:$CB$131,76,FALSE)</f>
        <v>0.88480727290888905</v>
      </c>
      <c r="AU26" s="11">
        <f>VLOOKUP($A26,'2021 Team Advanced Stats'!$A$2:$CB$131,77,FALSE)</f>
        <v>0.56911447084233202</v>
      </c>
      <c r="AV26" s="11">
        <f>VLOOKUP($A26,'2021 Team Advanced Stats'!$A$2:$CB$131,78,FALSE)</f>
        <v>0.152789428201691</v>
      </c>
      <c r="AW26" s="11">
        <f>VLOOKUP($A26,'2021 Team Advanced Stats'!$A$2:$CB$131,79,FALSE)</f>
        <v>0.40796963946869003</v>
      </c>
      <c r="AX26" s="11">
        <f>VLOOKUP($A26,'2021 Team Advanced Stats'!$A$2:$CB$131,80,FALSE)</f>
        <v>1.50544864727325</v>
      </c>
      <c r="AY26" s="17" t="str">
        <f>IFERROR(VLOOKUP($A26,'2021PFF Preseason All Americans'!$H$3:$J$55,2,FALSE),"0")</f>
        <v>0</v>
      </c>
      <c r="AZ26" s="18" t="str">
        <f>IFERROR(VLOOKUP($A26,'2021PFF Preseason All Americans'!$H$3:$J$55,3,FALSE),"0")</f>
        <v>0</v>
      </c>
      <c r="BA26" s="12">
        <f t="shared" si="0"/>
        <v>0</v>
      </c>
    </row>
    <row r="27" spans="1:53" s="11" customFormat="1" x14ac:dyDescent="0.3">
      <c r="A27" s="5" t="s">
        <v>134</v>
      </c>
      <c r="B27" s="5">
        <f>VLOOKUP(A27,'Record-ATS'!$A$2:$E$131,3,FALSE)</f>
        <v>0.76900000000000002</v>
      </c>
      <c r="C27" s="5">
        <f>VLOOKUP(A27,'Record-ATS'!$A$2:$E$131,5,FALSE)</f>
        <v>3.3</v>
      </c>
      <c r="D27" s="5">
        <f>IFERROR(VLOOKUP(A27,'AP Preseason Rankings'!$C$2:$H$26,2,FALSE),VLOOKUP(A27,'ESPN FPI'!$A$2:$D$131,4,FALSE))</f>
        <v>66</v>
      </c>
      <c r="E27" s="5">
        <f>IFERROR(VLOOKUP(A27,'AP Final Rankings'!$C$2:$H$26,2,FALSE),VLOOKUP(A27,'ESPN FPI'!$A$2:$D$131,4,FALSE))</f>
        <v>66</v>
      </c>
      <c r="F27" s="5">
        <f>IFERROR(VLOOKUP(A27,'ESPN FPI'!$A$2:$C$131,3,FALSE),"NR")</f>
        <v>0.7</v>
      </c>
      <c r="G27" s="5">
        <f>VLOOKUP($A27,'ESPN FPI'!$A$2:$H$131,5,FALSE)</f>
        <v>33</v>
      </c>
      <c r="H27" s="5">
        <f>VLOOKUP($A27,'ESPN FPI'!$A$2:$H$131,6,FALSE)</f>
        <v>110</v>
      </c>
      <c r="I27" s="5">
        <f>VLOOKUP($A27,'ESPN FPI'!$A$2:$H$131,7,FALSE)</f>
        <v>24</v>
      </c>
      <c r="J27" s="5">
        <f>VLOOKUP($A27,'ESPN FPI'!$A$2:$H$131,8,FALSE)</f>
        <v>6</v>
      </c>
      <c r="K27" s="5">
        <f>VLOOKUP(A27,'ESPN Efficiency'!$A$2:$E$131,3,FALSE)</f>
        <v>62.5</v>
      </c>
      <c r="L27" s="5">
        <f>VLOOKUP($A27,'ESPN Efficiency'!$A$2:$E$131,4,FALSE)</f>
        <v>67.900000000000006</v>
      </c>
      <c r="M27" s="5">
        <f>VLOOKUP($A27,'ESPN Efficiency'!$A$2:$E$131,5,FALSE)</f>
        <v>50.8</v>
      </c>
      <c r="N27" s="11">
        <f>VLOOKUP($A27,'2021 Team Advanced Stats'!$A$2:$CB$131,5,FALSE)</f>
        <v>0.28081791134865303</v>
      </c>
      <c r="O27" s="11">
        <f>VLOOKUP($A27,'2021 Team Advanced Stats'!$A$2:$CB$131,6,FALSE)</f>
        <v>237.291135089612</v>
      </c>
      <c r="P27" s="11">
        <f>VLOOKUP($A27,'2021 Team Advanced Stats'!$A$2:$CB$131,7,FALSE)</f>
        <v>0.45680473372781</v>
      </c>
      <c r="Q27" s="11">
        <f>VLOOKUP($A27,'2021 Team Advanced Stats'!$A$2:$CB$131,8,FALSE)</f>
        <v>1.1840236508511399</v>
      </c>
      <c r="R27" s="11">
        <f>VLOOKUP($A27,'2021 Team Advanced Stats'!$A$2:$CB$131,11,FALSE)</f>
        <v>3.4276333789329598</v>
      </c>
      <c r="S27" s="11">
        <f>VLOOKUP($A27,'2021 Team Advanced Stats'!$A$2:$CB$131,18,FALSE)</f>
        <v>4.3181818181818103</v>
      </c>
      <c r="T27" s="11">
        <f>VLOOKUP($A27,'2021 Team Advanced Stats'!$A$2:$CB$131,21,FALSE)</f>
        <v>9.1124260355029504E-2</v>
      </c>
      <c r="U27" s="11">
        <f>VLOOKUP($A27,'2021 Team Advanced Stats'!$A$2:$CB$131,22,FALSE)</f>
        <v>7.2189349112425999E-2</v>
      </c>
      <c r="V27" s="11">
        <f>VLOOKUP($A27,'2021 Team Advanced Stats'!$A$2:$CB$131,23,FALSE)</f>
        <v>1.8934911242603499E-2</v>
      </c>
      <c r="W27" s="11">
        <f>VLOOKUP($A27,'2021 Team Advanced Stats'!$A$2:$CB$131,32,FALSE)</f>
        <v>0.86508875739644897</v>
      </c>
      <c r="X27" s="11">
        <f>VLOOKUP($A27,'2021 Team Advanced Stats'!$A$2:$CB$131,33,FALSE)</f>
        <v>0.25286416179353599</v>
      </c>
      <c r="Y27" s="11">
        <f>VLOOKUP($A27,'2021 Team Advanced Stats'!$A$2:$CB$131,34,FALSE)</f>
        <v>184.84370227107399</v>
      </c>
      <c r="Z27" s="11">
        <f>VLOOKUP($A27,'2021 Team Advanced Stats'!$A$2:$CB$131,35,FALSE)</f>
        <v>0.46648426812585497</v>
      </c>
      <c r="AA27" s="11">
        <f>VLOOKUP($A27,'2021 Team Advanced Stats'!$A$2:$CB$131,36,FALSE)</f>
        <v>1.03186882700444</v>
      </c>
      <c r="AB27" s="11">
        <f>VLOOKUP($A27,'2021 Team Advanced Stats'!$A$2:$CB$131,37,FALSE)</f>
        <v>0.13136094674556201</v>
      </c>
      <c r="AC27" s="11">
        <f>VLOOKUP($A27,'2021 Team Advanced Stats'!$A$2:$CB$131,38,FALSE)</f>
        <v>0.51372122728792002</v>
      </c>
      <c r="AD27" s="11">
        <f>VLOOKUP($A27,'2021 Team Advanced Stats'!$A$2:$CB$131,39,FALSE)</f>
        <v>57.023056228959199</v>
      </c>
      <c r="AE27" s="11">
        <f>VLOOKUP($A27,'2021 Team Advanced Stats'!$A$2:$CB$131,40,FALSE)</f>
        <v>0.40540540540540498</v>
      </c>
      <c r="AF27" s="11">
        <f>VLOOKUP($A27,'2021 Team Advanced Stats'!$A$2:$CB$131,41,FALSE)</f>
        <v>2.3370190937783701</v>
      </c>
      <c r="AG27" s="11">
        <f>VLOOKUP($A27,'2021 Team Advanced Stats'!$A$2:$CB$131,44,FALSE)</f>
        <v>0.17803026389683799</v>
      </c>
      <c r="AH27" s="11">
        <f>VLOOKUP($A27,'2021 Team Advanced Stats'!$A$2:$CB$131,45,FALSE)</f>
        <v>118.746186019191</v>
      </c>
      <c r="AI27" s="11">
        <f>VLOOKUP($A27,'2021 Team Advanced Stats'!$A$2:$CB$131,46,FALSE)</f>
        <v>0.37631184407796098</v>
      </c>
      <c r="AJ27" s="11">
        <f>VLOOKUP($A27,'2021 Team Advanced Stats'!$A$2:$CB$131,47,FALSE)</f>
        <v>1.4082204415602899</v>
      </c>
      <c r="AK27" s="11">
        <f>VLOOKUP($A27,'2021 Team Advanced Stats'!$A$2:$CB$131,50,FALSE)</f>
        <v>2.9006042296072501</v>
      </c>
      <c r="AL27" s="11">
        <f>VLOOKUP($A27,'2021 Team Advanced Stats'!$A$2:$CB$131,57,FALSE)</f>
        <v>3.64150943396226</v>
      </c>
      <c r="AM27" s="11">
        <f>VLOOKUP($A27,'2021 Team Advanced Stats'!$A$2:$CB$131,60,FALSE)</f>
        <v>0.20089955022488701</v>
      </c>
      <c r="AN27" s="11">
        <f>VLOOKUP($A27,'2021 Team Advanced Stats'!$A$2:$CB$131,61,FALSE)</f>
        <v>0.13343328335832</v>
      </c>
      <c r="AO27" s="11">
        <f>VLOOKUP($A27,'2021 Team Advanced Stats'!$A$2:$CB$131,62,FALSE)</f>
        <v>6.7466266866566704E-2</v>
      </c>
      <c r="AP27" s="11">
        <f>VLOOKUP($A27,'2021 Team Advanced Stats'!$A$2:$CB$131,72,FALSE)</f>
        <v>0.496251874062968</v>
      </c>
      <c r="AQ27" s="11">
        <f>VLOOKUP($A27,'2021 Team Advanced Stats'!$A$2:$CB$131,73,FALSE)</f>
        <v>0.17001537615427201</v>
      </c>
      <c r="AR27" s="11">
        <f>VLOOKUP($A27,'2021 Team Advanced Stats'!$A$2:$CB$131,74,FALSE)</f>
        <v>56.275089507064003</v>
      </c>
      <c r="AS27" s="11">
        <f>VLOOKUP($A27,'2021 Team Advanced Stats'!$A$2:$CB$131,75,FALSE)</f>
        <v>0.37160120845921402</v>
      </c>
      <c r="AT27" s="11">
        <f>VLOOKUP($A27,'2021 Team Advanced Stats'!$A$2:$CB$131,76,FALSE)</f>
        <v>1.1896113790721801</v>
      </c>
      <c r="AU27" s="11">
        <f>VLOOKUP($A27,'2021 Team Advanced Stats'!$A$2:$CB$131,77,FALSE)</f>
        <v>0.49775112443778102</v>
      </c>
      <c r="AV27" s="11">
        <f>VLOOKUP($A27,'2021 Team Advanced Stats'!$A$2:$CB$131,78,FALSE)</f>
        <v>0.20183176092330599</v>
      </c>
      <c r="AW27" s="11">
        <f>VLOOKUP($A27,'2021 Team Advanced Stats'!$A$2:$CB$131,79,FALSE)</f>
        <v>0.38554216867469798</v>
      </c>
      <c r="AX27" s="11">
        <f>VLOOKUP($A27,'2021 Team Advanced Stats'!$A$2:$CB$131,80,FALSE)</f>
        <v>1.61829008754496</v>
      </c>
      <c r="AY27" s="17" t="str">
        <f>IFERROR(VLOOKUP($A27,'2021PFF Preseason All Americans'!$H$3:$J$55,2,FALSE),"0")</f>
        <v>0</v>
      </c>
      <c r="AZ27" s="18" t="str">
        <f>IFERROR(VLOOKUP($A27,'2021PFF Preseason All Americans'!$H$3:$J$55,3,FALSE),"0")</f>
        <v>0</v>
      </c>
      <c r="BA27" s="12">
        <f t="shared" si="0"/>
        <v>0</v>
      </c>
    </row>
    <row r="28" spans="1:53" s="11" customFormat="1" x14ac:dyDescent="0.3">
      <c r="A28" s="5" t="s">
        <v>135</v>
      </c>
      <c r="B28" s="5">
        <f>VLOOKUP(A28,'Record-ATS'!$A$2:$E$131,3,FALSE)</f>
        <v>0.76900000000000002</v>
      </c>
      <c r="C28" s="5">
        <f>VLOOKUP(A28,'Record-ATS'!$A$2:$E$131,5,FALSE)</f>
        <v>2.9</v>
      </c>
      <c r="D28" s="5">
        <f>IFERROR(VLOOKUP(A28,'AP Preseason Rankings'!$C$2:$H$26,2,FALSE),VLOOKUP(A28,'ESPN FPI'!$A$2:$D$131,4,FALSE))</f>
        <v>53</v>
      </c>
      <c r="E28" s="5">
        <f>IFERROR(VLOOKUP(A28,'AP Final Rankings'!$C$2:$H$26,2,FALSE),VLOOKUP(A28,'ESPN FPI'!$A$2:$D$131,4,FALSE))</f>
        <v>53</v>
      </c>
      <c r="F28" s="5">
        <f>IFERROR(VLOOKUP(A28,'ESPN FPI'!$A$2:$C$131,3,FALSE),"NR")</f>
        <v>2.8</v>
      </c>
      <c r="G28" s="5">
        <f>VLOOKUP($A28,'ESPN FPI'!$A$2:$H$131,5,FALSE)</f>
        <v>30</v>
      </c>
      <c r="H28" s="5">
        <f>VLOOKUP($A28,'ESPN FPI'!$A$2:$H$131,6,FALSE)</f>
        <v>95</v>
      </c>
      <c r="I28" s="5">
        <f>VLOOKUP($A28,'ESPN FPI'!$A$2:$H$131,7,FALSE)</f>
        <v>37</v>
      </c>
      <c r="J28" s="5">
        <f>VLOOKUP($A28,'ESPN FPI'!$A$2:$H$131,8,FALSE)</f>
        <v>19</v>
      </c>
      <c r="K28" s="5">
        <f>VLOOKUP(A28,'ESPN Efficiency'!$A$2:$E$131,3,FALSE)</f>
        <v>62.4</v>
      </c>
      <c r="L28" s="5">
        <f>VLOOKUP($A28,'ESPN Efficiency'!$A$2:$E$131,4,FALSE)</f>
        <v>57.1</v>
      </c>
      <c r="M28" s="5">
        <f>VLOOKUP($A28,'ESPN Efficiency'!$A$2:$E$131,5,FALSE)</f>
        <v>62.2</v>
      </c>
      <c r="N28" s="11">
        <f>VLOOKUP($A28,'2021 Team Advanced Stats'!$A$2:$CB$131,5,FALSE)</f>
        <v>0.24951317101069401</v>
      </c>
      <c r="O28" s="11">
        <f>VLOOKUP($A28,'2021 Team Advanced Stats'!$A$2:$CB$131,6,FALSE)</f>
        <v>234.04335440803101</v>
      </c>
      <c r="P28" s="11">
        <f>VLOOKUP($A28,'2021 Team Advanced Stats'!$A$2:$CB$131,7,FALSE)</f>
        <v>0.47547974413645999</v>
      </c>
      <c r="Q28" s="11">
        <f>VLOOKUP($A28,'2021 Team Advanced Stats'!$A$2:$CB$131,8,FALSE)</f>
        <v>1.2363385697491101</v>
      </c>
      <c r="R28" s="11">
        <f>VLOOKUP($A28,'2021 Team Advanced Stats'!$A$2:$CB$131,11,FALSE)</f>
        <v>2.85481481481481</v>
      </c>
      <c r="S28" s="11">
        <f>VLOOKUP($A28,'2021 Team Advanced Stats'!$A$2:$CB$131,18,FALSE)</f>
        <v>3.8645833333333299</v>
      </c>
      <c r="T28" s="11">
        <f>VLOOKUP($A28,'2021 Team Advanced Stats'!$A$2:$CB$131,21,FALSE)</f>
        <v>0.13912579957356</v>
      </c>
      <c r="U28" s="11">
        <f>VLOOKUP($A28,'2021 Team Advanced Stats'!$A$2:$CB$131,22,FALSE)</f>
        <v>8.9019189765458404E-2</v>
      </c>
      <c r="V28" s="11">
        <f>VLOOKUP($A28,'2021 Team Advanced Stats'!$A$2:$CB$131,23,FALSE)</f>
        <v>5.0106609808102297E-2</v>
      </c>
      <c r="W28" s="11">
        <f>VLOOKUP($A28,'2021 Team Advanced Stats'!$A$2:$CB$131,32,FALSE)</f>
        <v>0.43176972281449799</v>
      </c>
      <c r="X28" s="11">
        <f>VLOOKUP($A28,'2021 Team Advanced Stats'!$A$2:$CB$131,33,FALSE)</f>
        <v>6.2299485746394503E-2</v>
      </c>
      <c r="Y28" s="11">
        <f>VLOOKUP($A28,'2021 Team Advanced Stats'!$A$2:$CB$131,34,FALSE)</f>
        <v>25.231291727289801</v>
      </c>
      <c r="Z28" s="11">
        <f>VLOOKUP($A28,'2021 Team Advanced Stats'!$A$2:$CB$131,35,FALSE)</f>
        <v>0.45185185185185101</v>
      </c>
      <c r="AA28" s="11">
        <f>VLOOKUP($A28,'2021 Team Advanced Stats'!$A$2:$CB$131,36,FALSE)</f>
        <v>0.86771766310137399</v>
      </c>
      <c r="AB28" s="11">
        <f>VLOOKUP($A28,'2021 Team Advanced Stats'!$A$2:$CB$131,37,FALSE)</f>
        <v>0.56823027718550101</v>
      </c>
      <c r="AC28" s="11">
        <f>VLOOKUP($A28,'2021 Team Advanced Stats'!$A$2:$CB$131,38,FALSE)</f>
        <v>0.39176747219651398</v>
      </c>
      <c r="AD28" s="11">
        <f>VLOOKUP($A28,'2021 Team Advanced Stats'!$A$2:$CB$131,39,FALSE)</f>
        <v>208.812062680742</v>
      </c>
      <c r="AE28" s="11">
        <f>VLOOKUP($A28,'2021 Team Advanced Stats'!$A$2:$CB$131,40,FALSE)</f>
        <v>0.49343339587242002</v>
      </c>
      <c r="AF28" s="11">
        <f>VLOOKUP($A28,'2021 Team Advanced Stats'!$A$2:$CB$131,41,FALSE)</f>
        <v>1.49283144395647</v>
      </c>
      <c r="AG28" s="11">
        <f>VLOOKUP($A28,'2021 Team Advanced Stats'!$A$2:$CB$131,44,FALSE)</f>
        <v>8.2038790412296794E-2</v>
      </c>
      <c r="AH28" s="11">
        <f>VLOOKUP($A28,'2021 Team Advanced Stats'!$A$2:$CB$131,45,FALSE)</f>
        <v>69.8150106408646</v>
      </c>
      <c r="AI28" s="11">
        <f>VLOOKUP($A28,'2021 Team Advanced Stats'!$A$2:$CB$131,46,FALSE)</f>
        <v>0.37132784958871901</v>
      </c>
      <c r="AJ28" s="11">
        <f>VLOOKUP($A28,'2021 Team Advanced Stats'!$A$2:$CB$131,47,FALSE)</f>
        <v>1.31009595324172</v>
      </c>
      <c r="AK28" s="11">
        <f>VLOOKUP($A28,'2021 Team Advanced Stats'!$A$2:$CB$131,50,FALSE)</f>
        <v>2.7866348448687299</v>
      </c>
      <c r="AL28" s="11">
        <f>VLOOKUP($A28,'2021 Team Advanced Stats'!$A$2:$CB$131,57,FALSE)</f>
        <v>3.53521126760563</v>
      </c>
      <c r="AM28" s="11">
        <f>VLOOKUP($A28,'2021 Team Advanced Stats'!$A$2:$CB$131,60,FALSE)</f>
        <v>0.19858989424206799</v>
      </c>
      <c r="AN28" s="11">
        <f>VLOOKUP($A28,'2021 Team Advanced Stats'!$A$2:$CB$131,61,FALSE)</f>
        <v>0.12573443008225599</v>
      </c>
      <c r="AO28" s="11">
        <f>VLOOKUP($A28,'2021 Team Advanced Stats'!$A$2:$CB$131,62,FALSE)</f>
        <v>7.2855464159811895E-2</v>
      </c>
      <c r="AP28" s="11">
        <f>VLOOKUP($A28,'2021 Team Advanced Stats'!$A$2:$CB$131,72,FALSE)</f>
        <v>0.49236192714453503</v>
      </c>
      <c r="AQ28" s="11">
        <f>VLOOKUP($A28,'2021 Team Advanced Stats'!$A$2:$CB$131,73,FALSE)</f>
        <v>4.7625209408558002E-2</v>
      </c>
      <c r="AR28" s="11">
        <f>VLOOKUP($A28,'2021 Team Advanced Stats'!$A$2:$CB$131,74,FALSE)</f>
        <v>19.954962742185799</v>
      </c>
      <c r="AS28" s="11">
        <f>VLOOKUP($A28,'2021 Team Advanced Stats'!$A$2:$CB$131,75,FALSE)</f>
        <v>0.40095465393794699</v>
      </c>
      <c r="AT28" s="11">
        <f>VLOOKUP($A28,'2021 Team Advanced Stats'!$A$2:$CB$131,76,FALSE)</f>
        <v>0.94452336218791999</v>
      </c>
      <c r="AU28" s="11">
        <f>VLOOKUP($A28,'2021 Team Advanced Stats'!$A$2:$CB$131,77,FALSE)</f>
        <v>0.50646298472385398</v>
      </c>
      <c r="AV28" s="11">
        <f>VLOOKUP($A28,'2021 Team Advanced Stats'!$A$2:$CB$131,78,FALSE)</f>
        <v>0.119844991007708</v>
      </c>
      <c r="AW28" s="11">
        <f>VLOOKUP($A28,'2021 Team Advanced Stats'!$A$2:$CB$131,79,FALSE)</f>
        <v>0.34338747099767902</v>
      </c>
      <c r="AX28" s="11">
        <f>VLOOKUP($A28,'2021 Team Advanced Stats'!$A$2:$CB$131,80,FALSE)</f>
        <v>1.7250702457892799</v>
      </c>
      <c r="AY28" s="17" t="str">
        <f>IFERROR(VLOOKUP($A28,'2021PFF Preseason All Americans'!$H$3:$J$55,2,FALSE),"0")</f>
        <v>0</v>
      </c>
      <c r="AZ28" s="18" t="str">
        <f>IFERROR(VLOOKUP($A28,'2021PFF Preseason All Americans'!$H$3:$J$55,3,FALSE),"0")</f>
        <v>0</v>
      </c>
      <c r="BA28" s="12">
        <f t="shared" si="0"/>
        <v>0</v>
      </c>
    </row>
    <row r="29" spans="1:53" s="11" customFormat="1" x14ac:dyDescent="0.3">
      <c r="A29" s="5" t="s">
        <v>63</v>
      </c>
      <c r="B29" s="5">
        <f>VLOOKUP(A29,'Record-ATS'!$A$2:$E$131,3,FALSE)</f>
        <v>0.76900000000000002</v>
      </c>
      <c r="C29" s="5">
        <f>VLOOKUP(A29,'Record-ATS'!$A$2:$E$131,5,FALSE)</f>
        <v>1.4</v>
      </c>
      <c r="D29" s="5">
        <f>IFERROR(VLOOKUP(A29,'AP Preseason Rankings'!$C$2:$H$26,2,FALSE),VLOOKUP(A29,'ESPN FPI'!$A$2:$D$131,4,FALSE))</f>
        <v>18</v>
      </c>
      <c r="E29" s="5">
        <f>IFERROR(VLOOKUP(A29,'AP Final Rankings'!$C$2:$H$26,2,FALSE),VLOOKUP(A29,'ESPN FPI'!$A$2:$D$131,4,FALSE))</f>
        <v>11</v>
      </c>
      <c r="F29" s="5">
        <f>IFERROR(VLOOKUP(A29,'ESPN FPI'!$A$2:$C$131,3,FALSE),"NR")</f>
        <v>11</v>
      </c>
      <c r="G29" s="5">
        <f>VLOOKUP($A29,'ESPN FPI'!$A$2:$H$131,5,FALSE)</f>
        <v>12</v>
      </c>
      <c r="H29" s="5">
        <f>VLOOKUP($A29,'ESPN FPI'!$A$2:$H$131,6,FALSE)</f>
        <v>19</v>
      </c>
      <c r="I29" s="5">
        <f>VLOOKUP($A29,'ESPN FPI'!$A$2:$H$131,7,FALSE)</f>
        <v>8</v>
      </c>
      <c r="J29" s="5">
        <f>VLOOKUP($A29,'ESPN FPI'!$A$2:$H$131,8,FALSE)</f>
        <v>16</v>
      </c>
      <c r="K29" s="5">
        <f>VLOOKUP(A29,'ESPN Efficiency'!$A$2:$E$131,3,FALSE)</f>
        <v>72.099999999999994</v>
      </c>
      <c r="L29" s="5">
        <f>VLOOKUP($A29,'ESPN Efficiency'!$A$2:$E$131,4,FALSE)</f>
        <v>69.400000000000006</v>
      </c>
      <c r="M29" s="5">
        <f>VLOOKUP($A29,'ESPN Efficiency'!$A$2:$E$131,5,FALSE)</f>
        <v>61.8</v>
      </c>
      <c r="N29" s="11">
        <f>VLOOKUP($A29,'2021 Team Advanced Stats'!$A$2:$CB$131,5,FALSE)</f>
        <v>0.28093195326798598</v>
      </c>
      <c r="O29" s="11">
        <f>VLOOKUP($A29,'2021 Team Advanced Stats'!$A$2:$CB$131,6,FALSE)</f>
        <v>281.49381717452201</v>
      </c>
      <c r="P29" s="11">
        <f>VLOOKUP($A29,'2021 Team Advanced Stats'!$A$2:$CB$131,7,FALSE)</f>
        <v>0.460079840319361</v>
      </c>
      <c r="Q29" s="11">
        <f>VLOOKUP($A29,'2021 Team Advanced Stats'!$A$2:$CB$131,8,FALSE)</f>
        <v>1.36379216841449</v>
      </c>
      <c r="R29" s="11">
        <f>VLOOKUP($A29,'2021 Team Advanced Stats'!$A$2:$CB$131,11,FALSE)</f>
        <v>3.3076225045371999</v>
      </c>
      <c r="S29" s="11">
        <f>VLOOKUP($A29,'2021 Team Advanced Stats'!$A$2:$CB$131,18,FALSE)</f>
        <v>3.8315789473684201</v>
      </c>
      <c r="T29" s="11">
        <f>VLOOKUP($A29,'2021 Team Advanced Stats'!$A$2:$CB$131,21,FALSE)</f>
        <v>0.14870259481037901</v>
      </c>
      <c r="U29" s="11">
        <f>VLOOKUP($A29,'2021 Team Advanced Stats'!$A$2:$CB$131,22,FALSE)</f>
        <v>0.10379241516965999</v>
      </c>
      <c r="V29" s="11">
        <f>VLOOKUP($A29,'2021 Team Advanced Stats'!$A$2:$CB$131,23,FALSE)</f>
        <v>4.4910179640718501E-2</v>
      </c>
      <c r="W29" s="11">
        <f>VLOOKUP($A29,'2021 Team Advanced Stats'!$A$2:$CB$131,32,FALSE)</f>
        <v>0.54990019960079795</v>
      </c>
      <c r="X29" s="11">
        <f>VLOOKUP($A29,'2021 Team Advanced Stats'!$A$2:$CB$131,33,FALSE)</f>
        <v>0.30648975807143403</v>
      </c>
      <c r="Y29" s="11">
        <f>VLOOKUP($A29,'2021 Team Advanced Stats'!$A$2:$CB$131,34,FALSE)</f>
        <v>168.87585669736001</v>
      </c>
      <c r="Z29" s="11">
        <f>VLOOKUP($A29,'2021 Team Advanced Stats'!$A$2:$CB$131,35,FALSE)</f>
        <v>0.47368421052631499</v>
      </c>
      <c r="AA29" s="11">
        <f>VLOOKUP($A29,'2021 Team Advanced Stats'!$A$2:$CB$131,36,FALSE)</f>
        <v>1.18817099169171</v>
      </c>
      <c r="AB29" s="11">
        <f>VLOOKUP($A29,'2021 Team Advanced Stats'!$A$2:$CB$131,37,FALSE)</f>
        <v>0.44810379241516901</v>
      </c>
      <c r="AC29" s="11">
        <f>VLOOKUP($A29,'2021 Team Advanced Stats'!$A$2:$CB$131,38,FALSE)</f>
        <v>0.25846245286506497</v>
      </c>
      <c r="AD29" s="11">
        <f>VLOOKUP($A29,'2021 Team Advanced Stats'!$A$2:$CB$131,39,FALSE)</f>
        <v>116.049641336414</v>
      </c>
      <c r="AE29" s="11">
        <f>VLOOKUP($A29,'2021 Team Advanced Stats'!$A$2:$CB$131,40,FALSE)</f>
        <v>0.44543429844097998</v>
      </c>
      <c r="AF29" s="11">
        <f>VLOOKUP($A29,'2021 Team Advanced Stats'!$A$2:$CB$131,41,FALSE)</f>
        <v>1.59297780403772</v>
      </c>
      <c r="AG29" s="11">
        <f>VLOOKUP($A29,'2021 Team Advanced Stats'!$A$2:$CB$131,44,FALSE)</f>
        <v>0.177676908761735</v>
      </c>
      <c r="AH29" s="11">
        <f>VLOOKUP($A29,'2021 Team Advanced Stats'!$A$2:$CB$131,45,FALSE)</f>
        <v>173.945693677739</v>
      </c>
      <c r="AI29" s="11">
        <f>VLOOKUP($A29,'2021 Team Advanced Stats'!$A$2:$CB$131,46,FALSE)</f>
        <v>0.45658835546475901</v>
      </c>
      <c r="AJ29" s="11">
        <f>VLOOKUP($A29,'2021 Team Advanced Stats'!$A$2:$CB$131,47,FALSE)</f>
        <v>1.15497583048075</v>
      </c>
      <c r="AK29" s="11">
        <f>VLOOKUP($A29,'2021 Team Advanced Stats'!$A$2:$CB$131,50,FALSE)</f>
        <v>3.4924453280318</v>
      </c>
      <c r="AL29" s="11">
        <f>VLOOKUP($A29,'2021 Team Advanced Stats'!$A$2:$CB$131,57,FALSE)</f>
        <v>3.59756097560975</v>
      </c>
      <c r="AM29" s="11">
        <f>VLOOKUP($A29,'2021 Team Advanced Stats'!$A$2:$CB$131,60,FALSE)</f>
        <v>0.159346271705822</v>
      </c>
      <c r="AN29" s="11">
        <f>VLOOKUP($A29,'2021 Team Advanced Stats'!$A$2:$CB$131,61,FALSE)</f>
        <v>0.103166496424923</v>
      </c>
      <c r="AO29" s="11">
        <f>VLOOKUP($A29,'2021 Team Advanced Stats'!$A$2:$CB$131,62,FALSE)</f>
        <v>5.6179775280898799E-2</v>
      </c>
      <c r="AP29" s="11">
        <f>VLOOKUP($A29,'2021 Team Advanced Stats'!$A$2:$CB$131,72,FALSE)</f>
        <v>0.51378958120531104</v>
      </c>
      <c r="AQ29" s="11">
        <f>VLOOKUP($A29,'2021 Team Advanced Stats'!$A$2:$CB$131,73,FALSE)</f>
        <v>0.27631134407932401</v>
      </c>
      <c r="AR29" s="11">
        <f>VLOOKUP($A29,'2021 Team Advanced Stats'!$A$2:$CB$131,74,FALSE)</f>
        <v>138.98460607189901</v>
      </c>
      <c r="AS29" s="11">
        <f>VLOOKUP($A29,'2021 Team Advanced Stats'!$A$2:$CB$131,75,FALSE)</f>
        <v>0.49502982107355797</v>
      </c>
      <c r="AT29" s="11">
        <f>VLOOKUP($A29,'2021 Team Advanced Stats'!$A$2:$CB$131,76,FALSE)</f>
        <v>1.0537354030345301</v>
      </c>
      <c r="AU29" s="11">
        <f>VLOOKUP($A29,'2021 Team Advanced Stats'!$A$2:$CB$131,77,FALSE)</f>
        <v>0.48416751787538298</v>
      </c>
      <c r="AV29" s="11">
        <f>VLOOKUP($A29,'2021 Team Advanced Stats'!$A$2:$CB$131,78,FALSE)</f>
        <v>8.1952084581571494E-2</v>
      </c>
      <c r="AW29" s="11">
        <f>VLOOKUP($A29,'2021 Team Advanced Stats'!$A$2:$CB$131,79,FALSE)</f>
        <v>0.417721518987341</v>
      </c>
      <c r="AX29" s="11">
        <f>VLOOKUP($A29,'2021 Team Advanced Stats'!$A$2:$CB$131,80,FALSE)</f>
        <v>1.28229333772371</v>
      </c>
      <c r="AY29" s="17">
        <f>IFERROR(VLOOKUP($A29,'2021PFF Preseason All Americans'!$H$3:$J$55,2,FALSE),"0")</f>
        <v>1</v>
      </c>
      <c r="AZ29" s="18">
        <f>IFERROR(VLOOKUP($A29,'2021PFF Preseason All Americans'!$H$3:$J$55,3,FALSE),"0")</f>
        <v>0</v>
      </c>
      <c r="BA29" s="12">
        <f t="shared" si="0"/>
        <v>1</v>
      </c>
    </row>
    <row r="30" spans="1:53" s="11" customFormat="1" x14ac:dyDescent="0.3">
      <c r="A30" s="5" t="s">
        <v>130</v>
      </c>
      <c r="B30" s="5">
        <f>VLOOKUP(A30,'Record-ATS'!$A$2:$E$131,3,FALSE)</f>
        <v>0.75</v>
      </c>
      <c r="C30" s="5">
        <f>VLOOKUP(A30,'Record-ATS'!$A$2:$E$131,5,FALSE)</f>
        <v>6.1</v>
      </c>
      <c r="D30" s="5">
        <f>IFERROR(VLOOKUP(A30,'AP Preseason Rankings'!$C$2:$H$26,2,FALSE),VLOOKUP(A30,'ESPN FPI'!$A$2:$D$131,4,FALSE))</f>
        <v>16</v>
      </c>
      <c r="E30" s="5">
        <f>IFERROR(VLOOKUP(A30,'AP Final Rankings'!$C$2:$H$26,2,FALSE),VLOOKUP(A30,'ESPN FPI'!$A$2:$D$131,4,FALSE))</f>
        <v>20</v>
      </c>
      <c r="F30" s="5">
        <f>IFERROR(VLOOKUP(A30,'ESPN FPI'!$A$2:$C$131,3,FALSE),"NR")</f>
        <v>12.1</v>
      </c>
      <c r="G30" s="5">
        <f>VLOOKUP($A30,'ESPN FPI'!$A$2:$H$131,5,FALSE)</f>
        <v>23</v>
      </c>
      <c r="H30" s="5">
        <f>VLOOKUP($A30,'ESPN FPI'!$A$2:$H$131,6,FALSE)</f>
        <v>63</v>
      </c>
      <c r="I30" s="5">
        <f>VLOOKUP($A30,'ESPN FPI'!$A$2:$H$131,7,FALSE)</f>
        <v>26</v>
      </c>
      <c r="J30" s="5">
        <f>VLOOKUP($A30,'ESPN FPI'!$A$2:$H$131,8,FALSE)</f>
        <v>30</v>
      </c>
      <c r="K30" s="5">
        <f>VLOOKUP(A30,'ESPN Efficiency'!$A$2:$E$131,3,FALSE)</f>
        <v>73.099999999999994</v>
      </c>
      <c r="L30" s="5">
        <f>VLOOKUP($A30,'ESPN Efficiency'!$A$2:$E$131,4,FALSE)</f>
        <v>59.6</v>
      </c>
      <c r="M30" s="5">
        <f>VLOOKUP($A30,'ESPN Efficiency'!$A$2:$E$131,5,FALSE)</f>
        <v>72.900000000000006</v>
      </c>
      <c r="N30" s="11">
        <f>VLOOKUP($A30,'2021 Team Advanced Stats'!$A$2:$CB$131,5,FALSE)</f>
        <v>0.23736641645877701</v>
      </c>
      <c r="O30" s="11">
        <f>VLOOKUP($A30,'2021 Team Advanced Stats'!$A$2:$CB$131,6,FALSE)</f>
        <v>192.02943091514999</v>
      </c>
      <c r="P30" s="11">
        <f>VLOOKUP($A30,'2021 Team Advanced Stats'!$A$2:$CB$131,7,FALSE)</f>
        <v>0.415327564894932</v>
      </c>
      <c r="Q30" s="11">
        <f>VLOOKUP($A30,'2021 Team Advanced Stats'!$A$2:$CB$131,8,FALSE)</f>
        <v>1.36822207655271</v>
      </c>
      <c r="R30" s="11">
        <f>VLOOKUP($A30,'2021 Team Advanced Stats'!$A$2:$CB$131,11,FALSE)</f>
        <v>3.2819241982507199</v>
      </c>
      <c r="S30" s="11">
        <f>VLOOKUP($A30,'2021 Team Advanced Stats'!$A$2:$CB$131,18,FALSE)</f>
        <v>4.1971830985915402</v>
      </c>
      <c r="T30" s="11">
        <f>VLOOKUP($A30,'2021 Team Advanced Stats'!$A$2:$CB$131,21,FALSE)</f>
        <v>0.14462299134734199</v>
      </c>
      <c r="U30" s="11">
        <f>VLOOKUP($A30,'2021 Team Advanced Stats'!$A$2:$CB$131,22,FALSE)</f>
        <v>8.1582200247218795E-2</v>
      </c>
      <c r="V30" s="11">
        <f>VLOOKUP($A30,'2021 Team Advanced Stats'!$A$2:$CB$131,23,FALSE)</f>
        <v>6.3040791100123603E-2</v>
      </c>
      <c r="W30" s="11">
        <f>VLOOKUP($A30,'2021 Team Advanced Stats'!$A$2:$CB$131,32,FALSE)</f>
        <v>0.42398022249690898</v>
      </c>
      <c r="X30" s="11">
        <f>VLOOKUP($A30,'2021 Team Advanced Stats'!$A$2:$CB$131,33,FALSE)</f>
        <v>0.111361844317965</v>
      </c>
      <c r="Y30" s="11">
        <f>VLOOKUP($A30,'2021 Team Advanced Stats'!$A$2:$CB$131,34,FALSE)</f>
        <v>38.197112601062003</v>
      </c>
      <c r="Z30" s="11">
        <f>VLOOKUP($A30,'2021 Team Advanced Stats'!$A$2:$CB$131,35,FALSE)</f>
        <v>0.419825072886297</v>
      </c>
      <c r="AA30" s="11">
        <f>VLOOKUP($A30,'2021 Team Advanced Stats'!$A$2:$CB$131,36,FALSE)</f>
        <v>0.929724761413803</v>
      </c>
      <c r="AB30" s="11">
        <f>VLOOKUP($A30,'2021 Team Advanced Stats'!$A$2:$CB$131,37,FALSE)</f>
        <v>0.57107540173053095</v>
      </c>
      <c r="AC30" s="11">
        <f>VLOOKUP($A30,'2021 Team Advanced Stats'!$A$2:$CB$131,38,FALSE)</f>
        <v>0.35132816158966101</v>
      </c>
      <c r="AD30" s="11">
        <f>VLOOKUP($A30,'2021 Team Advanced Stats'!$A$2:$CB$131,39,FALSE)</f>
        <v>162.313610654423</v>
      </c>
      <c r="AE30" s="11">
        <f>VLOOKUP($A30,'2021 Team Advanced Stats'!$A$2:$CB$131,40,FALSE)</f>
        <v>0.415584415584415</v>
      </c>
      <c r="AF30" s="11">
        <f>VLOOKUP($A30,'2021 Team Advanced Stats'!$A$2:$CB$131,41,FALSE)</f>
        <v>1.6970950629068999</v>
      </c>
      <c r="AG30" s="11">
        <f>VLOOKUP($A30,'2021 Team Advanced Stats'!$A$2:$CB$131,44,FALSE)</f>
        <v>7.5986539149073398E-2</v>
      </c>
      <c r="AH30" s="11">
        <f>VLOOKUP($A30,'2021 Team Advanced Stats'!$A$2:$CB$131,45,FALSE)</f>
        <v>61.093177475855001</v>
      </c>
      <c r="AI30" s="11">
        <f>VLOOKUP($A30,'2021 Team Advanced Stats'!$A$2:$CB$131,46,FALSE)</f>
        <v>0.33582089552238797</v>
      </c>
      <c r="AJ30" s="11">
        <f>VLOOKUP($A30,'2021 Team Advanced Stats'!$A$2:$CB$131,47,FALSE)</f>
        <v>1.36953055514794</v>
      </c>
      <c r="AK30" s="11">
        <f>VLOOKUP($A30,'2021 Team Advanced Stats'!$A$2:$CB$131,50,FALSE)</f>
        <v>2.8294943820224701</v>
      </c>
      <c r="AL30" s="11">
        <f>VLOOKUP($A30,'2021 Team Advanced Stats'!$A$2:$CB$131,57,FALSE)</f>
        <v>3.6</v>
      </c>
      <c r="AM30" s="11">
        <f>VLOOKUP($A30,'2021 Team Advanced Stats'!$A$2:$CB$131,60,FALSE)</f>
        <v>0.18967661691542201</v>
      </c>
      <c r="AN30" s="11">
        <f>VLOOKUP($A30,'2021 Team Advanced Stats'!$A$2:$CB$131,61,FALSE)</f>
        <v>0.11256218905472599</v>
      </c>
      <c r="AO30" s="11">
        <f>VLOOKUP($A30,'2021 Team Advanced Stats'!$A$2:$CB$131,62,FALSE)</f>
        <v>7.7114427860696499E-2</v>
      </c>
      <c r="AP30" s="11">
        <f>VLOOKUP($A30,'2021 Team Advanced Stats'!$A$2:$CB$131,72,FALSE)</f>
        <v>0.442786069651741</v>
      </c>
      <c r="AQ30" s="11">
        <f>VLOOKUP($A30,'2021 Team Advanced Stats'!$A$2:$CB$131,73,FALSE)</f>
        <v>4.9734324973997601E-2</v>
      </c>
      <c r="AR30" s="11">
        <f>VLOOKUP($A30,'2021 Team Advanced Stats'!$A$2:$CB$131,74,FALSE)</f>
        <v>17.705419690743099</v>
      </c>
      <c r="AS30" s="11">
        <f>VLOOKUP($A30,'2021 Team Advanced Stats'!$A$2:$CB$131,75,FALSE)</f>
        <v>0.34550561797752799</v>
      </c>
      <c r="AT30" s="11">
        <f>VLOOKUP($A30,'2021 Team Advanced Stats'!$A$2:$CB$131,76,FALSE)</f>
        <v>1.0158339745388401</v>
      </c>
      <c r="AU30" s="11">
        <f>VLOOKUP($A30,'2021 Team Advanced Stats'!$A$2:$CB$131,77,FALSE)</f>
        <v>0.54477611940298498</v>
      </c>
      <c r="AV30" s="11">
        <f>VLOOKUP($A30,'2021 Team Advanced Stats'!$A$2:$CB$131,78,FALSE)</f>
        <v>0.14259892430735699</v>
      </c>
      <c r="AW30" s="11">
        <f>VLOOKUP($A30,'2021 Team Advanced Stats'!$A$2:$CB$131,79,FALSE)</f>
        <v>0.335616438356164</v>
      </c>
      <c r="AX30" s="11">
        <f>VLOOKUP($A30,'2021 Team Advanced Stats'!$A$2:$CB$131,80,FALSE)</f>
        <v>1.6654807552494399</v>
      </c>
      <c r="AY30" s="17">
        <f>IFERROR(VLOOKUP($A30,'2021PFF Preseason All Americans'!$H$3:$J$55,2,FALSE),"0")</f>
        <v>1</v>
      </c>
      <c r="AZ30" s="18">
        <f>IFERROR(VLOOKUP($A30,'2021PFF Preseason All Americans'!$H$3:$J$55,3,FALSE),"0")</f>
        <v>0</v>
      </c>
      <c r="BA30" s="12">
        <f t="shared" si="0"/>
        <v>1</v>
      </c>
    </row>
    <row r="31" spans="1:53" s="11" customFormat="1" x14ac:dyDescent="0.3">
      <c r="A31" s="5" t="s">
        <v>168</v>
      </c>
      <c r="B31" s="5">
        <f>VLOOKUP(A31,'Record-ATS'!$A$2:$E$131,3,FALSE)</f>
        <v>0.71399999999999997</v>
      </c>
      <c r="C31" s="5">
        <f>VLOOKUP(A31,'Record-ATS'!$A$2:$E$131,5,FALSE)</f>
        <v>0.9</v>
      </c>
      <c r="D31" s="5">
        <f>IFERROR(VLOOKUP(A31,'AP Preseason Rankings'!$C$2:$H$26,2,FALSE),VLOOKUP(A31,'ESPN FPI'!$A$2:$D$131,4,FALSE))</f>
        <v>33</v>
      </c>
      <c r="E31" s="5">
        <f>IFERROR(VLOOKUP(A31,'AP Final Rankings'!$C$2:$H$26,2,FALSE),VLOOKUP(A31,'ESPN FPI'!$A$2:$D$131,4,FALSE))</f>
        <v>33</v>
      </c>
      <c r="F31" s="5">
        <f>IFERROR(VLOOKUP(A31,'ESPN FPI'!$A$2:$C$131,3,FALSE),"NR")</f>
        <v>7.9</v>
      </c>
      <c r="G31" s="5">
        <f>VLOOKUP($A31,'ESPN FPI'!$A$2:$H$131,5,FALSE)</f>
        <v>39</v>
      </c>
      <c r="H31" s="5">
        <f>VLOOKUP($A31,'ESPN FPI'!$A$2:$H$131,6,FALSE)</f>
        <v>81</v>
      </c>
      <c r="I31" s="5">
        <f>VLOOKUP($A31,'ESPN FPI'!$A$2:$H$131,7,FALSE)</f>
        <v>55</v>
      </c>
      <c r="J31" s="5">
        <f>VLOOKUP($A31,'ESPN FPI'!$A$2:$H$131,8,FALSE)</f>
        <v>38</v>
      </c>
      <c r="K31" s="5">
        <f>VLOOKUP(A31,'ESPN Efficiency'!$A$2:$E$131,3,FALSE)</f>
        <v>63</v>
      </c>
      <c r="L31" s="5">
        <f>VLOOKUP($A31,'ESPN Efficiency'!$A$2:$E$131,4,FALSE)</f>
        <v>56.5</v>
      </c>
      <c r="M31" s="5">
        <f>VLOOKUP($A31,'ESPN Efficiency'!$A$2:$E$131,5,FALSE)</f>
        <v>63.5</v>
      </c>
      <c r="N31" s="11">
        <f>VLOOKUP($A31,'2021 Team Advanced Stats'!$A$2:$CB$131,5,FALSE)</f>
        <v>0.26879426304851201</v>
      </c>
      <c r="O31" s="11">
        <f>VLOOKUP($A31,'2021 Team Advanced Stats'!$A$2:$CB$131,6,FALSE)</f>
        <v>258.84887531571701</v>
      </c>
      <c r="P31" s="11">
        <f>VLOOKUP($A31,'2021 Team Advanced Stats'!$A$2:$CB$131,7,FALSE)</f>
        <v>0.452751817237798</v>
      </c>
      <c r="Q31" s="11">
        <f>VLOOKUP($A31,'2021 Team Advanced Stats'!$A$2:$CB$131,8,FALSE)</f>
        <v>1.30688321226919</v>
      </c>
      <c r="R31" s="11">
        <f>VLOOKUP($A31,'2021 Team Advanced Stats'!$A$2:$CB$131,11,FALSE)</f>
        <v>3.2431226765799201</v>
      </c>
      <c r="S31" s="11">
        <f>VLOOKUP($A31,'2021 Team Advanced Stats'!$A$2:$CB$131,18,FALSE)</f>
        <v>4.3908045977011403</v>
      </c>
      <c r="T31" s="11">
        <f>VLOOKUP($A31,'2021 Team Advanced Stats'!$A$2:$CB$131,21,FALSE)</f>
        <v>0.15160955347871199</v>
      </c>
      <c r="U31" s="11">
        <f>VLOOKUP($A31,'2021 Team Advanced Stats'!$A$2:$CB$131,22,FALSE)</f>
        <v>8.7227414330217995E-2</v>
      </c>
      <c r="V31" s="11">
        <f>VLOOKUP($A31,'2021 Team Advanced Stats'!$A$2:$CB$131,23,FALSE)</f>
        <v>6.4382139148494194E-2</v>
      </c>
      <c r="W31" s="11">
        <f>VLOOKUP($A31,'2021 Team Advanced Stats'!$A$2:$CB$131,32,FALSE)</f>
        <v>0.55867082035306304</v>
      </c>
      <c r="X31" s="11">
        <f>VLOOKUP($A31,'2021 Team Advanced Stats'!$A$2:$CB$131,33,FALSE)</f>
        <v>0.17420841553346</v>
      </c>
      <c r="Y31" s="11">
        <f>VLOOKUP($A31,'2021 Team Advanced Stats'!$A$2:$CB$131,34,FALSE)</f>
        <v>93.724127557001495</v>
      </c>
      <c r="Z31" s="11">
        <f>VLOOKUP($A31,'2021 Team Advanced Stats'!$A$2:$CB$131,35,FALSE)</f>
        <v>0.44052044609665397</v>
      </c>
      <c r="AA31" s="11">
        <f>VLOOKUP($A31,'2021 Team Advanced Stats'!$A$2:$CB$131,36,FALSE)</f>
        <v>0.97234775027198295</v>
      </c>
      <c r="AB31" s="11">
        <f>VLOOKUP($A31,'2021 Team Advanced Stats'!$A$2:$CB$131,37,FALSE)</f>
        <v>0.44132917964693602</v>
      </c>
      <c r="AC31" s="11">
        <f>VLOOKUP($A31,'2021 Team Advanced Stats'!$A$2:$CB$131,38,FALSE)</f>
        <v>0.38852881825580199</v>
      </c>
      <c r="AD31" s="11">
        <f>VLOOKUP($A31,'2021 Team Advanced Stats'!$A$2:$CB$131,39,FALSE)</f>
        <v>165.12474775871601</v>
      </c>
      <c r="AE31" s="11">
        <f>VLOOKUP($A31,'2021 Team Advanced Stats'!$A$2:$CB$131,40,FALSE)</f>
        <v>0.46823529411764703</v>
      </c>
      <c r="AF31" s="11">
        <f>VLOOKUP($A31,'2021 Team Advanced Stats'!$A$2:$CB$131,41,FALSE)</f>
        <v>1.70529981776335</v>
      </c>
      <c r="AG31" s="11">
        <f>VLOOKUP($A31,'2021 Team Advanced Stats'!$A$2:$CB$131,44,FALSE)</f>
        <v>9.1877546742188496E-2</v>
      </c>
      <c r="AH31" s="11">
        <f>VLOOKUP($A31,'2021 Team Advanced Stats'!$A$2:$CB$131,45,FALSE)</f>
        <v>84.067955269102498</v>
      </c>
      <c r="AI31" s="11">
        <f>VLOOKUP($A31,'2021 Team Advanced Stats'!$A$2:$CB$131,46,FALSE)</f>
        <v>0.37158469945355099</v>
      </c>
      <c r="AJ31" s="11">
        <f>VLOOKUP($A31,'2021 Team Advanced Stats'!$A$2:$CB$131,47,FALSE)</f>
        <v>1.37113662893971</v>
      </c>
      <c r="AK31" s="11">
        <f>VLOOKUP($A31,'2021 Team Advanced Stats'!$A$2:$CB$131,50,FALSE)</f>
        <v>2.4255125284738002</v>
      </c>
      <c r="AL31" s="11">
        <f>VLOOKUP($A31,'2021 Team Advanced Stats'!$A$2:$CB$131,57,FALSE)</f>
        <v>3.2428571428571402</v>
      </c>
      <c r="AM31" s="11">
        <f>VLOOKUP($A31,'2021 Team Advanced Stats'!$A$2:$CB$131,60,FALSE)</f>
        <v>0.20655737704918001</v>
      </c>
      <c r="AN31" s="11">
        <f>VLOOKUP($A31,'2021 Team Advanced Stats'!$A$2:$CB$131,61,FALSE)</f>
        <v>0.13551912568305999</v>
      </c>
      <c r="AO31" s="11">
        <f>VLOOKUP($A31,'2021 Team Advanced Stats'!$A$2:$CB$131,62,FALSE)</f>
        <v>7.10382513661202E-2</v>
      </c>
      <c r="AP31" s="11">
        <f>VLOOKUP($A31,'2021 Team Advanced Stats'!$A$2:$CB$131,72,FALSE)</f>
        <v>0.479781420765027</v>
      </c>
      <c r="AQ31" s="11">
        <f>VLOOKUP($A31,'2021 Team Advanced Stats'!$A$2:$CB$131,73,FALSE)</f>
        <v>5.7957976309569198E-2</v>
      </c>
      <c r="AR31" s="11">
        <f>VLOOKUP($A31,'2021 Team Advanced Stats'!$A$2:$CB$131,74,FALSE)</f>
        <v>25.4435515999009</v>
      </c>
      <c r="AS31" s="11">
        <f>VLOOKUP($A31,'2021 Team Advanced Stats'!$A$2:$CB$131,75,FALSE)</f>
        <v>0.36218678815489702</v>
      </c>
      <c r="AT31" s="11">
        <f>VLOOKUP($A31,'2021 Team Advanced Stats'!$A$2:$CB$131,76,FALSE)</f>
        <v>1.1554336919450401</v>
      </c>
      <c r="AU31" s="11">
        <f>VLOOKUP($A31,'2021 Team Advanced Stats'!$A$2:$CB$131,77,FALSE)</f>
        <v>0.52021857923497195</v>
      </c>
      <c r="AV31" s="11">
        <f>VLOOKUP($A31,'2021 Team Advanced Stats'!$A$2:$CB$131,78,FALSE)</f>
        <v>0.12316051191008701</v>
      </c>
      <c r="AW31" s="11">
        <f>VLOOKUP($A31,'2021 Team Advanced Stats'!$A$2:$CB$131,79,FALSE)</f>
        <v>0.380252100840336</v>
      </c>
      <c r="AX31" s="11">
        <f>VLOOKUP($A31,'2021 Team Advanced Stats'!$A$2:$CB$131,80,FALSE)</f>
        <v>1.5606215293935799</v>
      </c>
      <c r="AY31" s="17">
        <f>IFERROR(VLOOKUP($A31,'2021PFF Preseason All Americans'!$H$3:$J$55,2,FALSE),"0")</f>
        <v>0</v>
      </c>
      <c r="AZ31" s="18">
        <f>IFERROR(VLOOKUP($A31,'2021PFF Preseason All Americans'!$H$3:$J$55,3,FALSE),"0")</f>
        <v>1</v>
      </c>
      <c r="BA31" s="12">
        <f t="shared" si="0"/>
        <v>1</v>
      </c>
    </row>
    <row r="32" spans="1:53" s="11" customFormat="1" x14ac:dyDescent="0.3">
      <c r="A32" s="5" t="s">
        <v>64</v>
      </c>
      <c r="B32" s="5">
        <f>VLOOKUP(A32,'Record-ATS'!$A$2:$E$131,3,FALSE)</f>
        <v>0.69199999999999995</v>
      </c>
      <c r="C32" s="5">
        <f>VLOOKUP(A32,'Record-ATS'!$A$2:$E$131,5,FALSE)</f>
        <v>0.2</v>
      </c>
      <c r="D32" s="5">
        <f>IFERROR(VLOOKUP(A32,'AP Preseason Rankings'!$C$2:$H$26,2,FALSE),VLOOKUP(A32,'ESPN FPI'!$A$2:$D$131,4,FALSE))</f>
        <v>61</v>
      </c>
      <c r="E32" s="5">
        <f>IFERROR(VLOOKUP(A32,'AP Final Rankings'!$C$2:$H$26,2,FALSE),VLOOKUP(A32,'ESPN FPI'!$A$2:$D$131,4,FALSE))</f>
        <v>61</v>
      </c>
      <c r="F32" s="5">
        <f>IFERROR(VLOOKUP(A32,'ESPN FPI'!$A$2:$C$131,3,FALSE),"NR")</f>
        <v>1.2</v>
      </c>
      <c r="G32" s="5">
        <f>VLOOKUP($A32,'ESPN FPI'!$A$2:$H$131,5,FALSE)</f>
        <v>44</v>
      </c>
      <c r="H32" s="5">
        <f>VLOOKUP($A32,'ESPN FPI'!$A$2:$H$131,6,FALSE)</f>
        <v>86</v>
      </c>
      <c r="I32" s="5">
        <f>VLOOKUP($A32,'ESPN FPI'!$A$2:$H$131,7,FALSE)</f>
        <v>39</v>
      </c>
      <c r="J32" s="5">
        <f>VLOOKUP($A32,'ESPN FPI'!$A$2:$H$131,8,FALSE)</f>
        <v>21</v>
      </c>
      <c r="K32" s="5">
        <f>VLOOKUP(A32,'ESPN Efficiency'!$A$2:$E$131,3,FALSE)</f>
        <v>59.5</v>
      </c>
      <c r="L32" s="5">
        <f>VLOOKUP($A32,'ESPN Efficiency'!$A$2:$E$131,4,FALSE)</f>
        <v>58.9</v>
      </c>
      <c r="M32" s="5">
        <f>VLOOKUP($A32,'ESPN Efficiency'!$A$2:$E$131,5,FALSE)</f>
        <v>55.6</v>
      </c>
      <c r="N32" s="11">
        <f>VLOOKUP($A32,'2021 Team Advanced Stats'!$A$2:$CB$131,5,FALSE)</f>
        <v>0.26994849061875398</v>
      </c>
      <c r="O32" s="11">
        <f>VLOOKUP($A32,'2021 Team Advanced Stats'!$A$2:$CB$131,6,FALSE)</f>
        <v>228.646371554084</v>
      </c>
      <c r="P32" s="11">
        <f>VLOOKUP($A32,'2021 Team Advanced Stats'!$A$2:$CB$131,7,FALSE)</f>
        <v>0.46871310507674102</v>
      </c>
      <c r="Q32" s="11">
        <f>VLOOKUP($A32,'2021 Team Advanced Stats'!$A$2:$CB$131,8,FALSE)</f>
        <v>1.1548839328424301</v>
      </c>
      <c r="R32" s="11">
        <f>VLOOKUP($A32,'2021 Team Advanced Stats'!$A$2:$CB$131,11,FALSE)</f>
        <v>3.1358310626702899</v>
      </c>
      <c r="S32" s="11">
        <f>VLOOKUP($A32,'2021 Team Advanced Stats'!$A$2:$CB$131,18,FALSE)</f>
        <v>4.5875000000000004</v>
      </c>
      <c r="T32" s="11">
        <f>VLOOKUP($A32,'2021 Team Advanced Stats'!$A$2:$CB$131,21,FALSE)</f>
        <v>0.109799291617473</v>
      </c>
      <c r="U32" s="11">
        <f>VLOOKUP($A32,'2021 Team Advanced Stats'!$A$2:$CB$131,22,FALSE)</f>
        <v>8.3825265643447402E-2</v>
      </c>
      <c r="V32" s="11">
        <f>VLOOKUP($A32,'2021 Team Advanced Stats'!$A$2:$CB$131,23,FALSE)</f>
        <v>2.5974025974025899E-2</v>
      </c>
      <c r="W32" s="11">
        <f>VLOOKUP($A32,'2021 Team Advanced Stats'!$A$2:$CB$131,32,FALSE)</f>
        <v>0.86658795749704798</v>
      </c>
      <c r="X32" s="11">
        <f>VLOOKUP($A32,'2021 Team Advanced Stats'!$A$2:$CB$131,33,FALSE)</f>
        <v>0.240449421739864</v>
      </c>
      <c r="Y32" s="11">
        <f>VLOOKUP($A32,'2021 Team Advanced Stats'!$A$2:$CB$131,34,FALSE)</f>
        <v>176.48987555706</v>
      </c>
      <c r="Z32" s="11">
        <f>VLOOKUP($A32,'2021 Team Advanced Stats'!$A$2:$CB$131,35,FALSE)</f>
        <v>0.47002724795640299</v>
      </c>
      <c r="AA32" s="11">
        <f>VLOOKUP($A32,'2021 Team Advanced Stats'!$A$2:$CB$131,36,FALSE)</f>
        <v>1.0278353371886799</v>
      </c>
      <c r="AB32" s="11">
        <f>VLOOKUP($A32,'2021 Team Advanced Stats'!$A$2:$CB$131,37,FALSE)</f>
        <v>0.131050767414403</v>
      </c>
      <c r="AC32" s="11">
        <f>VLOOKUP($A32,'2021 Team Advanced Stats'!$A$2:$CB$131,38,FALSE)</f>
        <v>0.47682542828977598</v>
      </c>
      <c r="AD32" s="11">
        <f>VLOOKUP($A32,'2021 Team Advanced Stats'!$A$2:$CB$131,39,FALSE)</f>
        <v>52.927622540165103</v>
      </c>
      <c r="AE32" s="11">
        <f>VLOOKUP($A32,'2021 Team Advanced Stats'!$A$2:$CB$131,40,FALSE)</f>
        <v>0.46846846846846801</v>
      </c>
      <c r="AF32" s="11">
        <f>VLOOKUP($A32,'2021 Team Advanced Stats'!$A$2:$CB$131,41,FALSE)</f>
        <v>1.9978025001605899</v>
      </c>
      <c r="AG32" s="11">
        <f>VLOOKUP($A32,'2021 Team Advanced Stats'!$A$2:$CB$131,44,FALSE)</f>
        <v>0.22540949938000099</v>
      </c>
      <c r="AH32" s="11">
        <f>VLOOKUP($A32,'2021 Team Advanced Stats'!$A$2:$CB$131,45,FALSE)</f>
        <v>161.39320155607999</v>
      </c>
      <c r="AI32" s="11">
        <f>VLOOKUP($A32,'2021 Team Advanced Stats'!$A$2:$CB$131,46,FALSE)</f>
        <v>0.40921787709497198</v>
      </c>
      <c r="AJ32" s="11">
        <f>VLOOKUP($A32,'2021 Team Advanced Stats'!$A$2:$CB$131,47,FALSE)</f>
        <v>1.3923237663292101</v>
      </c>
      <c r="AK32" s="11">
        <f>VLOOKUP($A32,'2021 Team Advanced Stats'!$A$2:$CB$131,50,FALSE)</f>
        <v>2.9599431818181801</v>
      </c>
      <c r="AL32" s="11">
        <f>VLOOKUP($A32,'2021 Team Advanced Stats'!$A$2:$CB$131,57,FALSE)</f>
        <v>3.6551724137931001</v>
      </c>
      <c r="AM32" s="11">
        <f>VLOOKUP($A32,'2021 Team Advanced Stats'!$A$2:$CB$131,60,FALSE)</f>
        <v>0.17178770949720601</v>
      </c>
      <c r="AN32" s="11">
        <f>VLOOKUP($A32,'2021 Team Advanced Stats'!$A$2:$CB$131,61,FALSE)</f>
        <v>0.10754189944134</v>
      </c>
      <c r="AO32" s="11">
        <f>VLOOKUP($A32,'2021 Team Advanced Stats'!$A$2:$CB$131,62,FALSE)</f>
        <v>6.4245810055865896E-2</v>
      </c>
      <c r="AP32" s="11">
        <f>VLOOKUP($A32,'2021 Team Advanced Stats'!$A$2:$CB$131,72,FALSE)</f>
        <v>0.491620111731843</v>
      </c>
      <c r="AQ32" s="11">
        <f>VLOOKUP($A32,'2021 Team Advanced Stats'!$A$2:$CB$131,73,FALSE)</f>
        <v>0.19390029104763901</v>
      </c>
      <c r="AR32" s="11">
        <f>VLOOKUP($A32,'2021 Team Advanced Stats'!$A$2:$CB$131,74,FALSE)</f>
        <v>68.252902448769206</v>
      </c>
      <c r="AS32" s="11">
        <f>VLOOKUP($A32,'2021 Team Advanced Stats'!$A$2:$CB$131,75,FALSE)</f>
        <v>0.39772727272727199</v>
      </c>
      <c r="AT32" s="11">
        <f>VLOOKUP($A32,'2021 Team Advanced Stats'!$A$2:$CB$131,76,FALSE)</f>
        <v>1.21266874335511</v>
      </c>
      <c r="AU32" s="11">
        <f>VLOOKUP($A32,'2021 Team Advanced Stats'!$A$2:$CB$131,77,FALSE)</f>
        <v>0.50139664804469197</v>
      </c>
      <c r="AV32" s="11">
        <f>VLOOKUP($A32,'2021 Team Advanced Stats'!$A$2:$CB$131,78,FALSE)</f>
        <v>0.26451092968016399</v>
      </c>
      <c r="AW32" s="11">
        <f>VLOOKUP($A32,'2021 Team Advanced Stats'!$A$2:$CB$131,79,FALSE)</f>
        <v>0.42618384401114201</v>
      </c>
      <c r="AX32" s="11">
        <f>VLOOKUP($A32,'2021 Team Advanced Stats'!$A$2:$CB$131,80,FALSE)</f>
        <v>1.5567139834296899</v>
      </c>
      <c r="AY32" s="17" t="str">
        <f>IFERROR(VLOOKUP($A32,'2021PFF Preseason All Americans'!$H$3:$J$55,2,FALSE),"0")</f>
        <v>0</v>
      </c>
      <c r="AZ32" s="18" t="str">
        <f>IFERROR(VLOOKUP($A32,'2021PFF Preseason All Americans'!$H$3:$J$55,3,FALSE),"0")</f>
        <v>0</v>
      </c>
      <c r="BA32" s="12">
        <f t="shared" si="0"/>
        <v>0</v>
      </c>
    </row>
    <row r="33" spans="1:53" s="11" customFormat="1" x14ac:dyDescent="0.3">
      <c r="A33" s="5" t="s">
        <v>193</v>
      </c>
      <c r="B33" s="5">
        <f>VLOOKUP(A33,'Record-ATS'!$A$2:$E$131,3,FALSE)</f>
        <v>0.69199999999999995</v>
      </c>
      <c r="C33" s="5">
        <f>VLOOKUP(A33,'Record-ATS'!$A$2:$E$131,5,FALSE)</f>
        <v>-2</v>
      </c>
      <c r="D33" s="5">
        <f>IFERROR(VLOOKUP(A33,'AP Preseason Rankings'!$C$2:$H$26,2,FALSE),VLOOKUP(A33,'ESPN FPI'!$A$2:$D$131,4,FALSE))</f>
        <v>55</v>
      </c>
      <c r="E33" s="5">
        <f>IFERROR(VLOOKUP(A33,'AP Final Rankings'!$C$2:$H$26,2,FALSE),VLOOKUP(A33,'ESPN FPI'!$A$2:$D$131,4,FALSE))</f>
        <v>55</v>
      </c>
      <c r="F33" s="5">
        <f>IFERROR(VLOOKUP(A33,'ESPN FPI'!$A$2:$C$131,3,FALSE),"NR")</f>
        <v>2.2999999999999998</v>
      </c>
      <c r="G33" s="5">
        <f>VLOOKUP($A33,'ESPN FPI'!$A$2:$H$131,5,FALSE)</f>
        <v>42</v>
      </c>
      <c r="H33" s="5">
        <f>VLOOKUP($A33,'ESPN FPI'!$A$2:$H$131,6,FALSE)</f>
        <v>75</v>
      </c>
      <c r="I33" s="5">
        <f>VLOOKUP($A33,'ESPN FPI'!$A$2:$H$131,7,FALSE)</f>
        <v>58</v>
      </c>
      <c r="J33" s="5">
        <f>VLOOKUP($A33,'ESPN FPI'!$A$2:$H$131,8,FALSE)</f>
        <v>42</v>
      </c>
      <c r="K33" s="5">
        <f>VLOOKUP(A33,'ESPN Efficiency'!$A$2:$E$131,3,FALSE)</f>
        <v>52.6</v>
      </c>
      <c r="L33" s="5">
        <f>VLOOKUP($A33,'ESPN Efficiency'!$A$2:$E$131,4,FALSE)</f>
        <v>48</v>
      </c>
      <c r="M33" s="5">
        <f>VLOOKUP($A33,'ESPN Efficiency'!$A$2:$E$131,5,FALSE)</f>
        <v>57</v>
      </c>
      <c r="N33" s="11">
        <f>VLOOKUP($A33,'2021 Team Advanced Stats'!$A$2:$CB$131,5,FALSE)</f>
        <v>0.242189421524794</v>
      </c>
      <c r="O33" s="11">
        <f>VLOOKUP($A33,'2021 Team Advanced Stats'!$A$2:$CB$131,6,FALSE)</f>
        <v>207.79852366827299</v>
      </c>
      <c r="P33" s="11">
        <f>VLOOKUP($A33,'2021 Team Advanced Stats'!$A$2:$CB$131,7,FALSE)</f>
        <v>0.44172494172494098</v>
      </c>
      <c r="Q33" s="11">
        <f>VLOOKUP($A33,'2021 Team Advanced Stats'!$A$2:$CB$131,8,FALSE)</f>
        <v>1.2897027637543299</v>
      </c>
      <c r="R33" s="11">
        <f>VLOOKUP($A33,'2021 Team Advanced Stats'!$A$2:$CB$131,11,FALSE)</f>
        <v>3.2860619469026502</v>
      </c>
      <c r="S33" s="11">
        <f>VLOOKUP($A33,'2021 Team Advanced Stats'!$A$2:$CB$131,18,FALSE)</f>
        <v>4.4444444444444402</v>
      </c>
      <c r="T33" s="11">
        <f>VLOOKUP($A33,'2021 Team Advanced Stats'!$A$2:$CB$131,21,FALSE)</f>
        <v>0.15967365967365901</v>
      </c>
      <c r="U33" s="11">
        <f>VLOOKUP($A33,'2021 Team Advanced Stats'!$A$2:$CB$131,22,FALSE)</f>
        <v>0.113053613053613</v>
      </c>
      <c r="V33" s="11">
        <f>VLOOKUP($A33,'2021 Team Advanced Stats'!$A$2:$CB$131,23,FALSE)</f>
        <v>4.6620046620046603E-2</v>
      </c>
      <c r="W33" s="11">
        <f>VLOOKUP($A33,'2021 Team Advanced Stats'!$A$2:$CB$131,32,FALSE)</f>
        <v>0.52680652680652595</v>
      </c>
      <c r="X33" s="11">
        <f>VLOOKUP($A33,'2021 Team Advanced Stats'!$A$2:$CB$131,33,FALSE)</f>
        <v>0.258580760483898</v>
      </c>
      <c r="Y33" s="11">
        <f>VLOOKUP($A33,'2021 Team Advanced Stats'!$A$2:$CB$131,34,FALSE)</f>
        <v>116.878503738722</v>
      </c>
      <c r="Z33" s="11">
        <f>VLOOKUP($A33,'2021 Team Advanced Stats'!$A$2:$CB$131,35,FALSE)</f>
        <v>0.47566371681415898</v>
      </c>
      <c r="AA33" s="11">
        <f>VLOOKUP($A33,'2021 Team Advanced Stats'!$A$2:$CB$131,36,FALSE)</f>
        <v>1.05700897305755</v>
      </c>
      <c r="AB33" s="11">
        <f>VLOOKUP($A33,'2021 Team Advanced Stats'!$A$2:$CB$131,37,FALSE)</f>
        <v>0.47319347319347299</v>
      </c>
      <c r="AC33" s="11">
        <f>VLOOKUP($A33,'2021 Team Advanced Stats'!$A$2:$CB$131,38,FALSE)</f>
        <v>0.223940935787073</v>
      </c>
      <c r="AD33" s="11">
        <f>VLOOKUP($A33,'2021 Team Advanced Stats'!$A$2:$CB$131,39,FALSE)</f>
        <v>90.9200199295517</v>
      </c>
      <c r="AE33" s="11">
        <f>VLOOKUP($A33,'2021 Team Advanced Stats'!$A$2:$CB$131,40,FALSE)</f>
        <v>0.40394088669950701</v>
      </c>
      <c r="AF33" s="11">
        <f>VLOOKUP($A33,'2021 Team Advanced Stats'!$A$2:$CB$131,41,FALSE)</f>
        <v>1.59475864789949</v>
      </c>
      <c r="AG33" s="11">
        <f>VLOOKUP($A33,'2021 Team Advanced Stats'!$A$2:$CB$131,44,FALSE)</f>
        <v>0.15661470016009099</v>
      </c>
      <c r="AH33" s="11">
        <f>VLOOKUP($A33,'2021 Team Advanced Stats'!$A$2:$CB$131,45,FALSE)</f>
        <v>145.80828584904401</v>
      </c>
      <c r="AI33" s="11">
        <f>VLOOKUP($A33,'2021 Team Advanced Stats'!$A$2:$CB$131,46,FALSE)</f>
        <v>0.40064446831364098</v>
      </c>
      <c r="AJ33" s="11">
        <f>VLOOKUP($A33,'2021 Team Advanced Stats'!$A$2:$CB$131,47,FALSE)</f>
        <v>1.2352207535726001</v>
      </c>
      <c r="AK33" s="11">
        <f>VLOOKUP($A33,'2021 Team Advanced Stats'!$A$2:$CB$131,50,FALSE)</f>
        <v>3.0769406392694001</v>
      </c>
      <c r="AL33" s="11">
        <f>VLOOKUP($A33,'2021 Team Advanced Stats'!$A$2:$CB$131,57,FALSE)</f>
        <v>3.5064935064934999</v>
      </c>
      <c r="AM33" s="11">
        <f>VLOOKUP($A33,'2021 Team Advanced Stats'!$A$2:$CB$131,60,FALSE)</f>
        <v>0.19022556390977399</v>
      </c>
      <c r="AN33" s="11">
        <f>VLOOKUP($A33,'2021 Team Advanced Stats'!$A$2:$CB$131,61,FALSE)</f>
        <v>0.112889366272824</v>
      </c>
      <c r="AO33" s="11">
        <f>VLOOKUP($A33,'2021 Team Advanced Stats'!$A$2:$CB$131,62,FALSE)</f>
        <v>7.7336197636949502E-2</v>
      </c>
      <c r="AP33" s="11">
        <f>VLOOKUP($A33,'2021 Team Advanced Stats'!$A$2:$CB$131,72,FALSE)</f>
        <v>0.47046186895810899</v>
      </c>
      <c r="AQ33" s="11">
        <f>VLOOKUP($A33,'2021 Team Advanced Stats'!$A$2:$CB$131,73,FALSE)</f>
        <v>0.22138202181934299</v>
      </c>
      <c r="AR33" s="11">
        <f>VLOOKUP($A33,'2021 Team Advanced Stats'!$A$2:$CB$131,74,FALSE)</f>
        <v>96.965325556872301</v>
      </c>
      <c r="AS33" s="11">
        <f>VLOOKUP($A33,'2021 Team Advanced Stats'!$A$2:$CB$131,75,FALSE)</f>
        <v>0.44063926940639198</v>
      </c>
      <c r="AT33" s="11">
        <f>VLOOKUP($A33,'2021 Team Advanced Stats'!$A$2:$CB$131,76,FALSE)</f>
        <v>1.11949753930768</v>
      </c>
      <c r="AU33" s="11">
        <f>VLOOKUP($A33,'2021 Team Advanced Stats'!$A$2:$CB$131,77,FALSE)</f>
        <v>0.52953813104188996</v>
      </c>
      <c r="AV33" s="11">
        <f>VLOOKUP($A33,'2021 Team Advanced Stats'!$A$2:$CB$131,78,FALSE)</f>
        <v>9.9072941769112396E-2</v>
      </c>
      <c r="AW33" s="11">
        <f>VLOOKUP($A33,'2021 Team Advanced Stats'!$A$2:$CB$131,79,FALSE)</f>
        <v>0.36511156186612498</v>
      </c>
      <c r="AX33" s="11">
        <f>VLOOKUP($A33,'2021 Team Advanced Stats'!$A$2:$CB$131,80,FALSE)</f>
        <v>1.35930175553443</v>
      </c>
      <c r="AY33" s="17">
        <f>IFERROR(VLOOKUP($A33,'2021PFF Preseason All Americans'!$H$3:$J$55,2,FALSE),"0")</f>
        <v>1</v>
      </c>
      <c r="AZ33" s="18">
        <f>IFERROR(VLOOKUP($A33,'2021PFF Preseason All Americans'!$H$3:$J$55,3,FALSE),"0")</f>
        <v>0</v>
      </c>
      <c r="BA33" s="12">
        <f t="shared" si="0"/>
        <v>1</v>
      </c>
    </row>
    <row r="34" spans="1:53" s="11" customFormat="1" x14ac:dyDescent="0.3">
      <c r="A34" s="5" t="s">
        <v>136</v>
      </c>
      <c r="B34" s="5">
        <f>VLOOKUP(A34,'Record-ATS'!$A$2:$E$131,3,FALSE)</f>
        <v>0.69199999999999995</v>
      </c>
      <c r="C34" s="5">
        <f>VLOOKUP(A34,'Record-ATS'!$A$2:$E$131,5,FALSE)</f>
        <v>4.8</v>
      </c>
      <c r="D34" s="5">
        <f>IFERROR(VLOOKUP(A34,'AP Preseason Rankings'!$C$2:$H$26,2,FALSE),VLOOKUP(A34,'ESPN FPI'!$A$2:$D$131,4,FALSE))</f>
        <v>79</v>
      </c>
      <c r="E34" s="5">
        <f>IFERROR(VLOOKUP(A34,'AP Final Rankings'!$C$2:$H$26,2,FALSE),VLOOKUP(A34,'ESPN FPI'!$A$2:$D$131,4,FALSE))</f>
        <v>79</v>
      </c>
      <c r="F34" s="5">
        <f>IFERROR(VLOOKUP(A34,'ESPN FPI'!$A$2:$C$131,3,FALSE),"NR")</f>
        <v>-2.2999999999999998</v>
      </c>
      <c r="G34" s="5">
        <f>VLOOKUP($A34,'ESPN FPI'!$A$2:$H$131,5,FALSE)</f>
        <v>53</v>
      </c>
      <c r="H34" s="5">
        <f>VLOOKUP($A34,'ESPN FPI'!$A$2:$H$131,6,FALSE)</f>
        <v>119</v>
      </c>
      <c r="I34" s="5">
        <f>VLOOKUP($A34,'ESPN FPI'!$A$2:$H$131,7,FALSE)</f>
        <v>71</v>
      </c>
      <c r="J34" s="5">
        <f>VLOOKUP($A34,'ESPN FPI'!$A$2:$H$131,8,FALSE)</f>
        <v>44</v>
      </c>
      <c r="K34" s="5">
        <f>VLOOKUP(A34,'ESPN Efficiency'!$A$2:$E$131,3,FALSE)</f>
        <v>49</v>
      </c>
      <c r="L34" s="5">
        <f>VLOOKUP($A34,'ESPN Efficiency'!$A$2:$E$131,4,FALSE)</f>
        <v>42.9</v>
      </c>
      <c r="M34" s="5">
        <f>VLOOKUP($A34,'ESPN Efficiency'!$A$2:$E$131,5,FALSE)</f>
        <v>52.8</v>
      </c>
      <c r="N34" s="11">
        <f>VLOOKUP($A34,'2021 Team Advanced Stats'!$A$2:$CB$131,5,FALSE)</f>
        <v>0.228519342093009</v>
      </c>
      <c r="O34" s="11">
        <f>VLOOKUP($A34,'2021 Team Advanced Stats'!$A$2:$CB$131,6,FALSE)</f>
        <v>204.06777248905701</v>
      </c>
      <c r="P34" s="11">
        <f>VLOOKUP($A34,'2021 Team Advanced Stats'!$A$2:$CB$131,7,FALSE)</f>
        <v>0.43561030235162301</v>
      </c>
      <c r="Q34" s="11">
        <f>VLOOKUP($A34,'2021 Team Advanced Stats'!$A$2:$CB$131,8,FALSE)</f>
        <v>1.33462140946271</v>
      </c>
      <c r="R34" s="11">
        <f>VLOOKUP($A34,'2021 Team Advanced Stats'!$A$2:$CB$131,11,FALSE)</f>
        <v>3.1917372881355899</v>
      </c>
      <c r="S34" s="11">
        <f>VLOOKUP($A34,'2021 Team Advanced Stats'!$A$2:$CB$131,18,FALSE)</f>
        <v>3.6483516483516398</v>
      </c>
      <c r="T34" s="11">
        <f>VLOOKUP($A34,'2021 Team Advanced Stats'!$A$2:$CB$131,21,FALSE)</f>
        <v>0.164613661814109</v>
      </c>
      <c r="U34" s="11">
        <f>VLOOKUP($A34,'2021 Team Advanced Stats'!$A$2:$CB$131,22,FALSE)</f>
        <v>0.104143337066069</v>
      </c>
      <c r="V34" s="11">
        <f>VLOOKUP($A34,'2021 Team Advanced Stats'!$A$2:$CB$131,23,FALSE)</f>
        <v>6.0470324748040302E-2</v>
      </c>
      <c r="W34" s="11">
        <f>VLOOKUP($A34,'2021 Team Advanced Stats'!$A$2:$CB$131,32,FALSE)</f>
        <v>0.52855543113101899</v>
      </c>
      <c r="X34" s="11">
        <f>VLOOKUP($A34,'2021 Team Advanced Stats'!$A$2:$CB$131,33,FALSE)</f>
        <v>0.1501979881602</v>
      </c>
      <c r="Y34" s="11">
        <f>VLOOKUP($A34,'2021 Team Advanced Stats'!$A$2:$CB$131,34,FALSE)</f>
        <v>70.893450411614594</v>
      </c>
      <c r="Z34" s="11">
        <f>VLOOKUP($A34,'2021 Team Advanced Stats'!$A$2:$CB$131,35,FALSE)</f>
        <v>0.444915254237288</v>
      </c>
      <c r="AA34" s="11">
        <f>VLOOKUP($A34,'2021 Team Advanced Stats'!$A$2:$CB$131,36,FALSE)</f>
        <v>1.0022924353421101</v>
      </c>
      <c r="AB34" s="11">
        <f>VLOOKUP($A34,'2021 Team Advanced Stats'!$A$2:$CB$131,37,FALSE)</f>
        <v>0.46472564389697602</v>
      </c>
      <c r="AC34" s="11">
        <f>VLOOKUP($A34,'2021 Team Advanced Stats'!$A$2:$CB$131,38,FALSE)</f>
        <v>0.36637019341093802</v>
      </c>
      <c r="AD34" s="11">
        <f>VLOOKUP($A34,'2021 Team Advanced Stats'!$A$2:$CB$131,39,FALSE)</f>
        <v>152.04363026553901</v>
      </c>
      <c r="AE34" s="11">
        <f>VLOOKUP($A34,'2021 Team Advanced Stats'!$A$2:$CB$131,40,FALSE)</f>
        <v>0.43132530120481899</v>
      </c>
      <c r="AF34" s="11">
        <f>VLOOKUP($A34,'2021 Team Advanced Stats'!$A$2:$CB$131,41,FALSE)</f>
        <v>1.72450456345895</v>
      </c>
      <c r="AG34" s="11">
        <f>VLOOKUP($A34,'2021 Team Advanced Stats'!$A$2:$CB$131,44,FALSE)</f>
        <v>0.17469878088506999</v>
      </c>
      <c r="AH34" s="11">
        <f>VLOOKUP($A34,'2021 Team Advanced Stats'!$A$2:$CB$131,45,FALSE)</f>
        <v>140.63251861248199</v>
      </c>
      <c r="AI34" s="11">
        <f>VLOOKUP($A34,'2021 Team Advanced Stats'!$A$2:$CB$131,46,FALSE)</f>
        <v>0.40745341614906799</v>
      </c>
      <c r="AJ34" s="11">
        <f>VLOOKUP($A34,'2021 Team Advanced Stats'!$A$2:$CB$131,47,FALSE)</f>
        <v>1.29863432604833</v>
      </c>
      <c r="AK34" s="11">
        <f>VLOOKUP($A34,'2021 Team Advanced Stats'!$A$2:$CB$131,50,FALSE)</f>
        <v>2.84344473007712</v>
      </c>
      <c r="AL34" s="11">
        <f>VLOOKUP($A34,'2021 Team Advanced Stats'!$A$2:$CB$131,57,FALSE)</f>
        <v>3.9565217391304301</v>
      </c>
      <c r="AM34" s="11">
        <f>VLOOKUP($A34,'2021 Team Advanced Stats'!$A$2:$CB$131,60,FALSE)</f>
        <v>0.21677018633540299</v>
      </c>
      <c r="AN34" s="11">
        <f>VLOOKUP($A34,'2021 Team Advanced Stats'!$A$2:$CB$131,61,FALSE)</f>
        <v>0.143478260869565</v>
      </c>
      <c r="AO34" s="11">
        <f>VLOOKUP($A34,'2021 Team Advanced Stats'!$A$2:$CB$131,62,FALSE)</f>
        <v>7.3291925465838501E-2</v>
      </c>
      <c r="AP34" s="11">
        <f>VLOOKUP($A34,'2021 Team Advanced Stats'!$A$2:$CB$131,72,FALSE)</f>
        <v>0.483229813664596</v>
      </c>
      <c r="AQ34" s="11">
        <f>VLOOKUP($A34,'2021 Team Advanced Stats'!$A$2:$CB$131,73,FALSE)</f>
        <v>0.12789585209500601</v>
      </c>
      <c r="AR34" s="11">
        <f>VLOOKUP($A34,'2021 Team Advanced Stats'!$A$2:$CB$131,74,FALSE)</f>
        <v>49.751486464957502</v>
      </c>
      <c r="AS34" s="11">
        <f>VLOOKUP($A34,'2021 Team Advanced Stats'!$A$2:$CB$131,75,FALSE)</f>
        <v>0.419023136246786</v>
      </c>
      <c r="AT34" s="11">
        <f>VLOOKUP($A34,'2021 Team Advanced Stats'!$A$2:$CB$131,76,FALSE)</f>
        <v>1.04532703710894</v>
      </c>
      <c r="AU34" s="11">
        <f>VLOOKUP($A34,'2021 Team Advanced Stats'!$A$2:$CB$131,77,FALSE)</f>
        <v>0.51180124223602397</v>
      </c>
      <c r="AV34" s="11">
        <f>VLOOKUP($A34,'2021 Team Advanced Stats'!$A$2:$CB$131,78,FALSE)</f>
        <v>0.26973588708989599</v>
      </c>
      <c r="AW34" s="11">
        <f>VLOOKUP($A34,'2021 Team Advanced Stats'!$A$2:$CB$131,79,FALSE)</f>
        <v>0.40048543689320298</v>
      </c>
      <c r="AX34" s="11">
        <f>VLOOKUP($A34,'2021 Team Advanced Stats'!$A$2:$CB$131,80,FALSE)</f>
        <v>1.54887122360663</v>
      </c>
      <c r="AY34" s="17" t="str">
        <f>IFERROR(VLOOKUP($A34,'2021PFF Preseason All Americans'!$H$3:$J$55,2,FALSE),"0")</f>
        <v>0</v>
      </c>
      <c r="AZ34" s="18" t="str">
        <f>IFERROR(VLOOKUP($A34,'2021PFF Preseason All Americans'!$H$3:$J$55,3,FALSE),"0")</f>
        <v>0</v>
      </c>
      <c r="BA34" s="12">
        <f t="shared" si="0"/>
        <v>0</v>
      </c>
    </row>
    <row r="35" spans="1:53" s="11" customFormat="1" x14ac:dyDescent="0.3">
      <c r="A35" s="5" t="s">
        <v>65</v>
      </c>
      <c r="B35" s="5">
        <f>VLOOKUP(A35,'Record-ATS'!$A$2:$E$131,3,FALSE)</f>
        <v>0.69199999999999995</v>
      </c>
      <c r="C35" s="5">
        <f>VLOOKUP(A35,'Record-ATS'!$A$2:$E$131,5,FALSE)</f>
        <v>4</v>
      </c>
      <c r="D35" s="5">
        <f>IFERROR(VLOOKUP(A35,'AP Preseason Rankings'!$C$2:$H$26,2,FALSE),VLOOKUP(A35,'ESPN FPI'!$A$2:$D$131,4,FALSE))</f>
        <v>27</v>
      </c>
      <c r="E35" s="5">
        <f>IFERROR(VLOOKUP(A35,'AP Final Rankings'!$C$2:$H$26,2,FALSE),VLOOKUP(A35,'ESPN FPI'!$A$2:$D$131,4,FALSE))</f>
        <v>27</v>
      </c>
      <c r="F35" s="5">
        <f>IFERROR(VLOOKUP(A35,'ESPN FPI'!$A$2:$C$131,3,FALSE),"NR")</f>
        <v>9.1</v>
      </c>
      <c r="G35" s="5">
        <f>VLOOKUP($A35,'ESPN FPI'!$A$2:$H$131,5,FALSE)</f>
        <v>28</v>
      </c>
      <c r="H35" s="5">
        <f>VLOOKUP($A35,'ESPN FPI'!$A$2:$H$131,6,FALSE)</f>
        <v>44</v>
      </c>
      <c r="I35" s="5">
        <f>VLOOKUP($A35,'ESPN FPI'!$A$2:$H$131,7,FALSE)</f>
        <v>22</v>
      </c>
      <c r="J35" s="5">
        <f>VLOOKUP($A35,'ESPN FPI'!$A$2:$H$131,8,FALSE)</f>
        <v>26</v>
      </c>
      <c r="K35" s="5">
        <f>VLOOKUP(A35,'ESPN Efficiency'!$A$2:$E$131,3,FALSE)</f>
        <v>67.099999999999994</v>
      </c>
      <c r="L35" s="5">
        <f>VLOOKUP($A35,'ESPN Efficiency'!$A$2:$E$131,4,FALSE)</f>
        <v>61.8</v>
      </c>
      <c r="M35" s="5">
        <f>VLOOKUP($A35,'ESPN Efficiency'!$A$2:$E$131,5,FALSE)</f>
        <v>67.599999999999994</v>
      </c>
      <c r="N35" s="11">
        <f>VLOOKUP($A35,'2021 Team Advanced Stats'!$A$2:$CB$131,5,FALSE)</f>
        <v>0.18779364239391899</v>
      </c>
      <c r="O35" s="11">
        <f>VLOOKUP($A35,'2021 Team Advanced Stats'!$A$2:$CB$131,6,FALSE)</f>
        <v>159.06121510764899</v>
      </c>
      <c r="P35" s="11">
        <f>VLOOKUP($A35,'2021 Team Advanced Stats'!$A$2:$CB$131,7,FALSE)</f>
        <v>0.423848878394332</v>
      </c>
      <c r="Q35" s="11">
        <f>VLOOKUP($A35,'2021 Team Advanced Stats'!$A$2:$CB$131,8,FALSE)</f>
        <v>1.17697971119918</v>
      </c>
      <c r="R35" s="11">
        <f>VLOOKUP($A35,'2021 Team Advanced Stats'!$A$2:$CB$131,11,FALSE)</f>
        <v>3.1559792027729601</v>
      </c>
      <c r="S35" s="11">
        <f>VLOOKUP($A35,'2021 Team Advanced Stats'!$A$2:$CB$131,18,FALSE)</f>
        <v>3.73493975903614</v>
      </c>
      <c r="T35" s="11">
        <f>VLOOKUP($A35,'2021 Team Advanced Stats'!$A$2:$CB$131,21,FALSE)</f>
        <v>0.14344746162927899</v>
      </c>
      <c r="U35" s="11">
        <f>VLOOKUP($A35,'2021 Team Advanced Stats'!$A$2:$CB$131,22,FALSE)</f>
        <v>8.9138134592679996E-2</v>
      </c>
      <c r="V35" s="11">
        <f>VLOOKUP($A35,'2021 Team Advanced Stats'!$A$2:$CB$131,23,FALSE)</f>
        <v>5.43093270365997E-2</v>
      </c>
      <c r="W35" s="11">
        <f>VLOOKUP($A35,'2021 Team Advanced Stats'!$A$2:$CB$131,32,FALSE)</f>
        <v>0.68122786304604399</v>
      </c>
      <c r="X35" s="11">
        <f>VLOOKUP($A35,'2021 Team Advanced Stats'!$A$2:$CB$131,33,FALSE)</f>
        <v>0.12921360945243701</v>
      </c>
      <c r="Y35" s="11">
        <f>VLOOKUP($A35,'2021 Team Advanced Stats'!$A$2:$CB$131,34,FALSE)</f>
        <v>74.556252654056294</v>
      </c>
      <c r="Z35" s="11">
        <f>VLOOKUP($A35,'2021 Team Advanced Stats'!$A$2:$CB$131,35,FALSE)</f>
        <v>0.431542461005199</v>
      </c>
      <c r="AA35" s="11">
        <f>VLOOKUP($A35,'2021 Team Advanced Stats'!$A$2:$CB$131,36,FALSE)</f>
        <v>0.91632118455093703</v>
      </c>
      <c r="AB35" s="11">
        <f>VLOOKUP($A35,'2021 Team Advanced Stats'!$A$2:$CB$131,37,FALSE)</f>
        <v>0.31877213695395501</v>
      </c>
      <c r="AC35" s="11">
        <f>VLOOKUP($A35,'2021 Team Advanced Stats'!$A$2:$CB$131,38,FALSE)</f>
        <v>0.31298134242071501</v>
      </c>
      <c r="AD35" s="11">
        <f>VLOOKUP($A35,'2021 Team Advanced Stats'!$A$2:$CB$131,39,FALSE)</f>
        <v>84.504962453593294</v>
      </c>
      <c r="AE35" s="11">
        <f>VLOOKUP($A35,'2021 Team Advanced Stats'!$A$2:$CB$131,40,FALSE)</f>
        <v>0.407407407407407</v>
      </c>
      <c r="AF35" s="11">
        <f>VLOOKUP($A35,'2021 Team Advanced Stats'!$A$2:$CB$131,41,FALSE)</f>
        <v>1.7670158306120201</v>
      </c>
      <c r="AG35" s="11">
        <f>VLOOKUP($A35,'2021 Team Advanced Stats'!$A$2:$CB$131,44,FALSE)</f>
        <v>9.9370833953018101E-2</v>
      </c>
      <c r="AH35" s="11">
        <f>VLOOKUP($A35,'2021 Team Advanced Stats'!$A$2:$CB$131,45,FALSE)</f>
        <v>72.9381921215153</v>
      </c>
      <c r="AI35" s="11">
        <f>VLOOKUP($A35,'2021 Team Advanced Stats'!$A$2:$CB$131,46,FALSE)</f>
        <v>0.37602179836512201</v>
      </c>
      <c r="AJ35" s="11">
        <f>VLOOKUP($A35,'2021 Team Advanced Stats'!$A$2:$CB$131,47,FALSE)</f>
        <v>1.16557076998494</v>
      </c>
      <c r="AK35" s="11">
        <f>VLOOKUP($A35,'2021 Team Advanced Stats'!$A$2:$CB$131,50,FALSE)</f>
        <v>2.8048850574712598</v>
      </c>
      <c r="AL35" s="11">
        <f>VLOOKUP($A35,'2021 Team Advanced Stats'!$A$2:$CB$131,57,FALSE)</f>
        <v>3.75</v>
      </c>
      <c r="AM35" s="11">
        <f>VLOOKUP($A35,'2021 Team Advanced Stats'!$A$2:$CB$131,60,FALSE)</f>
        <v>0.167574931880109</v>
      </c>
      <c r="AN35" s="11">
        <f>VLOOKUP($A35,'2021 Team Advanced Stats'!$A$2:$CB$131,61,FALSE)</f>
        <v>0.10217983651226099</v>
      </c>
      <c r="AO35" s="11">
        <f>VLOOKUP($A35,'2021 Team Advanced Stats'!$A$2:$CB$131,62,FALSE)</f>
        <v>6.5395095367847406E-2</v>
      </c>
      <c r="AP35" s="11">
        <f>VLOOKUP($A35,'2021 Team Advanced Stats'!$A$2:$CB$131,72,FALSE)</f>
        <v>0.47411444141689302</v>
      </c>
      <c r="AQ35" s="11">
        <f>VLOOKUP($A35,'2021 Team Advanced Stats'!$A$2:$CB$131,73,FALSE)</f>
        <v>5.2962580691880097E-2</v>
      </c>
      <c r="AR35" s="11">
        <f>VLOOKUP($A35,'2021 Team Advanced Stats'!$A$2:$CB$131,74,FALSE)</f>
        <v>18.430978080774299</v>
      </c>
      <c r="AS35" s="11">
        <f>VLOOKUP($A35,'2021 Team Advanced Stats'!$A$2:$CB$131,75,FALSE)</f>
        <v>0.38505747126436701</v>
      </c>
      <c r="AT35" s="11">
        <f>VLOOKUP($A35,'2021 Team Advanced Stats'!$A$2:$CB$131,76,FALSE)</f>
        <v>0.92015616396241795</v>
      </c>
      <c r="AU35" s="11">
        <f>VLOOKUP($A35,'2021 Team Advanced Stats'!$A$2:$CB$131,77,FALSE)</f>
        <v>0.52179836512261502</v>
      </c>
      <c r="AV35" s="11">
        <f>VLOOKUP($A35,'2021 Team Advanced Stats'!$A$2:$CB$131,78,FALSE)</f>
        <v>0.14979472843941299</v>
      </c>
      <c r="AW35" s="11">
        <f>VLOOKUP($A35,'2021 Team Advanced Stats'!$A$2:$CB$131,79,FALSE)</f>
        <v>0.37075718015665798</v>
      </c>
      <c r="AX35" s="11">
        <f>VLOOKUP($A35,'2021 Team Advanced Stats'!$A$2:$CB$131,80,FALSE)</f>
        <v>1.39715920102029</v>
      </c>
      <c r="AY35" s="17" t="str">
        <f>IFERROR(VLOOKUP($A35,'2021PFF Preseason All Americans'!$H$3:$J$55,2,FALSE),"0")</f>
        <v>0</v>
      </c>
      <c r="AZ35" s="18" t="str">
        <f>IFERROR(VLOOKUP($A35,'2021PFF Preseason All Americans'!$H$3:$J$55,3,FALSE),"0")</f>
        <v>0</v>
      </c>
      <c r="BA35" s="12">
        <f t="shared" si="0"/>
        <v>0</v>
      </c>
    </row>
    <row r="36" spans="1:53" s="11" customFormat="1" x14ac:dyDescent="0.3">
      <c r="A36" s="5" t="s">
        <v>66</v>
      </c>
      <c r="B36" s="5">
        <f>VLOOKUP(A36,'Record-ATS'!$A$2:$E$131,3,FALSE)</f>
        <v>0.69199999999999995</v>
      </c>
      <c r="C36" s="5">
        <f>VLOOKUP(A36,'Record-ATS'!$A$2:$E$131,5,FALSE)</f>
        <v>4.8</v>
      </c>
      <c r="D36" s="5">
        <f>IFERROR(VLOOKUP(A36,'AP Preseason Rankings'!$C$2:$H$26,2,FALSE),VLOOKUP(A36,'ESPN FPI'!$A$2:$D$131,4,FALSE))</f>
        <v>25</v>
      </c>
      <c r="E36" s="5">
        <f>IFERROR(VLOOKUP(A36,'AP Final Rankings'!$C$2:$H$26,2,FALSE),VLOOKUP(A36,'ESPN FPI'!$A$2:$D$131,4,FALSE))</f>
        <v>25</v>
      </c>
      <c r="F36" s="5">
        <f>IFERROR(VLOOKUP(A36,'ESPN FPI'!$A$2:$C$131,3,FALSE),"NR")</f>
        <v>9.4</v>
      </c>
      <c r="G36" s="5">
        <f>VLOOKUP($A36,'ESPN FPI'!$A$2:$H$131,5,FALSE)</f>
        <v>18</v>
      </c>
      <c r="H36" s="5">
        <f>VLOOKUP($A36,'ESPN FPI'!$A$2:$H$131,6,FALSE)</f>
        <v>15</v>
      </c>
      <c r="I36" s="5">
        <f>VLOOKUP($A36,'ESPN FPI'!$A$2:$H$131,7,FALSE)</f>
        <v>25</v>
      </c>
      <c r="J36" s="5">
        <f>VLOOKUP($A36,'ESPN FPI'!$A$2:$H$131,8,FALSE)</f>
        <v>47</v>
      </c>
      <c r="K36" s="5">
        <f>VLOOKUP(A36,'ESPN Efficiency'!$A$2:$E$131,3,FALSE)</f>
        <v>67.2</v>
      </c>
      <c r="L36" s="5">
        <f>VLOOKUP($A36,'ESPN Efficiency'!$A$2:$E$131,4,FALSE)</f>
        <v>66</v>
      </c>
      <c r="M36" s="5">
        <f>VLOOKUP($A36,'ESPN Efficiency'!$A$2:$E$131,5,FALSE)</f>
        <v>63.8</v>
      </c>
      <c r="N36" s="11">
        <f>VLOOKUP($A36,'2021 Team Advanced Stats'!$A$2:$CB$131,5,FALSE)</f>
        <v>0.23456514535524001</v>
      </c>
      <c r="O36" s="11">
        <f>VLOOKUP($A36,'2021 Team Advanced Stats'!$A$2:$CB$131,6,FALSE)</f>
        <v>222.133192651413</v>
      </c>
      <c r="P36" s="11">
        <f>VLOOKUP($A36,'2021 Team Advanced Stats'!$A$2:$CB$131,7,FALSE)</f>
        <v>0.46356916578669399</v>
      </c>
      <c r="Q36" s="11">
        <f>VLOOKUP($A36,'2021 Team Advanced Stats'!$A$2:$CB$131,8,FALSE)</f>
        <v>1.1550489840084299</v>
      </c>
      <c r="R36" s="11">
        <f>VLOOKUP($A36,'2021 Team Advanced Stats'!$A$2:$CB$131,11,FALSE)</f>
        <v>2.7933717579250699</v>
      </c>
      <c r="S36" s="11">
        <f>VLOOKUP($A36,'2021 Team Advanced Stats'!$A$2:$CB$131,18,FALSE)</f>
        <v>3.9249999999999998</v>
      </c>
      <c r="T36" s="11">
        <f>VLOOKUP($A36,'2021 Team Advanced Stats'!$A$2:$CB$131,21,FALSE)</f>
        <v>0.15311510031678899</v>
      </c>
      <c r="U36" s="11">
        <f>VLOOKUP($A36,'2021 Team Advanced Stats'!$A$2:$CB$131,22,FALSE)</f>
        <v>9.5036958817317801E-2</v>
      </c>
      <c r="V36" s="11">
        <f>VLOOKUP($A36,'2021 Team Advanced Stats'!$A$2:$CB$131,23,FALSE)</f>
        <v>5.8078141499471998E-2</v>
      </c>
      <c r="W36" s="11">
        <f>VLOOKUP($A36,'2021 Team Advanced Stats'!$A$2:$CB$131,32,FALSE)</f>
        <v>0.36642027455121401</v>
      </c>
      <c r="X36" s="11">
        <f>VLOOKUP($A36,'2021 Team Advanced Stats'!$A$2:$CB$131,33,FALSE)</f>
        <v>-2.7586888527188599E-2</v>
      </c>
      <c r="Y36" s="11">
        <f>VLOOKUP($A36,'2021 Team Advanced Stats'!$A$2:$CB$131,34,FALSE)</f>
        <v>-9.5726503189344694</v>
      </c>
      <c r="Z36" s="11">
        <f>VLOOKUP($A36,'2021 Team Advanced Stats'!$A$2:$CB$131,35,FALSE)</f>
        <v>0.43804034582132501</v>
      </c>
      <c r="AA36" s="11">
        <f>VLOOKUP($A36,'2021 Team Advanced Stats'!$A$2:$CB$131,36,FALSE)</f>
        <v>0.59536051956427904</v>
      </c>
      <c r="AB36" s="11">
        <f>VLOOKUP($A36,'2021 Team Advanced Stats'!$A$2:$CB$131,37,FALSE)</f>
        <v>0.63252375923970405</v>
      </c>
      <c r="AC36" s="11">
        <f>VLOOKUP($A36,'2021 Team Advanced Stats'!$A$2:$CB$131,38,FALSE)</f>
        <v>0.391643719589857</v>
      </c>
      <c r="AD36" s="11">
        <f>VLOOKUP($A36,'2021 Team Advanced Stats'!$A$2:$CB$131,39,FALSE)</f>
        <v>234.594588034324</v>
      </c>
      <c r="AE36" s="11">
        <f>VLOOKUP($A36,'2021 Team Advanced Stats'!$A$2:$CB$131,40,FALSE)</f>
        <v>0.47913188647746202</v>
      </c>
      <c r="AF36" s="11">
        <f>VLOOKUP($A36,'2021 Team Advanced Stats'!$A$2:$CB$131,41,FALSE)</f>
        <v>1.45146935542137</v>
      </c>
      <c r="AG36" s="11">
        <f>VLOOKUP($A36,'2021 Team Advanced Stats'!$A$2:$CB$131,44,FALSE)</f>
        <v>0.153314552694753</v>
      </c>
      <c r="AH36" s="11">
        <f>VLOOKUP($A36,'2021 Team Advanced Stats'!$A$2:$CB$131,45,FALSE)</f>
        <v>130.47068434323401</v>
      </c>
      <c r="AI36" s="11">
        <f>VLOOKUP($A36,'2021 Team Advanced Stats'!$A$2:$CB$131,46,FALSE)</f>
        <v>0.39835487661574598</v>
      </c>
      <c r="AJ36" s="11">
        <f>VLOOKUP($A36,'2021 Team Advanced Stats'!$A$2:$CB$131,47,FALSE)</f>
        <v>1.2907587177319</v>
      </c>
      <c r="AK36" s="11">
        <f>VLOOKUP($A36,'2021 Team Advanced Stats'!$A$2:$CB$131,50,FALSE)</f>
        <v>2.92916666666666</v>
      </c>
      <c r="AL36" s="11">
        <f>VLOOKUP($A36,'2021 Team Advanced Stats'!$A$2:$CB$131,57,FALSE)</f>
        <v>3.4571428571428502</v>
      </c>
      <c r="AM36" s="11">
        <f>VLOOKUP($A36,'2021 Team Advanced Stats'!$A$2:$CB$131,60,FALSE)</f>
        <v>0.18096357226792001</v>
      </c>
      <c r="AN36" s="11">
        <f>VLOOKUP($A36,'2021 Team Advanced Stats'!$A$2:$CB$131,61,FALSE)</f>
        <v>0.112808460634547</v>
      </c>
      <c r="AO36" s="11">
        <f>VLOOKUP($A36,'2021 Team Advanced Stats'!$A$2:$CB$131,62,FALSE)</f>
        <v>6.8155111633372498E-2</v>
      </c>
      <c r="AP36" s="11">
        <f>VLOOKUP($A36,'2021 Team Advanced Stats'!$A$2:$CB$131,72,FALSE)</f>
        <v>0.53584018801410105</v>
      </c>
      <c r="AQ36" s="11">
        <f>VLOOKUP($A36,'2021 Team Advanced Stats'!$A$2:$CB$131,73,FALSE)</f>
        <v>0.109804638584919</v>
      </c>
      <c r="AR36" s="11">
        <f>VLOOKUP($A36,'2021 Team Advanced Stats'!$A$2:$CB$131,74,FALSE)</f>
        <v>50.070915194723298</v>
      </c>
      <c r="AS36" s="11">
        <f>VLOOKUP($A36,'2021 Team Advanced Stats'!$A$2:$CB$131,75,FALSE)</f>
        <v>0.42324561403508698</v>
      </c>
      <c r="AT36" s="11">
        <f>VLOOKUP($A36,'2021 Team Advanced Stats'!$A$2:$CB$131,76,FALSE)</f>
        <v>0.949453857863929</v>
      </c>
      <c r="AU36" s="11">
        <f>VLOOKUP($A36,'2021 Team Advanced Stats'!$A$2:$CB$131,77,FALSE)</f>
        <v>0.46180963572267902</v>
      </c>
      <c r="AV36" s="11">
        <f>VLOOKUP($A36,'2021 Team Advanced Stats'!$A$2:$CB$131,78,FALSE)</f>
        <v>0.21260038938998399</v>
      </c>
      <c r="AW36" s="11">
        <f>VLOOKUP($A36,'2021 Team Advanced Stats'!$A$2:$CB$131,79,FALSE)</f>
        <v>0.37150127226463098</v>
      </c>
      <c r="AX36" s="11">
        <f>VLOOKUP($A36,'2021 Team Advanced Stats'!$A$2:$CB$131,80,FALSE)</f>
        <v>1.74193569002312</v>
      </c>
      <c r="AY36" s="17">
        <f>IFERROR(VLOOKUP($A36,'2021PFF Preseason All Americans'!$H$3:$J$55,2,FALSE),"0")</f>
        <v>1</v>
      </c>
      <c r="AZ36" s="18">
        <f>IFERROR(VLOOKUP($A36,'2021PFF Preseason All Americans'!$H$3:$J$55,3,FALSE),"0")</f>
        <v>0</v>
      </c>
      <c r="BA36" s="12">
        <f t="shared" si="0"/>
        <v>1</v>
      </c>
    </row>
    <row r="37" spans="1:53" s="11" customFormat="1" x14ac:dyDescent="0.3">
      <c r="A37" s="5" t="s">
        <v>67</v>
      </c>
      <c r="B37" s="5">
        <f>VLOOKUP(A37,'Record-ATS'!$A$2:$E$131,3,FALSE)</f>
        <v>0.69199999999999995</v>
      </c>
      <c r="C37" s="5">
        <f>VLOOKUP(A37,'Record-ATS'!$A$2:$E$131,5,FALSE)</f>
        <v>1.3</v>
      </c>
      <c r="D37" s="5">
        <f>IFERROR(VLOOKUP(A37,'AP Preseason Rankings'!$C$2:$H$26,2,FALSE),VLOOKUP(A37,'ESPN FPI'!$A$2:$D$131,4,FALSE))</f>
        <v>60</v>
      </c>
      <c r="E37" s="5">
        <f>IFERROR(VLOOKUP(A37,'AP Final Rankings'!$C$2:$H$26,2,FALSE),VLOOKUP(A37,'ESPN FPI'!$A$2:$D$131,4,FALSE))</f>
        <v>60</v>
      </c>
      <c r="F37" s="5">
        <f>IFERROR(VLOOKUP(A37,'ESPN FPI'!$A$2:$C$131,3,FALSE),"NR")</f>
        <v>1.4</v>
      </c>
      <c r="G37" s="5">
        <f>VLOOKUP($A37,'ESPN FPI'!$A$2:$H$131,5,FALSE)</f>
        <v>47</v>
      </c>
      <c r="H37" s="5">
        <f>VLOOKUP($A37,'ESPN FPI'!$A$2:$H$131,6,FALSE)</f>
        <v>46</v>
      </c>
      <c r="I37" s="5">
        <f>VLOOKUP($A37,'ESPN FPI'!$A$2:$H$131,7,FALSE)</f>
        <v>46</v>
      </c>
      <c r="J37" s="5">
        <f>VLOOKUP($A37,'ESPN FPI'!$A$2:$H$131,8,FALSE)</f>
        <v>31</v>
      </c>
      <c r="K37" s="5">
        <f>VLOOKUP(A37,'ESPN Efficiency'!$A$2:$E$131,3,FALSE)</f>
        <v>59.1</v>
      </c>
      <c r="L37" s="5">
        <f>VLOOKUP($A37,'ESPN Efficiency'!$A$2:$E$131,4,FALSE)</f>
        <v>61.3</v>
      </c>
      <c r="M37" s="5">
        <f>VLOOKUP($A37,'ESPN Efficiency'!$A$2:$E$131,5,FALSE)</f>
        <v>53.6</v>
      </c>
      <c r="N37" s="11">
        <f>VLOOKUP($A37,'2021 Team Advanced Stats'!$A$2:$CB$131,5,FALSE)</f>
        <v>0.28870677185617799</v>
      </c>
      <c r="O37" s="11">
        <f>VLOOKUP($A37,'2021 Team Advanced Stats'!$A$2:$CB$131,6,FALSE)</f>
        <v>233.56377843164799</v>
      </c>
      <c r="P37" s="11">
        <f>VLOOKUP($A37,'2021 Team Advanced Stats'!$A$2:$CB$131,7,FALSE)</f>
        <v>0.43881334981458497</v>
      </c>
      <c r="Q37" s="11">
        <f>VLOOKUP($A37,'2021 Team Advanced Stats'!$A$2:$CB$131,8,FALSE)</f>
        <v>1.36813922874146</v>
      </c>
      <c r="R37" s="11">
        <f>VLOOKUP($A37,'2021 Team Advanced Stats'!$A$2:$CB$131,11,FALSE)</f>
        <v>3.2051652892561902</v>
      </c>
      <c r="S37" s="11">
        <f>VLOOKUP($A37,'2021 Team Advanced Stats'!$A$2:$CB$131,18,FALSE)</f>
        <v>4.3472222222222197</v>
      </c>
      <c r="T37" s="11">
        <f>VLOOKUP($A37,'2021 Team Advanced Stats'!$A$2:$CB$131,21,FALSE)</f>
        <v>0.176761433868974</v>
      </c>
      <c r="U37" s="11">
        <f>VLOOKUP($A37,'2021 Team Advanced Stats'!$A$2:$CB$131,22,FALSE)</f>
        <v>0.123609394313967</v>
      </c>
      <c r="V37" s="11">
        <f>VLOOKUP($A37,'2021 Team Advanced Stats'!$A$2:$CB$131,23,FALSE)</f>
        <v>5.3152039555006102E-2</v>
      </c>
      <c r="W37" s="11">
        <f>VLOOKUP($A37,'2021 Team Advanced Stats'!$A$2:$CB$131,32,FALSE)</f>
        <v>0.59826946847960405</v>
      </c>
      <c r="X37" s="11">
        <f>VLOOKUP($A37,'2021 Team Advanced Stats'!$A$2:$CB$131,33,FALSE)</f>
        <v>0.218242541037</v>
      </c>
      <c r="Y37" s="11">
        <f>VLOOKUP($A37,'2021 Team Advanced Stats'!$A$2:$CB$131,34,FALSE)</f>
        <v>105.629389861908</v>
      </c>
      <c r="Z37" s="11">
        <f>VLOOKUP($A37,'2021 Team Advanced Stats'!$A$2:$CB$131,35,FALSE)</f>
        <v>0.45041322314049498</v>
      </c>
      <c r="AA37" s="11">
        <f>VLOOKUP($A37,'2021 Team Advanced Stats'!$A$2:$CB$131,36,FALSE)</f>
        <v>1.02964166994857</v>
      </c>
      <c r="AB37" s="11">
        <f>VLOOKUP($A37,'2021 Team Advanced Stats'!$A$2:$CB$131,37,FALSE)</f>
        <v>0.39555006180469698</v>
      </c>
      <c r="AC37" s="11">
        <f>VLOOKUP($A37,'2021 Team Advanced Stats'!$A$2:$CB$131,38,FALSE)</f>
        <v>0.426876784776344</v>
      </c>
      <c r="AD37" s="11">
        <f>VLOOKUP($A37,'2021 Team Advanced Stats'!$A$2:$CB$131,39,FALSE)</f>
        <v>136.60057112843</v>
      </c>
      <c r="AE37" s="11">
        <f>VLOOKUP($A37,'2021 Team Advanced Stats'!$A$2:$CB$131,40,FALSE)</f>
        <v>0.42812499999999998</v>
      </c>
      <c r="AF37" s="11">
        <f>VLOOKUP($A37,'2021 Team Advanced Stats'!$A$2:$CB$131,41,FALSE)</f>
        <v>1.90677038068928</v>
      </c>
      <c r="AG37" s="11">
        <f>VLOOKUP($A37,'2021 Team Advanced Stats'!$A$2:$CB$131,44,FALSE)</f>
        <v>0.12780849013970599</v>
      </c>
      <c r="AH37" s="11">
        <f>VLOOKUP($A37,'2021 Team Advanced Stats'!$A$2:$CB$131,45,FALSE)</f>
        <v>108.892833599029</v>
      </c>
      <c r="AI37" s="11">
        <f>VLOOKUP($A37,'2021 Team Advanced Stats'!$A$2:$CB$131,46,FALSE)</f>
        <v>0.38497652582159603</v>
      </c>
      <c r="AJ37" s="11">
        <f>VLOOKUP($A37,'2021 Team Advanced Stats'!$A$2:$CB$131,47,FALSE)</f>
        <v>1.3030144073769301</v>
      </c>
      <c r="AK37" s="11">
        <f>VLOOKUP($A37,'2021 Team Advanced Stats'!$A$2:$CB$131,50,FALSE)</f>
        <v>2.6346698113207498</v>
      </c>
      <c r="AL37" s="11">
        <f>VLOOKUP($A37,'2021 Team Advanced Stats'!$A$2:$CB$131,57,FALSE)</f>
        <v>3.9672131147540899</v>
      </c>
      <c r="AM37" s="11">
        <f>VLOOKUP($A37,'2021 Team Advanced Stats'!$A$2:$CB$131,60,FALSE)</f>
        <v>0.183098591549295</v>
      </c>
      <c r="AN37" s="11">
        <f>VLOOKUP($A37,'2021 Team Advanced Stats'!$A$2:$CB$131,61,FALSE)</f>
        <v>0.11619718309859101</v>
      </c>
      <c r="AO37" s="11">
        <f>VLOOKUP($A37,'2021 Team Advanced Stats'!$A$2:$CB$131,62,FALSE)</f>
        <v>6.6901408450704206E-2</v>
      </c>
      <c r="AP37" s="11">
        <f>VLOOKUP($A37,'2021 Team Advanced Stats'!$A$2:$CB$131,72,FALSE)</f>
        <v>0.49765258215962399</v>
      </c>
      <c r="AQ37" s="11">
        <f>VLOOKUP($A37,'2021 Team Advanced Stats'!$A$2:$CB$131,73,FALSE)</f>
        <v>1.6597275896515301E-2</v>
      </c>
      <c r="AR37" s="11">
        <f>VLOOKUP($A37,'2021 Team Advanced Stats'!$A$2:$CB$131,74,FALSE)</f>
        <v>7.0372449801225097</v>
      </c>
      <c r="AS37" s="11">
        <f>VLOOKUP($A37,'2021 Team Advanced Stats'!$A$2:$CB$131,75,FALSE)</f>
        <v>0.38915094339622602</v>
      </c>
      <c r="AT37" s="11">
        <f>VLOOKUP($A37,'2021 Team Advanced Stats'!$A$2:$CB$131,76,FALSE)</f>
        <v>0.86918699666371202</v>
      </c>
      <c r="AU37" s="11">
        <f>VLOOKUP($A37,'2021 Team Advanced Stats'!$A$2:$CB$131,77,FALSE)</f>
        <v>0.49647887323943601</v>
      </c>
      <c r="AV37" s="11">
        <f>VLOOKUP($A37,'2021 Team Advanced Stats'!$A$2:$CB$131,78,FALSE)</f>
        <v>0.26203718739640502</v>
      </c>
      <c r="AW37" s="11">
        <f>VLOOKUP($A37,'2021 Team Advanced Stats'!$A$2:$CB$131,79,FALSE)</f>
        <v>0.38534278959810803</v>
      </c>
      <c r="AX37" s="11">
        <f>VLOOKUP($A37,'2021 Team Advanced Stats'!$A$2:$CB$131,80,FALSE)</f>
        <v>1.7421648538044301</v>
      </c>
      <c r="AY37" s="17" t="str">
        <f>IFERROR(VLOOKUP($A37,'2021PFF Preseason All Americans'!$H$3:$J$55,2,FALSE),"0")</f>
        <v>0</v>
      </c>
      <c r="AZ37" s="18" t="str">
        <f>IFERROR(VLOOKUP($A37,'2021PFF Preseason All Americans'!$H$3:$J$55,3,FALSE),"0")</f>
        <v>0</v>
      </c>
      <c r="BA37" s="12">
        <f t="shared" si="0"/>
        <v>0</v>
      </c>
    </row>
    <row r="38" spans="1:53" s="11" customFormat="1" x14ac:dyDescent="0.3">
      <c r="A38" s="5" t="s">
        <v>33</v>
      </c>
      <c r="B38" s="5">
        <f>VLOOKUP(A38,'Record-ATS'!$A$2:$E$131,3,FALSE)</f>
        <v>0.69199999999999995</v>
      </c>
      <c r="C38" s="5">
        <f>VLOOKUP(A38,'Record-ATS'!$A$2:$E$131,5,FALSE)</f>
        <v>-1.2</v>
      </c>
      <c r="D38" s="5">
        <f>IFERROR(VLOOKUP(A38,'AP Preseason Rankings'!$C$2:$H$26,2,FALSE),VLOOKUP(A38,'ESPN FPI'!$A$2:$D$131,4,FALSE))</f>
        <v>12</v>
      </c>
      <c r="E38" s="5">
        <f>IFERROR(VLOOKUP(A38,'AP Final Rankings'!$C$2:$H$26,2,FALSE),VLOOKUP(A38,'ESPN FPI'!$A$2:$D$131,4,FALSE))</f>
        <v>13</v>
      </c>
      <c r="F38" s="5">
        <f>IFERROR(VLOOKUP(A38,'ESPN FPI'!$A$2:$C$131,3,FALSE),"NR")</f>
        <v>13.3</v>
      </c>
      <c r="G38" s="5">
        <f>VLOOKUP($A38,'ESPN FPI'!$A$2:$H$131,5,FALSE)</f>
        <v>22</v>
      </c>
      <c r="H38" s="5">
        <f>VLOOKUP($A38,'ESPN FPI'!$A$2:$H$131,6,FALSE)</f>
        <v>35</v>
      </c>
      <c r="I38" s="5">
        <f>VLOOKUP($A38,'ESPN FPI'!$A$2:$H$131,7,FALSE)</f>
        <v>7</v>
      </c>
      <c r="J38" s="5">
        <f>VLOOKUP($A38,'ESPN FPI'!$A$2:$H$131,8,FALSE)</f>
        <v>14</v>
      </c>
      <c r="K38" s="5">
        <f>VLOOKUP(A38,'ESPN Efficiency'!$A$2:$E$131,3,FALSE)</f>
        <v>75.2</v>
      </c>
      <c r="L38" s="5">
        <f>VLOOKUP($A38,'ESPN Efficiency'!$A$2:$E$131,4,FALSE)</f>
        <v>51.6</v>
      </c>
      <c r="M38" s="5">
        <f>VLOOKUP($A38,'ESPN Efficiency'!$A$2:$E$131,5,FALSE)</f>
        <v>89.3</v>
      </c>
      <c r="N38" s="11">
        <f>VLOOKUP($A38,'2021 Team Advanced Stats'!$A$2:$CB$131,5,FALSE)</f>
        <v>0.15557511119175099</v>
      </c>
      <c r="O38" s="11">
        <f>VLOOKUP($A38,'2021 Team Advanced Stats'!$A$2:$CB$131,6,FALSE)</f>
        <v>132.39441962417999</v>
      </c>
      <c r="P38" s="11">
        <f>VLOOKUP($A38,'2021 Team Advanced Stats'!$A$2:$CB$131,7,FALSE)</f>
        <v>0.45240893066979998</v>
      </c>
      <c r="Q38" s="11">
        <f>VLOOKUP($A38,'2021 Team Advanced Stats'!$A$2:$CB$131,8,FALSE)</f>
        <v>1.06013230950459</v>
      </c>
      <c r="R38" s="11">
        <f>VLOOKUP($A38,'2021 Team Advanced Stats'!$A$2:$CB$131,11,FALSE)</f>
        <v>3.2127541589648798</v>
      </c>
      <c r="S38" s="11">
        <f>VLOOKUP($A38,'2021 Team Advanced Stats'!$A$2:$CB$131,18,FALSE)</f>
        <v>3.0714285714285698</v>
      </c>
      <c r="T38" s="11">
        <f>VLOOKUP($A38,'2021 Team Advanced Stats'!$A$2:$CB$131,21,FALSE)</f>
        <v>0.12573443008225599</v>
      </c>
      <c r="U38" s="11">
        <f>VLOOKUP($A38,'2021 Team Advanced Stats'!$A$2:$CB$131,22,FALSE)</f>
        <v>7.7555816686251403E-2</v>
      </c>
      <c r="V38" s="11">
        <f>VLOOKUP($A38,'2021 Team Advanced Stats'!$A$2:$CB$131,23,FALSE)</f>
        <v>4.8178613396004703E-2</v>
      </c>
      <c r="W38" s="11">
        <f>VLOOKUP($A38,'2021 Team Advanced Stats'!$A$2:$CB$131,32,FALSE)</f>
        <v>0.63572267920094006</v>
      </c>
      <c r="X38" s="11">
        <f>VLOOKUP($A38,'2021 Team Advanced Stats'!$A$2:$CB$131,33,FALSE)</f>
        <v>0.15805211736330699</v>
      </c>
      <c r="Y38" s="11">
        <f>VLOOKUP($A38,'2021 Team Advanced Stats'!$A$2:$CB$131,34,FALSE)</f>
        <v>85.506195493549399</v>
      </c>
      <c r="Z38" s="11">
        <f>VLOOKUP($A38,'2021 Team Advanced Stats'!$A$2:$CB$131,35,FALSE)</f>
        <v>0.47134935304990699</v>
      </c>
      <c r="AA38" s="11">
        <f>VLOOKUP($A38,'2021 Team Advanced Stats'!$A$2:$CB$131,36,FALSE)</f>
        <v>0.88477789462881795</v>
      </c>
      <c r="AB38" s="11">
        <f>VLOOKUP($A38,'2021 Team Advanced Stats'!$A$2:$CB$131,37,FALSE)</f>
        <v>0.36192714453584002</v>
      </c>
      <c r="AC38" s="11">
        <f>VLOOKUP($A38,'2021 Team Advanced Stats'!$A$2:$CB$131,38,FALSE)</f>
        <v>0.17217130595918101</v>
      </c>
      <c r="AD38" s="11">
        <f>VLOOKUP($A38,'2021 Team Advanced Stats'!$A$2:$CB$131,39,FALSE)</f>
        <v>53.028762235427699</v>
      </c>
      <c r="AE38" s="11">
        <f>VLOOKUP($A38,'2021 Team Advanced Stats'!$A$2:$CB$131,40,FALSE)</f>
        <v>0.422077922077922</v>
      </c>
      <c r="AF38" s="11">
        <f>VLOOKUP($A38,'2021 Team Advanced Stats'!$A$2:$CB$131,41,FALSE)</f>
        <v>1.40409673868401</v>
      </c>
      <c r="AG38" s="11">
        <f>VLOOKUP($A38,'2021 Team Advanced Stats'!$A$2:$CB$131,44,FALSE)</f>
        <v>-9.6537500734577893E-3</v>
      </c>
      <c r="AH38" s="11">
        <f>VLOOKUP($A38,'2021 Team Advanced Stats'!$A$2:$CB$131,45,FALSE)</f>
        <v>-7.1148138041383904</v>
      </c>
      <c r="AI38" s="11">
        <f>VLOOKUP($A38,'2021 Team Advanced Stats'!$A$2:$CB$131,46,FALSE)</f>
        <v>0.31614654002713699</v>
      </c>
      <c r="AJ38" s="11">
        <f>VLOOKUP($A38,'2021 Team Advanced Stats'!$A$2:$CB$131,47,FALSE)</f>
        <v>1.2647804961114999</v>
      </c>
      <c r="AK38" s="11">
        <f>VLOOKUP($A38,'2021 Team Advanced Stats'!$A$2:$CB$131,50,FALSE)</f>
        <v>2.1676966292134798</v>
      </c>
      <c r="AL38" s="11">
        <f>VLOOKUP($A38,'2021 Team Advanced Stats'!$A$2:$CB$131,57,FALSE)</f>
        <v>2.8703703703703698</v>
      </c>
      <c r="AM38" s="11">
        <f>VLOOKUP($A38,'2021 Team Advanced Stats'!$A$2:$CB$131,60,FALSE)</f>
        <v>0.21302578018995899</v>
      </c>
      <c r="AN38" s="11">
        <f>VLOOKUP($A38,'2021 Team Advanced Stats'!$A$2:$CB$131,61,FALSE)</f>
        <v>0.142469470827679</v>
      </c>
      <c r="AO38" s="11">
        <f>VLOOKUP($A38,'2021 Team Advanced Stats'!$A$2:$CB$131,62,FALSE)</f>
        <v>7.0556309362279496E-2</v>
      </c>
      <c r="AP38" s="11">
        <f>VLOOKUP($A38,'2021 Team Advanced Stats'!$A$2:$CB$131,72,FALSE)</f>
        <v>0.48303934871099002</v>
      </c>
      <c r="AQ38" s="11">
        <f>VLOOKUP($A38,'2021 Team Advanced Stats'!$A$2:$CB$131,73,FALSE)</f>
        <v>-5.3597133498532103E-2</v>
      </c>
      <c r="AR38" s="11">
        <f>VLOOKUP($A38,'2021 Team Advanced Stats'!$A$2:$CB$131,74,FALSE)</f>
        <v>-19.0805795254774</v>
      </c>
      <c r="AS38" s="11">
        <f>VLOOKUP($A38,'2021 Team Advanced Stats'!$A$2:$CB$131,75,FALSE)</f>
        <v>0.31179775280898803</v>
      </c>
      <c r="AT38" s="11">
        <f>VLOOKUP($A38,'2021 Team Advanced Stats'!$A$2:$CB$131,76,FALSE)</f>
        <v>0.90419194831605099</v>
      </c>
      <c r="AU38" s="11">
        <f>VLOOKUP($A38,'2021 Team Advanced Stats'!$A$2:$CB$131,77,FALSE)</f>
        <v>0.51289009497964699</v>
      </c>
      <c r="AV38" s="11">
        <f>VLOOKUP($A38,'2021 Team Advanced Stats'!$A$2:$CB$131,78,FALSE)</f>
        <v>3.9611081458659797E-2</v>
      </c>
      <c r="AW38" s="11">
        <f>VLOOKUP($A38,'2021 Team Advanced Stats'!$A$2:$CB$131,79,FALSE)</f>
        <v>0.32275132275132201</v>
      </c>
      <c r="AX38" s="11">
        <f>VLOOKUP($A38,'2021 Team Advanced Stats'!$A$2:$CB$131,80,FALSE)</f>
        <v>1.5928569617286801</v>
      </c>
      <c r="AY38" s="17">
        <f>IFERROR(VLOOKUP($A38,'2021PFF Preseason All Americans'!$H$3:$J$55,2,FALSE),"0")</f>
        <v>0</v>
      </c>
      <c r="AZ38" s="18">
        <f>IFERROR(VLOOKUP($A38,'2021PFF Preseason All Americans'!$H$3:$J$55,3,FALSE),"0")</f>
        <v>1</v>
      </c>
      <c r="BA38" s="12">
        <f t="shared" si="0"/>
        <v>1</v>
      </c>
    </row>
    <row r="39" spans="1:53" s="11" customFormat="1" x14ac:dyDescent="0.3">
      <c r="A39" s="5" t="s">
        <v>192</v>
      </c>
      <c r="B39" s="5">
        <f>VLOOKUP(A39,'Record-ATS'!$A$2:$E$131,3,FALSE)</f>
        <v>0.66700000000000004</v>
      </c>
      <c r="C39" s="5">
        <f>VLOOKUP(A39,'Record-ATS'!$A$2:$E$131,5,FALSE)</f>
        <v>0.3</v>
      </c>
      <c r="D39" s="5">
        <f>IFERROR(VLOOKUP(A39,'AP Preseason Rankings'!$C$2:$H$26,2,FALSE),VLOOKUP(A39,'ESPN FPI'!$A$2:$D$131,4,FALSE))</f>
        <v>44</v>
      </c>
      <c r="E39" s="5">
        <f>IFERROR(VLOOKUP(A39,'AP Final Rankings'!$C$2:$H$26,2,FALSE),VLOOKUP(A39,'ESPN FPI'!$A$2:$D$131,4,FALSE))</f>
        <v>44</v>
      </c>
      <c r="F39" s="5">
        <f>IFERROR(VLOOKUP(A39,'ESPN FPI'!$A$2:$C$131,3,FALSE),"NR")</f>
        <v>5.0999999999999996</v>
      </c>
      <c r="G39" s="5">
        <f>VLOOKUP($A39,'ESPN FPI'!$A$2:$H$131,5,FALSE)</f>
        <v>50</v>
      </c>
      <c r="H39" s="5">
        <f>VLOOKUP($A39,'ESPN FPI'!$A$2:$H$131,6,FALSE)</f>
        <v>84</v>
      </c>
      <c r="I39" s="5">
        <f>VLOOKUP($A39,'ESPN FPI'!$A$2:$H$131,7,FALSE)</f>
        <v>52</v>
      </c>
      <c r="J39" s="5">
        <f>VLOOKUP($A39,'ESPN FPI'!$A$2:$H$131,8,FALSE)</f>
        <v>45</v>
      </c>
      <c r="K39" s="5">
        <f>VLOOKUP(A39,'ESPN Efficiency'!$A$2:$E$131,3,FALSE)</f>
        <v>56.7</v>
      </c>
      <c r="L39" s="5">
        <f>VLOOKUP($A39,'ESPN Efficiency'!$A$2:$E$131,4,FALSE)</f>
        <v>59.6</v>
      </c>
      <c r="M39" s="5">
        <f>VLOOKUP($A39,'ESPN Efficiency'!$A$2:$E$131,5,FALSE)</f>
        <v>51.3</v>
      </c>
      <c r="N39" s="11">
        <f>VLOOKUP($A39,'2021 Team Advanced Stats'!$A$2:$CB$131,5,FALSE)</f>
        <v>0.329193448869876</v>
      </c>
      <c r="O39" s="11">
        <f>VLOOKUP($A39,'2021 Team Advanced Stats'!$A$2:$CB$131,6,FALSE)</f>
        <v>289.69023500549099</v>
      </c>
      <c r="P39" s="11">
        <f>VLOOKUP($A39,'2021 Team Advanced Stats'!$A$2:$CB$131,7,FALSE)</f>
        <v>0.47159090909090901</v>
      </c>
      <c r="Q39" s="11">
        <f>VLOOKUP($A39,'2021 Team Advanced Stats'!$A$2:$CB$131,8,FALSE)</f>
        <v>1.3540914045919199</v>
      </c>
      <c r="R39" s="11">
        <f>VLOOKUP($A39,'2021 Team Advanced Stats'!$A$2:$CB$131,11,FALSE)</f>
        <v>3.13576826196473</v>
      </c>
      <c r="S39" s="11">
        <f>VLOOKUP($A39,'2021 Team Advanced Stats'!$A$2:$CB$131,18,FALSE)</f>
        <v>4.4069767441860401</v>
      </c>
      <c r="T39" s="11">
        <f>VLOOKUP($A39,'2021 Team Advanced Stats'!$A$2:$CB$131,21,FALSE)</f>
        <v>0.145454545454545</v>
      </c>
      <c r="U39" s="11">
        <f>VLOOKUP($A39,'2021 Team Advanced Stats'!$A$2:$CB$131,22,FALSE)</f>
        <v>9.4318181818181801E-2</v>
      </c>
      <c r="V39" s="11">
        <f>VLOOKUP($A39,'2021 Team Advanced Stats'!$A$2:$CB$131,23,FALSE)</f>
        <v>5.1136363636363598E-2</v>
      </c>
      <c r="W39" s="11">
        <f>VLOOKUP($A39,'2021 Team Advanced Stats'!$A$2:$CB$131,32,FALSE)</f>
        <v>0.451136363636363</v>
      </c>
      <c r="X39" s="11">
        <f>VLOOKUP($A39,'2021 Team Advanced Stats'!$A$2:$CB$131,33,FALSE)</f>
        <v>0.18335448356796499</v>
      </c>
      <c r="Y39" s="11">
        <f>VLOOKUP($A39,'2021 Team Advanced Stats'!$A$2:$CB$131,34,FALSE)</f>
        <v>72.791729976482102</v>
      </c>
      <c r="Z39" s="11">
        <f>VLOOKUP($A39,'2021 Team Advanced Stats'!$A$2:$CB$131,35,FALSE)</f>
        <v>0.48110831234256901</v>
      </c>
      <c r="AA39" s="11">
        <f>VLOOKUP($A39,'2021 Team Advanced Stats'!$A$2:$CB$131,36,FALSE)</f>
        <v>0.91820511374088598</v>
      </c>
      <c r="AB39" s="11">
        <f>VLOOKUP($A39,'2021 Team Advanced Stats'!$A$2:$CB$131,37,FALSE)</f>
        <v>0.54318181818181799</v>
      </c>
      <c r="AC39" s="11">
        <f>VLOOKUP($A39,'2021 Team Advanced Stats'!$A$2:$CB$131,38,FALSE)</f>
        <v>0.48326754295789298</v>
      </c>
      <c r="AD39" s="11">
        <f>VLOOKUP($A39,'2021 Team Advanced Stats'!$A$2:$CB$131,39,FALSE)</f>
        <v>231.00188553387201</v>
      </c>
      <c r="AE39" s="11">
        <f>VLOOKUP($A39,'2021 Team Advanced Stats'!$A$2:$CB$131,40,FALSE)</f>
        <v>0.46861924686192402</v>
      </c>
      <c r="AF39" s="11">
        <f>VLOOKUP($A39,'2021 Team Advanced Stats'!$A$2:$CB$131,41,FALSE)</f>
        <v>1.72576230438008</v>
      </c>
      <c r="AG39" s="11">
        <f>VLOOKUP($A39,'2021 Team Advanced Stats'!$A$2:$CB$131,44,FALSE)</f>
        <v>0.24531984785485</v>
      </c>
      <c r="AH39" s="11">
        <f>VLOOKUP($A39,'2021 Team Advanced Stats'!$A$2:$CB$131,45,FALSE)</f>
        <v>201.89823478454201</v>
      </c>
      <c r="AI39" s="11">
        <f>VLOOKUP($A39,'2021 Team Advanced Stats'!$A$2:$CB$131,46,FALSE)</f>
        <v>0.396111786148238</v>
      </c>
      <c r="AJ39" s="11">
        <f>VLOOKUP($A39,'2021 Team Advanced Stats'!$A$2:$CB$131,47,FALSE)</f>
        <v>1.42761559944354</v>
      </c>
      <c r="AK39" s="11">
        <f>VLOOKUP($A39,'2021 Team Advanced Stats'!$A$2:$CB$131,50,FALSE)</f>
        <v>2.9521091811414299</v>
      </c>
      <c r="AL39" s="11">
        <f>VLOOKUP($A39,'2021 Team Advanced Stats'!$A$2:$CB$131,57,FALSE)</f>
        <v>4.21428571428571</v>
      </c>
      <c r="AM39" s="11">
        <f>VLOOKUP($A39,'2021 Team Advanced Stats'!$A$2:$CB$131,60,FALSE)</f>
        <v>0.164034021871202</v>
      </c>
      <c r="AN39" s="11">
        <f>VLOOKUP($A39,'2021 Team Advanced Stats'!$A$2:$CB$131,61,FALSE)</f>
        <v>0.104495747266099</v>
      </c>
      <c r="AO39" s="11">
        <f>VLOOKUP($A39,'2021 Team Advanced Stats'!$A$2:$CB$131,62,FALSE)</f>
        <v>5.9538274605103199E-2</v>
      </c>
      <c r="AP39" s="11">
        <f>VLOOKUP($A39,'2021 Team Advanced Stats'!$A$2:$CB$131,72,FALSE)</f>
        <v>0.48967193195625702</v>
      </c>
      <c r="AQ39" s="11">
        <f>VLOOKUP($A39,'2021 Team Advanced Stats'!$A$2:$CB$131,73,FALSE)</f>
        <v>0.104110954306064</v>
      </c>
      <c r="AR39" s="11">
        <f>VLOOKUP($A39,'2021 Team Advanced Stats'!$A$2:$CB$131,74,FALSE)</f>
        <v>41.956714585343903</v>
      </c>
      <c r="AS39" s="11">
        <f>VLOOKUP($A39,'2021 Team Advanced Stats'!$A$2:$CB$131,75,FALSE)</f>
        <v>0.35980148883374602</v>
      </c>
      <c r="AT39" s="11">
        <f>VLOOKUP($A39,'2021 Team Advanced Stats'!$A$2:$CB$131,76,FALSE)</f>
        <v>1.05283152754576</v>
      </c>
      <c r="AU39" s="11">
        <f>VLOOKUP($A39,'2021 Team Advanced Stats'!$A$2:$CB$131,77,FALSE)</f>
        <v>0.50425273390036396</v>
      </c>
      <c r="AV39" s="11">
        <f>VLOOKUP($A39,'2021 Team Advanced Stats'!$A$2:$CB$131,78,FALSE)</f>
        <v>0.414095596113433</v>
      </c>
      <c r="AW39" s="11">
        <f>VLOOKUP($A39,'2021 Team Advanced Stats'!$A$2:$CB$131,79,FALSE)</f>
        <v>0.43614457831325298</v>
      </c>
      <c r="AX39" s="11">
        <f>VLOOKUP($A39,'2021 Team Advanced Stats'!$A$2:$CB$131,80,FALSE)</f>
        <v>1.7278569830080599</v>
      </c>
      <c r="AY39" s="17" t="str">
        <f>IFERROR(VLOOKUP($A39,'2021PFF Preseason All Americans'!$H$3:$J$55,2,FALSE),"0")</f>
        <v>0</v>
      </c>
      <c r="AZ39" s="18" t="str">
        <f>IFERROR(VLOOKUP($A39,'2021PFF Preseason All Americans'!$H$3:$J$55,3,FALSE),"0")</f>
        <v>0</v>
      </c>
      <c r="BA39" s="12">
        <f t="shared" si="0"/>
        <v>0</v>
      </c>
    </row>
    <row r="40" spans="1:53" s="11" customFormat="1" x14ac:dyDescent="0.3">
      <c r="A40" s="5" t="s">
        <v>51</v>
      </c>
      <c r="B40" s="5">
        <f>VLOOKUP(A40,'Record-ATS'!$A$2:$E$131,3,FALSE)</f>
        <v>0.66700000000000004</v>
      </c>
      <c r="C40" s="5">
        <f>VLOOKUP(A40,'Record-ATS'!$A$2:$E$131,5,FALSE)</f>
        <v>0.6</v>
      </c>
      <c r="D40" s="5">
        <f>IFERROR(VLOOKUP(A40,'AP Preseason Rankings'!$C$2:$H$26,2,FALSE),VLOOKUP(A40,'ESPN FPI'!$A$2:$D$131,4,FALSE))</f>
        <v>6</v>
      </c>
      <c r="E40" s="5">
        <f>IFERROR(VLOOKUP(A40,'AP Final Rankings'!$C$2:$H$26,2,FALSE),VLOOKUP(A40,'ESPN FPI'!$A$2:$D$131,4,FALSE))</f>
        <v>14</v>
      </c>
      <c r="F40" s="5">
        <f>IFERROR(VLOOKUP(A40,'ESPN FPI'!$A$2:$C$131,3,FALSE),"NR")</f>
        <v>12.5</v>
      </c>
      <c r="G40" s="5">
        <f>VLOOKUP($A40,'ESPN FPI'!$A$2:$H$131,5,FALSE)</f>
        <v>29</v>
      </c>
      <c r="H40" s="5">
        <f>VLOOKUP($A40,'ESPN FPI'!$A$2:$H$131,6,FALSE)</f>
        <v>52</v>
      </c>
      <c r="I40" s="5">
        <f>VLOOKUP($A40,'ESPN FPI'!$A$2:$H$131,7,FALSE)</f>
        <v>30</v>
      </c>
      <c r="J40" s="5">
        <f>VLOOKUP($A40,'ESPN FPI'!$A$2:$H$131,8,FALSE)</f>
        <v>28</v>
      </c>
      <c r="K40" s="5">
        <f>VLOOKUP(A40,'ESPN Efficiency'!$A$2:$E$131,3,FALSE)</f>
        <v>72.099999999999994</v>
      </c>
      <c r="L40" s="5">
        <f>VLOOKUP($A40,'ESPN Efficiency'!$A$2:$E$131,4,FALSE)</f>
        <v>47.6</v>
      </c>
      <c r="M40" s="5">
        <f>VLOOKUP($A40,'ESPN Efficiency'!$A$2:$E$131,5,FALSE)</f>
        <v>79.599999999999994</v>
      </c>
      <c r="N40" s="11">
        <f>VLOOKUP($A40,'2021 Team Advanced Stats'!$A$2:$CB$131,5,FALSE)</f>
        <v>0.18538610777348</v>
      </c>
      <c r="O40" s="11">
        <f>VLOOKUP($A40,'2021 Team Advanced Stats'!$A$2:$CB$131,6,FALSE)</f>
        <v>144.97193627886099</v>
      </c>
      <c r="P40" s="11">
        <f>VLOOKUP($A40,'2021 Team Advanced Stats'!$A$2:$CB$131,7,FALSE)</f>
        <v>0.44884910485933499</v>
      </c>
      <c r="Q40" s="11">
        <f>VLOOKUP($A40,'2021 Team Advanced Stats'!$A$2:$CB$131,8,FALSE)</f>
        <v>1.2165303141038399</v>
      </c>
      <c r="R40" s="11">
        <f>VLOOKUP($A40,'2021 Team Advanced Stats'!$A$2:$CB$131,11,FALSE)</f>
        <v>3.07709923664122</v>
      </c>
      <c r="S40" s="11">
        <f>VLOOKUP($A40,'2021 Team Advanced Stats'!$A$2:$CB$131,18,FALSE)</f>
        <v>3.88</v>
      </c>
      <c r="T40" s="11">
        <f>VLOOKUP($A40,'2021 Team Advanced Stats'!$A$2:$CB$131,21,FALSE)</f>
        <v>0.17007672634271101</v>
      </c>
      <c r="U40" s="11">
        <f>VLOOKUP($A40,'2021 Team Advanced Stats'!$A$2:$CB$131,22,FALSE)</f>
        <v>9.9744245524296601E-2</v>
      </c>
      <c r="V40" s="11">
        <f>VLOOKUP($A40,'2021 Team Advanced Stats'!$A$2:$CB$131,23,FALSE)</f>
        <v>7.0332480818414297E-2</v>
      </c>
      <c r="W40" s="11">
        <f>VLOOKUP($A40,'2021 Team Advanced Stats'!$A$2:$CB$131,32,FALSE)</f>
        <v>0.50255754475703296</v>
      </c>
      <c r="X40" s="11">
        <f>VLOOKUP($A40,'2021 Team Advanced Stats'!$A$2:$CB$131,33,FALSE)</f>
        <v>0.18637723822582999</v>
      </c>
      <c r="Y40" s="11">
        <f>VLOOKUP($A40,'2021 Team Advanced Stats'!$A$2:$CB$131,34,FALSE)</f>
        <v>73.246254622751394</v>
      </c>
      <c r="Z40" s="11">
        <f>VLOOKUP($A40,'2021 Team Advanced Stats'!$A$2:$CB$131,35,FALSE)</f>
        <v>0.48600508905852402</v>
      </c>
      <c r="AA40" s="11">
        <f>VLOOKUP($A40,'2021 Team Advanced Stats'!$A$2:$CB$131,36,FALSE)</f>
        <v>0.98331668859814902</v>
      </c>
      <c r="AB40" s="11">
        <f>VLOOKUP($A40,'2021 Team Advanced Stats'!$A$2:$CB$131,37,FALSE)</f>
        <v>0.49360613810741599</v>
      </c>
      <c r="AC40" s="11">
        <f>VLOOKUP($A40,'2021 Team Advanced Stats'!$A$2:$CB$131,38,FALSE)</f>
        <v>0.206065881499091</v>
      </c>
      <c r="AD40" s="11">
        <f>VLOOKUP($A40,'2021 Team Advanced Stats'!$A$2:$CB$131,39,FALSE)</f>
        <v>79.541430258649299</v>
      </c>
      <c r="AE40" s="11">
        <f>VLOOKUP($A40,'2021 Team Advanced Stats'!$A$2:$CB$131,40,FALSE)</f>
        <v>0.41450777202072497</v>
      </c>
      <c r="AF40" s="11">
        <f>VLOOKUP($A40,'2021 Team Advanced Stats'!$A$2:$CB$131,41,FALSE)</f>
        <v>1.49492907955126</v>
      </c>
      <c r="AG40" s="11">
        <f>VLOOKUP($A40,'2021 Team Advanced Stats'!$A$2:$CB$131,44,FALSE)</f>
        <v>1.27882222217174E-2</v>
      </c>
      <c r="AH40" s="11">
        <f>VLOOKUP($A40,'2021 Team Advanced Stats'!$A$2:$CB$131,45,FALSE)</f>
        <v>10.729318444020899</v>
      </c>
      <c r="AI40" s="11">
        <f>VLOOKUP($A40,'2021 Team Advanced Stats'!$A$2:$CB$131,46,FALSE)</f>
        <v>0.36471990464838999</v>
      </c>
      <c r="AJ40" s="11">
        <f>VLOOKUP($A40,'2021 Team Advanced Stats'!$A$2:$CB$131,47,FALSE)</f>
        <v>1.1760508862460499</v>
      </c>
      <c r="AK40" s="11">
        <f>VLOOKUP($A40,'2021 Team Advanced Stats'!$A$2:$CB$131,50,FALSE)</f>
        <v>2.75149253731343</v>
      </c>
      <c r="AL40" s="11">
        <f>VLOOKUP($A40,'2021 Team Advanced Stats'!$A$2:$CB$131,57,FALSE)</f>
        <v>2.20338983050847</v>
      </c>
      <c r="AM40" s="11">
        <f>VLOOKUP($A40,'2021 Team Advanced Stats'!$A$2:$CB$131,60,FALSE)</f>
        <v>0.193087008343265</v>
      </c>
      <c r="AN40" s="11">
        <f>VLOOKUP($A40,'2021 Team Advanced Stats'!$A$2:$CB$131,61,FALSE)</f>
        <v>0.123957091775923</v>
      </c>
      <c r="AO40" s="11">
        <f>VLOOKUP($A40,'2021 Team Advanced Stats'!$A$2:$CB$131,62,FALSE)</f>
        <v>6.9129916567342006E-2</v>
      </c>
      <c r="AP40" s="11">
        <f>VLOOKUP($A40,'2021 Team Advanced Stats'!$A$2:$CB$131,72,FALSE)</f>
        <v>0.479141835518474</v>
      </c>
      <c r="AQ40" s="11">
        <f>VLOOKUP($A40,'2021 Team Advanced Stats'!$A$2:$CB$131,73,FALSE)</f>
        <v>1.2569535283323699E-2</v>
      </c>
      <c r="AR40" s="11">
        <f>VLOOKUP($A40,'2021 Team Advanced Stats'!$A$2:$CB$131,74,FALSE)</f>
        <v>5.0529531838961299</v>
      </c>
      <c r="AS40" s="11">
        <f>VLOOKUP($A40,'2021 Team Advanced Stats'!$A$2:$CB$131,75,FALSE)</f>
        <v>0.40796019900497499</v>
      </c>
      <c r="AT40" s="11">
        <f>VLOOKUP($A40,'2021 Team Advanced Stats'!$A$2:$CB$131,76,FALSE)</f>
        <v>0.90532054527553396</v>
      </c>
      <c r="AU40" s="11">
        <f>VLOOKUP($A40,'2021 Team Advanced Stats'!$A$2:$CB$131,77,FALSE)</f>
        <v>0.520858164481525</v>
      </c>
      <c r="AV40" s="11">
        <f>VLOOKUP($A40,'2021 Team Advanced Stats'!$A$2:$CB$131,78,FALSE)</f>
        <v>1.2989394187928599E-2</v>
      </c>
      <c r="AW40" s="11">
        <f>VLOOKUP($A40,'2021 Team Advanced Stats'!$A$2:$CB$131,79,FALSE)</f>
        <v>0.32494279176201302</v>
      </c>
      <c r="AX40" s="11">
        <f>VLOOKUP($A40,'2021 Team Advanced Stats'!$A$2:$CB$131,80,FALSE)</f>
        <v>1.48872536455004</v>
      </c>
      <c r="AY40" s="17">
        <f>IFERROR(VLOOKUP($A40,'2021PFF Preseason All Americans'!$H$3:$J$55,2,FALSE),"0")</f>
        <v>1</v>
      </c>
      <c r="AZ40" s="18">
        <f>IFERROR(VLOOKUP($A40,'2021PFF Preseason All Americans'!$H$3:$J$55,3,FALSE),"0")</f>
        <v>1</v>
      </c>
      <c r="BA40" s="12">
        <f t="shared" si="0"/>
        <v>2</v>
      </c>
    </row>
    <row r="41" spans="1:53" s="11" customFormat="1" x14ac:dyDescent="0.3">
      <c r="A41" s="5" t="s">
        <v>68</v>
      </c>
      <c r="B41" s="5">
        <f>VLOOKUP(A41,'Record-ATS'!$A$2:$E$131,3,FALSE)</f>
        <v>0.66700000000000004</v>
      </c>
      <c r="C41" s="5">
        <f>VLOOKUP(A41,'Record-ATS'!$A$2:$E$131,5,FALSE)</f>
        <v>3.8</v>
      </c>
      <c r="D41" s="5">
        <f>IFERROR(VLOOKUP(A41,'AP Preseason Rankings'!$C$2:$H$26,2,FALSE),VLOOKUP(A41,'ESPN FPI'!$A$2:$D$131,4,FALSE))</f>
        <v>31</v>
      </c>
      <c r="E41" s="5">
        <f>IFERROR(VLOOKUP(A41,'AP Final Rankings'!$C$2:$H$26,2,FALSE),VLOOKUP(A41,'ESPN FPI'!$A$2:$D$131,4,FALSE))</f>
        <v>31</v>
      </c>
      <c r="F41" s="5">
        <f>IFERROR(VLOOKUP(A41,'ESPN FPI'!$A$2:$C$131,3,FALSE),"NR")</f>
        <v>8.4</v>
      </c>
      <c r="G41" s="5">
        <f>VLOOKUP($A41,'ESPN FPI'!$A$2:$H$131,5,FALSE)</f>
        <v>36</v>
      </c>
      <c r="H41" s="5">
        <f>VLOOKUP($A41,'ESPN FPI'!$A$2:$H$131,6,FALSE)</f>
        <v>76</v>
      </c>
      <c r="I41" s="5">
        <f>VLOOKUP($A41,'ESPN FPI'!$A$2:$H$131,7,FALSE)</f>
        <v>41</v>
      </c>
      <c r="J41" s="5">
        <f>VLOOKUP($A41,'ESPN FPI'!$A$2:$H$131,8,FALSE)</f>
        <v>36</v>
      </c>
      <c r="K41" s="5">
        <f>VLOOKUP(A41,'ESPN Efficiency'!$A$2:$E$131,3,FALSE)</f>
        <v>64.7</v>
      </c>
      <c r="L41" s="5">
        <f>VLOOKUP($A41,'ESPN Efficiency'!$A$2:$E$131,4,FALSE)</f>
        <v>75.099999999999994</v>
      </c>
      <c r="M41" s="5">
        <f>VLOOKUP($A41,'ESPN Efficiency'!$A$2:$E$131,5,FALSE)</f>
        <v>46.5</v>
      </c>
      <c r="N41" s="11">
        <f>VLOOKUP($A41,'2021 Team Advanced Stats'!$A$2:$CB$131,5,FALSE)</f>
        <v>0.33087433657349802</v>
      </c>
      <c r="O41" s="11">
        <f>VLOOKUP($A41,'2021 Team Advanced Stats'!$A$2:$CB$131,6,FALSE)</f>
        <v>279.25794006803198</v>
      </c>
      <c r="P41" s="11">
        <f>VLOOKUP($A41,'2021 Team Advanced Stats'!$A$2:$CB$131,7,FALSE)</f>
        <v>0.47511848341232199</v>
      </c>
      <c r="Q41" s="11">
        <f>VLOOKUP($A41,'2021 Team Advanced Stats'!$A$2:$CB$131,8,FALSE)</f>
        <v>1.29118517841205</v>
      </c>
      <c r="R41" s="11">
        <f>VLOOKUP($A41,'2021 Team Advanced Stats'!$A$2:$CB$131,11,FALSE)</f>
        <v>3.3667346938775502</v>
      </c>
      <c r="S41" s="11">
        <f>VLOOKUP($A41,'2021 Team Advanced Stats'!$A$2:$CB$131,18,FALSE)</f>
        <v>3.9431818181818099</v>
      </c>
      <c r="T41" s="11">
        <f>VLOOKUP($A41,'2021 Team Advanced Stats'!$A$2:$CB$131,21,FALSE)</f>
        <v>0.14336492890995201</v>
      </c>
      <c r="U41" s="11">
        <f>VLOOKUP($A41,'2021 Team Advanced Stats'!$A$2:$CB$131,22,FALSE)</f>
        <v>8.8862559241706093E-2</v>
      </c>
      <c r="V41" s="11">
        <f>VLOOKUP($A41,'2021 Team Advanced Stats'!$A$2:$CB$131,23,FALSE)</f>
        <v>5.4502369668246398E-2</v>
      </c>
      <c r="W41" s="11">
        <f>VLOOKUP($A41,'2021 Team Advanced Stats'!$A$2:$CB$131,32,FALSE)</f>
        <v>0.58056872037914697</v>
      </c>
      <c r="X41" s="11">
        <f>VLOOKUP($A41,'2021 Team Advanced Stats'!$A$2:$CB$131,33,FALSE)</f>
        <v>0.29757755670621</v>
      </c>
      <c r="Y41" s="11">
        <f>VLOOKUP($A41,'2021 Team Advanced Stats'!$A$2:$CB$131,34,FALSE)</f>
        <v>145.813002786043</v>
      </c>
      <c r="Z41" s="11">
        <f>VLOOKUP($A41,'2021 Team Advanced Stats'!$A$2:$CB$131,35,FALSE)</f>
        <v>0.495918367346938</v>
      </c>
      <c r="AA41" s="11">
        <f>VLOOKUP($A41,'2021 Team Advanced Stats'!$A$2:$CB$131,36,FALSE)</f>
        <v>1.0853215629747499</v>
      </c>
      <c r="AB41" s="11">
        <f>VLOOKUP($A41,'2021 Team Advanced Stats'!$A$2:$CB$131,37,FALSE)</f>
        <v>0.41824644549763001</v>
      </c>
      <c r="AC41" s="11">
        <f>VLOOKUP($A41,'2021 Team Advanced Stats'!$A$2:$CB$131,38,FALSE)</f>
        <v>0.38398935926687799</v>
      </c>
      <c r="AD41" s="11">
        <f>VLOOKUP($A41,'2021 Team Advanced Stats'!$A$2:$CB$131,39,FALSE)</f>
        <v>135.54824382120799</v>
      </c>
      <c r="AE41" s="11">
        <f>VLOOKUP($A41,'2021 Team Advanced Stats'!$A$2:$CB$131,40,FALSE)</f>
        <v>0.44759206798866802</v>
      </c>
      <c r="AF41" s="11">
        <f>VLOOKUP($A41,'2021 Team Advanced Stats'!$A$2:$CB$131,41,FALSE)</f>
        <v>1.6077982072175101</v>
      </c>
      <c r="AG41" s="11">
        <f>VLOOKUP($A41,'2021 Team Advanced Stats'!$A$2:$CB$131,44,FALSE)</f>
        <v>0.20192374061876101</v>
      </c>
      <c r="AH41" s="11">
        <f>VLOOKUP($A41,'2021 Team Advanced Stats'!$A$2:$CB$131,45,FALSE)</f>
        <v>168.202475935428</v>
      </c>
      <c r="AI41" s="11">
        <f>VLOOKUP($A41,'2021 Team Advanced Stats'!$A$2:$CB$131,46,FALSE)</f>
        <v>0.43937575030011999</v>
      </c>
      <c r="AJ41" s="11">
        <f>VLOOKUP($A41,'2021 Team Advanced Stats'!$A$2:$CB$131,47,FALSE)</f>
        <v>1.2539264510833299</v>
      </c>
      <c r="AK41" s="11">
        <f>VLOOKUP($A41,'2021 Team Advanced Stats'!$A$2:$CB$131,50,FALSE)</f>
        <v>2.8953551912568298</v>
      </c>
      <c r="AL41" s="11">
        <f>VLOOKUP($A41,'2021 Team Advanced Stats'!$A$2:$CB$131,57,FALSE)</f>
        <v>3.6338028169014001</v>
      </c>
      <c r="AM41" s="11">
        <f>VLOOKUP($A41,'2021 Team Advanced Stats'!$A$2:$CB$131,60,FALSE)</f>
        <v>0.16926770708283301</v>
      </c>
      <c r="AN41" s="11">
        <f>VLOOKUP($A41,'2021 Team Advanced Stats'!$A$2:$CB$131,61,FALSE)</f>
        <v>0.104441776710684</v>
      </c>
      <c r="AO41" s="11">
        <f>VLOOKUP($A41,'2021 Team Advanced Stats'!$A$2:$CB$131,62,FALSE)</f>
        <v>6.4825930372148802E-2</v>
      </c>
      <c r="AP41" s="11">
        <f>VLOOKUP($A41,'2021 Team Advanced Stats'!$A$2:$CB$131,72,FALSE)</f>
        <v>0.43937575030011999</v>
      </c>
      <c r="AQ41" s="11">
        <f>VLOOKUP($A41,'2021 Team Advanced Stats'!$A$2:$CB$131,73,FALSE)</f>
        <v>0.19951109188908001</v>
      </c>
      <c r="AR41" s="11">
        <f>VLOOKUP($A41,'2021 Team Advanced Stats'!$A$2:$CB$131,74,FALSE)</f>
        <v>73.021059631403602</v>
      </c>
      <c r="AS41" s="11">
        <f>VLOOKUP($A41,'2021 Team Advanced Stats'!$A$2:$CB$131,75,FALSE)</f>
        <v>0.48087431693989002</v>
      </c>
      <c r="AT41" s="11">
        <f>VLOOKUP($A41,'2021 Team Advanced Stats'!$A$2:$CB$131,76,FALSE)</f>
        <v>1.0102345310043199</v>
      </c>
      <c r="AU41" s="11">
        <f>VLOOKUP($A41,'2021 Team Advanced Stats'!$A$2:$CB$131,77,FALSE)</f>
        <v>0.56062424969988001</v>
      </c>
      <c r="AV41" s="11">
        <f>VLOOKUP($A41,'2021 Team Advanced Stats'!$A$2:$CB$131,78,FALSE)</f>
        <v>0.20381459594009499</v>
      </c>
      <c r="AW41" s="11">
        <f>VLOOKUP($A41,'2021 Team Advanced Stats'!$A$2:$CB$131,79,FALSE)</f>
        <v>0.40685224839400402</v>
      </c>
      <c r="AX41" s="11">
        <f>VLOOKUP($A41,'2021 Team Advanced Stats'!$A$2:$CB$131,80,FALSE)</f>
        <v>1.4796621244196799</v>
      </c>
      <c r="AY41" s="17" t="str">
        <f>IFERROR(VLOOKUP($A41,'2021PFF Preseason All Americans'!$H$3:$J$55,2,FALSE),"0")</f>
        <v>0</v>
      </c>
      <c r="AZ41" s="18" t="str">
        <f>IFERROR(VLOOKUP($A41,'2021PFF Preseason All Americans'!$H$3:$J$55,3,FALSE),"0")</f>
        <v>0</v>
      </c>
      <c r="BA41" s="12">
        <f t="shared" si="0"/>
        <v>0</v>
      </c>
    </row>
    <row r="42" spans="1:53" s="11" customFormat="1" x14ac:dyDescent="0.3">
      <c r="A42" s="5" t="s">
        <v>137</v>
      </c>
      <c r="B42" s="5">
        <f>VLOOKUP(A42,'Record-ATS'!$A$2:$E$131,3,FALSE)</f>
        <v>0.64300000000000002</v>
      </c>
      <c r="C42" s="5">
        <f>VLOOKUP(A42,'Record-ATS'!$A$2:$E$131,5,FALSE)</f>
        <v>3.5</v>
      </c>
      <c r="D42" s="5">
        <f>IFERROR(VLOOKUP(A42,'AP Preseason Rankings'!$C$2:$H$26,2,FALSE),VLOOKUP(A42,'ESPN FPI'!$A$2:$D$131,4,FALSE))</f>
        <v>93</v>
      </c>
      <c r="E42" s="5">
        <f>IFERROR(VLOOKUP(A42,'AP Final Rankings'!$C$2:$H$26,2,FALSE),VLOOKUP(A42,'ESPN FPI'!$A$2:$D$131,4,FALSE))</f>
        <v>93</v>
      </c>
      <c r="F42" s="5">
        <f>IFERROR(VLOOKUP(A42,'ESPN FPI'!$A$2:$C$131,3,FALSE),"NR")</f>
        <v>-7.3</v>
      </c>
      <c r="G42" s="5">
        <f>VLOOKUP($A42,'ESPN FPI'!$A$2:$H$131,5,FALSE)</f>
        <v>60</v>
      </c>
      <c r="H42" s="5">
        <f>VLOOKUP($A42,'ESPN FPI'!$A$2:$H$131,6,FALSE)</f>
        <v>73</v>
      </c>
      <c r="I42" s="5">
        <f>VLOOKUP($A42,'ESPN FPI'!$A$2:$H$131,7,FALSE)</f>
        <v>91</v>
      </c>
      <c r="J42" s="5">
        <f>VLOOKUP($A42,'ESPN FPI'!$A$2:$H$131,8,FALSE)</f>
        <v>78</v>
      </c>
      <c r="K42" s="5">
        <f>VLOOKUP(A42,'ESPN Efficiency'!$A$2:$E$131,3,FALSE)</f>
        <v>38.700000000000003</v>
      </c>
      <c r="L42" s="5">
        <f>VLOOKUP($A42,'ESPN Efficiency'!$A$2:$E$131,4,FALSE)</f>
        <v>52.5</v>
      </c>
      <c r="M42" s="5">
        <f>VLOOKUP($A42,'ESPN Efficiency'!$A$2:$E$131,5,FALSE)</f>
        <v>27.4</v>
      </c>
      <c r="N42" s="11">
        <f>VLOOKUP($A42,'2021 Team Advanced Stats'!$A$2:$CB$131,5,FALSE)</f>
        <v>0.29961777085904201</v>
      </c>
      <c r="O42" s="11">
        <f>VLOOKUP($A42,'2021 Team Advanced Stats'!$A$2:$CB$131,6,FALSE)</f>
        <v>281.04146906578097</v>
      </c>
      <c r="P42" s="11">
        <f>VLOOKUP($A42,'2021 Team Advanced Stats'!$A$2:$CB$131,7,FALSE)</f>
        <v>0.46162046908315502</v>
      </c>
      <c r="Q42" s="11">
        <f>VLOOKUP($A42,'2021 Team Advanced Stats'!$A$2:$CB$131,8,FALSE)</f>
        <v>1.2554075742877699</v>
      </c>
      <c r="R42" s="11">
        <f>VLOOKUP($A42,'2021 Team Advanced Stats'!$A$2:$CB$131,11,FALSE)</f>
        <v>3.4010135135135098</v>
      </c>
      <c r="S42" s="11">
        <f>VLOOKUP($A42,'2021 Team Advanced Stats'!$A$2:$CB$131,18,FALSE)</f>
        <v>4.1749999999999998</v>
      </c>
      <c r="T42" s="11">
        <f>VLOOKUP($A42,'2021 Team Advanced Stats'!$A$2:$CB$131,21,FALSE)</f>
        <v>0.143923240938166</v>
      </c>
      <c r="U42" s="11">
        <f>VLOOKUP($A42,'2021 Team Advanced Stats'!$A$2:$CB$131,22,FALSE)</f>
        <v>0.100213219616204</v>
      </c>
      <c r="V42" s="11">
        <f>VLOOKUP($A42,'2021 Team Advanced Stats'!$A$2:$CB$131,23,FALSE)</f>
        <v>4.3710021321961598E-2</v>
      </c>
      <c r="W42" s="11">
        <f>VLOOKUP($A42,'2021 Team Advanced Stats'!$A$2:$CB$131,32,FALSE)</f>
        <v>0.631130063965884</v>
      </c>
      <c r="X42" s="11">
        <f>VLOOKUP($A42,'2021 Team Advanced Stats'!$A$2:$CB$131,33,FALSE)</f>
        <v>0.27909462724709699</v>
      </c>
      <c r="Y42" s="11">
        <f>VLOOKUP($A42,'2021 Team Advanced Stats'!$A$2:$CB$131,34,FALSE)</f>
        <v>165.22401933028101</v>
      </c>
      <c r="Z42" s="11">
        <f>VLOOKUP($A42,'2021 Team Advanced Stats'!$A$2:$CB$131,35,FALSE)</f>
        <v>0.47972972972972899</v>
      </c>
      <c r="AA42" s="11">
        <f>VLOOKUP($A42,'2021 Team Advanced Stats'!$A$2:$CB$131,36,FALSE)</f>
        <v>1.0625554473180601</v>
      </c>
      <c r="AB42" s="11">
        <f>VLOOKUP($A42,'2021 Team Advanced Stats'!$A$2:$CB$131,37,FALSE)</f>
        <v>0.36140724946695002</v>
      </c>
      <c r="AC42" s="11">
        <f>VLOOKUP($A42,'2021 Team Advanced Stats'!$A$2:$CB$131,38,FALSE)</f>
        <v>0.38154681357146403</v>
      </c>
      <c r="AD42" s="11">
        <f>VLOOKUP($A42,'2021 Team Advanced Stats'!$A$2:$CB$131,39,FALSE)</f>
        <v>129.34436980072601</v>
      </c>
      <c r="AE42" s="11">
        <f>VLOOKUP($A42,'2021 Team Advanced Stats'!$A$2:$CB$131,40,FALSE)</f>
        <v>0.43952802359881998</v>
      </c>
      <c r="AF42" s="11">
        <f>VLOOKUP($A42,'2021 Team Advanced Stats'!$A$2:$CB$131,41,FALSE)</f>
        <v>1.62299149414951</v>
      </c>
      <c r="AG42" s="11">
        <f>VLOOKUP($A42,'2021 Team Advanced Stats'!$A$2:$CB$131,44,FALSE)</f>
        <v>0.35596996640953399</v>
      </c>
      <c r="AH42" s="11">
        <f>VLOOKUP($A42,'2021 Team Advanced Stats'!$A$2:$CB$131,45,FALSE)</f>
        <v>301.15059158246601</v>
      </c>
      <c r="AI42" s="11">
        <f>VLOOKUP($A42,'2021 Team Advanced Stats'!$A$2:$CB$131,46,FALSE)</f>
        <v>0.49172576832151299</v>
      </c>
      <c r="AJ42" s="11">
        <f>VLOOKUP($A42,'2021 Team Advanced Stats'!$A$2:$CB$131,47,FALSE)</f>
        <v>1.32067715790786</v>
      </c>
      <c r="AK42" s="11">
        <f>VLOOKUP($A42,'2021 Team Advanced Stats'!$A$2:$CB$131,50,FALSE)</f>
        <v>3.6428256070640099</v>
      </c>
      <c r="AL42" s="11">
        <f>VLOOKUP($A42,'2021 Team Advanced Stats'!$A$2:$CB$131,57,FALSE)</f>
        <v>4.3690476190476097</v>
      </c>
      <c r="AM42" s="11">
        <f>VLOOKUP($A42,'2021 Team Advanced Stats'!$A$2:$CB$131,60,FALSE)</f>
        <v>0.13593380614657199</v>
      </c>
      <c r="AN42" s="11">
        <f>VLOOKUP($A42,'2021 Team Advanced Stats'!$A$2:$CB$131,61,FALSE)</f>
        <v>9.3380614657210398E-2</v>
      </c>
      <c r="AO42" s="11">
        <f>VLOOKUP($A42,'2021 Team Advanced Stats'!$A$2:$CB$131,62,FALSE)</f>
        <v>4.2553191489361701E-2</v>
      </c>
      <c r="AP42" s="11">
        <f>VLOOKUP($A42,'2021 Team Advanced Stats'!$A$2:$CB$131,72,FALSE)</f>
        <v>0.53546099290780103</v>
      </c>
      <c r="AQ42" s="11">
        <f>VLOOKUP($A42,'2021 Team Advanced Stats'!$A$2:$CB$131,73,FALSE)</f>
        <v>0.37093058283656699</v>
      </c>
      <c r="AR42" s="11">
        <f>VLOOKUP($A42,'2021 Team Advanced Stats'!$A$2:$CB$131,74,FALSE)</f>
        <v>168.03155402496401</v>
      </c>
      <c r="AS42" s="11">
        <f>VLOOKUP($A42,'2021 Team Advanced Stats'!$A$2:$CB$131,75,FALSE)</f>
        <v>0.52538631346578302</v>
      </c>
      <c r="AT42" s="11">
        <f>VLOOKUP($A42,'2021 Team Advanced Stats'!$A$2:$CB$131,76,FALSE)</f>
        <v>1.0959235842692301</v>
      </c>
      <c r="AU42" s="11">
        <f>VLOOKUP($A42,'2021 Team Advanced Stats'!$A$2:$CB$131,77,FALSE)</f>
        <v>0.46453900709219798</v>
      </c>
      <c r="AV42" s="11">
        <f>VLOOKUP($A42,'2021 Team Advanced Stats'!$A$2:$CB$131,78,FALSE)</f>
        <v>0.33872528640585498</v>
      </c>
      <c r="AW42" s="11">
        <f>VLOOKUP($A42,'2021 Team Advanced Stats'!$A$2:$CB$131,79,FALSE)</f>
        <v>0.45292620865139899</v>
      </c>
      <c r="AX42" s="11">
        <f>VLOOKUP($A42,'2021 Team Advanced Stats'!$A$2:$CB$131,80,FALSE)</f>
        <v>1.6211903631100599</v>
      </c>
      <c r="AY42" s="17" t="str">
        <f>IFERROR(VLOOKUP($A42,'2021PFF Preseason All Americans'!$H$3:$J$55,2,FALSE),"0")</f>
        <v>0</v>
      </c>
      <c r="AZ42" s="18" t="str">
        <f>IFERROR(VLOOKUP($A42,'2021PFF Preseason All Americans'!$H$3:$J$55,3,FALSE),"0")</f>
        <v>0</v>
      </c>
      <c r="BA42" s="12">
        <f t="shared" si="0"/>
        <v>0</v>
      </c>
    </row>
    <row r="43" spans="1:53" s="11" customFormat="1" x14ac:dyDescent="0.3">
      <c r="A43" s="5" t="s">
        <v>138</v>
      </c>
      <c r="B43" s="5">
        <f>VLOOKUP(A43,'Record-ATS'!$A$2:$E$131,3,FALSE)</f>
        <v>0.64300000000000002</v>
      </c>
      <c r="C43" s="5">
        <f>VLOOKUP(A43,'Record-ATS'!$A$2:$E$131,5,FALSE)</f>
        <v>7.3</v>
      </c>
      <c r="D43" s="5">
        <f>IFERROR(VLOOKUP(A43,'AP Preseason Rankings'!$C$2:$H$26,2,FALSE),VLOOKUP(A43,'ESPN FPI'!$A$2:$D$131,4,FALSE))</f>
        <v>41</v>
      </c>
      <c r="E43" s="5">
        <f>IFERROR(VLOOKUP(A43,'AP Final Rankings'!$C$2:$H$26,2,FALSE),VLOOKUP(A43,'ESPN FPI'!$A$2:$D$131,4,FALSE))</f>
        <v>41</v>
      </c>
      <c r="F43" s="5">
        <f>IFERROR(VLOOKUP(A43,'ESPN FPI'!$A$2:$C$131,3,FALSE),"NR")</f>
        <v>5.9</v>
      </c>
      <c r="G43" s="5">
        <f>VLOOKUP($A43,'ESPN FPI'!$A$2:$H$131,5,FALSE)</f>
        <v>61</v>
      </c>
      <c r="H43" s="5">
        <f>VLOOKUP($A43,'ESPN FPI'!$A$2:$H$131,6,FALSE)</f>
        <v>92</v>
      </c>
      <c r="I43" s="5">
        <f>VLOOKUP($A43,'ESPN FPI'!$A$2:$H$131,7,FALSE)</f>
        <v>64</v>
      </c>
      <c r="J43" s="5">
        <f>VLOOKUP($A43,'ESPN FPI'!$A$2:$H$131,8,FALSE)</f>
        <v>43</v>
      </c>
      <c r="K43" s="5">
        <f>VLOOKUP(A43,'ESPN Efficiency'!$A$2:$E$131,3,FALSE)</f>
        <v>63.4</v>
      </c>
      <c r="L43" s="5">
        <f>VLOOKUP($A43,'ESPN Efficiency'!$A$2:$E$131,4,FALSE)</f>
        <v>79</v>
      </c>
      <c r="M43" s="5">
        <f>VLOOKUP($A43,'ESPN Efficiency'!$A$2:$E$131,5,FALSE)</f>
        <v>40</v>
      </c>
      <c r="N43" s="11">
        <f>VLOOKUP($A43,'2021 Team Advanced Stats'!$A$2:$CB$131,5,FALSE)</f>
        <v>0.36785528588750799</v>
      </c>
      <c r="O43" s="11">
        <f>VLOOKUP($A43,'2021 Team Advanced Stats'!$A$2:$CB$131,6,FALSE)</f>
        <v>370.06241760283302</v>
      </c>
      <c r="P43" s="11">
        <f>VLOOKUP($A43,'2021 Team Advanced Stats'!$A$2:$CB$131,7,FALSE)</f>
        <v>0.51888667992047699</v>
      </c>
      <c r="Q43" s="11">
        <f>VLOOKUP($A43,'2021 Team Advanced Stats'!$A$2:$CB$131,8,FALSE)</f>
        <v>1.29211317263799</v>
      </c>
      <c r="R43" s="11">
        <f>VLOOKUP($A43,'2021 Team Advanced Stats'!$A$2:$CB$131,11,FALSE)</f>
        <v>3.3054313099041499</v>
      </c>
      <c r="S43" s="11">
        <f>VLOOKUP($A43,'2021 Team Advanced Stats'!$A$2:$CB$131,18,FALSE)</f>
        <v>4.7333333333333298</v>
      </c>
      <c r="T43" s="11">
        <f>VLOOKUP($A43,'2021 Team Advanced Stats'!$A$2:$CB$131,21,FALSE)</f>
        <v>0.15308151093439301</v>
      </c>
      <c r="U43" s="11">
        <f>VLOOKUP($A43,'2021 Team Advanced Stats'!$A$2:$CB$131,22,FALSE)</f>
        <v>6.5606361829025794E-2</v>
      </c>
      <c r="V43" s="11">
        <f>VLOOKUP($A43,'2021 Team Advanced Stats'!$A$2:$CB$131,23,FALSE)</f>
        <v>8.74751491053678E-2</v>
      </c>
      <c r="W43" s="11">
        <f>VLOOKUP($A43,'2021 Team Advanced Stats'!$A$2:$CB$131,32,FALSE)</f>
        <v>0.31113320079522799</v>
      </c>
      <c r="X43" s="11">
        <f>VLOOKUP($A43,'2021 Team Advanced Stats'!$A$2:$CB$131,33,FALSE)</f>
        <v>0.14711072757761601</v>
      </c>
      <c r="Y43" s="11">
        <f>VLOOKUP($A43,'2021 Team Advanced Stats'!$A$2:$CB$131,34,FALSE)</f>
        <v>46.045657731793902</v>
      </c>
      <c r="Z43" s="11">
        <f>VLOOKUP($A43,'2021 Team Advanced Stats'!$A$2:$CB$131,35,FALSE)</f>
        <v>0.50798722044728395</v>
      </c>
      <c r="AA43" s="11">
        <f>VLOOKUP($A43,'2021 Team Advanced Stats'!$A$2:$CB$131,36,FALSE)</f>
        <v>0.76848849201909597</v>
      </c>
      <c r="AB43" s="11">
        <f>VLOOKUP($A43,'2021 Team Advanced Stats'!$A$2:$CB$131,37,FALSE)</f>
        <v>0.686878727634194</v>
      </c>
      <c r="AC43" s="11">
        <f>VLOOKUP($A43,'2021 Team Advanced Stats'!$A$2:$CB$131,38,FALSE)</f>
        <v>0.48185676186217402</v>
      </c>
      <c r="AD43" s="11">
        <f>VLOOKUP($A43,'2021 Team Advanced Stats'!$A$2:$CB$131,39,FALSE)</f>
        <v>332.96302244676201</v>
      </c>
      <c r="AE43" s="11">
        <f>VLOOKUP($A43,'2021 Team Advanced Stats'!$A$2:$CB$131,40,FALSE)</f>
        <v>0.52532561505065101</v>
      </c>
      <c r="AF43" s="11">
        <f>VLOOKUP($A43,'2021 Team Advanced Stats'!$A$2:$CB$131,41,FALSE)</f>
        <v>1.52146943770247</v>
      </c>
      <c r="AG43" s="11">
        <f>VLOOKUP($A43,'2021 Team Advanced Stats'!$A$2:$CB$131,44,FALSE)</f>
        <v>0.18915473808837199</v>
      </c>
      <c r="AH43" s="11">
        <f>VLOOKUP($A43,'2021 Team Advanced Stats'!$A$2:$CB$131,45,FALSE)</f>
        <v>201.26064132602801</v>
      </c>
      <c r="AI43" s="11">
        <f>VLOOKUP($A43,'2021 Team Advanced Stats'!$A$2:$CB$131,46,FALSE)</f>
        <v>0.44360902255639001</v>
      </c>
      <c r="AJ43" s="11">
        <f>VLOOKUP($A43,'2021 Team Advanced Stats'!$A$2:$CB$131,47,FALSE)</f>
        <v>1.20552314208816</v>
      </c>
      <c r="AK43" s="11">
        <f>VLOOKUP($A43,'2021 Team Advanced Stats'!$A$2:$CB$131,50,FALSE)</f>
        <v>3.2351955307262501</v>
      </c>
      <c r="AL43" s="11">
        <f>VLOOKUP($A43,'2021 Team Advanced Stats'!$A$2:$CB$131,57,FALSE)</f>
        <v>4.04819277108433</v>
      </c>
      <c r="AM43" s="11">
        <f>VLOOKUP($A43,'2021 Team Advanced Stats'!$A$2:$CB$131,60,FALSE)</f>
        <v>0.17669172932330801</v>
      </c>
      <c r="AN43" s="11">
        <f>VLOOKUP($A43,'2021 Team Advanced Stats'!$A$2:$CB$131,61,FALSE)</f>
        <v>9.9624060150375907E-2</v>
      </c>
      <c r="AO43" s="11">
        <f>VLOOKUP($A43,'2021 Team Advanced Stats'!$A$2:$CB$131,62,FALSE)</f>
        <v>7.7067669172932299E-2</v>
      </c>
      <c r="AP43" s="11">
        <f>VLOOKUP($A43,'2021 Team Advanced Stats'!$A$2:$CB$131,72,FALSE)</f>
        <v>0.50469924812029998</v>
      </c>
      <c r="AQ43" s="11">
        <f>VLOOKUP($A43,'2021 Team Advanced Stats'!$A$2:$CB$131,73,FALSE)</f>
        <v>0.17737262247730501</v>
      </c>
      <c r="AR43" s="11">
        <f>VLOOKUP($A43,'2021 Team Advanced Stats'!$A$2:$CB$131,74,FALSE)</f>
        <v>95.249098270312899</v>
      </c>
      <c r="AS43" s="11">
        <f>VLOOKUP($A43,'2021 Team Advanced Stats'!$A$2:$CB$131,75,FALSE)</f>
        <v>0.463687150837988</v>
      </c>
      <c r="AT43" s="11">
        <f>VLOOKUP($A43,'2021 Team Advanced Stats'!$A$2:$CB$131,76,FALSE)</f>
        <v>0.92811763554819504</v>
      </c>
      <c r="AU43" s="11">
        <f>VLOOKUP($A43,'2021 Team Advanced Stats'!$A$2:$CB$131,77,FALSE)</f>
        <v>0.48966165413533802</v>
      </c>
      <c r="AV43" s="11">
        <f>VLOOKUP($A43,'2021 Team Advanced Stats'!$A$2:$CB$131,78,FALSE)</f>
        <v>0.21249531924623599</v>
      </c>
      <c r="AW43" s="11">
        <f>VLOOKUP($A43,'2021 Team Advanced Stats'!$A$2:$CB$131,79,FALSE)</f>
        <v>0.42610364683301299</v>
      </c>
      <c r="AX43" s="11">
        <f>VLOOKUP($A43,'2021 Team Advanced Stats'!$A$2:$CB$131,80,FALSE)</f>
        <v>1.5104078268922001</v>
      </c>
      <c r="AY43" s="17" t="str">
        <f>IFERROR(VLOOKUP($A43,'2021PFF Preseason All Americans'!$H$3:$J$55,2,FALSE),"0")</f>
        <v>0</v>
      </c>
      <c r="AZ43" s="18" t="str">
        <f>IFERROR(VLOOKUP($A43,'2021PFF Preseason All Americans'!$H$3:$J$55,3,FALSE),"0")</f>
        <v>0</v>
      </c>
      <c r="BA43" s="12">
        <f t="shared" si="0"/>
        <v>0</v>
      </c>
    </row>
    <row r="44" spans="1:53" s="11" customFormat="1" x14ac:dyDescent="0.3">
      <c r="A44" s="5" t="s">
        <v>139</v>
      </c>
      <c r="B44" s="5">
        <f>VLOOKUP(A44,'Record-ATS'!$A$2:$E$131,3,FALSE)</f>
        <v>0.61499999999999999</v>
      </c>
      <c r="C44" s="5">
        <f>VLOOKUP(A44,'Record-ATS'!$A$2:$E$131,5,FALSE)</f>
        <v>-4.3</v>
      </c>
      <c r="D44" s="5">
        <f>IFERROR(VLOOKUP(A44,'AP Preseason Rankings'!$C$2:$H$26,2,FALSE),VLOOKUP(A44,'ESPN FPI'!$A$2:$D$131,4,FALSE))</f>
        <v>25</v>
      </c>
      <c r="E44" s="5">
        <f>IFERROR(VLOOKUP(A44,'AP Final Rankings'!$C$2:$H$26,2,FALSE),VLOOKUP(A44,'ESPN FPI'!$A$2:$D$131,4,FALSE))</f>
        <v>39</v>
      </c>
      <c r="F44" s="5">
        <f>IFERROR(VLOOKUP(A44,'ESPN FPI'!$A$2:$C$131,3,FALSE),"NR")</f>
        <v>6.4</v>
      </c>
      <c r="G44" s="5">
        <f>VLOOKUP($A44,'ESPN FPI'!$A$2:$H$131,5,FALSE)</f>
        <v>49</v>
      </c>
      <c r="H44" s="5">
        <f>VLOOKUP($A44,'ESPN FPI'!$A$2:$H$131,6,FALSE)</f>
        <v>61</v>
      </c>
      <c r="I44" s="5">
        <f>VLOOKUP($A44,'ESPN FPI'!$A$2:$H$131,7,FALSE)</f>
        <v>61</v>
      </c>
      <c r="J44" s="5">
        <f>VLOOKUP($A44,'ESPN FPI'!$A$2:$H$131,8,FALSE)</f>
        <v>63</v>
      </c>
      <c r="K44" s="5">
        <f>VLOOKUP(A44,'ESPN Efficiency'!$A$2:$E$131,3,FALSE)</f>
        <v>61.8</v>
      </c>
      <c r="L44" s="5">
        <f>VLOOKUP($A44,'ESPN Efficiency'!$A$2:$E$131,4,FALSE)</f>
        <v>63.1</v>
      </c>
      <c r="M44" s="5">
        <f>VLOOKUP($A44,'ESPN Efficiency'!$A$2:$E$131,5,FALSE)</f>
        <v>61.2</v>
      </c>
      <c r="N44" s="11">
        <f>VLOOKUP($A44,'2021 Team Advanced Stats'!$A$2:$CB$131,5,FALSE)</f>
        <v>0.30196191860669402</v>
      </c>
      <c r="O44" s="11">
        <f>VLOOKUP($A44,'2021 Team Advanced Stats'!$A$2:$CB$131,6,FALSE)</f>
        <v>240.36168721092801</v>
      </c>
      <c r="P44" s="11">
        <f>VLOOKUP($A44,'2021 Team Advanced Stats'!$A$2:$CB$131,7,FALSE)</f>
        <v>0.494974874371859</v>
      </c>
      <c r="Q44" s="11">
        <f>VLOOKUP($A44,'2021 Team Advanced Stats'!$A$2:$CB$131,8,FALSE)</f>
        <v>1.2019487516121199</v>
      </c>
      <c r="R44" s="11">
        <f>VLOOKUP($A44,'2021 Team Advanced Stats'!$A$2:$CB$131,11,FALSE)</f>
        <v>3.6215982721382201</v>
      </c>
      <c r="S44" s="11">
        <f>VLOOKUP($A44,'2021 Team Advanced Stats'!$A$2:$CB$131,18,FALSE)</f>
        <v>4.2428571428571402</v>
      </c>
      <c r="T44" s="11">
        <f>VLOOKUP($A44,'2021 Team Advanced Stats'!$A$2:$CB$131,21,FALSE)</f>
        <v>0.13944723618090399</v>
      </c>
      <c r="U44" s="11">
        <f>VLOOKUP($A44,'2021 Team Advanced Stats'!$A$2:$CB$131,22,FALSE)</f>
        <v>0.110552763819095</v>
      </c>
      <c r="V44" s="11">
        <f>VLOOKUP($A44,'2021 Team Advanced Stats'!$A$2:$CB$131,23,FALSE)</f>
        <v>2.8894472361809E-2</v>
      </c>
      <c r="W44" s="11">
        <f>VLOOKUP($A44,'2021 Team Advanced Stats'!$A$2:$CB$131,32,FALSE)</f>
        <v>0.58165829145728598</v>
      </c>
      <c r="X44" s="11">
        <f>VLOOKUP($A44,'2021 Team Advanced Stats'!$A$2:$CB$131,33,FALSE)</f>
        <v>0.34295881465796502</v>
      </c>
      <c r="Y44" s="11">
        <f>VLOOKUP($A44,'2021 Team Advanced Stats'!$A$2:$CB$131,34,FALSE)</f>
        <v>158.789931186638</v>
      </c>
      <c r="Z44" s="11">
        <f>VLOOKUP($A44,'2021 Team Advanced Stats'!$A$2:$CB$131,35,FALSE)</f>
        <v>0.55291576673866005</v>
      </c>
      <c r="AA44" s="11">
        <f>VLOOKUP($A44,'2021 Team Advanced Stats'!$A$2:$CB$131,36,FALSE)</f>
        <v>1.01697262566642</v>
      </c>
      <c r="AB44" s="11">
        <f>VLOOKUP($A44,'2021 Team Advanced Stats'!$A$2:$CB$131,37,FALSE)</f>
        <v>0.414572864321608</v>
      </c>
      <c r="AC44" s="11">
        <f>VLOOKUP($A44,'2021 Team Advanced Stats'!$A$2:$CB$131,38,FALSE)</f>
        <v>0.26766858474902899</v>
      </c>
      <c r="AD44" s="11">
        <f>VLOOKUP($A44,'2021 Team Advanced Stats'!$A$2:$CB$131,39,FALSE)</f>
        <v>88.330632967179497</v>
      </c>
      <c r="AE44" s="11">
        <f>VLOOKUP($A44,'2021 Team Advanced Stats'!$A$2:$CB$131,40,FALSE)</f>
        <v>0.41818181818181799</v>
      </c>
      <c r="AF44" s="11">
        <f>VLOOKUP($A44,'2021 Team Advanced Stats'!$A$2:$CB$131,41,FALSE)</f>
        <v>1.54509286930848</v>
      </c>
      <c r="AG44" s="11">
        <f>VLOOKUP($A44,'2021 Team Advanced Stats'!$A$2:$CB$131,44,FALSE)</f>
        <v>0.11491603431153199</v>
      </c>
      <c r="AH44" s="11">
        <f>VLOOKUP($A44,'2021 Team Advanced Stats'!$A$2:$CB$131,45,FALSE)</f>
        <v>97.104048993244902</v>
      </c>
      <c r="AI44" s="11">
        <f>VLOOKUP($A44,'2021 Team Advanced Stats'!$A$2:$CB$131,46,FALSE)</f>
        <v>0.39881656804733701</v>
      </c>
      <c r="AJ44" s="11">
        <f>VLOOKUP($A44,'2021 Team Advanced Stats'!$A$2:$CB$131,47,FALSE)</f>
        <v>1.1830433519742001</v>
      </c>
      <c r="AK44" s="11">
        <f>VLOOKUP($A44,'2021 Team Advanced Stats'!$A$2:$CB$131,50,FALSE)</f>
        <v>2.9750572082379798</v>
      </c>
      <c r="AL44" s="11">
        <f>VLOOKUP($A44,'2021 Team Advanced Stats'!$A$2:$CB$131,57,FALSE)</f>
        <v>3.4246575342465699</v>
      </c>
      <c r="AM44" s="11">
        <f>VLOOKUP($A44,'2021 Team Advanced Stats'!$A$2:$CB$131,60,FALSE)</f>
        <v>0.17396449704142</v>
      </c>
      <c r="AN44" s="11">
        <f>VLOOKUP($A44,'2021 Team Advanced Stats'!$A$2:$CB$131,61,FALSE)</f>
        <v>0.101775147928994</v>
      </c>
      <c r="AO44" s="11">
        <f>VLOOKUP($A44,'2021 Team Advanced Stats'!$A$2:$CB$131,62,FALSE)</f>
        <v>7.2189349112425999E-2</v>
      </c>
      <c r="AP44" s="11">
        <f>VLOOKUP($A44,'2021 Team Advanced Stats'!$A$2:$CB$131,72,FALSE)</f>
        <v>0.51715976331360902</v>
      </c>
      <c r="AQ44" s="11">
        <f>VLOOKUP($A44,'2021 Team Advanced Stats'!$A$2:$CB$131,73,FALSE)</f>
        <v>0.116038041384916</v>
      </c>
      <c r="AR44" s="11">
        <f>VLOOKUP($A44,'2021 Team Advanced Stats'!$A$2:$CB$131,74,FALSE)</f>
        <v>50.708624085208697</v>
      </c>
      <c r="AS44" s="11">
        <f>VLOOKUP($A44,'2021 Team Advanced Stats'!$A$2:$CB$131,75,FALSE)</f>
        <v>0.40961098398169299</v>
      </c>
      <c r="AT44" s="11">
        <f>VLOOKUP($A44,'2021 Team Advanced Stats'!$A$2:$CB$131,76,FALSE)</f>
        <v>0.93608192881766505</v>
      </c>
      <c r="AU44" s="11">
        <f>VLOOKUP($A44,'2021 Team Advanced Stats'!$A$2:$CB$131,77,FALSE)</f>
        <v>0.47692307692307601</v>
      </c>
      <c r="AV44" s="11">
        <f>VLOOKUP($A44,'2021 Team Advanced Stats'!$A$2:$CB$131,78,FALSE)</f>
        <v>0.13896869013903601</v>
      </c>
      <c r="AW44" s="11">
        <f>VLOOKUP($A44,'2021 Team Advanced Stats'!$A$2:$CB$131,79,FALSE)</f>
        <v>0.39205955334987502</v>
      </c>
      <c r="AX44" s="11">
        <f>VLOOKUP($A44,'2021 Team Advanced Stats'!$A$2:$CB$131,80,FALSE)</f>
        <v>1.46282876175282</v>
      </c>
      <c r="AY44" s="17">
        <f>IFERROR(VLOOKUP($A44,'2021PFF Preseason All Americans'!$H$3:$J$55,2,FALSE),"0")</f>
        <v>1</v>
      </c>
      <c r="AZ44" s="18">
        <f>IFERROR(VLOOKUP($A44,'2021PFF Preseason All Americans'!$H$3:$J$55,3,FALSE),"0")</f>
        <v>1</v>
      </c>
      <c r="BA44" s="12">
        <f t="shared" si="0"/>
        <v>2</v>
      </c>
    </row>
    <row r="45" spans="1:53" s="11" customFormat="1" x14ac:dyDescent="0.3">
      <c r="A45" s="5" t="s">
        <v>169</v>
      </c>
      <c r="B45" s="5">
        <f>VLOOKUP(A45,'Record-ATS'!$A$2:$E$131,3,FALSE)</f>
        <v>0.61499999999999999</v>
      </c>
      <c r="C45" s="5">
        <f>VLOOKUP(A45,'Record-ATS'!$A$2:$E$131,5,FALSE)</f>
        <v>2.9</v>
      </c>
      <c r="D45" s="5">
        <f>IFERROR(VLOOKUP(A45,'AP Preseason Rankings'!$C$2:$H$26,2,FALSE),VLOOKUP(A45,'ESPN FPI'!$A$2:$D$131,4,FALSE))</f>
        <v>83</v>
      </c>
      <c r="E45" s="5">
        <f>IFERROR(VLOOKUP(A45,'AP Final Rankings'!$C$2:$H$26,2,FALSE),VLOOKUP(A45,'ESPN FPI'!$A$2:$D$131,4,FALSE))</f>
        <v>83</v>
      </c>
      <c r="F45" s="5">
        <f>IFERROR(VLOOKUP(A45,'ESPN FPI'!$A$2:$C$131,3,FALSE),"NR")</f>
        <v>-3.9</v>
      </c>
      <c r="G45" s="5">
        <f>VLOOKUP($A45,'ESPN FPI'!$A$2:$H$131,5,FALSE)</f>
        <v>57</v>
      </c>
      <c r="H45" s="5">
        <f>VLOOKUP($A45,'ESPN FPI'!$A$2:$H$131,6,FALSE)</f>
        <v>88</v>
      </c>
      <c r="I45" s="5">
        <f>VLOOKUP($A45,'ESPN FPI'!$A$2:$H$131,7,FALSE)</f>
        <v>72</v>
      </c>
      <c r="J45" s="5">
        <f>VLOOKUP($A45,'ESPN FPI'!$A$2:$H$131,8,FALSE)</f>
        <v>60</v>
      </c>
      <c r="K45" s="5">
        <f>VLOOKUP(A45,'ESPN Efficiency'!$A$2:$E$131,3,FALSE)</f>
        <v>48.8</v>
      </c>
      <c r="L45" s="5">
        <f>VLOOKUP($A45,'ESPN Efficiency'!$A$2:$E$131,4,FALSE)</f>
        <v>45.4</v>
      </c>
      <c r="M45" s="5">
        <f>VLOOKUP($A45,'ESPN Efficiency'!$A$2:$E$131,5,FALSE)</f>
        <v>58.3</v>
      </c>
      <c r="N45" s="11">
        <f>VLOOKUP($A45,'2021 Team Advanced Stats'!$A$2:$CB$131,5,FALSE)</f>
        <v>0.239822861351179</v>
      </c>
      <c r="O45" s="11">
        <f>VLOOKUP($A45,'2021 Team Advanced Stats'!$A$2:$CB$131,6,FALSE)</f>
        <v>175.79015737041399</v>
      </c>
      <c r="P45" s="11">
        <f>VLOOKUP($A45,'2021 Team Advanced Stats'!$A$2:$CB$131,7,FALSE)</f>
        <v>0.46657571623465199</v>
      </c>
      <c r="Q45" s="11">
        <f>VLOOKUP($A45,'2021 Team Advanced Stats'!$A$2:$CB$131,8,FALSE)</f>
        <v>1.1533123338235201</v>
      </c>
      <c r="R45" s="11">
        <f>VLOOKUP($A45,'2021 Team Advanced Stats'!$A$2:$CB$131,11,FALSE)</f>
        <v>3.3154013015184298</v>
      </c>
      <c r="S45" s="11">
        <f>VLOOKUP($A45,'2021 Team Advanced Stats'!$A$2:$CB$131,18,FALSE)</f>
        <v>4.5409836065573703</v>
      </c>
      <c r="T45" s="11">
        <f>VLOOKUP($A45,'2021 Team Advanced Stats'!$A$2:$CB$131,21,FALSE)</f>
        <v>0.17053206002728499</v>
      </c>
      <c r="U45" s="11">
        <f>VLOOKUP($A45,'2021 Team Advanced Stats'!$A$2:$CB$131,22,FALSE)</f>
        <v>0.113233287858117</v>
      </c>
      <c r="V45" s="11">
        <f>VLOOKUP($A45,'2021 Team Advanced Stats'!$A$2:$CB$131,23,FALSE)</f>
        <v>5.7298772169167803E-2</v>
      </c>
      <c r="W45" s="11">
        <f>VLOOKUP($A45,'2021 Team Advanced Stats'!$A$2:$CB$131,32,FALSE)</f>
        <v>0.62892223738062702</v>
      </c>
      <c r="X45" s="11">
        <f>VLOOKUP($A45,'2021 Team Advanced Stats'!$A$2:$CB$131,33,FALSE)</f>
        <v>0.236592769604658</v>
      </c>
      <c r="Y45" s="11">
        <f>VLOOKUP($A45,'2021 Team Advanced Stats'!$A$2:$CB$131,34,FALSE)</f>
        <v>109.069266787747</v>
      </c>
      <c r="Z45" s="11">
        <f>VLOOKUP($A45,'2021 Team Advanced Stats'!$A$2:$CB$131,35,FALSE)</f>
        <v>0.48373101952277597</v>
      </c>
      <c r="AA45" s="11">
        <f>VLOOKUP($A45,'2021 Team Advanced Stats'!$A$2:$CB$131,36,FALSE)</f>
        <v>0.98881881483234402</v>
      </c>
      <c r="AB45" s="11">
        <f>VLOOKUP($A45,'2021 Team Advanced Stats'!$A$2:$CB$131,37,FALSE)</f>
        <v>0.36698499317871702</v>
      </c>
      <c r="AC45" s="11">
        <f>VLOOKUP($A45,'2021 Team Advanced Stats'!$A$2:$CB$131,38,FALSE)</f>
        <v>0.28030876464398102</v>
      </c>
      <c r="AD45" s="11">
        <f>VLOOKUP($A45,'2021 Team Advanced Stats'!$A$2:$CB$131,39,FALSE)</f>
        <v>75.403057689231005</v>
      </c>
      <c r="AE45" s="11">
        <f>VLOOKUP($A45,'2021 Team Advanced Stats'!$A$2:$CB$131,40,FALSE)</f>
        <v>0.44237918215613298</v>
      </c>
      <c r="AF45" s="11">
        <f>VLOOKUP($A45,'2021 Team Advanced Stats'!$A$2:$CB$131,41,FALSE)</f>
        <v>1.46156489462213</v>
      </c>
      <c r="AG45" s="11">
        <f>VLOOKUP($A45,'2021 Team Advanced Stats'!$A$2:$CB$131,44,FALSE)</f>
        <v>0.20540262980905399</v>
      </c>
      <c r="AH45" s="11">
        <f>VLOOKUP($A45,'2021 Team Advanced Stats'!$A$2:$CB$131,45,FALSE)</f>
        <v>160.419453880871</v>
      </c>
      <c r="AI45" s="11">
        <f>VLOOKUP($A45,'2021 Team Advanced Stats'!$A$2:$CB$131,46,FALSE)</f>
        <v>0.40717029449423803</v>
      </c>
      <c r="AJ45" s="11">
        <f>VLOOKUP($A45,'2021 Team Advanced Stats'!$A$2:$CB$131,47,FALSE)</f>
        <v>1.3347293485137399</v>
      </c>
      <c r="AK45" s="11">
        <f>VLOOKUP($A45,'2021 Team Advanced Stats'!$A$2:$CB$131,50,FALSE)</f>
        <v>2.8954545454545402</v>
      </c>
      <c r="AL45" s="11">
        <f>VLOOKUP($A45,'2021 Team Advanced Stats'!$A$2:$CB$131,57,FALSE)</f>
        <v>3.55223880597014</v>
      </c>
      <c r="AM45" s="11">
        <f>VLOOKUP($A45,'2021 Team Advanced Stats'!$A$2:$CB$131,60,FALSE)</f>
        <v>0.21318822023047301</v>
      </c>
      <c r="AN45" s="11">
        <f>VLOOKUP($A45,'2021 Team Advanced Stats'!$A$2:$CB$131,61,FALSE)</f>
        <v>0.142765685019206</v>
      </c>
      <c r="AO45" s="11">
        <f>VLOOKUP($A45,'2021 Team Advanced Stats'!$A$2:$CB$131,62,FALSE)</f>
        <v>7.0422535211267595E-2</v>
      </c>
      <c r="AP45" s="11">
        <f>VLOOKUP($A45,'2021 Team Advanced Stats'!$A$2:$CB$131,72,FALSE)</f>
        <v>0.50704225352112597</v>
      </c>
      <c r="AQ45" s="11">
        <f>VLOOKUP($A45,'2021 Team Advanced Stats'!$A$2:$CB$131,73,FALSE)</f>
        <v>0.10793391067263999</v>
      </c>
      <c r="AR45" s="11">
        <f>VLOOKUP($A45,'2021 Team Advanced Stats'!$A$2:$CB$131,74,FALSE)</f>
        <v>42.741828626365603</v>
      </c>
      <c r="AS45" s="11">
        <f>VLOOKUP($A45,'2021 Team Advanced Stats'!$A$2:$CB$131,75,FALSE)</f>
        <v>0.40151515151515099</v>
      </c>
      <c r="AT45" s="11">
        <f>VLOOKUP($A45,'2021 Team Advanced Stats'!$A$2:$CB$131,76,FALSE)</f>
        <v>0.97744927617465005</v>
      </c>
      <c r="AU45" s="11">
        <f>VLOOKUP($A45,'2021 Team Advanced Stats'!$A$2:$CB$131,77,FALSE)</f>
        <v>0.490396927016645</v>
      </c>
      <c r="AV45" s="11">
        <f>VLOOKUP($A45,'2021 Team Advanced Stats'!$A$2:$CB$131,78,FALSE)</f>
        <v>0.31328672578646</v>
      </c>
      <c r="AW45" s="11">
        <f>VLOOKUP($A45,'2021 Team Advanced Stats'!$A$2:$CB$131,79,FALSE)</f>
        <v>0.41514360313315901</v>
      </c>
      <c r="AX45" s="11">
        <f>VLOOKUP($A45,'2021 Team Advanced Stats'!$A$2:$CB$131,80,FALSE)</f>
        <v>1.69200942085283</v>
      </c>
      <c r="AY45" s="17" t="str">
        <f>IFERROR(VLOOKUP($A45,'2021PFF Preseason All Americans'!$H$3:$J$55,2,FALSE),"0")</f>
        <v>0</v>
      </c>
      <c r="AZ45" s="18" t="str">
        <f>IFERROR(VLOOKUP($A45,'2021PFF Preseason All Americans'!$H$3:$J$55,3,FALSE),"0")</f>
        <v>0</v>
      </c>
      <c r="BA45" s="12">
        <f t="shared" si="0"/>
        <v>0</v>
      </c>
    </row>
    <row r="46" spans="1:53" s="11" customFormat="1" x14ac:dyDescent="0.3">
      <c r="A46" s="5" t="s">
        <v>140</v>
      </c>
      <c r="B46" s="5">
        <f>VLOOKUP(A46,'Record-ATS'!$A$2:$E$131,3,FALSE)</f>
        <v>0.61499999999999999</v>
      </c>
      <c r="C46" s="5">
        <f>VLOOKUP(A46,'Record-ATS'!$A$2:$E$131,5,FALSE)</f>
        <v>3.7</v>
      </c>
      <c r="D46" s="5">
        <f>IFERROR(VLOOKUP(A46,'AP Preseason Rankings'!$C$2:$H$26,2,FALSE),VLOOKUP(A46,'ESPN FPI'!$A$2:$D$131,4,FALSE))</f>
        <v>35</v>
      </c>
      <c r="E46" s="5">
        <f>IFERROR(VLOOKUP(A46,'AP Final Rankings'!$C$2:$H$26,2,FALSE),VLOOKUP(A46,'ESPN FPI'!$A$2:$D$131,4,FALSE))</f>
        <v>35</v>
      </c>
      <c r="F46" s="5">
        <f>IFERROR(VLOOKUP(A46,'ESPN FPI'!$A$2:$C$131,3,FALSE),"NR")</f>
        <v>7.2</v>
      </c>
      <c r="G46" s="5">
        <f>VLOOKUP($A46,'ESPN FPI'!$A$2:$H$131,5,FALSE)</f>
        <v>31</v>
      </c>
      <c r="H46" s="5">
        <f>VLOOKUP($A46,'ESPN FPI'!$A$2:$H$131,6,FALSE)</f>
        <v>39</v>
      </c>
      <c r="I46" s="5">
        <f>VLOOKUP($A46,'ESPN FPI'!$A$2:$H$131,7,FALSE)</f>
        <v>35</v>
      </c>
      <c r="J46" s="5">
        <f>VLOOKUP($A46,'ESPN FPI'!$A$2:$H$131,8,FALSE)</f>
        <v>48</v>
      </c>
      <c r="K46" s="5">
        <f>VLOOKUP(A46,'ESPN Efficiency'!$A$2:$E$131,3,FALSE)</f>
        <v>65.3</v>
      </c>
      <c r="L46" s="5">
        <f>VLOOKUP($A46,'ESPN Efficiency'!$A$2:$E$131,4,FALSE)</f>
        <v>60.6</v>
      </c>
      <c r="M46" s="5">
        <f>VLOOKUP($A46,'ESPN Efficiency'!$A$2:$E$131,5,FALSE)</f>
        <v>65.099999999999994</v>
      </c>
      <c r="N46" s="11">
        <f>VLOOKUP($A46,'2021 Team Advanced Stats'!$A$2:$CB$131,5,FALSE)</f>
        <v>0.29528144467140499</v>
      </c>
      <c r="O46" s="11">
        <f>VLOOKUP($A46,'2021 Team Advanced Stats'!$A$2:$CB$131,6,FALSE)</f>
        <v>219.098831946182</v>
      </c>
      <c r="P46" s="11">
        <f>VLOOKUP($A46,'2021 Team Advanced Stats'!$A$2:$CB$131,7,FALSE)</f>
        <v>0.47439353099730402</v>
      </c>
      <c r="Q46" s="11">
        <f>VLOOKUP($A46,'2021 Team Advanced Stats'!$A$2:$CB$131,8,FALSE)</f>
        <v>1.24293138769288</v>
      </c>
      <c r="R46" s="11">
        <f>VLOOKUP($A46,'2021 Team Advanced Stats'!$A$2:$CB$131,11,FALSE)</f>
        <v>3.3733496332518298</v>
      </c>
      <c r="S46" s="11">
        <f>VLOOKUP($A46,'2021 Team Advanced Stats'!$A$2:$CB$131,18,FALSE)</f>
        <v>4.0294117647058796</v>
      </c>
      <c r="T46" s="11">
        <f>VLOOKUP($A46,'2021 Team Advanced Stats'!$A$2:$CB$131,21,FALSE)</f>
        <v>0.16711590296495901</v>
      </c>
      <c r="U46" s="11">
        <f>VLOOKUP($A46,'2021 Team Advanced Stats'!$A$2:$CB$131,22,FALSE)</f>
        <v>0.11859838274932601</v>
      </c>
      <c r="V46" s="11">
        <f>VLOOKUP($A46,'2021 Team Advanced Stats'!$A$2:$CB$131,23,FALSE)</f>
        <v>4.8517520215633402E-2</v>
      </c>
      <c r="W46" s="11">
        <f>VLOOKUP($A46,'2021 Team Advanced Stats'!$A$2:$CB$131,32,FALSE)</f>
        <v>0.55121293800538995</v>
      </c>
      <c r="X46" s="11">
        <f>VLOOKUP($A46,'2021 Team Advanced Stats'!$A$2:$CB$131,33,FALSE)</f>
        <v>0.25268417346401001</v>
      </c>
      <c r="Y46" s="11">
        <f>VLOOKUP($A46,'2021 Team Advanced Stats'!$A$2:$CB$131,34,FALSE)</f>
        <v>103.34782694678</v>
      </c>
      <c r="Z46" s="11">
        <f>VLOOKUP($A46,'2021 Team Advanced Stats'!$A$2:$CB$131,35,FALSE)</f>
        <v>0.50366748166259101</v>
      </c>
      <c r="AA46" s="11">
        <f>VLOOKUP($A46,'2021 Team Advanced Stats'!$A$2:$CB$131,36,FALSE)</f>
        <v>0.96131616141921294</v>
      </c>
      <c r="AB46" s="11">
        <f>VLOOKUP($A46,'2021 Team Advanced Stats'!$A$2:$CB$131,37,FALSE)</f>
        <v>0.44204851752021501</v>
      </c>
      <c r="AC46" s="11">
        <f>VLOOKUP($A46,'2021 Team Advanced Stats'!$A$2:$CB$131,38,FALSE)</f>
        <v>0.39505603833548297</v>
      </c>
      <c r="AD46" s="11">
        <f>VLOOKUP($A46,'2021 Team Advanced Stats'!$A$2:$CB$131,39,FALSE)</f>
        <v>129.57838057403799</v>
      </c>
      <c r="AE46" s="11">
        <f>VLOOKUP($A46,'2021 Team Advanced Stats'!$A$2:$CB$131,40,FALSE)</f>
        <v>0.44512195121951198</v>
      </c>
      <c r="AF46" s="11">
        <f>VLOOKUP($A46,'2021 Team Advanced Stats'!$A$2:$CB$131,41,FALSE)</f>
        <v>1.64027889873655</v>
      </c>
      <c r="AG46" s="11">
        <f>VLOOKUP($A46,'2021 Team Advanced Stats'!$A$2:$CB$131,44,FALSE)</f>
        <v>0.21696305776278299</v>
      </c>
      <c r="AH46" s="11">
        <f>VLOOKUP($A46,'2021 Team Advanced Stats'!$A$2:$CB$131,45,FALSE)</f>
        <v>179.21148571205899</v>
      </c>
      <c r="AI46" s="11">
        <f>VLOOKUP($A46,'2021 Team Advanced Stats'!$A$2:$CB$131,46,FALSE)</f>
        <v>0.41041162227602901</v>
      </c>
      <c r="AJ46" s="11">
        <f>VLOOKUP($A46,'2021 Team Advanced Stats'!$A$2:$CB$131,47,FALSE)</f>
        <v>1.2931269287062801</v>
      </c>
      <c r="AK46" s="11">
        <f>VLOOKUP($A46,'2021 Team Advanced Stats'!$A$2:$CB$131,50,FALSE)</f>
        <v>2.9026190476190399</v>
      </c>
      <c r="AL46" s="11">
        <f>VLOOKUP($A46,'2021 Team Advanced Stats'!$A$2:$CB$131,57,FALSE)</f>
        <v>3.2777777777777701</v>
      </c>
      <c r="AM46" s="11">
        <f>VLOOKUP($A46,'2021 Team Advanced Stats'!$A$2:$CB$131,60,FALSE)</f>
        <v>0.18038740920096799</v>
      </c>
      <c r="AN46" s="11">
        <f>VLOOKUP($A46,'2021 Team Advanced Stats'!$A$2:$CB$131,61,FALSE)</f>
        <v>0.12953995157384901</v>
      </c>
      <c r="AO46" s="11">
        <f>VLOOKUP($A46,'2021 Team Advanced Stats'!$A$2:$CB$131,62,FALSE)</f>
        <v>5.0847457627118599E-2</v>
      </c>
      <c r="AP46" s="11">
        <f>VLOOKUP($A46,'2021 Team Advanced Stats'!$A$2:$CB$131,72,FALSE)</f>
        <v>0.50847457627118597</v>
      </c>
      <c r="AQ46" s="11">
        <f>VLOOKUP($A46,'2021 Team Advanced Stats'!$A$2:$CB$131,73,FALSE)</f>
        <v>0.137049633227489</v>
      </c>
      <c r="AR46" s="11">
        <f>VLOOKUP($A46,'2021 Team Advanced Stats'!$A$2:$CB$131,74,FALSE)</f>
        <v>57.560845955545702</v>
      </c>
      <c r="AS46" s="11">
        <f>VLOOKUP($A46,'2021 Team Advanced Stats'!$A$2:$CB$131,75,FALSE)</f>
        <v>0.39285714285714202</v>
      </c>
      <c r="AT46" s="11">
        <f>VLOOKUP($A46,'2021 Team Advanced Stats'!$A$2:$CB$131,76,FALSE)</f>
        <v>1.0255914677034901</v>
      </c>
      <c r="AU46" s="11">
        <f>VLOOKUP($A46,'2021 Team Advanced Stats'!$A$2:$CB$131,77,FALSE)</f>
        <v>0.48184019370460002</v>
      </c>
      <c r="AV46" s="11">
        <f>VLOOKUP($A46,'2021 Team Advanced Stats'!$A$2:$CB$131,78,FALSE)</f>
        <v>0.33684849318986199</v>
      </c>
      <c r="AW46" s="11">
        <f>VLOOKUP($A46,'2021 Team Advanced Stats'!$A$2:$CB$131,79,FALSE)</f>
        <v>0.43718592964824099</v>
      </c>
      <c r="AX46" s="11">
        <f>VLOOKUP($A46,'2021 Team Advanced Stats'!$A$2:$CB$131,80,FALSE)</f>
        <v>1.54682434862272</v>
      </c>
      <c r="AY46" s="17">
        <f>IFERROR(VLOOKUP($A46,'2021PFF Preseason All Americans'!$H$3:$J$55,2,FALSE),"0")</f>
        <v>1</v>
      </c>
      <c r="AZ46" s="18">
        <f>IFERROR(VLOOKUP($A46,'2021PFF Preseason All Americans'!$H$3:$J$55,3,FALSE),"0")</f>
        <v>0</v>
      </c>
      <c r="BA46" s="12">
        <f t="shared" si="0"/>
        <v>1</v>
      </c>
    </row>
    <row r="47" spans="1:53" s="11" customFormat="1" x14ac:dyDescent="0.3">
      <c r="A47" s="5" t="s">
        <v>69</v>
      </c>
      <c r="B47" s="5">
        <f>VLOOKUP(A47,'Record-ATS'!$A$2:$E$131,3,FALSE)</f>
        <v>0.61499999999999999</v>
      </c>
      <c r="C47" s="5">
        <f>VLOOKUP(A47,'Record-ATS'!$A$2:$E$131,5,FALSE)</f>
        <v>-2.2000000000000002</v>
      </c>
      <c r="D47" s="5">
        <f>IFERROR(VLOOKUP(A47,'AP Preseason Rankings'!$C$2:$H$26,2,FALSE),VLOOKUP(A47,'ESPN FPI'!$A$2:$D$131,4,FALSE))</f>
        <v>56</v>
      </c>
      <c r="E47" s="5">
        <f>IFERROR(VLOOKUP(A47,'AP Final Rankings'!$C$2:$H$26,2,FALSE),VLOOKUP(A47,'ESPN FPI'!$A$2:$D$131,4,FALSE))</f>
        <v>56</v>
      </c>
      <c r="F47" s="5">
        <f>IFERROR(VLOOKUP(A47,'ESPN FPI'!$A$2:$C$131,3,FALSE),"NR")</f>
        <v>1.9</v>
      </c>
      <c r="G47" s="5">
        <f>VLOOKUP($A47,'ESPN FPI'!$A$2:$H$131,5,FALSE)</f>
        <v>72</v>
      </c>
      <c r="H47" s="5">
        <f>VLOOKUP($A47,'ESPN FPI'!$A$2:$H$131,6,FALSE)</f>
        <v>106</v>
      </c>
      <c r="I47" s="5">
        <f>VLOOKUP($A47,'ESPN FPI'!$A$2:$H$131,7,FALSE)</f>
        <v>77</v>
      </c>
      <c r="J47" s="5">
        <f>VLOOKUP($A47,'ESPN FPI'!$A$2:$H$131,8,FALSE)</f>
        <v>49</v>
      </c>
      <c r="K47" s="5">
        <f>VLOOKUP(A47,'ESPN Efficiency'!$A$2:$E$131,3,FALSE)</f>
        <v>56.1</v>
      </c>
      <c r="L47" s="5">
        <f>VLOOKUP($A47,'ESPN Efficiency'!$A$2:$E$131,4,FALSE)</f>
        <v>52.6</v>
      </c>
      <c r="M47" s="5">
        <f>VLOOKUP($A47,'ESPN Efficiency'!$A$2:$E$131,5,FALSE)</f>
        <v>55.4</v>
      </c>
      <c r="N47" s="11">
        <f>VLOOKUP($A47,'2021 Team Advanced Stats'!$A$2:$CB$131,5,FALSE)</f>
        <v>0.28640223902015599</v>
      </c>
      <c r="O47" s="11">
        <f>VLOOKUP($A47,'2021 Team Advanced Stats'!$A$2:$CB$131,6,FALSE)</f>
        <v>252.60677481577699</v>
      </c>
      <c r="P47" s="11">
        <f>VLOOKUP($A47,'2021 Team Advanced Stats'!$A$2:$CB$131,7,FALSE)</f>
        <v>0.45464852607709699</v>
      </c>
      <c r="Q47" s="11">
        <f>VLOOKUP($A47,'2021 Team Advanced Stats'!$A$2:$CB$131,8,FALSE)</f>
        <v>1.38934148159872</v>
      </c>
      <c r="R47" s="11">
        <f>VLOOKUP($A47,'2021 Team Advanced Stats'!$A$2:$CB$131,11,FALSE)</f>
        <v>3.62242152466367</v>
      </c>
      <c r="S47" s="11">
        <f>VLOOKUP($A47,'2021 Team Advanced Stats'!$A$2:$CB$131,18,FALSE)</f>
        <v>4.5662650602409602</v>
      </c>
      <c r="T47" s="11">
        <f>VLOOKUP($A47,'2021 Team Advanced Stats'!$A$2:$CB$131,21,FALSE)</f>
        <v>0.17120181405895599</v>
      </c>
      <c r="U47" s="11">
        <f>VLOOKUP($A47,'2021 Team Advanced Stats'!$A$2:$CB$131,22,FALSE)</f>
        <v>0.108843537414965</v>
      </c>
      <c r="V47" s="11">
        <f>VLOOKUP($A47,'2021 Team Advanced Stats'!$A$2:$CB$131,23,FALSE)</f>
        <v>6.2358276643990899E-2</v>
      </c>
      <c r="W47" s="11">
        <f>VLOOKUP($A47,'2021 Team Advanced Stats'!$A$2:$CB$131,32,FALSE)</f>
        <v>0.50566893424036197</v>
      </c>
      <c r="X47" s="11">
        <f>VLOOKUP($A47,'2021 Team Advanced Stats'!$A$2:$CB$131,33,FALSE)</f>
        <v>0.30783751513994401</v>
      </c>
      <c r="Y47" s="11">
        <f>VLOOKUP($A47,'2021 Team Advanced Stats'!$A$2:$CB$131,34,FALSE)</f>
        <v>137.295531752415</v>
      </c>
      <c r="Z47" s="11">
        <f>VLOOKUP($A47,'2021 Team Advanced Stats'!$A$2:$CB$131,35,FALSE)</f>
        <v>0.51345291479820598</v>
      </c>
      <c r="AA47" s="11">
        <f>VLOOKUP($A47,'2021 Team Advanced Stats'!$A$2:$CB$131,36,FALSE)</f>
        <v>1.07379759563321</v>
      </c>
      <c r="AB47" s="11">
        <f>VLOOKUP($A47,'2021 Team Advanced Stats'!$A$2:$CB$131,37,FALSE)</f>
        <v>0.48526077097505599</v>
      </c>
      <c r="AC47" s="11">
        <f>VLOOKUP($A47,'2021 Team Advanced Stats'!$A$2:$CB$131,38,FALSE)</f>
        <v>0.28575390038168003</v>
      </c>
      <c r="AD47" s="11">
        <f>VLOOKUP($A47,'2021 Team Advanced Stats'!$A$2:$CB$131,39,FALSE)</f>
        <v>122.302669363359</v>
      </c>
      <c r="AE47" s="11">
        <f>VLOOKUP($A47,'2021 Team Advanced Stats'!$A$2:$CB$131,40,FALSE)</f>
        <v>0.401869158878504</v>
      </c>
      <c r="AF47" s="11">
        <f>VLOOKUP($A47,'2021 Team Advanced Stats'!$A$2:$CB$131,41,FALSE)</f>
        <v>1.8094551437272099</v>
      </c>
      <c r="AG47" s="11">
        <f>VLOOKUP($A47,'2021 Team Advanced Stats'!$A$2:$CB$131,44,FALSE)</f>
        <v>0.107594535655068</v>
      </c>
      <c r="AH47" s="11">
        <f>VLOOKUP($A47,'2021 Team Advanced Stats'!$A$2:$CB$131,45,FALSE)</f>
        <v>94.360407769495396</v>
      </c>
      <c r="AI47" s="11">
        <f>VLOOKUP($A47,'2021 Team Advanced Stats'!$A$2:$CB$131,46,FALSE)</f>
        <v>0.39908779931584898</v>
      </c>
      <c r="AJ47" s="11">
        <f>VLOOKUP($A47,'2021 Team Advanced Stats'!$A$2:$CB$131,47,FALSE)</f>
        <v>1.14697039384753</v>
      </c>
      <c r="AK47" s="11">
        <f>VLOOKUP($A47,'2021 Team Advanced Stats'!$A$2:$CB$131,50,FALSE)</f>
        <v>3.1747933884297499</v>
      </c>
      <c r="AL47" s="11">
        <f>VLOOKUP($A47,'2021 Team Advanced Stats'!$A$2:$CB$131,57,FALSE)</f>
        <v>3.6176470588235201</v>
      </c>
      <c r="AM47" s="11">
        <f>VLOOKUP($A47,'2021 Team Advanced Stats'!$A$2:$CB$131,60,FALSE)</f>
        <v>0.17787913340934999</v>
      </c>
      <c r="AN47" s="11">
        <f>VLOOKUP($A47,'2021 Team Advanced Stats'!$A$2:$CB$131,61,FALSE)</f>
        <v>0.120866590649942</v>
      </c>
      <c r="AO47" s="11">
        <f>VLOOKUP($A47,'2021 Team Advanced Stats'!$A$2:$CB$131,62,FALSE)</f>
        <v>5.7012542759407002E-2</v>
      </c>
      <c r="AP47" s="11">
        <f>VLOOKUP($A47,'2021 Team Advanced Stats'!$A$2:$CB$131,72,FALSE)</f>
        <v>0.55188141391106005</v>
      </c>
      <c r="AQ47" s="11">
        <f>VLOOKUP($A47,'2021 Team Advanced Stats'!$A$2:$CB$131,73,FALSE)</f>
        <v>0.121661292570047</v>
      </c>
      <c r="AR47" s="11">
        <f>VLOOKUP($A47,'2021 Team Advanced Stats'!$A$2:$CB$131,74,FALSE)</f>
        <v>58.884065603903103</v>
      </c>
      <c r="AS47" s="11">
        <f>VLOOKUP($A47,'2021 Team Advanced Stats'!$A$2:$CB$131,75,FALSE)</f>
        <v>0.42975206611570199</v>
      </c>
      <c r="AT47" s="11">
        <f>VLOOKUP($A47,'2021 Team Advanced Stats'!$A$2:$CB$131,76,FALSE)</f>
        <v>0.88968891877469103</v>
      </c>
      <c r="AU47" s="11">
        <f>VLOOKUP($A47,'2021 Team Advanced Stats'!$A$2:$CB$131,77,FALSE)</f>
        <v>0.44127708095780999</v>
      </c>
      <c r="AV47" s="11">
        <f>VLOOKUP($A47,'2021 Team Advanced Stats'!$A$2:$CB$131,78,FALSE)</f>
        <v>0.12668949356081399</v>
      </c>
      <c r="AW47" s="11">
        <f>VLOOKUP($A47,'2021 Team Advanced Stats'!$A$2:$CB$131,79,FALSE)</f>
        <v>0.36692506459948299</v>
      </c>
      <c r="AX47" s="11">
        <f>VLOOKUP($A47,'2021 Team Advanced Stats'!$A$2:$CB$131,80,FALSE)</f>
        <v>1.52383339958803</v>
      </c>
      <c r="AY47" s="17" t="str">
        <f>IFERROR(VLOOKUP($A47,'2021PFF Preseason All Americans'!$H$3:$J$55,2,FALSE),"0")</f>
        <v>0</v>
      </c>
      <c r="AZ47" s="18" t="str">
        <f>IFERROR(VLOOKUP($A47,'2021PFF Preseason All Americans'!$H$3:$J$55,3,FALSE),"0")</f>
        <v>0</v>
      </c>
      <c r="BA47" s="12">
        <f t="shared" si="0"/>
        <v>0</v>
      </c>
    </row>
    <row r="48" spans="1:53" s="11" customFormat="1" x14ac:dyDescent="0.3">
      <c r="A48" s="5" t="s">
        <v>70</v>
      </c>
      <c r="B48" s="5">
        <f>VLOOKUP(A48,'Record-ATS'!$A$2:$E$131,3,FALSE)</f>
        <v>0.61499999999999999</v>
      </c>
      <c r="C48" s="5">
        <f>VLOOKUP(A48,'Record-ATS'!$A$2:$E$131,5,FALSE)</f>
        <v>2.2000000000000002</v>
      </c>
      <c r="D48" s="5">
        <f>IFERROR(VLOOKUP(A48,'AP Preseason Rankings'!$C$2:$H$26,2,FALSE),VLOOKUP(A48,'ESPN FPI'!$A$2:$D$131,4,FALSE))</f>
        <v>59</v>
      </c>
      <c r="E48" s="5">
        <f>IFERROR(VLOOKUP(A48,'AP Final Rankings'!$C$2:$H$26,2,FALSE),VLOOKUP(A48,'ESPN FPI'!$A$2:$D$131,4,FALSE))</f>
        <v>59</v>
      </c>
      <c r="F48" s="5">
        <f>IFERROR(VLOOKUP(A48,'ESPN FPI'!$A$2:$C$131,3,FALSE),"NR")</f>
        <v>1.5</v>
      </c>
      <c r="G48" s="5">
        <f>VLOOKUP($A48,'ESPN FPI'!$A$2:$H$131,5,FALSE)</f>
        <v>65</v>
      </c>
      <c r="H48" s="5">
        <f>VLOOKUP($A48,'ESPN FPI'!$A$2:$H$131,6,FALSE)</f>
        <v>97</v>
      </c>
      <c r="I48" s="5">
        <f>VLOOKUP($A48,'ESPN FPI'!$A$2:$H$131,7,FALSE)</f>
        <v>69</v>
      </c>
      <c r="J48" s="5">
        <f>VLOOKUP($A48,'ESPN FPI'!$A$2:$H$131,8,FALSE)</f>
        <v>51</v>
      </c>
      <c r="K48" s="5">
        <f>VLOOKUP(A48,'ESPN Efficiency'!$A$2:$E$131,3,FALSE)</f>
        <v>55.8</v>
      </c>
      <c r="L48" s="5">
        <f>VLOOKUP($A48,'ESPN Efficiency'!$A$2:$E$131,4,FALSE)</f>
        <v>57.3</v>
      </c>
      <c r="M48" s="5">
        <f>VLOOKUP($A48,'ESPN Efficiency'!$A$2:$E$131,5,FALSE)</f>
        <v>50.3</v>
      </c>
      <c r="N48" s="11">
        <f>VLOOKUP($A48,'2021 Team Advanced Stats'!$A$2:$CB$131,5,FALSE)</f>
        <v>0.26892875731374899</v>
      </c>
      <c r="O48" s="11">
        <f>VLOOKUP($A48,'2021 Team Advanced Stats'!$A$2:$CB$131,6,FALSE)</f>
        <v>240.960166553119</v>
      </c>
      <c r="P48" s="11">
        <f>VLOOKUP($A48,'2021 Team Advanced Stats'!$A$2:$CB$131,7,FALSE)</f>
        <v>0.42522321428571402</v>
      </c>
      <c r="Q48" s="11">
        <f>VLOOKUP($A48,'2021 Team Advanced Stats'!$A$2:$CB$131,8,FALSE)</f>
        <v>1.4062962455560399</v>
      </c>
      <c r="R48" s="11">
        <f>VLOOKUP($A48,'2021 Team Advanced Stats'!$A$2:$CB$131,11,FALSE)</f>
        <v>2.7958333333333298</v>
      </c>
      <c r="S48" s="11">
        <f>VLOOKUP($A48,'2021 Team Advanced Stats'!$A$2:$CB$131,18,FALSE)</f>
        <v>4.0113636363636296</v>
      </c>
      <c r="T48" s="11">
        <f>VLOOKUP($A48,'2021 Team Advanced Stats'!$A$2:$CB$131,21,FALSE)</f>
        <v>0.159598214285714</v>
      </c>
      <c r="U48" s="11">
        <f>VLOOKUP($A48,'2021 Team Advanced Stats'!$A$2:$CB$131,22,FALSE)</f>
        <v>0.11049107142857099</v>
      </c>
      <c r="V48" s="11">
        <f>VLOOKUP($A48,'2021 Team Advanced Stats'!$A$2:$CB$131,23,FALSE)</f>
        <v>4.9107142857142801E-2</v>
      </c>
      <c r="W48" s="11">
        <f>VLOOKUP($A48,'2021 Team Advanced Stats'!$A$2:$CB$131,32,FALSE)</f>
        <v>0.32142857142857101</v>
      </c>
      <c r="X48" s="11">
        <f>VLOOKUP($A48,'2021 Team Advanced Stats'!$A$2:$CB$131,33,FALSE)</f>
        <v>9.0625231474224993E-2</v>
      </c>
      <c r="Y48" s="11">
        <f>VLOOKUP($A48,'2021 Team Advanced Stats'!$A$2:$CB$131,34,FALSE)</f>
        <v>26.100066664576801</v>
      </c>
      <c r="Z48" s="11">
        <f>VLOOKUP($A48,'2021 Team Advanced Stats'!$A$2:$CB$131,35,FALSE)</f>
        <v>0.40277777777777701</v>
      </c>
      <c r="AA48" s="11">
        <f>VLOOKUP($A48,'2021 Team Advanced Stats'!$A$2:$CB$131,36,FALSE)</f>
        <v>1.0001694693795899</v>
      </c>
      <c r="AB48" s="11">
        <f>VLOOKUP($A48,'2021 Team Advanced Stats'!$A$2:$CB$131,37,FALSE)</f>
        <v>0.66964285714285698</v>
      </c>
      <c r="AC48" s="11">
        <f>VLOOKUP($A48,'2021 Team Advanced Stats'!$A$2:$CB$131,38,FALSE)</f>
        <v>0.38197042064701198</v>
      </c>
      <c r="AD48" s="11">
        <f>VLOOKUP($A48,'2021 Team Advanced Stats'!$A$2:$CB$131,39,FALSE)</f>
        <v>229.18225238820699</v>
      </c>
      <c r="AE48" s="11">
        <f>VLOOKUP($A48,'2021 Team Advanced Stats'!$A$2:$CB$131,40,FALSE)</f>
        <v>0.44166666666666599</v>
      </c>
      <c r="AF48" s="11">
        <f>VLOOKUP($A48,'2021 Team Advanced Stats'!$A$2:$CB$131,41,FALSE)</f>
        <v>1.58407249475026</v>
      </c>
      <c r="AG48" s="11">
        <f>VLOOKUP($A48,'2021 Team Advanced Stats'!$A$2:$CB$131,44,FALSE)</f>
        <v>0.18037064820309401</v>
      </c>
      <c r="AH48" s="11">
        <f>VLOOKUP($A48,'2021 Team Advanced Stats'!$A$2:$CB$131,45,FALSE)</f>
        <v>168.64655606989299</v>
      </c>
      <c r="AI48" s="11">
        <f>VLOOKUP($A48,'2021 Team Advanced Stats'!$A$2:$CB$131,46,FALSE)</f>
        <v>0.456684491978609</v>
      </c>
      <c r="AJ48" s="11">
        <f>VLOOKUP($A48,'2021 Team Advanced Stats'!$A$2:$CB$131,47,FALSE)</f>
        <v>1.1962643434765801</v>
      </c>
      <c r="AK48" s="11">
        <f>VLOOKUP($A48,'2021 Team Advanced Stats'!$A$2:$CB$131,50,FALSE)</f>
        <v>3.52758620689655</v>
      </c>
      <c r="AL48" s="11">
        <f>VLOOKUP($A48,'2021 Team Advanced Stats'!$A$2:$CB$131,57,FALSE)</f>
        <v>3.7536231884057898</v>
      </c>
      <c r="AM48" s="11">
        <f>VLOOKUP($A48,'2021 Team Advanced Stats'!$A$2:$CB$131,60,FALSE)</f>
        <v>0.179679144385026</v>
      </c>
      <c r="AN48" s="11">
        <f>VLOOKUP($A48,'2021 Team Advanced Stats'!$A$2:$CB$131,61,FALSE)</f>
        <v>0.11229946524064099</v>
      </c>
      <c r="AO48" s="11">
        <f>VLOOKUP($A48,'2021 Team Advanced Stats'!$A$2:$CB$131,62,FALSE)</f>
        <v>6.7379679144385002E-2</v>
      </c>
      <c r="AP48" s="11">
        <f>VLOOKUP($A48,'2021 Team Advanced Stats'!$A$2:$CB$131,72,FALSE)</f>
        <v>0.49625668449197802</v>
      </c>
      <c r="AQ48" s="11">
        <f>VLOOKUP($A48,'2021 Team Advanced Stats'!$A$2:$CB$131,73,FALSE)</f>
        <v>0.22151825684927001</v>
      </c>
      <c r="AR48" s="11">
        <f>VLOOKUP($A48,'2021 Team Advanced Stats'!$A$2:$CB$131,74,FALSE)</f>
        <v>102.784471178061</v>
      </c>
      <c r="AS48" s="11">
        <f>VLOOKUP($A48,'2021 Team Advanced Stats'!$A$2:$CB$131,75,FALSE)</f>
        <v>0.50215517241379304</v>
      </c>
      <c r="AT48" s="11">
        <f>VLOOKUP($A48,'2021 Team Advanced Stats'!$A$2:$CB$131,76,FALSE)</f>
        <v>0.99923990336305102</v>
      </c>
      <c r="AU48" s="11">
        <f>VLOOKUP($A48,'2021 Team Advanced Stats'!$A$2:$CB$131,77,FALSE)</f>
        <v>0.49625668449197802</v>
      </c>
      <c r="AV48" s="11">
        <f>VLOOKUP($A48,'2021 Team Advanced Stats'!$A$2:$CB$131,78,FALSE)</f>
        <v>0.17346184609250101</v>
      </c>
      <c r="AW48" s="11">
        <f>VLOOKUP($A48,'2021 Team Advanced Stats'!$A$2:$CB$131,79,FALSE)</f>
        <v>0.41810344827586199</v>
      </c>
      <c r="AX48" s="11">
        <f>VLOOKUP($A48,'2021 Team Advanced Stats'!$A$2:$CB$131,80,FALSE)</f>
        <v>1.4328967895923099</v>
      </c>
      <c r="AY48" s="17" t="str">
        <f>IFERROR(VLOOKUP($A48,'2021PFF Preseason All Americans'!$H$3:$J$55,2,FALSE),"0")</f>
        <v>0</v>
      </c>
      <c r="AZ48" s="18" t="str">
        <f>IFERROR(VLOOKUP($A48,'2021PFF Preseason All Americans'!$H$3:$J$55,3,FALSE),"0")</f>
        <v>0</v>
      </c>
      <c r="BA48" s="12">
        <f t="shared" si="0"/>
        <v>0</v>
      </c>
    </row>
    <row r="49" spans="1:53" s="11" customFormat="1" x14ac:dyDescent="0.3">
      <c r="A49" s="5" t="s">
        <v>141</v>
      </c>
      <c r="B49" s="5">
        <f>VLOOKUP(A49,'Record-ATS'!$A$2:$E$131,3,FALSE)</f>
        <v>0.61499999999999999</v>
      </c>
      <c r="C49" s="5">
        <f>VLOOKUP(A49,'Record-ATS'!$A$2:$E$131,5,FALSE)</f>
        <v>-1</v>
      </c>
      <c r="D49" s="5">
        <f>IFERROR(VLOOKUP(A49,'AP Preseason Rankings'!$C$2:$H$26,2,FALSE),VLOOKUP(A49,'ESPN FPI'!$A$2:$D$131,4,FALSE))</f>
        <v>75</v>
      </c>
      <c r="E49" s="5">
        <f>IFERROR(VLOOKUP(A49,'AP Final Rankings'!$C$2:$H$26,2,FALSE),VLOOKUP(A49,'ESPN FPI'!$A$2:$D$131,4,FALSE))</f>
        <v>75</v>
      </c>
      <c r="F49" s="5">
        <f>IFERROR(VLOOKUP(A49,'ESPN FPI'!$A$2:$C$131,3,FALSE),"NR")</f>
        <v>-1.1000000000000001</v>
      </c>
      <c r="G49" s="5">
        <f>VLOOKUP($A49,'ESPN FPI'!$A$2:$H$131,5,FALSE)</f>
        <v>62</v>
      </c>
      <c r="H49" s="5">
        <f>VLOOKUP($A49,'ESPN FPI'!$A$2:$H$131,6,FALSE)</f>
        <v>64</v>
      </c>
      <c r="I49" s="5">
        <f>VLOOKUP($A49,'ESPN FPI'!$A$2:$H$131,7,FALSE)</f>
        <v>44</v>
      </c>
      <c r="J49" s="5">
        <f>VLOOKUP($A49,'ESPN FPI'!$A$2:$H$131,8,FALSE)</f>
        <v>32</v>
      </c>
      <c r="K49" s="5">
        <f>VLOOKUP(A49,'ESPN Efficiency'!$A$2:$E$131,3,FALSE)</f>
        <v>50</v>
      </c>
      <c r="L49" s="5">
        <f>VLOOKUP($A49,'ESPN Efficiency'!$A$2:$E$131,4,FALSE)</f>
        <v>60.7</v>
      </c>
      <c r="M49" s="5">
        <f>VLOOKUP($A49,'ESPN Efficiency'!$A$2:$E$131,5,FALSE)</f>
        <v>44.3</v>
      </c>
      <c r="N49" s="11">
        <f>VLOOKUP($A49,'2021 Team Advanced Stats'!$A$2:$CB$131,5,FALSE)</f>
        <v>0.30477733044368299</v>
      </c>
      <c r="O49" s="11">
        <f>VLOOKUP($A49,'2021 Team Advanced Stats'!$A$2:$CB$131,6,FALSE)</f>
        <v>286.490690617062</v>
      </c>
      <c r="P49" s="11">
        <f>VLOOKUP($A49,'2021 Team Advanced Stats'!$A$2:$CB$131,7,FALSE)</f>
        <v>0.49361702127659501</v>
      </c>
      <c r="Q49" s="11">
        <f>VLOOKUP($A49,'2021 Team Advanced Stats'!$A$2:$CB$131,8,FALSE)</f>
        <v>1.2140951443866601</v>
      </c>
      <c r="R49" s="11">
        <f>VLOOKUP($A49,'2021 Team Advanced Stats'!$A$2:$CB$131,11,FALSE)</f>
        <v>3.5310344827586202</v>
      </c>
      <c r="S49" s="11">
        <f>VLOOKUP($A49,'2021 Team Advanced Stats'!$A$2:$CB$131,18,FALSE)</f>
        <v>4.1604938271604901</v>
      </c>
      <c r="T49" s="11">
        <f>VLOOKUP($A49,'2021 Team Advanced Stats'!$A$2:$CB$131,21,FALSE)</f>
        <v>0.13085106382978701</v>
      </c>
      <c r="U49" s="11">
        <f>VLOOKUP($A49,'2021 Team Advanced Stats'!$A$2:$CB$131,22,FALSE)</f>
        <v>7.5531914893617005E-2</v>
      </c>
      <c r="V49" s="11">
        <f>VLOOKUP($A49,'2021 Team Advanced Stats'!$A$2:$CB$131,23,FALSE)</f>
        <v>5.5319148936170202E-2</v>
      </c>
      <c r="W49" s="11">
        <f>VLOOKUP($A49,'2021 Team Advanced Stats'!$A$2:$CB$131,32,FALSE)</f>
        <v>0.58617021276595704</v>
      </c>
      <c r="X49" s="11">
        <f>VLOOKUP($A49,'2021 Team Advanced Stats'!$A$2:$CB$131,33,FALSE)</f>
        <v>0.27103180965073798</v>
      </c>
      <c r="Y49" s="11">
        <f>VLOOKUP($A49,'2021 Team Advanced Stats'!$A$2:$CB$131,34,FALSE)</f>
        <v>149.338527117556</v>
      </c>
      <c r="Z49" s="11">
        <f>VLOOKUP($A49,'2021 Team Advanced Stats'!$A$2:$CB$131,35,FALSE)</f>
        <v>0.51542649727767698</v>
      </c>
      <c r="AA49" s="11">
        <f>VLOOKUP($A49,'2021 Team Advanced Stats'!$A$2:$CB$131,36,FALSE)</f>
        <v>0.93082203775978001</v>
      </c>
      <c r="AB49" s="11">
        <f>VLOOKUP($A49,'2021 Team Advanced Stats'!$A$2:$CB$131,37,FALSE)</f>
        <v>0.41170212765957398</v>
      </c>
      <c r="AC49" s="11">
        <f>VLOOKUP($A49,'2021 Team Advanced Stats'!$A$2:$CB$131,38,FALSE)</f>
        <v>0.38938457499286</v>
      </c>
      <c r="AD49" s="11">
        <f>VLOOKUP($A49,'2021 Team Advanced Stats'!$A$2:$CB$131,39,FALSE)</f>
        <v>150.69183052223599</v>
      </c>
      <c r="AE49" s="11">
        <f>VLOOKUP($A49,'2021 Team Advanced Stats'!$A$2:$CB$131,40,FALSE)</f>
        <v>0.46511627906976699</v>
      </c>
      <c r="AF49" s="11">
        <f>VLOOKUP($A49,'2021 Team Advanced Stats'!$A$2:$CB$131,41,FALSE)</f>
        <v>1.6610371570646401</v>
      </c>
      <c r="AG49" s="11">
        <f>VLOOKUP($A49,'2021 Team Advanced Stats'!$A$2:$CB$131,44,FALSE)</f>
        <v>0.21822862718140201</v>
      </c>
      <c r="AH49" s="11">
        <f>VLOOKUP($A49,'2021 Team Advanced Stats'!$A$2:$CB$131,45,FALSE)</f>
        <v>159.74335509678599</v>
      </c>
      <c r="AI49" s="11">
        <f>VLOOKUP($A49,'2021 Team Advanced Stats'!$A$2:$CB$131,46,FALSE)</f>
        <v>0.387978142076502</v>
      </c>
      <c r="AJ49" s="11">
        <f>VLOOKUP($A49,'2021 Team Advanced Stats'!$A$2:$CB$131,47,FALSE)</f>
        <v>1.45422168208415</v>
      </c>
      <c r="AK49" s="11">
        <f>VLOOKUP($A49,'2021 Team Advanced Stats'!$A$2:$CB$131,50,FALSE)</f>
        <v>2.7936000000000001</v>
      </c>
      <c r="AL49" s="11">
        <f>VLOOKUP($A49,'2021 Team Advanced Stats'!$A$2:$CB$131,57,FALSE)</f>
        <v>3.7230769230769201</v>
      </c>
      <c r="AM49" s="11">
        <f>VLOOKUP($A49,'2021 Team Advanced Stats'!$A$2:$CB$131,60,FALSE)</f>
        <v>0.21857923497267701</v>
      </c>
      <c r="AN49" s="11">
        <f>VLOOKUP($A49,'2021 Team Advanced Stats'!$A$2:$CB$131,61,FALSE)</f>
        <v>0.15983606557377</v>
      </c>
      <c r="AO49" s="11">
        <f>VLOOKUP($A49,'2021 Team Advanced Stats'!$A$2:$CB$131,62,FALSE)</f>
        <v>5.87431693989071E-2</v>
      </c>
      <c r="AP49" s="11">
        <f>VLOOKUP($A49,'2021 Team Advanced Stats'!$A$2:$CB$131,72,FALSE)</f>
        <v>0.51229508196721296</v>
      </c>
      <c r="AQ49" s="11">
        <f>VLOOKUP($A49,'2021 Team Advanced Stats'!$A$2:$CB$131,73,FALSE)</f>
        <v>0.21079505042444599</v>
      </c>
      <c r="AR49" s="11">
        <f>VLOOKUP($A49,'2021 Team Advanced Stats'!$A$2:$CB$131,74,FALSE)</f>
        <v>79.048143909167493</v>
      </c>
      <c r="AS49" s="11">
        <f>VLOOKUP($A49,'2021 Team Advanced Stats'!$A$2:$CB$131,75,FALSE)</f>
        <v>0.42933333333333301</v>
      </c>
      <c r="AT49" s="11">
        <f>VLOOKUP($A49,'2021 Team Advanced Stats'!$A$2:$CB$131,76,FALSE)</f>
        <v>1.1925764939460799</v>
      </c>
      <c r="AU49" s="11">
        <f>VLOOKUP($A49,'2021 Team Advanced Stats'!$A$2:$CB$131,77,FALSE)</f>
        <v>0.48633879781420702</v>
      </c>
      <c r="AV49" s="11">
        <f>VLOOKUP($A49,'2021 Team Advanced Stats'!$A$2:$CB$131,78,FALSE)</f>
        <v>0.227888830790409</v>
      </c>
      <c r="AW49" s="11">
        <f>VLOOKUP($A49,'2021 Team Advanced Stats'!$A$2:$CB$131,79,FALSE)</f>
        <v>0.34550561797752799</v>
      </c>
      <c r="AX49" s="11">
        <f>VLOOKUP($A49,'2021 Team Advanced Stats'!$A$2:$CB$131,80,FALSE)</f>
        <v>1.7967003429803301</v>
      </c>
      <c r="AY49" s="17" t="str">
        <f>IFERROR(VLOOKUP($A49,'2021PFF Preseason All Americans'!$H$3:$J$55,2,FALSE),"0")</f>
        <v>0</v>
      </c>
      <c r="AZ49" s="18" t="str">
        <f>IFERROR(VLOOKUP($A49,'2021PFF Preseason All Americans'!$H$3:$J$55,3,FALSE),"0")</f>
        <v>0</v>
      </c>
      <c r="BA49" s="12">
        <f t="shared" si="0"/>
        <v>0</v>
      </c>
    </row>
    <row r="50" spans="1:53" s="11" customFormat="1" x14ac:dyDescent="0.3">
      <c r="A50" s="5" t="s">
        <v>170</v>
      </c>
      <c r="B50" s="5">
        <f>VLOOKUP(A50,'Record-ATS'!$A$2:$E$131,3,FALSE)</f>
        <v>0.58299999999999996</v>
      </c>
      <c r="C50" s="5">
        <f>VLOOKUP(A50,'Record-ATS'!$A$2:$E$131,5,FALSE)</f>
        <v>4</v>
      </c>
      <c r="D50" s="5">
        <f>IFERROR(VLOOKUP(A50,'AP Preseason Rankings'!$C$2:$H$26,2,FALSE),VLOOKUP(A50,'ESPN FPI'!$A$2:$D$131,4,FALSE))</f>
        <v>38</v>
      </c>
      <c r="E50" s="5">
        <f>IFERROR(VLOOKUP(A50,'AP Final Rankings'!$C$2:$H$26,2,FALSE),VLOOKUP(A50,'ESPN FPI'!$A$2:$D$131,4,FALSE))</f>
        <v>38</v>
      </c>
      <c r="F50" s="5">
        <f>IFERROR(VLOOKUP(A50,'ESPN FPI'!$A$2:$C$131,3,FALSE),"NR")</f>
        <v>6.5</v>
      </c>
      <c r="G50" s="5">
        <f>VLOOKUP($A50,'ESPN FPI'!$A$2:$H$131,5,FALSE)</f>
        <v>55</v>
      </c>
      <c r="H50" s="5">
        <f>VLOOKUP($A50,'ESPN FPI'!$A$2:$H$131,6,FALSE)</f>
        <v>82</v>
      </c>
      <c r="I50" s="5">
        <f>VLOOKUP($A50,'ESPN FPI'!$A$2:$H$131,7,FALSE)</f>
        <v>36</v>
      </c>
      <c r="J50" s="5">
        <f>VLOOKUP($A50,'ESPN FPI'!$A$2:$H$131,8,FALSE)</f>
        <v>29</v>
      </c>
      <c r="K50" s="5">
        <f>VLOOKUP(A50,'ESPN Efficiency'!$A$2:$E$131,3,FALSE)</f>
        <v>66.5</v>
      </c>
      <c r="L50" s="5">
        <f>VLOOKUP($A50,'ESPN Efficiency'!$A$2:$E$131,4,FALSE)</f>
        <v>54.2</v>
      </c>
      <c r="M50" s="5">
        <f>VLOOKUP($A50,'ESPN Efficiency'!$A$2:$E$131,5,FALSE)</f>
        <v>66.8</v>
      </c>
      <c r="N50" s="11">
        <f>VLOOKUP($A50,'2021 Team Advanced Stats'!$A$2:$CB$131,5,FALSE)</f>
        <v>0.18133509317379101</v>
      </c>
      <c r="O50" s="11">
        <f>VLOOKUP($A50,'2021 Team Advanced Stats'!$A$2:$CB$131,6,FALSE)</f>
        <v>154.67883447724299</v>
      </c>
      <c r="P50" s="11">
        <f>VLOOKUP($A50,'2021 Team Advanced Stats'!$A$2:$CB$131,7,FALSE)</f>
        <v>0.43376318874560299</v>
      </c>
      <c r="Q50" s="11">
        <f>VLOOKUP($A50,'2021 Team Advanced Stats'!$A$2:$CB$131,8,FALSE)</f>
        <v>1.1754351801349301</v>
      </c>
      <c r="R50" s="11">
        <f>VLOOKUP($A50,'2021 Team Advanced Stats'!$A$2:$CB$131,11,FALSE)</f>
        <v>2.75778301886792</v>
      </c>
      <c r="S50" s="11">
        <f>VLOOKUP($A50,'2021 Team Advanced Stats'!$A$2:$CB$131,18,FALSE)</f>
        <v>3.98684210526315</v>
      </c>
      <c r="T50" s="11">
        <f>VLOOKUP($A50,'2021 Team Advanced Stats'!$A$2:$CB$131,21,FALSE)</f>
        <v>0.151230949589683</v>
      </c>
      <c r="U50" s="11">
        <f>VLOOKUP($A50,'2021 Team Advanced Stats'!$A$2:$CB$131,22,FALSE)</f>
        <v>0.104337631887456</v>
      </c>
      <c r="V50" s="11">
        <f>VLOOKUP($A50,'2021 Team Advanced Stats'!$A$2:$CB$131,23,FALSE)</f>
        <v>4.6893317702227398E-2</v>
      </c>
      <c r="W50" s="11">
        <f>VLOOKUP($A50,'2021 Team Advanced Stats'!$A$2:$CB$131,32,FALSE)</f>
        <v>0.49706916764360998</v>
      </c>
      <c r="X50" s="11">
        <f>VLOOKUP($A50,'2021 Team Advanced Stats'!$A$2:$CB$131,33,FALSE)</f>
        <v>5.2047739714013302E-2</v>
      </c>
      <c r="Y50" s="11">
        <f>VLOOKUP($A50,'2021 Team Advanced Stats'!$A$2:$CB$131,34,FALSE)</f>
        <v>22.0682416387416</v>
      </c>
      <c r="Z50" s="11">
        <f>VLOOKUP($A50,'2021 Team Advanced Stats'!$A$2:$CB$131,35,FALSE)</f>
        <v>0.42688679245283001</v>
      </c>
      <c r="AA50" s="11">
        <f>VLOOKUP($A50,'2021 Team Advanced Stats'!$A$2:$CB$131,36,FALSE)</f>
        <v>0.82855439139429699</v>
      </c>
      <c r="AB50" s="11">
        <f>VLOOKUP($A50,'2021 Team Advanced Stats'!$A$2:$CB$131,37,FALSE)</f>
        <v>0.50293083235638902</v>
      </c>
      <c r="AC50" s="11">
        <f>VLOOKUP($A50,'2021 Team Advanced Stats'!$A$2:$CB$131,38,FALSE)</f>
        <v>0.30911560102214902</v>
      </c>
      <c r="AD50" s="11">
        <f>VLOOKUP($A50,'2021 Team Advanced Stats'!$A$2:$CB$131,39,FALSE)</f>
        <v>132.61059283850199</v>
      </c>
      <c r="AE50" s="11">
        <f>VLOOKUP($A50,'2021 Team Advanced Stats'!$A$2:$CB$131,40,FALSE)</f>
        <v>0.44055944055944002</v>
      </c>
      <c r="AF50" s="11">
        <f>VLOOKUP($A50,'2021 Team Advanced Stats'!$A$2:$CB$131,41,FALSE)</f>
        <v>1.5076331841669699</v>
      </c>
      <c r="AG50" s="11">
        <f>VLOOKUP($A50,'2021 Team Advanced Stats'!$A$2:$CB$131,44,FALSE)</f>
        <v>0.12129347744546901</v>
      </c>
      <c r="AH50" s="11">
        <f>VLOOKUP($A50,'2021 Team Advanced Stats'!$A$2:$CB$131,45,FALSE)</f>
        <v>95.457966749584301</v>
      </c>
      <c r="AI50" s="11">
        <f>VLOOKUP($A50,'2021 Team Advanced Stats'!$A$2:$CB$131,46,FALSE)</f>
        <v>0.38119440914866498</v>
      </c>
      <c r="AJ50" s="11">
        <f>VLOOKUP($A50,'2021 Team Advanced Stats'!$A$2:$CB$131,47,FALSE)</f>
        <v>1.26958166876346</v>
      </c>
      <c r="AK50" s="11">
        <f>VLOOKUP($A50,'2021 Team Advanced Stats'!$A$2:$CB$131,50,FALSE)</f>
        <v>2.9183486238532099</v>
      </c>
      <c r="AL50" s="11">
        <f>VLOOKUP($A50,'2021 Team Advanced Stats'!$A$2:$CB$131,57,FALSE)</f>
        <v>3.2622950819672099</v>
      </c>
      <c r="AM50" s="11">
        <f>VLOOKUP($A50,'2021 Team Advanced Stats'!$A$2:$CB$131,60,FALSE)</f>
        <v>0.166454891994917</v>
      </c>
      <c r="AN50" s="11">
        <f>VLOOKUP($A50,'2021 Team Advanced Stats'!$A$2:$CB$131,61,FALSE)</f>
        <v>0.10546378653113</v>
      </c>
      <c r="AO50" s="11">
        <f>VLOOKUP($A50,'2021 Team Advanced Stats'!$A$2:$CB$131,62,FALSE)</f>
        <v>6.0991105463786499E-2</v>
      </c>
      <c r="AP50" s="11">
        <f>VLOOKUP($A50,'2021 Team Advanced Stats'!$A$2:$CB$131,72,FALSE)</f>
        <v>0.55400254129606097</v>
      </c>
      <c r="AQ50" s="11">
        <f>VLOOKUP($A50,'2021 Team Advanced Stats'!$A$2:$CB$131,73,FALSE)</f>
        <v>8.8807687619781098E-2</v>
      </c>
      <c r="AR50" s="11">
        <f>VLOOKUP($A50,'2021 Team Advanced Stats'!$A$2:$CB$131,74,FALSE)</f>
        <v>38.7201518022245</v>
      </c>
      <c r="AS50" s="11">
        <f>VLOOKUP($A50,'2021 Team Advanced Stats'!$A$2:$CB$131,75,FALSE)</f>
        <v>0.389908256880733</v>
      </c>
      <c r="AT50" s="11">
        <f>VLOOKUP($A50,'2021 Team Advanced Stats'!$A$2:$CB$131,76,FALSE)</f>
        <v>0.92617206009038899</v>
      </c>
      <c r="AU50" s="11">
        <f>VLOOKUP($A50,'2021 Team Advanced Stats'!$A$2:$CB$131,77,FALSE)</f>
        <v>0.44218551461245198</v>
      </c>
      <c r="AV50" s="11">
        <f>VLOOKUP($A50,'2021 Team Advanced Stats'!$A$2:$CB$131,78,FALSE)</f>
        <v>0.22142108838476199</v>
      </c>
      <c r="AW50" s="11">
        <f>VLOOKUP($A50,'2021 Team Advanced Stats'!$A$2:$CB$131,79,FALSE)</f>
        <v>0.37356321839080397</v>
      </c>
      <c r="AX50" s="11">
        <f>VLOOKUP($A50,'2021 Team Advanced Stats'!$A$2:$CB$131,80,FALSE)</f>
        <v>1.7186557724128699</v>
      </c>
      <c r="AY50" s="17">
        <f>IFERROR(VLOOKUP($A50,'2021PFF Preseason All Americans'!$H$3:$J$55,2,FALSE),"0")</f>
        <v>1</v>
      </c>
      <c r="AZ50" s="18">
        <f>IFERROR(VLOOKUP($A50,'2021PFF Preseason All Americans'!$H$3:$J$55,3,FALSE),"0")</f>
        <v>0</v>
      </c>
      <c r="BA50" s="12">
        <f t="shared" si="0"/>
        <v>1</v>
      </c>
    </row>
    <row r="51" spans="1:53" s="11" customFormat="1" x14ac:dyDescent="0.3">
      <c r="A51" s="5" t="s">
        <v>179</v>
      </c>
      <c r="B51" s="5">
        <f>VLOOKUP(A51,'Record-ATS'!$A$2:$E$131,3,FALSE)</f>
        <v>0.58299999999999996</v>
      </c>
      <c r="C51" s="5">
        <f>VLOOKUP(A51,'Record-ATS'!$A$2:$E$131,5,FALSE)</f>
        <v>4.7</v>
      </c>
      <c r="D51" s="5">
        <f>IFERROR(VLOOKUP(A51,'AP Preseason Rankings'!$C$2:$H$26,2,FALSE),VLOOKUP(A51,'ESPN FPI'!$A$2:$D$131,4,FALSE))</f>
        <v>81</v>
      </c>
      <c r="E51" s="5">
        <f>IFERROR(VLOOKUP(A51,'AP Final Rankings'!$C$2:$H$26,2,FALSE),VLOOKUP(A51,'ESPN FPI'!$A$2:$D$131,4,FALSE))</f>
        <v>81</v>
      </c>
      <c r="F51" s="5">
        <f>IFERROR(VLOOKUP(A51,'ESPN FPI'!$A$2:$C$131,3,FALSE),"NR")</f>
        <v>-2.7</v>
      </c>
      <c r="G51" s="5">
        <f>VLOOKUP($A51,'ESPN FPI'!$A$2:$H$131,5,FALSE)</f>
        <v>58</v>
      </c>
      <c r="H51" s="5">
        <f>VLOOKUP($A51,'ESPN FPI'!$A$2:$H$131,6,FALSE)</f>
        <v>87</v>
      </c>
      <c r="I51" s="5">
        <f>VLOOKUP($A51,'ESPN FPI'!$A$2:$H$131,7,FALSE)</f>
        <v>74</v>
      </c>
      <c r="J51" s="5">
        <f>VLOOKUP($A51,'ESPN FPI'!$A$2:$H$131,8,FALSE)</f>
        <v>66</v>
      </c>
      <c r="K51" s="5">
        <f>VLOOKUP(A51,'ESPN Efficiency'!$A$2:$E$131,3,FALSE)</f>
        <v>45.6</v>
      </c>
      <c r="L51" s="5">
        <f>VLOOKUP($A51,'ESPN Efficiency'!$A$2:$E$131,4,FALSE)</f>
        <v>49.1</v>
      </c>
      <c r="M51" s="5">
        <f>VLOOKUP($A51,'ESPN Efficiency'!$A$2:$E$131,5,FALSE)</f>
        <v>42.5</v>
      </c>
      <c r="N51" s="11">
        <f>VLOOKUP($A51,'2021 Team Advanced Stats'!$A$2:$CB$131,5,FALSE)</f>
        <v>0.188582052377161</v>
      </c>
      <c r="O51" s="11">
        <f>VLOOKUP($A51,'2021 Team Advanced Stats'!$A$2:$CB$131,6,FALSE)</f>
        <v>165.19787788239299</v>
      </c>
      <c r="P51" s="11">
        <f>VLOOKUP($A51,'2021 Team Advanced Stats'!$A$2:$CB$131,7,FALSE)</f>
        <v>0.40981735159817301</v>
      </c>
      <c r="Q51" s="11">
        <f>VLOOKUP($A51,'2021 Team Advanced Stats'!$A$2:$CB$131,8,FALSE)</f>
        <v>1.35792733988203</v>
      </c>
      <c r="R51" s="11">
        <f>VLOOKUP($A51,'2021 Team Advanced Stats'!$A$2:$CB$131,11,FALSE)</f>
        <v>2.7343317972350198</v>
      </c>
      <c r="S51" s="11">
        <f>VLOOKUP($A51,'2021 Team Advanced Stats'!$A$2:$CB$131,18,FALSE)</f>
        <v>3.64935064935064</v>
      </c>
      <c r="T51" s="11">
        <f>VLOOKUP($A51,'2021 Team Advanced Stats'!$A$2:$CB$131,21,FALSE)</f>
        <v>0.190068493150684</v>
      </c>
      <c r="U51" s="11">
        <f>VLOOKUP($A51,'2021 Team Advanced Stats'!$A$2:$CB$131,22,FALSE)</f>
        <v>0.11586757990867499</v>
      </c>
      <c r="V51" s="11">
        <f>VLOOKUP($A51,'2021 Team Advanced Stats'!$A$2:$CB$131,23,FALSE)</f>
        <v>7.4200913242009101E-2</v>
      </c>
      <c r="W51" s="11">
        <f>VLOOKUP($A51,'2021 Team Advanced Stats'!$A$2:$CB$131,32,FALSE)</f>
        <v>0.49543378995433701</v>
      </c>
      <c r="X51" s="11">
        <f>VLOOKUP($A51,'2021 Team Advanced Stats'!$A$2:$CB$131,33,FALSE)</f>
        <v>9.6166296381698699E-2</v>
      </c>
      <c r="Y51" s="11">
        <f>VLOOKUP($A51,'2021 Team Advanced Stats'!$A$2:$CB$131,34,FALSE)</f>
        <v>41.736172629657197</v>
      </c>
      <c r="Z51" s="11">
        <f>VLOOKUP($A51,'2021 Team Advanced Stats'!$A$2:$CB$131,35,FALSE)</f>
        <v>0.40092165898617499</v>
      </c>
      <c r="AA51" s="11">
        <f>VLOOKUP($A51,'2021 Team Advanced Stats'!$A$2:$CB$131,36,FALSE)</f>
        <v>1.0647095445352299</v>
      </c>
      <c r="AB51" s="11">
        <f>VLOOKUP($A51,'2021 Team Advanced Stats'!$A$2:$CB$131,37,FALSE)</f>
        <v>0.50342465753424603</v>
      </c>
      <c r="AC51" s="11">
        <f>VLOOKUP($A51,'2021 Team Advanced Stats'!$A$2:$CB$131,38,FALSE)</f>
        <v>0.28004545141209197</v>
      </c>
      <c r="AD51" s="11">
        <f>VLOOKUP($A51,'2021 Team Advanced Stats'!$A$2:$CB$131,39,FALSE)</f>
        <v>123.500044072732</v>
      </c>
      <c r="AE51" s="11">
        <f>VLOOKUP($A51,'2021 Team Advanced Stats'!$A$2:$CB$131,40,FALSE)</f>
        <v>0.419501133786848</v>
      </c>
      <c r="AF51" s="11">
        <f>VLOOKUP($A51,'2021 Team Advanced Stats'!$A$2:$CB$131,41,FALSE)</f>
        <v>1.63371056361362</v>
      </c>
      <c r="AG51" s="11">
        <f>VLOOKUP($A51,'2021 Team Advanced Stats'!$A$2:$CB$131,44,FALSE)</f>
        <v>0.18988290919528</v>
      </c>
      <c r="AH51" s="11">
        <f>VLOOKUP($A51,'2021 Team Advanced Stats'!$A$2:$CB$131,45,FALSE)</f>
        <v>148.67831789990399</v>
      </c>
      <c r="AI51" s="11">
        <f>VLOOKUP($A51,'2021 Team Advanced Stats'!$A$2:$CB$131,46,FALSE)</f>
        <v>0.39846743295019099</v>
      </c>
      <c r="AJ51" s="11">
        <f>VLOOKUP($A51,'2021 Team Advanced Stats'!$A$2:$CB$131,47,FALSE)</f>
        <v>1.3905945355898499</v>
      </c>
      <c r="AK51" s="11">
        <f>VLOOKUP($A51,'2021 Team Advanced Stats'!$A$2:$CB$131,50,FALSE)</f>
        <v>2.9940568475452101</v>
      </c>
      <c r="AL51" s="11">
        <f>VLOOKUP($A51,'2021 Team Advanced Stats'!$A$2:$CB$131,57,FALSE)</f>
        <v>3.6969696969696901</v>
      </c>
      <c r="AM51" s="11">
        <f>VLOOKUP($A51,'2021 Team Advanced Stats'!$A$2:$CB$131,60,FALSE)</f>
        <v>0.186462324393358</v>
      </c>
      <c r="AN51" s="11">
        <f>VLOOKUP($A51,'2021 Team Advanced Stats'!$A$2:$CB$131,61,FALSE)</f>
        <v>0.106002554278416</v>
      </c>
      <c r="AO51" s="11">
        <f>VLOOKUP($A51,'2021 Team Advanced Stats'!$A$2:$CB$131,62,FALSE)</f>
        <v>8.04597701149425E-2</v>
      </c>
      <c r="AP51" s="11">
        <f>VLOOKUP($A51,'2021 Team Advanced Stats'!$A$2:$CB$131,72,FALSE)</f>
        <v>0.49425287356321801</v>
      </c>
      <c r="AQ51" s="11">
        <f>VLOOKUP($A51,'2021 Team Advanced Stats'!$A$2:$CB$131,73,FALSE)</f>
        <v>0.17737666366532201</v>
      </c>
      <c r="AR51" s="11">
        <f>VLOOKUP($A51,'2021 Team Advanced Stats'!$A$2:$CB$131,74,FALSE)</f>
        <v>68.644768838479806</v>
      </c>
      <c r="AS51" s="11">
        <f>VLOOKUP($A51,'2021 Team Advanced Stats'!$A$2:$CB$131,75,FALSE)</f>
        <v>0.42635658914728602</v>
      </c>
      <c r="AT51" s="11">
        <f>VLOOKUP($A51,'2021 Team Advanced Stats'!$A$2:$CB$131,76,FALSE)</f>
        <v>1.1022077054673201</v>
      </c>
      <c r="AU51" s="11">
        <f>VLOOKUP($A51,'2021 Team Advanced Stats'!$A$2:$CB$131,77,FALSE)</f>
        <v>0.50446998722860703</v>
      </c>
      <c r="AV51" s="11">
        <f>VLOOKUP($A51,'2021 Team Advanced Stats'!$A$2:$CB$131,78,FALSE)</f>
        <v>0.20779025439443399</v>
      </c>
      <c r="AW51" s="11">
        <f>VLOOKUP($A51,'2021 Team Advanced Stats'!$A$2:$CB$131,79,FALSE)</f>
        <v>0.37215189873417698</v>
      </c>
      <c r="AX51" s="11">
        <f>VLOOKUP($A51,'2021 Team Advanced Stats'!$A$2:$CB$131,80,FALSE)</f>
        <v>1.7142940387886101</v>
      </c>
      <c r="AY51" s="17" t="str">
        <f>IFERROR(VLOOKUP($A51,'2021PFF Preseason All Americans'!$H$3:$J$55,2,FALSE),"0")</f>
        <v>0</v>
      </c>
      <c r="AZ51" s="18" t="str">
        <f>IFERROR(VLOOKUP($A51,'2021PFF Preseason All Americans'!$H$3:$J$55,3,FALSE),"0")</f>
        <v>0</v>
      </c>
      <c r="BA51" s="12">
        <f t="shared" si="0"/>
        <v>0</v>
      </c>
    </row>
    <row r="52" spans="1:53" s="11" customFormat="1" x14ac:dyDescent="0.3">
      <c r="A52" s="5" t="s">
        <v>142</v>
      </c>
      <c r="B52" s="5">
        <f>VLOOKUP(A52,'Record-ATS'!$A$2:$E$131,3,FALSE)</f>
        <v>0.58299999999999996</v>
      </c>
      <c r="C52" s="5">
        <f>VLOOKUP(A52,'Record-ATS'!$A$2:$E$131,5,FALSE)</f>
        <v>0.3</v>
      </c>
      <c r="D52" s="5">
        <f>IFERROR(VLOOKUP(A52,'AP Preseason Rankings'!$C$2:$H$26,2,FALSE),VLOOKUP(A52,'ESPN FPI'!$A$2:$D$131,4,FALSE))</f>
        <v>14</v>
      </c>
      <c r="E52" s="5">
        <f>IFERROR(VLOOKUP(A52,'AP Final Rankings'!$C$2:$H$26,2,FALSE),VLOOKUP(A52,'ESPN FPI'!$A$2:$D$131,4,FALSE))</f>
        <v>23</v>
      </c>
      <c r="F52" s="5">
        <f>IFERROR(VLOOKUP(A52,'ESPN FPI'!$A$2:$C$131,3,FALSE),"NR")</f>
        <v>9.5</v>
      </c>
      <c r="G52" s="5">
        <f>VLOOKUP($A52,'ESPN FPI'!$A$2:$H$131,5,FALSE)</f>
        <v>35</v>
      </c>
      <c r="H52" s="5">
        <f>VLOOKUP($A52,'ESPN FPI'!$A$2:$H$131,6,FALSE)</f>
        <v>36</v>
      </c>
      <c r="I52" s="5">
        <f>VLOOKUP($A52,'ESPN FPI'!$A$2:$H$131,7,FALSE)</f>
        <v>43</v>
      </c>
      <c r="J52" s="5">
        <f>VLOOKUP($A52,'ESPN FPI'!$A$2:$H$131,8,FALSE)</f>
        <v>57</v>
      </c>
      <c r="K52" s="5">
        <f>VLOOKUP(A52,'ESPN Efficiency'!$A$2:$E$131,3,FALSE)</f>
        <v>60.2</v>
      </c>
      <c r="L52" s="5">
        <f>VLOOKUP($A52,'ESPN Efficiency'!$A$2:$E$131,4,FALSE)</f>
        <v>62.6</v>
      </c>
      <c r="M52" s="5">
        <f>VLOOKUP($A52,'ESPN Efficiency'!$A$2:$E$131,5,FALSE)</f>
        <v>57.4</v>
      </c>
      <c r="N52" s="11">
        <f>VLOOKUP($A52,'2021 Team Advanced Stats'!$A$2:$CB$131,5,FALSE)</f>
        <v>0.22324100169726299</v>
      </c>
      <c r="O52" s="11">
        <f>VLOOKUP($A52,'2021 Team Advanced Stats'!$A$2:$CB$131,6,FALSE)</f>
        <v>177.25335534762701</v>
      </c>
      <c r="P52" s="11">
        <f>VLOOKUP($A52,'2021 Team Advanced Stats'!$A$2:$CB$131,7,FALSE)</f>
        <v>0.42065491183879</v>
      </c>
      <c r="Q52" s="11">
        <f>VLOOKUP($A52,'2021 Team Advanced Stats'!$A$2:$CB$131,8,FALSE)</f>
        <v>1.35645257807794</v>
      </c>
      <c r="R52" s="11">
        <f>VLOOKUP($A52,'2021 Team Advanced Stats'!$A$2:$CB$131,11,FALSE)</f>
        <v>2.6117824773413898</v>
      </c>
      <c r="S52" s="11">
        <f>VLOOKUP($A52,'2021 Team Advanced Stats'!$A$2:$CB$131,18,FALSE)</f>
        <v>4.1449275362318803</v>
      </c>
      <c r="T52" s="11">
        <f>VLOOKUP($A52,'2021 Team Advanced Stats'!$A$2:$CB$131,21,FALSE)</f>
        <v>0.196473551637279</v>
      </c>
      <c r="U52" s="11">
        <f>VLOOKUP($A52,'2021 Team Advanced Stats'!$A$2:$CB$131,22,FALSE)</f>
        <v>0.12090680100755601</v>
      </c>
      <c r="V52" s="11">
        <f>VLOOKUP($A52,'2021 Team Advanced Stats'!$A$2:$CB$131,23,FALSE)</f>
        <v>7.5566750629722901E-2</v>
      </c>
      <c r="W52" s="11">
        <f>VLOOKUP($A52,'2021 Team Advanced Stats'!$A$2:$CB$131,32,FALSE)</f>
        <v>0.41687657430730402</v>
      </c>
      <c r="X52" s="11">
        <f>VLOOKUP($A52,'2021 Team Advanced Stats'!$A$2:$CB$131,33,FALSE)</f>
        <v>3.2175470980677801E-2</v>
      </c>
      <c r="Y52" s="11">
        <f>VLOOKUP($A52,'2021 Team Advanced Stats'!$A$2:$CB$131,34,FALSE)</f>
        <v>10.650080894604301</v>
      </c>
      <c r="Z52" s="11">
        <f>VLOOKUP($A52,'2021 Team Advanced Stats'!$A$2:$CB$131,35,FALSE)</f>
        <v>0.41389728096676698</v>
      </c>
      <c r="AA52" s="11">
        <f>VLOOKUP($A52,'2021 Team Advanced Stats'!$A$2:$CB$131,36,FALSE)</f>
        <v>0.90641228026268605</v>
      </c>
      <c r="AB52" s="11">
        <f>VLOOKUP($A52,'2021 Team Advanced Stats'!$A$2:$CB$131,37,FALSE)</f>
        <v>0.57808564231738002</v>
      </c>
      <c r="AC52" s="11">
        <f>VLOOKUP($A52,'2021 Team Advanced Stats'!$A$2:$CB$131,38,FALSE)</f>
        <v>0.38191318534374202</v>
      </c>
      <c r="AD52" s="11">
        <f>VLOOKUP($A52,'2021 Team Advanced Stats'!$A$2:$CB$131,39,FALSE)</f>
        <v>175.29815207277699</v>
      </c>
      <c r="AE52" s="11">
        <f>VLOOKUP($A52,'2021 Team Advanced Stats'!$A$2:$CB$131,40,FALSE)</f>
        <v>0.42919389978213501</v>
      </c>
      <c r="AF52" s="11">
        <f>VLOOKUP($A52,'2021 Team Advanced Stats'!$A$2:$CB$131,41,FALSE)</f>
        <v>1.6694247648834799</v>
      </c>
      <c r="AG52" s="11">
        <f>VLOOKUP($A52,'2021 Team Advanced Stats'!$A$2:$CB$131,44,FALSE)</f>
        <v>0.200139010277853</v>
      </c>
      <c r="AH52" s="11">
        <f>VLOOKUP($A52,'2021 Team Advanced Stats'!$A$2:$CB$131,45,FALSE)</f>
        <v>158.71023515033801</v>
      </c>
      <c r="AI52" s="11">
        <f>VLOOKUP($A52,'2021 Team Advanced Stats'!$A$2:$CB$131,46,FALSE)</f>
        <v>0.40731399747793101</v>
      </c>
      <c r="AJ52" s="11">
        <f>VLOOKUP($A52,'2021 Team Advanced Stats'!$A$2:$CB$131,47,FALSE)</f>
        <v>1.37601154722172</v>
      </c>
      <c r="AK52" s="11">
        <f>VLOOKUP($A52,'2021 Team Advanced Stats'!$A$2:$CB$131,50,FALSE)</f>
        <v>2.8845945945945899</v>
      </c>
      <c r="AL52" s="11">
        <f>VLOOKUP($A52,'2021 Team Advanced Stats'!$A$2:$CB$131,57,FALSE)</f>
        <v>4.4126984126984103</v>
      </c>
      <c r="AM52" s="11">
        <f>VLOOKUP($A52,'2021 Team Advanced Stats'!$A$2:$CB$131,60,FALSE)</f>
        <v>0.18411097099621601</v>
      </c>
      <c r="AN52" s="11">
        <f>VLOOKUP($A52,'2021 Team Advanced Stats'!$A$2:$CB$131,61,FALSE)</f>
        <v>0.13240857503152501</v>
      </c>
      <c r="AO52" s="11">
        <f>VLOOKUP($A52,'2021 Team Advanced Stats'!$A$2:$CB$131,62,FALSE)</f>
        <v>5.1702395964690999E-2</v>
      </c>
      <c r="AP52" s="11">
        <f>VLOOKUP($A52,'2021 Team Advanced Stats'!$A$2:$CB$131,72,FALSE)</f>
        <v>0.46658259773013799</v>
      </c>
      <c r="AQ52" s="11">
        <f>VLOOKUP($A52,'2021 Team Advanced Stats'!$A$2:$CB$131,73,FALSE)</f>
        <v>0.127779908799143</v>
      </c>
      <c r="AR52" s="11">
        <f>VLOOKUP($A52,'2021 Team Advanced Stats'!$A$2:$CB$131,74,FALSE)</f>
        <v>47.278566255683003</v>
      </c>
      <c r="AS52" s="11">
        <f>VLOOKUP($A52,'2021 Team Advanced Stats'!$A$2:$CB$131,75,FALSE)</f>
        <v>0.429729729729729</v>
      </c>
      <c r="AT52" s="11">
        <f>VLOOKUP($A52,'2021 Team Advanced Stats'!$A$2:$CB$131,76,FALSE)</f>
        <v>1.0740108792087799</v>
      </c>
      <c r="AU52" s="11">
        <f>VLOOKUP($A52,'2021 Team Advanced Stats'!$A$2:$CB$131,77,FALSE)</f>
        <v>0.53215636822194201</v>
      </c>
      <c r="AV52" s="11">
        <f>VLOOKUP($A52,'2021 Team Advanced Stats'!$A$2:$CB$131,78,FALSE)</f>
        <v>0.27465166327458101</v>
      </c>
      <c r="AW52" s="11">
        <f>VLOOKUP($A52,'2021 Team Advanced Stats'!$A$2:$CB$131,79,FALSE)</f>
        <v>0.38862559241706102</v>
      </c>
      <c r="AX52" s="11">
        <f>VLOOKUP($A52,'2021 Team Advanced Stats'!$A$2:$CB$131,80,FALSE)</f>
        <v>1.66880487779524</v>
      </c>
      <c r="AY52" s="17">
        <f>IFERROR(VLOOKUP($A52,'2021PFF Preseason All Americans'!$H$3:$J$55,2,FALSE),"0")</f>
        <v>1</v>
      </c>
      <c r="AZ52" s="18">
        <f>IFERROR(VLOOKUP($A52,'2021PFF Preseason All Americans'!$H$3:$J$55,3,FALSE),"0")</f>
        <v>0</v>
      </c>
      <c r="BA52" s="12">
        <f t="shared" si="0"/>
        <v>1</v>
      </c>
    </row>
    <row r="53" spans="1:53" s="11" customFormat="1" x14ac:dyDescent="0.3">
      <c r="A53" s="5" t="s">
        <v>143</v>
      </c>
      <c r="B53" s="5">
        <f>VLOOKUP(A53,'Record-ATS'!$A$2:$E$131,3,FALSE)</f>
        <v>0.53900000000000003</v>
      </c>
      <c r="C53" s="5">
        <f>VLOOKUP(A53,'Record-ATS'!$A$2:$E$131,5,FALSE)</f>
        <v>-0.8</v>
      </c>
      <c r="D53" s="5">
        <f>IFERROR(VLOOKUP(A53,'AP Preseason Rankings'!$C$2:$H$26,2,FALSE),VLOOKUP(A53,'ESPN FPI'!$A$2:$D$131,4,FALSE))</f>
        <v>95</v>
      </c>
      <c r="E53" s="5">
        <f>IFERROR(VLOOKUP(A53,'AP Final Rankings'!$C$2:$H$26,2,FALSE),VLOOKUP(A53,'ESPN FPI'!$A$2:$D$131,4,FALSE))</f>
        <v>95</v>
      </c>
      <c r="F53" s="5">
        <f>IFERROR(VLOOKUP(A53,'ESPN FPI'!$A$2:$C$131,3,FALSE),"NR")</f>
        <v>-7.8</v>
      </c>
      <c r="G53" s="5">
        <f>VLOOKUP($A53,'ESPN FPI'!$A$2:$H$131,5,FALSE)</f>
        <v>85</v>
      </c>
      <c r="H53" s="5">
        <f>VLOOKUP($A53,'ESPN FPI'!$A$2:$H$131,6,FALSE)</f>
        <v>103</v>
      </c>
      <c r="I53" s="5">
        <f>VLOOKUP($A53,'ESPN FPI'!$A$2:$H$131,7,FALSE)</f>
        <v>105</v>
      </c>
      <c r="J53" s="5">
        <f>VLOOKUP($A53,'ESPN FPI'!$A$2:$H$131,8,FALSE)</f>
        <v>87</v>
      </c>
      <c r="K53" s="5">
        <f>VLOOKUP(A53,'ESPN Efficiency'!$A$2:$E$131,3,FALSE)</f>
        <v>36.5</v>
      </c>
      <c r="L53" s="5">
        <f>VLOOKUP($A53,'ESPN Efficiency'!$A$2:$E$131,4,FALSE)</f>
        <v>45</v>
      </c>
      <c r="M53" s="5">
        <f>VLOOKUP($A53,'ESPN Efficiency'!$A$2:$E$131,5,FALSE)</f>
        <v>30.3</v>
      </c>
      <c r="N53" s="11">
        <f>VLOOKUP($A53,'2021 Team Advanced Stats'!$A$2:$CB$131,5,FALSE)</f>
        <v>0.189174953698104</v>
      </c>
      <c r="O53" s="11">
        <f>VLOOKUP($A53,'2021 Team Advanced Stats'!$A$2:$CB$131,6,FALSE)</f>
        <v>154.74511212504899</v>
      </c>
      <c r="P53" s="11">
        <f>VLOOKUP($A53,'2021 Team Advanced Stats'!$A$2:$CB$131,7,FALSE)</f>
        <v>0.442542787286063</v>
      </c>
      <c r="Q53" s="11">
        <f>VLOOKUP($A53,'2021 Team Advanced Stats'!$A$2:$CB$131,8,FALSE)</f>
        <v>1.2316255860955601</v>
      </c>
      <c r="R53" s="11">
        <f>VLOOKUP($A53,'2021 Team Advanced Stats'!$A$2:$CB$131,11,FALSE)</f>
        <v>2.9876056338028101</v>
      </c>
      <c r="S53" s="11">
        <f>VLOOKUP($A53,'2021 Team Advanced Stats'!$A$2:$CB$131,18,FALSE)</f>
        <v>4.2328767123287596</v>
      </c>
      <c r="T53" s="11">
        <f>VLOOKUP($A53,'2021 Team Advanced Stats'!$A$2:$CB$131,21,FALSE)</f>
        <v>0.17787286063569599</v>
      </c>
      <c r="U53" s="11">
        <f>VLOOKUP($A53,'2021 Team Advanced Stats'!$A$2:$CB$131,22,FALSE)</f>
        <v>0.113080684596577</v>
      </c>
      <c r="V53" s="11">
        <f>VLOOKUP($A53,'2021 Team Advanced Stats'!$A$2:$CB$131,23,FALSE)</f>
        <v>6.4792176039119798E-2</v>
      </c>
      <c r="W53" s="11">
        <f>VLOOKUP($A53,'2021 Team Advanced Stats'!$A$2:$CB$131,32,FALSE)</f>
        <v>0.433985330073349</v>
      </c>
      <c r="X53" s="11">
        <f>VLOOKUP($A53,'2021 Team Advanced Stats'!$A$2:$CB$131,33,FALSE)</f>
        <v>0.102733908128278</v>
      </c>
      <c r="Y53" s="11">
        <f>VLOOKUP($A53,'2021 Team Advanced Stats'!$A$2:$CB$131,34,FALSE)</f>
        <v>36.470537385538897</v>
      </c>
      <c r="Z53" s="11">
        <f>VLOOKUP($A53,'2021 Team Advanced Stats'!$A$2:$CB$131,35,FALSE)</f>
        <v>0.41126760563380199</v>
      </c>
      <c r="AA53" s="11">
        <f>VLOOKUP($A53,'2021 Team Advanced Stats'!$A$2:$CB$131,36,FALSE)</f>
        <v>0.96093095567967601</v>
      </c>
      <c r="AB53" s="11">
        <f>VLOOKUP($A53,'2021 Team Advanced Stats'!$A$2:$CB$131,37,FALSE)</f>
        <v>0.55990220048899697</v>
      </c>
      <c r="AC53" s="11">
        <f>VLOOKUP($A53,'2021 Team Advanced Stats'!$A$2:$CB$131,38,FALSE)</f>
        <v>0.27802858255231899</v>
      </c>
      <c r="AD53" s="11">
        <f>VLOOKUP($A53,'2021 Team Advanced Stats'!$A$2:$CB$131,39,FALSE)</f>
        <v>127.337090808962</v>
      </c>
      <c r="AE53" s="11">
        <f>VLOOKUP($A53,'2021 Team Advanced Stats'!$A$2:$CB$131,40,FALSE)</f>
        <v>0.47161572052401701</v>
      </c>
      <c r="AF53" s="11">
        <f>VLOOKUP($A53,'2021 Team Advanced Stats'!$A$2:$CB$131,41,FALSE)</f>
        <v>1.4145951048026</v>
      </c>
      <c r="AG53" s="11">
        <f>VLOOKUP($A53,'2021 Team Advanced Stats'!$A$2:$CB$131,44,FALSE)</f>
        <v>0.28431811991420203</v>
      </c>
      <c r="AH53" s="11">
        <f>VLOOKUP($A53,'2021 Team Advanced Stats'!$A$2:$CB$131,45,FALSE)</f>
        <v>236.55267576861601</v>
      </c>
      <c r="AI53" s="11">
        <f>VLOOKUP($A53,'2021 Team Advanced Stats'!$A$2:$CB$131,46,FALSE)</f>
        <v>0.50480769230769196</v>
      </c>
      <c r="AJ53" s="11">
        <f>VLOOKUP($A53,'2021 Team Advanced Stats'!$A$2:$CB$131,47,FALSE)</f>
        <v>1.1717276496409501</v>
      </c>
      <c r="AK53" s="11">
        <f>VLOOKUP($A53,'2021 Team Advanced Stats'!$A$2:$CB$131,50,FALSE)</f>
        <v>3.6384444444444402</v>
      </c>
      <c r="AL53" s="11">
        <f>VLOOKUP($A53,'2021 Team Advanced Stats'!$A$2:$CB$131,57,FALSE)</f>
        <v>4.0999999999999996</v>
      </c>
      <c r="AM53" s="11">
        <f>VLOOKUP($A53,'2021 Team Advanced Stats'!$A$2:$CB$131,60,FALSE)</f>
        <v>0.14302884615384601</v>
      </c>
      <c r="AN53" s="11">
        <f>VLOOKUP($A53,'2021 Team Advanced Stats'!$A$2:$CB$131,61,FALSE)</f>
        <v>8.0528846153846104E-2</v>
      </c>
      <c r="AO53" s="11">
        <f>VLOOKUP($A53,'2021 Team Advanced Stats'!$A$2:$CB$131,62,FALSE)</f>
        <v>6.25E-2</v>
      </c>
      <c r="AP53" s="11">
        <f>VLOOKUP($A53,'2021 Team Advanced Stats'!$A$2:$CB$131,72,FALSE)</f>
        <v>0.54086538461538403</v>
      </c>
      <c r="AQ53" s="11">
        <f>VLOOKUP($A53,'2021 Team Advanced Stats'!$A$2:$CB$131,73,FALSE)</f>
        <v>0.267662008596112</v>
      </c>
      <c r="AR53" s="11">
        <f>VLOOKUP($A53,'2021 Team Advanced Stats'!$A$2:$CB$131,74,FALSE)</f>
        <v>120.44790386824999</v>
      </c>
      <c r="AS53" s="11">
        <f>VLOOKUP($A53,'2021 Team Advanced Stats'!$A$2:$CB$131,75,FALSE)</f>
        <v>0.53555555555555501</v>
      </c>
      <c r="AT53" s="11">
        <f>VLOOKUP($A53,'2021 Team Advanced Stats'!$A$2:$CB$131,76,FALSE)</f>
        <v>0.90932658947247202</v>
      </c>
      <c r="AU53" s="11">
        <f>VLOOKUP($A53,'2021 Team Advanced Stats'!$A$2:$CB$131,77,FALSE)</f>
        <v>0.456730769230769</v>
      </c>
      <c r="AV53" s="11">
        <f>VLOOKUP($A53,'2021 Team Advanced Stats'!$A$2:$CB$131,78,FALSE)</f>
        <v>0.31640395719445602</v>
      </c>
      <c r="AW53" s="11">
        <f>VLOOKUP($A53,'2021 Team Advanced Stats'!$A$2:$CB$131,79,FALSE)</f>
        <v>0.471052631578947</v>
      </c>
      <c r="AX53" s="11">
        <f>VLOOKUP($A53,'2021 Team Advanced Stats'!$A$2:$CB$131,80,FALSE)</f>
        <v>1.52501622785661</v>
      </c>
      <c r="AY53" s="17" t="str">
        <f>IFERROR(VLOOKUP($A53,'2021PFF Preseason All Americans'!$H$3:$J$55,2,FALSE),"0")</f>
        <v>0</v>
      </c>
      <c r="AZ53" s="18" t="str">
        <f>IFERROR(VLOOKUP($A53,'2021PFF Preseason All Americans'!$H$3:$J$55,3,FALSE),"0")</f>
        <v>0</v>
      </c>
      <c r="BA53" s="12">
        <f t="shared" si="0"/>
        <v>0</v>
      </c>
    </row>
    <row r="54" spans="1:53" s="11" customFormat="1" x14ac:dyDescent="0.3">
      <c r="A54" s="5" t="s">
        <v>171</v>
      </c>
      <c r="B54" s="5">
        <f>VLOOKUP(A54,'Record-ATS'!$A$2:$E$131,3,FALSE)</f>
        <v>0.53900000000000003</v>
      </c>
      <c r="C54" s="5">
        <f>VLOOKUP(A54,'Record-ATS'!$A$2:$E$131,5,FALSE)</f>
        <v>-1.3</v>
      </c>
      <c r="D54" s="5">
        <f>IFERROR(VLOOKUP(A54,'AP Preseason Rankings'!$C$2:$H$26,2,FALSE),VLOOKUP(A54,'ESPN FPI'!$A$2:$D$131,4,FALSE))</f>
        <v>7</v>
      </c>
      <c r="E54" s="5">
        <f>IFERROR(VLOOKUP(A54,'AP Final Rankings'!$C$2:$H$26,2,FALSE),VLOOKUP(A54,'ESPN FPI'!$A$2:$D$131,4,FALSE))</f>
        <v>9</v>
      </c>
      <c r="F54" s="5">
        <f>IFERROR(VLOOKUP(A54,'ESPN FPI'!$A$2:$C$131,3,FALSE),"NR")</f>
        <v>15.3</v>
      </c>
      <c r="G54" s="5">
        <f>VLOOKUP($A54,'ESPN FPI'!$A$2:$H$131,5,FALSE)</f>
        <v>38</v>
      </c>
      <c r="H54" s="5">
        <f>VLOOKUP($A54,'ESPN FPI'!$A$2:$H$131,6,FALSE)</f>
        <v>24</v>
      </c>
      <c r="I54" s="5">
        <f>VLOOKUP($A54,'ESPN FPI'!$A$2:$H$131,7,FALSE)</f>
        <v>32</v>
      </c>
      <c r="J54" s="5">
        <f>VLOOKUP($A54,'ESPN FPI'!$A$2:$H$131,8,FALSE)</f>
        <v>56</v>
      </c>
      <c r="K54" s="5">
        <f>VLOOKUP(A54,'ESPN Efficiency'!$A$2:$E$131,3,FALSE)</f>
        <v>70.2</v>
      </c>
      <c r="L54" s="5">
        <f>VLOOKUP($A54,'ESPN Efficiency'!$A$2:$E$131,4,FALSE)</f>
        <v>68</v>
      </c>
      <c r="M54" s="5">
        <f>VLOOKUP($A54,'ESPN Efficiency'!$A$2:$E$131,5,FALSE)</f>
        <v>67.099999999999994</v>
      </c>
      <c r="N54" s="11">
        <f>VLOOKUP($A54,'2021 Team Advanced Stats'!$A$2:$CB$131,5,FALSE)</f>
        <v>0.25826634497909401</v>
      </c>
      <c r="O54" s="11">
        <f>VLOOKUP($A54,'2021 Team Advanced Stats'!$A$2:$CB$131,6,FALSE)</f>
        <v>203.51387984352601</v>
      </c>
      <c r="P54" s="11">
        <f>VLOOKUP($A54,'2021 Team Advanced Stats'!$A$2:$CB$131,7,FALSE)</f>
        <v>0.44289340101522801</v>
      </c>
      <c r="Q54" s="11">
        <f>VLOOKUP($A54,'2021 Team Advanced Stats'!$A$2:$CB$131,8,FALSE)</f>
        <v>1.2826740440428299</v>
      </c>
      <c r="R54" s="11">
        <f>VLOOKUP($A54,'2021 Team Advanced Stats'!$A$2:$CB$131,11,FALSE)</f>
        <v>3.0531250000000001</v>
      </c>
      <c r="S54" s="11">
        <f>VLOOKUP($A54,'2021 Team Advanced Stats'!$A$2:$CB$131,18,FALSE)</f>
        <v>4.0985915492957696</v>
      </c>
      <c r="T54" s="11">
        <f>VLOOKUP($A54,'2021 Team Advanced Stats'!$A$2:$CB$131,21,FALSE)</f>
        <v>0.14847715736040601</v>
      </c>
      <c r="U54" s="11">
        <f>VLOOKUP($A54,'2021 Team Advanced Stats'!$A$2:$CB$131,22,FALSE)</f>
        <v>0.10152284263959301</v>
      </c>
      <c r="V54" s="11">
        <f>VLOOKUP($A54,'2021 Team Advanced Stats'!$A$2:$CB$131,23,FALSE)</f>
        <v>4.6954314720812101E-2</v>
      </c>
      <c r="W54" s="11">
        <f>VLOOKUP($A54,'2021 Team Advanced Stats'!$A$2:$CB$131,32,FALSE)</f>
        <v>0.44670050761421298</v>
      </c>
      <c r="X54" s="11">
        <f>VLOOKUP($A54,'2021 Team Advanced Stats'!$A$2:$CB$131,33,FALSE)</f>
        <v>0.17446792534802899</v>
      </c>
      <c r="Y54" s="11">
        <f>VLOOKUP($A54,'2021 Team Advanced Stats'!$A$2:$CB$131,34,FALSE)</f>
        <v>61.4127097225062</v>
      </c>
      <c r="Z54" s="11">
        <f>VLOOKUP($A54,'2021 Team Advanced Stats'!$A$2:$CB$131,35,FALSE)</f>
        <v>0.41477272727272702</v>
      </c>
      <c r="AA54" s="11">
        <f>VLOOKUP($A54,'2021 Team Advanced Stats'!$A$2:$CB$131,36,FALSE)</f>
        <v>1.1417952412318499</v>
      </c>
      <c r="AB54" s="11">
        <f>VLOOKUP($A54,'2021 Team Advanced Stats'!$A$2:$CB$131,37,FALSE)</f>
        <v>0.54949238578680204</v>
      </c>
      <c r="AC54" s="11">
        <f>VLOOKUP($A54,'2021 Team Advanced Stats'!$A$2:$CB$131,38,FALSE)</f>
        <v>0.345283591529078</v>
      </c>
      <c r="AD54" s="11">
        <f>VLOOKUP($A54,'2021 Team Advanced Stats'!$A$2:$CB$131,39,FALSE)</f>
        <v>149.50779513209099</v>
      </c>
      <c r="AE54" s="11">
        <f>VLOOKUP($A54,'2021 Team Advanced Stats'!$A$2:$CB$131,40,FALSE)</f>
        <v>0.468822170900692</v>
      </c>
      <c r="AF54" s="11">
        <f>VLOOKUP($A54,'2021 Team Advanced Stats'!$A$2:$CB$131,41,FALSE)</f>
        <v>1.38399574458668</v>
      </c>
      <c r="AG54" s="11">
        <f>VLOOKUP($A54,'2021 Team Advanced Stats'!$A$2:$CB$131,44,FALSE)</f>
        <v>0.16457269071230299</v>
      </c>
      <c r="AH54" s="11">
        <f>VLOOKUP($A54,'2021 Team Advanced Stats'!$A$2:$CB$131,45,FALSE)</f>
        <v>122.606654580666</v>
      </c>
      <c r="AI54" s="11">
        <f>VLOOKUP($A54,'2021 Team Advanced Stats'!$A$2:$CB$131,46,FALSE)</f>
        <v>0.41208053691275098</v>
      </c>
      <c r="AJ54" s="11">
        <f>VLOOKUP($A54,'2021 Team Advanced Stats'!$A$2:$CB$131,47,FALSE)</f>
        <v>1.25025731384522</v>
      </c>
      <c r="AK54" s="11">
        <f>VLOOKUP($A54,'2021 Team Advanced Stats'!$A$2:$CB$131,50,FALSE)</f>
        <v>3.0131782945736401</v>
      </c>
      <c r="AL54" s="11">
        <f>VLOOKUP($A54,'2021 Team Advanced Stats'!$A$2:$CB$131,57,FALSE)</f>
        <v>3.73684210526315</v>
      </c>
      <c r="AM54" s="11">
        <f>VLOOKUP($A54,'2021 Team Advanced Stats'!$A$2:$CB$131,60,FALSE)</f>
        <v>0.19194630872483201</v>
      </c>
      <c r="AN54" s="11">
        <f>VLOOKUP($A54,'2021 Team Advanced Stats'!$A$2:$CB$131,61,FALSE)</f>
        <v>0.135570469798657</v>
      </c>
      <c r="AO54" s="11">
        <f>VLOOKUP($A54,'2021 Team Advanced Stats'!$A$2:$CB$131,62,FALSE)</f>
        <v>5.6375838926174399E-2</v>
      </c>
      <c r="AP54" s="11">
        <f>VLOOKUP($A54,'2021 Team Advanced Stats'!$A$2:$CB$131,72,FALSE)</f>
        <v>0.51946308724832202</v>
      </c>
      <c r="AQ54" s="11">
        <f>VLOOKUP($A54,'2021 Team Advanced Stats'!$A$2:$CB$131,73,FALSE)</f>
        <v>8.7236214958612904E-2</v>
      </c>
      <c r="AR54" s="11">
        <f>VLOOKUP($A54,'2021 Team Advanced Stats'!$A$2:$CB$131,74,FALSE)</f>
        <v>33.760415188983103</v>
      </c>
      <c r="AS54" s="11">
        <f>VLOOKUP($A54,'2021 Team Advanced Stats'!$A$2:$CB$131,75,FALSE)</f>
        <v>0.42377260981912102</v>
      </c>
      <c r="AT54" s="11">
        <f>VLOOKUP($A54,'2021 Team Advanced Stats'!$A$2:$CB$131,76,FALSE)</f>
        <v>0.92632598739667005</v>
      </c>
      <c r="AU54" s="11">
        <f>VLOOKUP($A54,'2021 Team Advanced Stats'!$A$2:$CB$131,77,FALSE)</f>
        <v>0.48053691275167698</v>
      </c>
      <c r="AV54" s="11">
        <f>VLOOKUP($A54,'2021 Team Advanced Stats'!$A$2:$CB$131,78,FALSE)</f>
        <v>0.24817385304939399</v>
      </c>
      <c r="AW54" s="11">
        <f>VLOOKUP($A54,'2021 Team Advanced Stats'!$A$2:$CB$131,79,FALSE)</f>
        <v>0.39944134078212201</v>
      </c>
      <c r="AX54" s="11">
        <f>VLOOKUP($A54,'2021 Team Advanced Stats'!$A$2:$CB$131,80,FALSE)</f>
        <v>1.62175897494706</v>
      </c>
      <c r="AY54" s="17">
        <f>IFERROR(VLOOKUP($A54,'2021PFF Preseason All Americans'!$H$3:$J$55,2,FALSE),"0")</f>
        <v>2</v>
      </c>
      <c r="AZ54" s="18">
        <f>IFERROR(VLOOKUP($A54,'2021PFF Preseason All Americans'!$H$3:$J$55,3,FALSE),"0")</f>
        <v>1</v>
      </c>
      <c r="BA54" s="12">
        <f t="shared" si="0"/>
        <v>3</v>
      </c>
    </row>
    <row r="55" spans="1:53" s="11" customFormat="1" x14ac:dyDescent="0.3">
      <c r="A55" s="5" t="s">
        <v>71</v>
      </c>
      <c r="B55" s="5">
        <f>VLOOKUP(A55,'Record-ATS'!$A$2:$E$131,3,FALSE)</f>
        <v>0.53900000000000003</v>
      </c>
      <c r="C55" s="5">
        <f>VLOOKUP(A55,'Record-ATS'!$A$2:$E$131,5,FALSE)</f>
        <v>-0.8</v>
      </c>
      <c r="D55" s="5">
        <f>IFERROR(VLOOKUP(A55,'AP Preseason Rankings'!$C$2:$H$26,2,FALSE),VLOOKUP(A55,'ESPN FPI'!$A$2:$D$131,4,FALSE))</f>
        <v>70</v>
      </c>
      <c r="E55" s="5">
        <f>IFERROR(VLOOKUP(A55,'AP Final Rankings'!$C$2:$H$26,2,FALSE),VLOOKUP(A55,'ESPN FPI'!$A$2:$D$131,4,FALSE))</f>
        <v>70</v>
      </c>
      <c r="F55" s="5">
        <f>IFERROR(VLOOKUP(A55,'ESPN FPI'!$A$2:$C$131,3,FALSE),"NR")</f>
        <v>0.1</v>
      </c>
      <c r="G55" s="5">
        <f>VLOOKUP($A55,'ESPN FPI'!$A$2:$H$131,5,FALSE)</f>
        <v>78</v>
      </c>
      <c r="H55" s="5">
        <f>VLOOKUP($A55,'ESPN FPI'!$A$2:$H$131,6,FALSE)</f>
        <v>113</v>
      </c>
      <c r="I55" s="5">
        <f>VLOOKUP($A55,'ESPN FPI'!$A$2:$H$131,7,FALSE)</f>
        <v>65</v>
      </c>
      <c r="J55" s="5">
        <f>VLOOKUP($A55,'ESPN FPI'!$A$2:$H$131,8,FALSE)</f>
        <v>34</v>
      </c>
      <c r="K55" s="5">
        <f>VLOOKUP(A55,'ESPN Efficiency'!$A$2:$E$131,3,FALSE)</f>
        <v>51</v>
      </c>
      <c r="L55" s="5">
        <f>VLOOKUP($A55,'ESPN Efficiency'!$A$2:$E$131,4,FALSE)</f>
        <v>48.5</v>
      </c>
      <c r="M55" s="5">
        <f>VLOOKUP($A55,'ESPN Efficiency'!$A$2:$E$131,5,FALSE)</f>
        <v>53.4</v>
      </c>
      <c r="N55" s="11">
        <f>VLOOKUP($A55,'2021 Team Advanced Stats'!$A$2:$CB$131,5,FALSE)</f>
        <v>0.21594008428832301</v>
      </c>
      <c r="O55" s="11">
        <f>VLOOKUP($A55,'2021 Team Advanced Stats'!$A$2:$CB$131,6,FALSE)</f>
        <v>192.61855518518399</v>
      </c>
      <c r="P55" s="11">
        <f>VLOOKUP($A55,'2021 Team Advanced Stats'!$A$2:$CB$131,7,FALSE)</f>
        <v>0.46412556053811599</v>
      </c>
      <c r="Q55" s="11">
        <f>VLOOKUP($A55,'2021 Team Advanced Stats'!$A$2:$CB$131,8,FALSE)</f>
        <v>1.18027891256628</v>
      </c>
      <c r="R55" s="11">
        <f>VLOOKUP($A55,'2021 Team Advanced Stats'!$A$2:$CB$131,11,FALSE)</f>
        <v>2.9997601918465202</v>
      </c>
      <c r="S55" s="11">
        <f>VLOOKUP($A55,'2021 Team Advanced Stats'!$A$2:$CB$131,18,FALSE)</f>
        <v>4.2191780821917799</v>
      </c>
      <c r="T55" s="11">
        <f>VLOOKUP($A55,'2021 Team Advanced Stats'!$A$2:$CB$131,21,FALSE)</f>
        <v>0.14125560538116499</v>
      </c>
      <c r="U55" s="11">
        <f>VLOOKUP($A55,'2021 Team Advanced Stats'!$A$2:$CB$131,22,FALSE)</f>
        <v>8.2959641255605301E-2</v>
      </c>
      <c r="V55" s="11">
        <f>VLOOKUP($A55,'2021 Team Advanced Stats'!$A$2:$CB$131,23,FALSE)</f>
        <v>5.8295964125560498E-2</v>
      </c>
      <c r="W55" s="11">
        <f>VLOOKUP($A55,'2021 Team Advanced Stats'!$A$2:$CB$131,32,FALSE)</f>
        <v>0.46748878923766801</v>
      </c>
      <c r="X55" s="11">
        <f>VLOOKUP($A55,'2021 Team Advanced Stats'!$A$2:$CB$131,33,FALSE)</f>
        <v>0.228320560792966</v>
      </c>
      <c r="Y55" s="11">
        <f>VLOOKUP($A55,'2021 Team Advanced Stats'!$A$2:$CB$131,34,FALSE)</f>
        <v>95.209673850667102</v>
      </c>
      <c r="Z55" s="11">
        <f>VLOOKUP($A55,'2021 Team Advanced Stats'!$A$2:$CB$131,35,FALSE)</f>
        <v>0.49640287769784103</v>
      </c>
      <c r="AA55" s="11">
        <f>VLOOKUP($A55,'2021 Team Advanced Stats'!$A$2:$CB$131,36,FALSE)</f>
        <v>1.03431758121975</v>
      </c>
      <c r="AB55" s="11">
        <f>VLOOKUP($A55,'2021 Team Advanced Stats'!$A$2:$CB$131,37,FALSE)</f>
        <v>0.523542600896861</v>
      </c>
      <c r="AC55" s="11">
        <f>VLOOKUP($A55,'2021 Team Advanced Stats'!$A$2:$CB$131,38,FALSE)</f>
        <v>0.24259974530674799</v>
      </c>
      <c r="AD55" s="11">
        <f>VLOOKUP($A55,'2021 Team Advanced Stats'!$A$2:$CB$131,39,FALSE)</f>
        <v>113.294081058251</v>
      </c>
      <c r="AE55" s="11">
        <f>VLOOKUP($A55,'2021 Team Advanced Stats'!$A$2:$CB$131,40,FALSE)</f>
        <v>0.44111349036402497</v>
      </c>
      <c r="AF55" s="11">
        <f>VLOOKUP($A55,'2021 Team Advanced Stats'!$A$2:$CB$131,41,FALSE)</f>
        <v>1.3200807584752901</v>
      </c>
      <c r="AG55" s="11">
        <f>VLOOKUP($A55,'2021 Team Advanced Stats'!$A$2:$CB$131,44,FALSE)</f>
        <v>0.15162237235256201</v>
      </c>
      <c r="AH55" s="11">
        <f>VLOOKUP($A55,'2021 Team Advanced Stats'!$A$2:$CB$131,45,FALSE)</f>
        <v>148.28668016080599</v>
      </c>
      <c r="AI55" s="11">
        <f>VLOOKUP($A55,'2021 Team Advanced Stats'!$A$2:$CB$131,46,FALSE)</f>
        <v>0.41717791411042898</v>
      </c>
      <c r="AJ55" s="11">
        <f>VLOOKUP($A55,'2021 Team Advanced Stats'!$A$2:$CB$131,47,FALSE)</f>
        <v>1.2196506975515899</v>
      </c>
      <c r="AK55" s="11">
        <f>VLOOKUP($A55,'2021 Team Advanced Stats'!$A$2:$CB$131,50,FALSE)</f>
        <v>3.1262867647058799</v>
      </c>
      <c r="AL55" s="11">
        <f>VLOOKUP($A55,'2021 Team Advanced Stats'!$A$2:$CB$131,57,FALSE)</f>
        <v>3.2328767123287601</v>
      </c>
      <c r="AM55" s="11">
        <f>VLOOKUP($A55,'2021 Team Advanced Stats'!$A$2:$CB$131,60,FALSE)</f>
        <v>0.16666666666666599</v>
      </c>
      <c r="AN55" s="11">
        <f>VLOOKUP($A55,'2021 Team Advanced Stats'!$A$2:$CB$131,61,FALSE)</f>
        <v>0.113496932515337</v>
      </c>
      <c r="AO55" s="11">
        <f>VLOOKUP($A55,'2021 Team Advanced Stats'!$A$2:$CB$131,62,FALSE)</f>
        <v>5.3169734151329202E-2</v>
      </c>
      <c r="AP55" s="11">
        <f>VLOOKUP($A55,'2021 Team Advanced Stats'!$A$2:$CB$131,72,FALSE)</f>
        <v>0.55623721881390598</v>
      </c>
      <c r="AQ55" s="11">
        <f>VLOOKUP($A55,'2021 Team Advanced Stats'!$A$2:$CB$131,73,FALSE)</f>
        <v>0.16543973980471399</v>
      </c>
      <c r="AR55" s="11">
        <f>VLOOKUP($A55,'2021 Team Advanced Stats'!$A$2:$CB$131,74,FALSE)</f>
        <v>89.999218453764797</v>
      </c>
      <c r="AS55" s="11">
        <f>VLOOKUP($A55,'2021 Team Advanced Stats'!$A$2:$CB$131,75,FALSE)</f>
        <v>0.44669117647058798</v>
      </c>
      <c r="AT55" s="11">
        <f>VLOOKUP($A55,'2021 Team Advanced Stats'!$A$2:$CB$131,76,FALSE)</f>
        <v>0.99192050032835799</v>
      </c>
      <c r="AU55" s="11">
        <f>VLOOKUP($A55,'2021 Team Advanced Stats'!$A$2:$CB$131,77,FALSE)</f>
        <v>0.44069529652351702</v>
      </c>
      <c r="AV55" s="11">
        <f>VLOOKUP($A55,'2021 Team Advanced Stats'!$A$2:$CB$131,78,FALSE)</f>
        <v>0.14510773534444801</v>
      </c>
      <c r="AW55" s="11">
        <f>VLOOKUP($A55,'2021 Team Advanced Stats'!$A$2:$CB$131,79,FALSE)</f>
        <v>0.38283062645011601</v>
      </c>
      <c r="AX55" s="11">
        <f>VLOOKUP($A55,'2021 Team Advanced Stats'!$A$2:$CB$131,80,FALSE)</f>
        <v>1.55503516982581</v>
      </c>
      <c r="AY55" s="17" t="str">
        <f>IFERROR(VLOOKUP($A55,'2021PFF Preseason All Americans'!$H$3:$J$55,2,FALSE),"0")</f>
        <v>0</v>
      </c>
      <c r="AZ55" s="18" t="str">
        <f>IFERROR(VLOOKUP($A55,'2021PFF Preseason All Americans'!$H$3:$J$55,3,FALSE),"0")</f>
        <v>0</v>
      </c>
      <c r="BA55" s="12">
        <f t="shared" si="0"/>
        <v>0</v>
      </c>
    </row>
    <row r="56" spans="1:53" s="11" customFormat="1" x14ac:dyDescent="0.3">
      <c r="A56" s="5" t="s">
        <v>72</v>
      </c>
      <c r="B56" s="5">
        <f>VLOOKUP(A56,'Record-ATS'!$A$2:$E$131,3,FALSE)</f>
        <v>0.53900000000000003</v>
      </c>
      <c r="C56" s="5">
        <f>VLOOKUP(A56,'Record-ATS'!$A$2:$E$131,5,FALSE)</f>
        <v>-1.7</v>
      </c>
      <c r="D56" s="5">
        <f>IFERROR(VLOOKUP(A56,'AP Preseason Rankings'!$C$2:$H$26,2,FALSE),VLOOKUP(A56,'ESPN FPI'!$A$2:$D$131,4,FALSE))</f>
        <v>63</v>
      </c>
      <c r="E56" s="5">
        <f>IFERROR(VLOOKUP(A56,'AP Final Rankings'!$C$2:$H$26,2,FALSE),VLOOKUP(A56,'ESPN FPI'!$A$2:$D$131,4,FALSE))</f>
        <v>63</v>
      </c>
      <c r="F56" s="5">
        <f>IFERROR(VLOOKUP(A56,'ESPN FPI'!$A$2:$C$131,3,FALSE),"NR")</f>
        <v>1.1000000000000001</v>
      </c>
      <c r="G56" s="5">
        <f>VLOOKUP($A56,'ESPN FPI'!$A$2:$H$131,5,FALSE)</f>
        <v>45</v>
      </c>
      <c r="H56" s="5">
        <f>VLOOKUP($A56,'ESPN FPI'!$A$2:$H$131,6,FALSE)</f>
        <v>21</v>
      </c>
      <c r="I56" s="5">
        <f>VLOOKUP($A56,'ESPN FPI'!$A$2:$H$131,7,FALSE)</f>
        <v>57</v>
      </c>
      <c r="J56" s="5">
        <f>VLOOKUP($A56,'ESPN FPI'!$A$2:$H$131,8,FALSE)</f>
        <v>79</v>
      </c>
      <c r="K56" s="5">
        <f>VLOOKUP(A56,'ESPN Efficiency'!$A$2:$E$131,3,FALSE)</f>
        <v>51.7</v>
      </c>
      <c r="L56" s="5">
        <f>VLOOKUP($A56,'ESPN Efficiency'!$A$2:$E$131,4,FALSE)</f>
        <v>60.5</v>
      </c>
      <c r="M56" s="5">
        <f>VLOOKUP($A56,'ESPN Efficiency'!$A$2:$E$131,5,FALSE)</f>
        <v>44.6</v>
      </c>
      <c r="N56" s="11">
        <f>VLOOKUP($A56,'2021 Team Advanced Stats'!$A$2:$CB$131,5,FALSE)</f>
        <v>0.23549208550070699</v>
      </c>
      <c r="O56" s="11">
        <f>VLOOKUP($A56,'2021 Team Advanced Stats'!$A$2:$CB$131,6,FALSE)</f>
        <v>216.18173448964899</v>
      </c>
      <c r="P56" s="11">
        <f>VLOOKUP($A56,'2021 Team Advanced Stats'!$A$2:$CB$131,7,FALSE)</f>
        <v>0.47712418300653597</v>
      </c>
      <c r="Q56" s="11">
        <f>VLOOKUP($A56,'2021 Team Advanced Stats'!$A$2:$CB$131,8,FALSE)</f>
        <v>1.1920207453201701</v>
      </c>
      <c r="R56" s="11">
        <f>VLOOKUP($A56,'2021 Team Advanced Stats'!$A$2:$CB$131,11,FALSE)</f>
        <v>3.0531862745098</v>
      </c>
      <c r="S56" s="11">
        <f>VLOOKUP($A56,'2021 Team Advanced Stats'!$A$2:$CB$131,18,FALSE)</f>
        <v>3.7976190476190399</v>
      </c>
      <c r="T56" s="11">
        <f>VLOOKUP($A56,'2021 Team Advanced Stats'!$A$2:$CB$131,21,FALSE)</f>
        <v>0.144880174291939</v>
      </c>
      <c r="U56" s="11">
        <f>VLOOKUP($A56,'2021 Team Advanced Stats'!$A$2:$CB$131,22,FALSE)</f>
        <v>9.9128540305010795E-2</v>
      </c>
      <c r="V56" s="11">
        <f>VLOOKUP($A56,'2021 Team Advanced Stats'!$A$2:$CB$131,23,FALSE)</f>
        <v>4.5751633986928102E-2</v>
      </c>
      <c r="W56" s="11">
        <f>VLOOKUP($A56,'2021 Team Advanced Stats'!$A$2:$CB$131,32,FALSE)</f>
        <v>0.44444444444444398</v>
      </c>
      <c r="X56" s="11">
        <f>VLOOKUP($A56,'2021 Team Advanced Stats'!$A$2:$CB$131,33,FALSE)</f>
        <v>0.122387281415897</v>
      </c>
      <c r="Y56" s="11">
        <f>VLOOKUP($A56,'2021 Team Advanced Stats'!$A$2:$CB$131,34,FALSE)</f>
        <v>49.9340108176862</v>
      </c>
      <c r="Z56" s="11">
        <f>VLOOKUP($A56,'2021 Team Advanced Stats'!$A$2:$CB$131,35,FALSE)</f>
        <v>0.46813725490196001</v>
      </c>
      <c r="AA56" s="11">
        <f>VLOOKUP($A56,'2021 Team Advanced Stats'!$A$2:$CB$131,36,FALSE)</f>
        <v>0.88607681628400603</v>
      </c>
      <c r="AB56" s="11">
        <f>VLOOKUP($A56,'2021 Team Advanced Stats'!$A$2:$CB$131,37,FALSE)</f>
        <v>0.55446623093681902</v>
      </c>
      <c r="AC56" s="11">
        <f>VLOOKUP($A56,'2021 Team Advanced Stats'!$A$2:$CB$131,38,FALSE)</f>
        <v>0.32952536926585702</v>
      </c>
      <c r="AD56" s="11">
        <f>VLOOKUP($A56,'2021 Team Advanced Stats'!$A$2:$CB$131,39,FALSE)</f>
        <v>167.72841295632099</v>
      </c>
      <c r="AE56" s="11">
        <f>VLOOKUP($A56,'2021 Team Advanced Stats'!$A$2:$CB$131,40,FALSE)</f>
        <v>0.48526522593320198</v>
      </c>
      <c r="AF56" s="11">
        <f>VLOOKUP($A56,'2021 Team Advanced Stats'!$A$2:$CB$131,41,FALSE)</f>
        <v>1.4286008685829601</v>
      </c>
      <c r="AG56" s="11">
        <f>VLOOKUP($A56,'2021 Team Advanced Stats'!$A$2:$CB$131,44,FALSE)</f>
        <v>0.19735424023071299</v>
      </c>
      <c r="AH56" s="11">
        <f>VLOOKUP($A56,'2021 Team Advanced Stats'!$A$2:$CB$131,45,FALSE)</f>
        <v>177.816170447872</v>
      </c>
      <c r="AI56" s="11">
        <f>VLOOKUP($A56,'2021 Team Advanced Stats'!$A$2:$CB$131,46,FALSE)</f>
        <v>0.43285238623751299</v>
      </c>
      <c r="AJ56" s="11">
        <f>VLOOKUP($A56,'2021 Team Advanced Stats'!$A$2:$CB$131,47,FALSE)</f>
        <v>1.2590617228876699</v>
      </c>
      <c r="AK56" s="11">
        <f>VLOOKUP($A56,'2021 Team Advanced Stats'!$A$2:$CB$131,50,FALSE)</f>
        <v>3.0250535331905701</v>
      </c>
      <c r="AL56" s="11">
        <f>VLOOKUP($A56,'2021 Team Advanced Stats'!$A$2:$CB$131,57,FALSE)</f>
        <v>3.81395348837209</v>
      </c>
      <c r="AM56" s="11">
        <f>VLOOKUP($A56,'2021 Team Advanced Stats'!$A$2:$CB$131,60,FALSE)</f>
        <v>0.14317425083240801</v>
      </c>
      <c r="AN56" s="11">
        <f>VLOOKUP($A56,'2021 Team Advanced Stats'!$A$2:$CB$131,61,FALSE)</f>
        <v>8.4350721420643704E-2</v>
      </c>
      <c r="AO56" s="11">
        <f>VLOOKUP($A56,'2021 Team Advanced Stats'!$A$2:$CB$131,62,FALSE)</f>
        <v>5.8823529411764698E-2</v>
      </c>
      <c r="AP56" s="11">
        <f>VLOOKUP($A56,'2021 Team Advanced Stats'!$A$2:$CB$131,72,FALSE)</f>
        <v>0.518312985571587</v>
      </c>
      <c r="AQ56" s="11">
        <f>VLOOKUP($A56,'2021 Team Advanced Stats'!$A$2:$CB$131,73,FALSE)</f>
        <v>0.13454885408905801</v>
      </c>
      <c r="AR56" s="11">
        <f>VLOOKUP($A56,'2021 Team Advanced Stats'!$A$2:$CB$131,74,FALSE)</f>
        <v>62.834314859590101</v>
      </c>
      <c r="AS56" s="11">
        <f>VLOOKUP($A56,'2021 Team Advanced Stats'!$A$2:$CB$131,75,FALSE)</f>
        <v>0.45610278372591001</v>
      </c>
      <c r="AT56" s="11">
        <f>VLOOKUP($A56,'2021 Team Advanced Stats'!$A$2:$CB$131,76,FALSE)</f>
        <v>0.89883165308689505</v>
      </c>
      <c r="AU56" s="11">
        <f>VLOOKUP($A56,'2021 Team Advanced Stats'!$A$2:$CB$131,77,FALSE)</f>
        <v>0.48057713651498302</v>
      </c>
      <c r="AV56" s="11">
        <f>VLOOKUP($A56,'2021 Team Advanced Stats'!$A$2:$CB$131,78,FALSE)</f>
        <v>0.26943751190499199</v>
      </c>
      <c r="AW56" s="11">
        <f>VLOOKUP($A56,'2021 Team Advanced Stats'!$A$2:$CB$131,79,FALSE)</f>
        <v>0.40877598152424899</v>
      </c>
      <c r="AX56" s="11">
        <f>VLOOKUP($A56,'2021 Team Advanced Stats'!$A$2:$CB$131,80,FALSE)</f>
        <v>1.6925589255292799</v>
      </c>
      <c r="AY56" s="17" t="str">
        <f>IFERROR(VLOOKUP($A56,'2021PFF Preseason All Americans'!$H$3:$J$55,2,FALSE),"0")</f>
        <v>0</v>
      </c>
      <c r="AZ56" s="18" t="str">
        <f>IFERROR(VLOOKUP($A56,'2021PFF Preseason All Americans'!$H$3:$J$55,3,FALSE),"0")</f>
        <v>0</v>
      </c>
      <c r="BA56" s="12">
        <f t="shared" si="0"/>
        <v>0</v>
      </c>
    </row>
    <row r="57" spans="1:53" s="11" customFormat="1" x14ac:dyDescent="0.3">
      <c r="A57" s="5" t="s">
        <v>144</v>
      </c>
      <c r="B57" s="5">
        <f>VLOOKUP(A57,'Record-ATS'!$A$2:$E$131,3,FALSE)</f>
        <v>0.53900000000000003</v>
      </c>
      <c r="C57" s="5">
        <f>VLOOKUP(A57,'Record-ATS'!$A$2:$E$131,5,FALSE)</f>
        <v>2.7</v>
      </c>
      <c r="D57" s="5">
        <f>IFERROR(VLOOKUP(A57,'AP Preseason Rankings'!$C$2:$H$26,2,FALSE),VLOOKUP(A57,'ESPN FPI'!$A$2:$D$131,4,FALSE))</f>
        <v>85</v>
      </c>
      <c r="E57" s="5">
        <f>IFERROR(VLOOKUP(A57,'AP Final Rankings'!$C$2:$H$26,2,FALSE),VLOOKUP(A57,'ESPN FPI'!$A$2:$D$131,4,FALSE))</f>
        <v>85</v>
      </c>
      <c r="F57" s="5">
        <f>IFERROR(VLOOKUP(A57,'ESPN FPI'!$A$2:$C$131,3,FALSE),"NR")</f>
        <v>-4.0999999999999996</v>
      </c>
      <c r="G57" s="5">
        <f>VLOOKUP($A57,'ESPN FPI'!$A$2:$H$131,5,FALSE)</f>
        <v>79</v>
      </c>
      <c r="H57" s="5">
        <f>VLOOKUP($A57,'ESPN FPI'!$A$2:$H$131,6,FALSE)</f>
        <v>89</v>
      </c>
      <c r="I57" s="5">
        <f>VLOOKUP($A57,'ESPN FPI'!$A$2:$H$131,7,FALSE)</f>
        <v>87</v>
      </c>
      <c r="J57" s="5">
        <f>VLOOKUP($A57,'ESPN FPI'!$A$2:$H$131,8,FALSE)</f>
        <v>67</v>
      </c>
      <c r="K57" s="5">
        <f>VLOOKUP(A57,'ESPN Efficiency'!$A$2:$E$131,3,FALSE)</f>
        <v>46.7</v>
      </c>
      <c r="L57" s="5">
        <f>VLOOKUP($A57,'ESPN Efficiency'!$A$2:$E$131,4,FALSE)</f>
        <v>51.5</v>
      </c>
      <c r="M57" s="5">
        <f>VLOOKUP($A57,'ESPN Efficiency'!$A$2:$E$131,5,FALSE)</f>
        <v>43.3</v>
      </c>
      <c r="N57" s="11">
        <f>VLOOKUP($A57,'2021 Team Advanced Stats'!$A$2:$CB$131,5,FALSE)</f>
        <v>0.230648198705876</v>
      </c>
      <c r="O57" s="11">
        <f>VLOOKUP($A57,'2021 Team Advanced Stats'!$A$2:$CB$131,6,FALSE)</f>
        <v>169.987722446231</v>
      </c>
      <c r="P57" s="11">
        <f>VLOOKUP($A57,'2021 Team Advanced Stats'!$A$2:$CB$131,7,FALSE)</f>
        <v>0.40434192672998598</v>
      </c>
      <c r="Q57" s="11">
        <f>VLOOKUP($A57,'2021 Team Advanced Stats'!$A$2:$CB$131,8,FALSE)</f>
        <v>1.3918110934726899</v>
      </c>
      <c r="R57" s="11">
        <f>VLOOKUP($A57,'2021 Team Advanced Stats'!$A$2:$CB$131,11,FALSE)</f>
        <v>3.04038997214484</v>
      </c>
      <c r="S57" s="11">
        <f>VLOOKUP($A57,'2021 Team Advanced Stats'!$A$2:$CB$131,18,FALSE)</f>
        <v>3.8253968253968198</v>
      </c>
      <c r="T57" s="11">
        <f>VLOOKUP($A57,'2021 Team Advanced Stats'!$A$2:$CB$131,21,FALSE)</f>
        <v>0.16824966078697401</v>
      </c>
      <c r="U57" s="11">
        <f>VLOOKUP($A57,'2021 Team Advanced Stats'!$A$2:$CB$131,22,FALSE)</f>
        <v>9.3622795115332405E-2</v>
      </c>
      <c r="V57" s="11">
        <f>VLOOKUP($A57,'2021 Team Advanced Stats'!$A$2:$CB$131,23,FALSE)</f>
        <v>7.4626865671641701E-2</v>
      </c>
      <c r="W57" s="11">
        <f>VLOOKUP($A57,'2021 Team Advanced Stats'!$A$2:$CB$131,32,FALSE)</f>
        <v>0.48710990502035201</v>
      </c>
      <c r="X57" s="11">
        <f>VLOOKUP($A57,'2021 Team Advanced Stats'!$A$2:$CB$131,33,FALSE)</f>
        <v>0.12243027106458</v>
      </c>
      <c r="Y57" s="11">
        <f>VLOOKUP($A57,'2021 Team Advanced Stats'!$A$2:$CB$131,34,FALSE)</f>
        <v>43.952467312184297</v>
      </c>
      <c r="Z57" s="11">
        <f>VLOOKUP($A57,'2021 Team Advanced Stats'!$A$2:$CB$131,35,FALSE)</f>
        <v>0.38997214484679599</v>
      </c>
      <c r="AA57" s="11">
        <f>VLOOKUP($A57,'2021 Team Advanced Stats'!$A$2:$CB$131,36,FALSE)</f>
        <v>1.0011824368780999</v>
      </c>
      <c r="AB57" s="11">
        <f>VLOOKUP($A57,'2021 Team Advanced Stats'!$A$2:$CB$131,37,FALSE)</f>
        <v>0.51017639077340504</v>
      </c>
      <c r="AC57" s="11">
        <f>VLOOKUP($A57,'2021 Team Advanced Stats'!$A$2:$CB$131,38,FALSE)</f>
        <v>0.33643588749790199</v>
      </c>
      <c r="AD57" s="11">
        <f>VLOOKUP($A57,'2021 Team Advanced Stats'!$A$2:$CB$131,39,FALSE)</f>
        <v>126.499893699211</v>
      </c>
      <c r="AE57" s="11">
        <f>VLOOKUP($A57,'2021 Team Advanced Stats'!$A$2:$CB$131,40,FALSE)</f>
        <v>0.420212765957446</v>
      </c>
      <c r="AF57" s="11">
        <f>VLOOKUP($A57,'2021 Team Advanced Stats'!$A$2:$CB$131,41,FALSE)</f>
        <v>1.73793775121473</v>
      </c>
      <c r="AG57" s="11">
        <f>VLOOKUP($A57,'2021 Team Advanced Stats'!$A$2:$CB$131,44,FALSE)</f>
        <v>0.20928689047961699</v>
      </c>
      <c r="AH57" s="11">
        <f>VLOOKUP($A57,'2021 Team Advanced Stats'!$A$2:$CB$131,45,FALSE)</f>
        <v>149.01226602148699</v>
      </c>
      <c r="AI57" s="11">
        <f>VLOOKUP($A57,'2021 Team Advanced Stats'!$A$2:$CB$131,46,FALSE)</f>
        <v>0.426966292134831</v>
      </c>
      <c r="AJ57" s="11">
        <f>VLOOKUP($A57,'2021 Team Advanced Stats'!$A$2:$CB$131,47,FALSE)</f>
        <v>1.3121173962682899</v>
      </c>
      <c r="AK57" s="11">
        <f>VLOOKUP($A57,'2021 Team Advanced Stats'!$A$2:$CB$131,50,FALSE)</f>
        <v>3.15405405405405</v>
      </c>
      <c r="AL57" s="11">
        <f>VLOOKUP($A57,'2021 Team Advanced Stats'!$A$2:$CB$131,57,FALSE)</f>
        <v>3.7454545454545398</v>
      </c>
      <c r="AM57" s="11">
        <f>VLOOKUP($A57,'2021 Team Advanced Stats'!$A$2:$CB$131,60,FALSE)</f>
        <v>0.23103932584269599</v>
      </c>
      <c r="AN57" s="11">
        <f>VLOOKUP($A57,'2021 Team Advanced Stats'!$A$2:$CB$131,61,FALSE)</f>
        <v>0.163623595505617</v>
      </c>
      <c r="AO57" s="11">
        <f>VLOOKUP($A57,'2021 Team Advanced Stats'!$A$2:$CB$131,62,FALSE)</f>
        <v>6.7415730337078594E-2</v>
      </c>
      <c r="AP57" s="11">
        <f>VLOOKUP($A57,'2021 Team Advanced Stats'!$A$2:$CB$131,72,FALSE)</f>
        <v>0.51966292134831404</v>
      </c>
      <c r="AQ57" s="11">
        <f>VLOOKUP($A57,'2021 Team Advanced Stats'!$A$2:$CB$131,73,FALSE)</f>
        <v>0.21425909108888699</v>
      </c>
      <c r="AR57" s="11">
        <f>VLOOKUP($A57,'2021 Team Advanced Stats'!$A$2:$CB$131,74,FALSE)</f>
        <v>79.275863702888103</v>
      </c>
      <c r="AS57" s="11">
        <f>VLOOKUP($A57,'2021 Team Advanced Stats'!$A$2:$CB$131,75,FALSE)</f>
        <v>0.42162162162162098</v>
      </c>
      <c r="AT57" s="11">
        <f>VLOOKUP($A57,'2021 Team Advanced Stats'!$A$2:$CB$131,76,FALSE)</f>
        <v>1.1074564050700999</v>
      </c>
      <c r="AU57" s="11">
        <f>VLOOKUP($A57,'2021 Team Advanced Stats'!$A$2:$CB$131,77,FALSE)</f>
        <v>0.473314606741573</v>
      </c>
      <c r="AV57" s="11">
        <f>VLOOKUP($A57,'2021 Team Advanced Stats'!$A$2:$CB$131,78,FALSE)</f>
        <v>0.241239676630224</v>
      </c>
      <c r="AW57" s="11">
        <f>VLOOKUP($A57,'2021 Team Advanced Stats'!$A$2:$CB$131,79,FALSE)</f>
        <v>0.43916913946587499</v>
      </c>
      <c r="AX57" s="11">
        <f>VLOOKUP($A57,'2021 Team Advanced Stats'!$A$2:$CB$131,80,FALSE)</f>
        <v>1.5278411437474599</v>
      </c>
      <c r="AY57" s="17" t="str">
        <f>IFERROR(VLOOKUP($A57,'2021PFF Preseason All Americans'!$H$3:$J$55,2,FALSE),"0")</f>
        <v>0</v>
      </c>
      <c r="AZ57" s="18" t="str">
        <f>IFERROR(VLOOKUP($A57,'2021PFF Preseason All Americans'!$H$3:$J$55,3,FALSE),"0")</f>
        <v>0</v>
      </c>
      <c r="BA57" s="12">
        <f t="shared" si="0"/>
        <v>0</v>
      </c>
    </row>
    <row r="58" spans="1:53" s="11" customFormat="1" x14ac:dyDescent="0.3">
      <c r="A58" s="5" t="s">
        <v>145</v>
      </c>
      <c r="B58" s="5">
        <f>VLOOKUP(A58,'Record-ATS'!$A$2:$E$131,3,FALSE)</f>
        <v>0.53900000000000003</v>
      </c>
      <c r="C58" s="5">
        <f>VLOOKUP(A58,'Record-ATS'!$A$2:$E$131,5,FALSE)</f>
        <v>7.8</v>
      </c>
      <c r="D58" s="5">
        <f>IFERROR(VLOOKUP(A58,'AP Preseason Rankings'!$C$2:$H$26,2,FALSE),VLOOKUP(A58,'ESPN FPI'!$A$2:$D$131,4,FALSE))</f>
        <v>87</v>
      </c>
      <c r="E58" s="5">
        <f>IFERROR(VLOOKUP(A58,'AP Final Rankings'!$C$2:$H$26,2,FALSE),VLOOKUP(A58,'ESPN FPI'!$A$2:$D$131,4,FALSE))</f>
        <v>87</v>
      </c>
      <c r="F58" s="5">
        <f>IFERROR(VLOOKUP(A58,'ESPN FPI'!$A$2:$C$131,3,FALSE),"NR")</f>
        <v>-4.5999999999999996</v>
      </c>
      <c r="G58" s="5">
        <f>VLOOKUP($A58,'ESPN FPI'!$A$2:$H$131,5,FALSE)</f>
        <v>80</v>
      </c>
      <c r="H58" s="5">
        <f>VLOOKUP($A58,'ESPN FPI'!$A$2:$H$131,6,FALSE)</f>
        <v>111</v>
      </c>
      <c r="I58" s="5">
        <f>VLOOKUP($A58,'ESPN FPI'!$A$2:$H$131,7,FALSE)</f>
        <v>98</v>
      </c>
      <c r="J58" s="5">
        <f>VLOOKUP($A58,'ESPN FPI'!$A$2:$H$131,8,FALSE)</f>
        <v>84</v>
      </c>
      <c r="K58" s="5">
        <f>VLOOKUP(A58,'ESPN Efficiency'!$A$2:$E$131,3,FALSE)</f>
        <v>44.9</v>
      </c>
      <c r="L58" s="5">
        <f>VLOOKUP($A58,'ESPN Efficiency'!$A$2:$E$131,4,FALSE)</f>
        <v>31.8</v>
      </c>
      <c r="M58" s="5">
        <f>VLOOKUP($A58,'ESPN Efficiency'!$A$2:$E$131,5,FALSE)</f>
        <v>57.6</v>
      </c>
      <c r="N58" s="11">
        <f>VLOOKUP($A58,'2021 Team Advanced Stats'!$A$2:$CB$131,5,FALSE)</f>
        <v>0.10490381051848199</v>
      </c>
      <c r="O58" s="11">
        <f>VLOOKUP($A58,'2021 Team Advanced Stats'!$A$2:$CB$131,6,FALSE)</f>
        <v>63.886420605755497</v>
      </c>
      <c r="P58" s="11">
        <f>VLOOKUP($A58,'2021 Team Advanced Stats'!$A$2:$CB$131,7,FALSE)</f>
        <v>0.37602627257799598</v>
      </c>
      <c r="Q58" s="11">
        <f>VLOOKUP($A58,'2021 Team Advanced Stats'!$A$2:$CB$131,8,FALSE)</f>
        <v>1.31581562370063</v>
      </c>
      <c r="R58" s="11">
        <f>VLOOKUP($A58,'2021 Team Advanced Stats'!$A$2:$CB$131,11,FALSE)</f>
        <v>3.06436363636363</v>
      </c>
      <c r="S58" s="11">
        <f>VLOOKUP($A58,'2021 Team Advanced Stats'!$A$2:$CB$131,18,FALSE)</f>
        <v>4.0833333333333304</v>
      </c>
      <c r="T58" s="11">
        <f>VLOOKUP($A58,'2021 Team Advanced Stats'!$A$2:$CB$131,21,FALSE)</f>
        <v>0.26108374384236399</v>
      </c>
      <c r="U58" s="11">
        <f>VLOOKUP($A58,'2021 Team Advanced Stats'!$A$2:$CB$131,22,FALSE)</f>
        <v>0.174055829228243</v>
      </c>
      <c r="V58" s="11">
        <f>VLOOKUP($A58,'2021 Team Advanced Stats'!$A$2:$CB$131,23,FALSE)</f>
        <v>8.7027914614121502E-2</v>
      </c>
      <c r="W58" s="11">
        <f>VLOOKUP($A58,'2021 Team Advanced Stats'!$A$2:$CB$131,32,FALSE)</f>
        <v>0.45155993431855501</v>
      </c>
      <c r="X58" s="11">
        <f>VLOOKUP($A58,'2021 Team Advanced Stats'!$A$2:$CB$131,33,FALSE)</f>
        <v>6.2063691593152899E-2</v>
      </c>
      <c r="Y58" s="11">
        <f>VLOOKUP($A58,'2021 Team Advanced Stats'!$A$2:$CB$131,34,FALSE)</f>
        <v>17.067515188117</v>
      </c>
      <c r="Z58" s="11">
        <f>VLOOKUP($A58,'2021 Team Advanced Stats'!$A$2:$CB$131,35,FALSE)</f>
        <v>0.38909090909090899</v>
      </c>
      <c r="AA58" s="11">
        <f>VLOOKUP($A58,'2021 Team Advanced Stats'!$A$2:$CB$131,36,FALSE)</f>
        <v>1.02936323640143</v>
      </c>
      <c r="AB58" s="11">
        <f>VLOOKUP($A58,'2021 Team Advanced Stats'!$A$2:$CB$131,37,FALSE)</f>
        <v>0.54187192118226601</v>
      </c>
      <c r="AC58" s="11">
        <f>VLOOKUP($A58,'2021 Team Advanced Stats'!$A$2:$CB$131,38,FALSE)</f>
        <v>0.17532343393817201</v>
      </c>
      <c r="AD58" s="11">
        <f>VLOOKUP($A58,'2021 Team Advanced Stats'!$A$2:$CB$131,39,FALSE)</f>
        <v>57.856733199597002</v>
      </c>
      <c r="AE58" s="11">
        <f>VLOOKUP($A58,'2021 Team Advanced Stats'!$A$2:$CB$131,40,FALSE)</f>
        <v>0.36969696969696902</v>
      </c>
      <c r="AF58" s="11">
        <f>VLOOKUP($A58,'2021 Team Advanced Stats'!$A$2:$CB$131,41,FALSE)</f>
        <v>1.56704845518436</v>
      </c>
      <c r="AG58" s="11">
        <f>VLOOKUP($A58,'2021 Team Advanced Stats'!$A$2:$CB$131,44,FALSE)</f>
        <v>0.14094742090415599</v>
      </c>
      <c r="AH58" s="11">
        <f>VLOOKUP($A58,'2021 Team Advanced Stats'!$A$2:$CB$131,45,FALSE)</f>
        <v>94.9985616894012</v>
      </c>
      <c r="AI58" s="11">
        <f>VLOOKUP($A58,'2021 Team Advanced Stats'!$A$2:$CB$131,46,FALSE)</f>
        <v>0.40949554896142398</v>
      </c>
      <c r="AJ58" s="11">
        <f>VLOOKUP($A58,'2021 Team Advanced Stats'!$A$2:$CB$131,47,FALSE)</f>
        <v>1.2847841418770101</v>
      </c>
      <c r="AK58" s="11">
        <f>VLOOKUP($A58,'2021 Team Advanced Stats'!$A$2:$CB$131,50,FALSE)</f>
        <v>3.3642361111111101</v>
      </c>
      <c r="AL58" s="11">
        <f>VLOOKUP($A58,'2021 Team Advanced Stats'!$A$2:$CB$131,57,FALSE)</f>
        <v>3.65</v>
      </c>
      <c r="AM58" s="11">
        <f>VLOOKUP($A58,'2021 Team Advanced Stats'!$A$2:$CB$131,60,FALSE)</f>
        <v>0.27596439169139397</v>
      </c>
      <c r="AN58" s="11">
        <f>VLOOKUP($A58,'2021 Team Advanced Stats'!$A$2:$CB$131,61,FALSE)</f>
        <v>0.16468842729970301</v>
      </c>
      <c r="AO58" s="11">
        <f>VLOOKUP($A58,'2021 Team Advanced Stats'!$A$2:$CB$131,62,FALSE)</f>
        <v>0.111275964391691</v>
      </c>
      <c r="AP58" s="11">
        <f>VLOOKUP($A58,'2021 Team Advanced Stats'!$A$2:$CB$131,72,FALSE)</f>
        <v>0.427299703264094</v>
      </c>
      <c r="AQ58" s="11">
        <f>VLOOKUP($A58,'2021 Team Advanced Stats'!$A$2:$CB$131,73,FALSE)</f>
        <v>0.113855598065369</v>
      </c>
      <c r="AR58" s="11">
        <f>VLOOKUP($A58,'2021 Team Advanced Stats'!$A$2:$CB$131,74,FALSE)</f>
        <v>32.790412242826299</v>
      </c>
      <c r="AS58" s="11">
        <f>VLOOKUP($A58,'2021 Team Advanced Stats'!$A$2:$CB$131,75,FALSE)</f>
        <v>0.46527777777777701</v>
      </c>
      <c r="AT58" s="11">
        <f>VLOOKUP($A58,'2021 Team Advanced Stats'!$A$2:$CB$131,76,FALSE)</f>
        <v>0.92730554567707302</v>
      </c>
      <c r="AU58" s="11">
        <f>VLOOKUP($A58,'2021 Team Advanced Stats'!$A$2:$CB$131,77,FALSE)</f>
        <v>0.55637982195845603</v>
      </c>
      <c r="AV58" s="11">
        <f>VLOOKUP($A58,'2021 Team Advanced Stats'!$A$2:$CB$131,78,FALSE)</f>
        <v>0.24967374952569299</v>
      </c>
      <c r="AW58" s="11">
        <f>VLOOKUP($A58,'2021 Team Advanced Stats'!$A$2:$CB$131,79,FALSE)</f>
        <v>0.37866666666666599</v>
      </c>
      <c r="AX58" s="11">
        <f>VLOOKUP($A58,'2021 Team Advanced Stats'!$A$2:$CB$131,80,FALSE)</f>
        <v>1.62212309885441</v>
      </c>
      <c r="AY58" s="17" t="str">
        <f>IFERROR(VLOOKUP($A58,'2021PFF Preseason All Americans'!$H$3:$J$55,2,FALSE),"0")</f>
        <v>0</v>
      </c>
      <c r="AZ58" s="18" t="str">
        <f>IFERROR(VLOOKUP($A58,'2021PFF Preseason All Americans'!$H$3:$J$55,3,FALSE),"0")</f>
        <v>0</v>
      </c>
      <c r="BA58" s="12">
        <f t="shared" si="0"/>
        <v>0</v>
      </c>
    </row>
    <row r="59" spans="1:53" s="11" customFormat="1" x14ac:dyDescent="0.3">
      <c r="A59" s="5" t="s">
        <v>172</v>
      </c>
      <c r="B59" s="5">
        <f>VLOOKUP(A59,'Record-ATS'!$A$2:$E$131,3,FALSE)</f>
        <v>0.53900000000000003</v>
      </c>
      <c r="C59" s="5">
        <f>VLOOKUP(A59,'Record-ATS'!$A$2:$E$131,5,FALSE)</f>
        <v>-1.7</v>
      </c>
      <c r="D59" s="5">
        <f>IFERROR(VLOOKUP(A59,'AP Preseason Rankings'!$C$2:$H$26,2,FALSE),VLOOKUP(A59,'ESPN FPI'!$A$2:$D$131,4,FALSE))</f>
        <v>36</v>
      </c>
      <c r="E59" s="5">
        <f>IFERROR(VLOOKUP(A59,'AP Final Rankings'!$C$2:$H$26,2,FALSE),VLOOKUP(A59,'ESPN FPI'!$A$2:$D$131,4,FALSE))</f>
        <v>36</v>
      </c>
      <c r="F59" s="5">
        <f>IFERROR(VLOOKUP(A59,'ESPN FPI'!$A$2:$C$131,3,FALSE),"NR")</f>
        <v>7.1</v>
      </c>
      <c r="G59" s="5">
        <f>VLOOKUP($A59,'ESPN FPI'!$A$2:$H$131,5,FALSE)</f>
        <v>41</v>
      </c>
      <c r="H59" s="5">
        <f>VLOOKUP($A59,'ESPN FPI'!$A$2:$H$131,6,FALSE)</f>
        <v>29</v>
      </c>
      <c r="I59" s="5">
        <f>VLOOKUP($A59,'ESPN FPI'!$A$2:$H$131,7,FALSE)</f>
        <v>54</v>
      </c>
      <c r="J59" s="5">
        <f>VLOOKUP($A59,'ESPN FPI'!$A$2:$H$131,8,FALSE)</f>
        <v>71</v>
      </c>
      <c r="K59" s="5">
        <f>VLOOKUP(A59,'ESPN Efficiency'!$A$2:$E$131,3,FALSE)</f>
        <v>58.6</v>
      </c>
      <c r="L59" s="5">
        <f>VLOOKUP($A59,'ESPN Efficiency'!$A$2:$E$131,4,FALSE)</f>
        <v>62.3</v>
      </c>
      <c r="M59" s="5">
        <f>VLOOKUP($A59,'ESPN Efficiency'!$A$2:$E$131,5,FALSE)</f>
        <v>62.5</v>
      </c>
      <c r="N59" s="11">
        <f>VLOOKUP($A59,'2021 Team Advanced Stats'!$A$2:$CB$131,5,FALSE)</f>
        <v>0.253174714098647</v>
      </c>
      <c r="O59" s="11">
        <f>VLOOKUP($A59,'2021 Team Advanced Stats'!$A$2:$CB$131,6,FALSE)</f>
        <v>245.83264738978599</v>
      </c>
      <c r="P59" s="11">
        <f>VLOOKUP($A59,'2021 Team Advanced Stats'!$A$2:$CB$131,7,FALSE)</f>
        <v>0.50566426364572603</v>
      </c>
      <c r="Q59" s="11">
        <f>VLOOKUP($A59,'2021 Team Advanced Stats'!$A$2:$CB$131,8,FALSE)</f>
        <v>1.1293189646967099</v>
      </c>
      <c r="R59" s="11">
        <f>VLOOKUP($A59,'2021 Team Advanced Stats'!$A$2:$CB$131,11,FALSE)</f>
        <v>3.15466101694915</v>
      </c>
      <c r="S59" s="11">
        <f>VLOOKUP($A59,'2021 Team Advanced Stats'!$A$2:$CB$131,18,FALSE)</f>
        <v>4.0568181818181799</v>
      </c>
      <c r="T59" s="11">
        <f>VLOOKUP($A59,'2021 Team Advanced Stats'!$A$2:$CB$131,21,FALSE)</f>
        <v>0.14109165808444901</v>
      </c>
      <c r="U59" s="11">
        <f>VLOOKUP($A59,'2021 Team Advanced Stats'!$A$2:$CB$131,22,FALSE)</f>
        <v>7.5180226570545794E-2</v>
      </c>
      <c r="V59" s="11">
        <f>VLOOKUP($A59,'2021 Team Advanced Stats'!$A$2:$CB$131,23,FALSE)</f>
        <v>6.5911431513903093E-2</v>
      </c>
      <c r="W59" s="11">
        <f>VLOOKUP($A59,'2021 Team Advanced Stats'!$A$2:$CB$131,32,FALSE)</f>
        <v>0.24304840370751801</v>
      </c>
      <c r="X59" s="11">
        <f>VLOOKUP($A59,'2021 Team Advanced Stats'!$A$2:$CB$131,33,FALSE)</f>
        <v>0.112113001246658</v>
      </c>
      <c r="Y59" s="11">
        <f>VLOOKUP($A59,'2021 Team Advanced Stats'!$A$2:$CB$131,34,FALSE)</f>
        <v>26.4586682942113</v>
      </c>
      <c r="Z59" s="11">
        <f>VLOOKUP($A59,'2021 Team Advanced Stats'!$A$2:$CB$131,35,FALSE)</f>
        <v>0.5</v>
      </c>
      <c r="AA59" s="11">
        <f>VLOOKUP($A59,'2021 Team Advanced Stats'!$A$2:$CB$131,36,FALSE)</f>
        <v>0.77633083214724596</v>
      </c>
      <c r="AB59" s="11">
        <f>VLOOKUP($A59,'2021 Team Advanced Stats'!$A$2:$CB$131,37,FALSE)</f>
        <v>0.75592173017507702</v>
      </c>
      <c r="AC59" s="11">
        <f>VLOOKUP($A59,'2021 Team Advanced Stats'!$A$2:$CB$131,38,FALSE)</f>
        <v>0.30899582882641402</v>
      </c>
      <c r="AD59" s="11">
        <f>VLOOKUP($A59,'2021 Team Advanced Stats'!$A$2:$CB$131,39,FALSE)</f>
        <v>226.802938358587</v>
      </c>
      <c r="AE59" s="11">
        <f>VLOOKUP($A59,'2021 Team Advanced Stats'!$A$2:$CB$131,40,FALSE)</f>
        <v>0.50817438692098005</v>
      </c>
      <c r="AF59" s="11">
        <f>VLOOKUP($A59,'2021 Team Advanced Stats'!$A$2:$CB$131,41,FALSE)</f>
        <v>1.2409881326346099</v>
      </c>
      <c r="AG59" s="11">
        <f>VLOOKUP($A59,'2021 Team Advanced Stats'!$A$2:$CB$131,44,FALSE)</f>
        <v>0.18437501858518901</v>
      </c>
      <c r="AH59" s="11">
        <f>VLOOKUP($A59,'2021 Team Advanced Stats'!$A$2:$CB$131,45,FALSE)</f>
        <v>147.868764905322</v>
      </c>
      <c r="AI59" s="11">
        <f>VLOOKUP($A59,'2021 Team Advanced Stats'!$A$2:$CB$131,46,FALSE)</f>
        <v>0.399002493765586</v>
      </c>
      <c r="AJ59" s="11">
        <f>VLOOKUP($A59,'2021 Team Advanced Stats'!$A$2:$CB$131,47,FALSE)</f>
        <v>1.3344890303847501</v>
      </c>
      <c r="AK59" s="11">
        <f>VLOOKUP($A59,'2021 Team Advanced Stats'!$A$2:$CB$131,50,FALSE)</f>
        <v>2.8727272727272699</v>
      </c>
      <c r="AL59" s="11">
        <f>VLOOKUP($A59,'2021 Team Advanced Stats'!$A$2:$CB$131,57,FALSE)</f>
        <v>3.9838709677419302</v>
      </c>
      <c r="AM59" s="11">
        <f>VLOOKUP($A59,'2021 Team Advanced Stats'!$A$2:$CB$131,60,FALSE)</f>
        <v>0.15461346633416401</v>
      </c>
      <c r="AN59" s="11">
        <f>VLOOKUP($A59,'2021 Team Advanced Stats'!$A$2:$CB$131,61,FALSE)</f>
        <v>0.104738154613466</v>
      </c>
      <c r="AO59" s="11">
        <f>VLOOKUP($A59,'2021 Team Advanced Stats'!$A$2:$CB$131,62,FALSE)</f>
        <v>4.9875311720698201E-2</v>
      </c>
      <c r="AP59" s="11">
        <f>VLOOKUP($A59,'2021 Team Advanced Stats'!$A$2:$CB$131,72,FALSE)</f>
        <v>0.466334164588528</v>
      </c>
      <c r="AQ59" s="11">
        <f>VLOOKUP($A59,'2021 Team Advanced Stats'!$A$2:$CB$131,73,FALSE)</f>
        <v>9.9218819668992195E-2</v>
      </c>
      <c r="AR59" s="11">
        <f>VLOOKUP($A59,'2021 Team Advanced Stats'!$A$2:$CB$131,74,FALSE)</f>
        <v>37.107838556203099</v>
      </c>
      <c r="AS59" s="11">
        <f>VLOOKUP($A59,'2021 Team Advanced Stats'!$A$2:$CB$131,75,FALSE)</f>
        <v>0.40909090909090901</v>
      </c>
      <c r="AT59" s="11">
        <f>VLOOKUP($A59,'2021 Team Advanced Stats'!$A$2:$CB$131,76,FALSE)</f>
        <v>0.95977536895787496</v>
      </c>
      <c r="AU59" s="11">
        <f>VLOOKUP($A59,'2021 Team Advanced Stats'!$A$2:$CB$131,77,FALSE)</f>
        <v>0.52867830423940099</v>
      </c>
      <c r="AV59" s="11">
        <f>VLOOKUP($A59,'2021 Team Advanced Stats'!$A$2:$CB$131,78,FALSE)</f>
        <v>0.279324486952506</v>
      </c>
      <c r="AW59" s="11">
        <f>VLOOKUP($A59,'2021 Team Advanced Stats'!$A$2:$CB$131,79,FALSE)</f>
        <v>0.39386792452830099</v>
      </c>
      <c r="AX59" s="11">
        <f>VLOOKUP($A59,'2021 Team Advanced Stats'!$A$2:$CB$131,80,FALSE)</f>
        <v>1.6777895704944099</v>
      </c>
      <c r="AY59" s="17" t="str">
        <f>IFERROR(VLOOKUP($A59,'2021PFF Preseason All Americans'!$H$3:$J$55,2,FALSE),"0")</f>
        <v>0</v>
      </c>
      <c r="AZ59" s="18" t="str">
        <f>IFERROR(VLOOKUP($A59,'2021PFF Preseason All Americans'!$H$3:$J$55,3,FALSE),"0")</f>
        <v>0</v>
      </c>
      <c r="BA59" s="12">
        <f t="shared" si="0"/>
        <v>0</v>
      </c>
    </row>
    <row r="60" spans="1:53" s="11" customFormat="1" x14ac:dyDescent="0.3">
      <c r="A60" s="5" t="s">
        <v>146</v>
      </c>
      <c r="B60" s="5">
        <f>VLOOKUP(A60,'Record-ATS'!$A$2:$E$131,3,FALSE)</f>
        <v>0.53900000000000003</v>
      </c>
      <c r="C60" s="5">
        <f>VLOOKUP(A60,'Record-ATS'!$A$2:$E$131,5,FALSE)</f>
        <v>1.8</v>
      </c>
      <c r="D60" s="5">
        <f>IFERROR(VLOOKUP(A60,'AP Preseason Rankings'!$C$2:$H$26,2,FALSE),VLOOKUP(A60,'ESPN FPI'!$A$2:$D$131,4,FALSE))</f>
        <v>52</v>
      </c>
      <c r="E60" s="5">
        <f>IFERROR(VLOOKUP(A60,'AP Final Rankings'!$C$2:$H$26,2,FALSE),VLOOKUP(A60,'ESPN FPI'!$A$2:$D$131,4,FALSE))</f>
        <v>52</v>
      </c>
      <c r="F60" s="5">
        <f>IFERROR(VLOOKUP(A60,'ESPN FPI'!$A$2:$C$131,3,FALSE),"NR")</f>
        <v>3.5</v>
      </c>
      <c r="G60" s="5">
        <f>VLOOKUP($A60,'ESPN FPI'!$A$2:$H$131,5,FALSE)</f>
        <v>59</v>
      </c>
      <c r="H60" s="5">
        <f>VLOOKUP($A60,'ESPN FPI'!$A$2:$H$131,6,FALSE)</f>
        <v>69</v>
      </c>
      <c r="I60" s="5">
        <f>VLOOKUP($A60,'ESPN FPI'!$A$2:$H$131,7,FALSE)</f>
        <v>51</v>
      </c>
      <c r="J60" s="5">
        <f>VLOOKUP($A60,'ESPN FPI'!$A$2:$H$131,8,FALSE)</f>
        <v>59</v>
      </c>
      <c r="K60" s="5">
        <f>VLOOKUP(A60,'ESPN Efficiency'!$A$2:$E$131,3,FALSE)</f>
        <v>61.1</v>
      </c>
      <c r="L60" s="5">
        <f>VLOOKUP($A60,'ESPN Efficiency'!$A$2:$E$131,4,FALSE)</f>
        <v>71.900000000000006</v>
      </c>
      <c r="M60" s="5">
        <f>VLOOKUP($A60,'ESPN Efficiency'!$A$2:$E$131,5,FALSE)</f>
        <v>42.9</v>
      </c>
      <c r="N60" s="11">
        <f>VLOOKUP($A60,'2021 Team Advanced Stats'!$A$2:$CB$131,5,FALSE)</f>
        <v>0.32603712906582799</v>
      </c>
      <c r="O60" s="11">
        <f>VLOOKUP($A60,'2021 Team Advanced Stats'!$A$2:$CB$131,6,FALSE)</f>
        <v>277.13155970595301</v>
      </c>
      <c r="P60" s="11">
        <f>VLOOKUP($A60,'2021 Team Advanced Stats'!$A$2:$CB$131,7,FALSE)</f>
        <v>0.503529411764705</v>
      </c>
      <c r="Q60" s="11">
        <f>VLOOKUP($A60,'2021 Team Advanced Stats'!$A$2:$CB$131,8,FALSE)</f>
        <v>1.1728813437221599</v>
      </c>
      <c r="R60" s="11">
        <f>VLOOKUP($A60,'2021 Team Advanced Stats'!$A$2:$CB$131,11,FALSE)</f>
        <v>3.6642276422764199</v>
      </c>
      <c r="S60" s="11">
        <f>VLOOKUP($A60,'2021 Team Advanced Stats'!$A$2:$CB$131,18,FALSE)</f>
        <v>4.7922077922077904</v>
      </c>
      <c r="T60" s="11">
        <f>VLOOKUP($A60,'2021 Team Advanced Stats'!$A$2:$CB$131,21,FALSE)</f>
        <v>0.129411764705882</v>
      </c>
      <c r="U60" s="11">
        <f>VLOOKUP($A60,'2021 Team Advanced Stats'!$A$2:$CB$131,22,FALSE)</f>
        <v>6.9411764705882298E-2</v>
      </c>
      <c r="V60" s="11">
        <f>VLOOKUP($A60,'2021 Team Advanced Stats'!$A$2:$CB$131,23,FALSE)</f>
        <v>0.06</v>
      </c>
      <c r="W60" s="11">
        <f>VLOOKUP($A60,'2021 Team Advanced Stats'!$A$2:$CB$131,32,FALSE)</f>
        <v>0.57882352941176396</v>
      </c>
      <c r="X60" s="11">
        <f>VLOOKUP($A60,'2021 Team Advanced Stats'!$A$2:$CB$131,33,FALSE)</f>
        <v>0.30215688432614601</v>
      </c>
      <c r="Y60" s="11">
        <f>VLOOKUP($A60,'2021 Team Advanced Stats'!$A$2:$CB$131,34,FALSE)</f>
        <v>148.661187088464</v>
      </c>
      <c r="Z60" s="11">
        <f>VLOOKUP($A60,'2021 Team Advanced Stats'!$A$2:$CB$131,35,FALSE)</f>
        <v>0.54065040650406504</v>
      </c>
      <c r="AA60" s="11">
        <f>VLOOKUP($A60,'2021 Team Advanced Stats'!$A$2:$CB$131,36,FALSE)</f>
        <v>0.94367653115904304</v>
      </c>
      <c r="AB60" s="11">
        <f>VLOOKUP($A60,'2021 Team Advanced Stats'!$A$2:$CB$131,37,FALSE)</f>
        <v>0.41647058823529398</v>
      </c>
      <c r="AC60" s="11">
        <f>VLOOKUP($A60,'2021 Team Advanced Stats'!$A$2:$CB$131,38,FALSE)</f>
        <v>0.38450991907448401</v>
      </c>
      <c r="AD60" s="11">
        <f>VLOOKUP($A60,'2021 Team Advanced Stats'!$A$2:$CB$131,39,FALSE)</f>
        <v>136.11651135236701</v>
      </c>
      <c r="AE60" s="11">
        <f>VLOOKUP($A60,'2021 Team Advanced Stats'!$A$2:$CB$131,40,FALSE)</f>
        <v>0.45762711864406702</v>
      </c>
      <c r="AF60" s="11">
        <f>VLOOKUP($A60,'2021 Team Advanced Stats'!$A$2:$CB$131,41,FALSE)</f>
        <v>1.5492299865727199</v>
      </c>
      <c r="AG60" s="11">
        <f>VLOOKUP($A60,'2021 Team Advanced Stats'!$A$2:$CB$131,44,FALSE)</f>
        <v>0.20521999162806501</v>
      </c>
      <c r="AH60" s="11">
        <f>VLOOKUP($A60,'2021 Team Advanced Stats'!$A$2:$CB$131,45,FALSE)</f>
        <v>178.951832699672</v>
      </c>
      <c r="AI60" s="11">
        <f>VLOOKUP($A60,'2021 Team Advanced Stats'!$A$2:$CB$131,46,FALSE)</f>
        <v>0.43119266055045802</v>
      </c>
      <c r="AJ60" s="11">
        <f>VLOOKUP($A60,'2021 Team Advanced Stats'!$A$2:$CB$131,47,FALSE)</f>
        <v>1.2410533375670101</v>
      </c>
      <c r="AK60" s="11">
        <f>VLOOKUP($A60,'2021 Team Advanced Stats'!$A$2:$CB$131,50,FALSE)</f>
        <v>3.0627403846153798</v>
      </c>
      <c r="AL60" s="11">
        <f>VLOOKUP($A60,'2021 Team Advanced Stats'!$A$2:$CB$131,57,FALSE)</f>
        <v>3.93055555555555</v>
      </c>
      <c r="AM60" s="11">
        <f>VLOOKUP($A60,'2021 Team Advanced Stats'!$A$2:$CB$131,60,FALSE)</f>
        <v>0.15940366972476999</v>
      </c>
      <c r="AN60" s="11">
        <f>VLOOKUP($A60,'2021 Team Advanced Stats'!$A$2:$CB$131,61,FALSE)</f>
        <v>8.6009174311926603E-2</v>
      </c>
      <c r="AO60" s="11">
        <f>VLOOKUP($A60,'2021 Team Advanced Stats'!$A$2:$CB$131,62,FALSE)</f>
        <v>7.3394495412843999E-2</v>
      </c>
      <c r="AP60" s="11">
        <f>VLOOKUP($A60,'2021 Team Advanced Stats'!$A$2:$CB$131,72,FALSE)</f>
        <v>0.47706422018348599</v>
      </c>
      <c r="AQ60" s="11">
        <f>VLOOKUP($A60,'2021 Team Advanced Stats'!$A$2:$CB$131,73,FALSE)</f>
        <v>0.155541994636157</v>
      </c>
      <c r="AR60" s="11">
        <f>VLOOKUP($A60,'2021 Team Advanced Stats'!$A$2:$CB$131,74,FALSE)</f>
        <v>64.705469768641507</v>
      </c>
      <c r="AS60" s="11">
        <f>VLOOKUP($A60,'2021 Team Advanced Stats'!$A$2:$CB$131,75,FALSE)</f>
        <v>0.45192307692307598</v>
      </c>
      <c r="AT60" s="11">
        <f>VLOOKUP($A60,'2021 Team Advanced Stats'!$A$2:$CB$131,76,FALSE)</f>
        <v>0.90256080275240302</v>
      </c>
      <c r="AU60" s="11">
        <f>VLOOKUP($A60,'2021 Team Advanced Stats'!$A$2:$CB$131,77,FALSE)</f>
        <v>0.51720183486238502</v>
      </c>
      <c r="AV60" s="11">
        <f>VLOOKUP($A60,'2021 Team Advanced Stats'!$A$2:$CB$131,78,FALSE)</f>
        <v>0.27038647589395298</v>
      </c>
      <c r="AW60" s="11">
        <f>VLOOKUP($A60,'2021 Team Advanced Stats'!$A$2:$CB$131,79,FALSE)</f>
        <v>0.41685144124168499</v>
      </c>
      <c r="AX60" s="11">
        <f>VLOOKUP($A60,'2021 Team Advanced Stats'!$A$2:$CB$131,80,FALSE)</f>
        <v>1.57954587238162</v>
      </c>
      <c r="AY60" s="17" t="str">
        <f>IFERROR(VLOOKUP($A60,'2021PFF Preseason All Americans'!$H$3:$J$55,2,FALSE),"0")</f>
        <v>0</v>
      </c>
      <c r="AZ60" s="18" t="str">
        <f>IFERROR(VLOOKUP($A60,'2021PFF Preseason All Americans'!$H$3:$J$55,3,FALSE),"0")</f>
        <v>0</v>
      </c>
      <c r="BA60" s="12">
        <f t="shared" si="0"/>
        <v>0</v>
      </c>
    </row>
    <row r="61" spans="1:53" s="11" customFormat="1" x14ac:dyDescent="0.3">
      <c r="A61" s="5" t="s">
        <v>173</v>
      </c>
      <c r="B61" s="5">
        <f>VLOOKUP(A61,'Record-ATS'!$A$2:$E$131,3,FALSE)</f>
        <v>0.53900000000000003</v>
      </c>
      <c r="C61" s="5">
        <f>VLOOKUP(A61,'Record-ATS'!$A$2:$E$131,5,FALSE)</f>
        <v>0.9</v>
      </c>
      <c r="D61" s="5">
        <f>IFERROR(VLOOKUP(A61,'AP Preseason Rankings'!$C$2:$H$26,2,FALSE),VLOOKUP(A61,'ESPN FPI'!$A$2:$D$131,4,FALSE))</f>
        <v>19</v>
      </c>
      <c r="E61" s="5">
        <f>IFERROR(VLOOKUP(A61,'AP Final Rankings'!$C$2:$H$26,2,FALSE),VLOOKUP(A61,'ESPN FPI'!$A$2:$D$131,4,FALSE))</f>
        <v>17</v>
      </c>
      <c r="F61" s="5">
        <f>IFERROR(VLOOKUP(A61,'ESPN FPI'!$A$2:$C$131,3,FALSE),"NR")</f>
        <v>11.8</v>
      </c>
      <c r="G61" s="5">
        <f>VLOOKUP($A61,'ESPN FPI'!$A$2:$H$131,5,FALSE)</f>
        <v>37</v>
      </c>
      <c r="H61" s="5">
        <f>VLOOKUP($A61,'ESPN FPI'!$A$2:$H$131,6,FALSE)</f>
        <v>10</v>
      </c>
      <c r="I61" s="5">
        <f>VLOOKUP($A61,'ESPN FPI'!$A$2:$H$131,7,FALSE)</f>
        <v>14</v>
      </c>
      <c r="J61" s="5">
        <f>VLOOKUP($A61,'ESPN FPI'!$A$2:$H$131,8,FALSE)</f>
        <v>33</v>
      </c>
      <c r="K61" s="5">
        <f>VLOOKUP(A61,'ESPN Efficiency'!$A$2:$E$131,3,FALSE)</f>
        <v>68.7</v>
      </c>
      <c r="L61" s="5">
        <f>VLOOKUP($A61,'ESPN Efficiency'!$A$2:$E$131,4,FALSE)</f>
        <v>51.6</v>
      </c>
      <c r="M61" s="5">
        <f>VLOOKUP($A61,'ESPN Efficiency'!$A$2:$E$131,5,FALSE)</f>
        <v>76.400000000000006</v>
      </c>
      <c r="N61" s="11">
        <f>VLOOKUP($A61,'2021 Team Advanced Stats'!$A$2:$CB$131,5,FALSE)</f>
        <v>0.141360979473866</v>
      </c>
      <c r="O61" s="11">
        <f>VLOOKUP($A61,'2021 Team Advanced Stats'!$A$2:$CB$131,6,FALSE)</f>
        <v>136.27198421280701</v>
      </c>
      <c r="P61" s="11">
        <f>VLOOKUP($A61,'2021 Team Advanced Stats'!$A$2:$CB$131,7,FALSE)</f>
        <v>0.39937759336099499</v>
      </c>
      <c r="Q61" s="11">
        <f>VLOOKUP($A61,'2021 Team Advanced Stats'!$A$2:$CB$131,8,FALSE)</f>
        <v>1.27650940983062</v>
      </c>
      <c r="R61" s="11">
        <f>VLOOKUP($A61,'2021 Team Advanced Stats'!$A$2:$CB$131,11,FALSE)</f>
        <v>2.7007075471698099</v>
      </c>
      <c r="S61" s="11">
        <f>VLOOKUP($A61,'2021 Team Advanced Stats'!$A$2:$CB$131,18,FALSE)</f>
        <v>3.4545454545454501</v>
      </c>
      <c r="T61" s="11">
        <f>VLOOKUP($A61,'2021 Team Advanced Stats'!$A$2:$CB$131,21,FALSE)</f>
        <v>0.151452282157676</v>
      </c>
      <c r="U61" s="11">
        <f>VLOOKUP($A61,'2021 Team Advanced Stats'!$A$2:$CB$131,22,FALSE)</f>
        <v>0.109958506224066</v>
      </c>
      <c r="V61" s="11">
        <f>VLOOKUP($A61,'2021 Team Advanced Stats'!$A$2:$CB$131,23,FALSE)</f>
        <v>4.1493775933609901E-2</v>
      </c>
      <c r="W61" s="11">
        <f>VLOOKUP($A61,'2021 Team Advanced Stats'!$A$2:$CB$131,32,FALSE)</f>
        <v>0.439834024896265</v>
      </c>
      <c r="X61" s="11">
        <f>VLOOKUP($A61,'2021 Team Advanced Stats'!$A$2:$CB$131,33,FALSE)</f>
        <v>1.7689447029040399E-2</v>
      </c>
      <c r="Y61" s="11">
        <f>VLOOKUP($A61,'2021 Team Advanced Stats'!$A$2:$CB$131,34,FALSE)</f>
        <v>7.5003255403131499</v>
      </c>
      <c r="Z61" s="11">
        <f>VLOOKUP($A61,'2021 Team Advanced Stats'!$A$2:$CB$131,35,FALSE)</f>
        <v>0.39150943396226401</v>
      </c>
      <c r="AA61" s="11">
        <f>VLOOKUP($A61,'2021 Team Advanced Stats'!$A$2:$CB$131,36,FALSE)</f>
        <v>0.89811551706825199</v>
      </c>
      <c r="AB61" s="11">
        <f>VLOOKUP($A61,'2021 Team Advanced Stats'!$A$2:$CB$131,37,FALSE)</f>
        <v>0.560165975103734</v>
      </c>
      <c r="AC61" s="11">
        <f>VLOOKUP($A61,'2021 Team Advanced Stats'!$A$2:$CB$131,38,FALSE)</f>
        <v>0.238466034578692</v>
      </c>
      <c r="AD61" s="11">
        <f>VLOOKUP($A61,'2021 Team Advanced Stats'!$A$2:$CB$131,39,FALSE)</f>
        <v>128.771658672493</v>
      </c>
      <c r="AE61" s="11">
        <f>VLOOKUP($A61,'2021 Team Advanced Stats'!$A$2:$CB$131,40,FALSE)</f>
        <v>0.405555555555555</v>
      </c>
      <c r="AF61" s="11">
        <f>VLOOKUP($A61,'2021 Team Advanced Stats'!$A$2:$CB$131,41,FALSE)</f>
        <v>1.5633285248925199</v>
      </c>
      <c r="AG61" s="11">
        <f>VLOOKUP($A61,'2021 Team Advanced Stats'!$A$2:$CB$131,44,FALSE)</f>
        <v>5.9686879148079998E-2</v>
      </c>
      <c r="AH61" s="11">
        <f>VLOOKUP($A61,'2021 Team Advanced Stats'!$A$2:$CB$131,45,FALSE)</f>
        <v>61.0596773684859</v>
      </c>
      <c r="AI61" s="11">
        <f>VLOOKUP($A61,'2021 Team Advanced Stats'!$A$2:$CB$131,46,FALSE)</f>
        <v>0.39393939393939298</v>
      </c>
      <c r="AJ61" s="11">
        <f>VLOOKUP($A61,'2021 Team Advanced Stats'!$A$2:$CB$131,47,FALSE)</f>
        <v>1.1031327585383801</v>
      </c>
      <c r="AK61" s="11">
        <f>VLOOKUP($A61,'2021 Team Advanced Stats'!$A$2:$CB$131,50,FALSE)</f>
        <v>2.9460694698354599</v>
      </c>
      <c r="AL61" s="11">
        <f>VLOOKUP($A61,'2021 Team Advanced Stats'!$A$2:$CB$131,57,FALSE)</f>
        <v>2.4782608695652102</v>
      </c>
      <c r="AM61" s="11">
        <f>VLOOKUP($A61,'2021 Team Advanced Stats'!$A$2:$CB$131,60,FALSE)</f>
        <v>0.16031280547409499</v>
      </c>
      <c r="AN61" s="11">
        <f>VLOOKUP($A61,'2021 Team Advanced Stats'!$A$2:$CB$131,61,FALSE)</f>
        <v>9.9706744868035102E-2</v>
      </c>
      <c r="AO61" s="11">
        <f>VLOOKUP($A61,'2021 Team Advanced Stats'!$A$2:$CB$131,62,FALSE)</f>
        <v>6.0606060606060601E-2</v>
      </c>
      <c r="AP61" s="11">
        <f>VLOOKUP($A61,'2021 Team Advanced Stats'!$A$2:$CB$131,72,FALSE)</f>
        <v>0.53470185728250197</v>
      </c>
      <c r="AQ61" s="11">
        <f>VLOOKUP($A61,'2021 Team Advanced Stats'!$A$2:$CB$131,73,FALSE)</f>
        <v>8.1189120451165095E-2</v>
      </c>
      <c r="AR61" s="11">
        <f>VLOOKUP($A61,'2021 Team Advanced Stats'!$A$2:$CB$131,74,FALSE)</f>
        <v>44.4104488867873</v>
      </c>
      <c r="AS61" s="11">
        <f>VLOOKUP($A61,'2021 Team Advanced Stats'!$A$2:$CB$131,75,FALSE)</f>
        <v>0.41864716636197402</v>
      </c>
      <c r="AT61" s="11">
        <f>VLOOKUP($A61,'2021 Team Advanced Stats'!$A$2:$CB$131,76,FALSE)</f>
        <v>0.88532303816824298</v>
      </c>
      <c r="AU61" s="11">
        <f>VLOOKUP($A61,'2021 Team Advanced Stats'!$A$2:$CB$131,77,FALSE)</f>
        <v>0.46529814271749698</v>
      </c>
      <c r="AV61" s="11">
        <f>VLOOKUP($A61,'2021 Team Advanced Stats'!$A$2:$CB$131,78,FALSE)</f>
        <v>3.4977370759870903E-2</v>
      </c>
      <c r="AW61" s="11">
        <f>VLOOKUP($A61,'2021 Team Advanced Stats'!$A$2:$CB$131,79,FALSE)</f>
        <v>0.36554621848739399</v>
      </c>
      <c r="AX61" s="11">
        <f>VLOOKUP($A61,'2021 Team Advanced Stats'!$A$2:$CB$131,80,FALSE)</f>
        <v>1.3897903790255299</v>
      </c>
      <c r="AY61" s="17">
        <f>IFERROR(VLOOKUP($A61,'2021PFF Preseason All Americans'!$H$3:$J$55,2,FALSE),"0")</f>
        <v>0</v>
      </c>
      <c r="AZ61" s="18">
        <f>IFERROR(VLOOKUP($A61,'2021PFF Preseason All Americans'!$H$3:$J$55,3,FALSE),"0")</f>
        <v>1</v>
      </c>
      <c r="BA61" s="12">
        <f t="shared" si="0"/>
        <v>1</v>
      </c>
    </row>
    <row r="62" spans="1:53" s="11" customFormat="1" x14ac:dyDescent="0.3">
      <c r="A62" s="5" t="s">
        <v>180</v>
      </c>
      <c r="B62" s="5">
        <f>VLOOKUP(A62,'Record-ATS'!$A$2:$E$131,3,FALSE)</f>
        <v>0.53900000000000003</v>
      </c>
      <c r="C62" s="5">
        <f>VLOOKUP(A62,'Record-ATS'!$A$2:$E$131,5,FALSE)</f>
        <v>3</v>
      </c>
      <c r="D62" s="5">
        <f>IFERROR(VLOOKUP(A62,'AP Preseason Rankings'!$C$2:$H$26,2,FALSE),VLOOKUP(A62,'ESPN FPI'!$A$2:$D$131,4,FALSE))</f>
        <v>69</v>
      </c>
      <c r="E62" s="5">
        <f>IFERROR(VLOOKUP(A62,'AP Final Rankings'!$C$2:$H$26,2,FALSE),VLOOKUP(A62,'ESPN FPI'!$A$2:$D$131,4,FALSE))</f>
        <v>69</v>
      </c>
      <c r="F62" s="5">
        <f>IFERROR(VLOOKUP(A62,'ESPN FPI'!$A$2:$C$131,3,FALSE),"NR")</f>
        <v>0.3</v>
      </c>
      <c r="G62" s="5">
        <f>VLOOKUP($A62,'ESPN FPI'!$A$2:$H$131,5,FALSE)</f>
        <v>43</v>
      </c>
      <c r="H62" s="5">
        <f>VLOOKUP($A62,'ESPN FPI'!$A$2:$H$131,6,FALSE)</f>
        <v>9</v>
      </c>
      <c r="I62" s="5">
        <f>VLOOKUP($A62,'ESPN FPI'!$A$2:$H$131,7,FALSE)</f>
        <v>75</v>
      </c>
      <c r="J62" s="5">
        <f>VLOOKUP($A62,'ESPN FPI'!$A$2:$H$131,8,FALSE)</f>
        <v>95</v>
      </c>
      <c r="K62" s="5">
        <f>VLOOKUP(A62,'ESPN Efficiency'!$A$2:$E$131,3,FALSE)</f>
        <v>46.7</v>
      </c>
      <c r="L62" s="5">
        <f>VLOOKUP($A62,'ESPN Efficiency'!$A$2:$E$131,4,FALSE)</f>
        <v>30.8</v>
      </c>
      <c r="M62" s="5">
        <f>VLOOKUP($A62,'ESPN Efficiency'!$A$2:$E$131,5,FALSE)</f>
        <v>62.9</v>
      </c>
      <c r="N62" s="11">
        <f>VLOOKUP($A62,'2021 Team Advanced Stats'!$A$2:$CB$131,5,FALSE)</f>
        <v>0.155453112485513</v>
      </c>
      <c r="O62" s="11">
        <f>VLOOKUP($A62,'2021 Team Advanced Stats'!$A$2:$CB$131,6,FALSE)</f>
        <v>127.005192900664</v>
      </c>
      <c r="P62" s="11">
        <f>VLOOKUP($A62,'2021 Team Advanced Stats'!$A$2:$CB$131,7,FALSE)</f>
        <v>0.400244798041615</v>
      </c>
      <c r="Q62" s="11">
        <f>VLOOKUP($A62,'2021 Team Advanced Stats'!$A$2:$CB$131,8,FALSE)</f>
        <v>1.2929434524807799</v>
      </c>
      <c r="R62" s="11">
        <f>VLOOKUP($A62,'2021 Team Advanced Stats'!$A$2:$CB$131,11,FALSE)</f>
        <v>2.9517321016166198</v>
      </c>
      <c r="S62" s="11">
        <f>VLOOKUP($A62,'2021 Team Advanced Stats'!$A$2:$CB$131,18,FALSE)</f>
        <v>3.2428571428571402</v>
      </c>
      <c r="T62" s="11">
        <f>VLOOKUP($A62,'2021 Team Advanced Stats'!$A$2:$CB$131,21,FALSE)</f>
        <v>0.18727050183598501</v>
      </c>
      <c r="U62" s="11">
        <f>VLOOKUP($A62,'2021 Team Advanced Stats'!$A$2:$CB$131,22,FALSE)</f>
        <v>0.133414932680538</v>
      </c>
      <c r="V62" s="11">
        <f>VLOOKUP($A62,'2021 Team Advanced Stats'!$A$2:$CB$131,23,FALSE)</f>
        <v>5.3855569155446703E-2</v>
      </c>
      <c r="W62" s="11">
        <f>VLOOKUP($A62,'2021 Team Advanced Stats'!$A$2:$CB$131,32,FALSE)</f>
        <v>0.52998776009791904</v>
      </c>
      <c r="X62" s="11">
        <f>VLOOKUP($A62,'2021 Team Advanced Stats'!$A$2:$CB$131,33,FALSE)</f>
        <v>6.9971058630253893E-2</v>
      </c>
      <c r="Y62" s="11">
        <f>VLOOKUP($A62,'2021 Team Advanced Stats'!$A$2:$CB$131,34,FALSE)</f>
        <v>30.297468386899901</v>
      </c>
      <c r="Z62" s="11">
        <f>VLOOKUP($A62,'2021 Team Advanced Stats'!$A$2:$CB$131,35,FALSE)</f>
        <v>0.41570438799076198</v>
      </c>
      <c r="AA62" s="11">
        <f>VLOOKUP($A62,'2021 Team Advanced Stats'!$A$2:$CB$131,36,FALSE)</f>
        <v>0.87841371317901795</v>
      </c>
      <c r="AB62" s="11">
        <f>VLOOKUP($A62,'2021 Team Advanced Stats'!$A$2:$CB$131,37,FALSE)</f>
        <v>0.46389228886168898</v>
      </c>
      <c r="AC62" s="11">
        <f>VLOOKUP($A62,'2021 Team Advanced Stats'!$A$2:$CB$131,38,FALSE)</f>
        <v>0.27378137904331201</v>
      </c>
      <c r="AD62" s="11">
        <f>VLOOKUP($A62,'2021 Team Advanced Stats'!$A$2:$CB$131,39,FALSE)</f>
        <v>103.763142657415</v>
      </c>
      <c r="AE62" s="11">
        <f>VLOOKUP($A62,'2021 Team Advanced Stats'!$A$2:$CB$131,40,FALSE)</f>
        <v>0.387862796833773</v>
      </c>
      <c r="AF62" s="11">
        <f>VLOOKUP($A62,'2021 Team Advanced Stats'!$A$2:$CB$131,41,FALSE)</f>
        <v>1.8005308883605</v>
      </c>
      <c r="AG62" s="11">
        <f>VLOOKUP($A62,'2021 Team Advanced Stats'!$A$2:$CB$131,44,FALSE)</f>
        <v>0.156631174659564</v>
      </c>
      <c r="AH62" s="11">
        <f>VLOOKUP($A62,'2021 Team Advanced Stats'!$A$2:$CB$131,45,FALSE)</f>
        <v>126.40135795026799</v>
      </c>
      <c r="AI62" s="11">
        <f>VLOOKUP($A62,'2021 Team Advanced Stats'!$A$2:$CB$131,46,FALSE)</f>
        <v>0.42874845105328302</v>
      </c>
      <c r="AJ62" s="11">
        <f>VLOOKUP($A62,'2021 Team Advanced Stats'!$A$2:$CB$131,47,FALSE)</f>
        <v>1.19487750574786</v>
      </c>
      <c r="AK62" s="11">
        <f>VLOOKUP($A62,'2021 Team Advanced Stats'!$A$2:$CB$131,50,FALSE)</f>
        <v>3.4013157894736801</v>
      </c>
      <c r="AL62" s="11">
        <f>VLOOKUP($A62,'2021 Team Advanced Stats'!$A$2:$CB$131,57,FALSE)</f>
        <v>3.3846153846153801</v>
      </c>
      <c r="AM62" s="11">
        <f>VLOOKUP($A62,'2021 Team Advanced Stats'!$A$2:$CB$131,60,FALSE)</f>
        <v>0.17719950433705001</v>
      </c>
      <c r="AN62" s="11">
        <f>VLOOKUP($A62,'2021 Team Advanced Stats'!$A$2:$CB$131,61,FALSE)</f>
        <v>9.7893432465923094E-2</v>
      </c>
      <c r="AO62" s="11">
        <f>VLOOKUP($A62,'2021 Team Advanced Stats'!$A$2:$CB$131,62,FALSE)</f>
        <v>7.9306071871127606E-2</v>
      </c>
      <c r="AP62" s="11">
        <f>VLOOKUP($A62,'2021 Team Advanced Stats'!$A$2:$CB$131,72,FALSE)</f>
        <v>0.56505576208178399</v>
      </c>
      <c r="AQ62" s="11">
        <f>VLOOKUP($A62,'2021 Team Advanced Stats'!$A$2:$CB$131,73,FALSE)</f>
        <v>0.19167519717273199</v>
      </c>
      <c r="AR62" s="11">
        <f>VLOOKUP($A62,'2021 Team Advanced Stats'!$A$2:$CB$131,74,FALSE)</f>
        <v>87.403889910766196</v>
      </c>
      <c r="AS62" s="11">
        <f>VLOOKUP($A62,'2021 Team Advanced Stats'!$A$2:$CB$131,75,FALSE)</f>
        <v>0.46052631578947301</v>
      </c>
      <c r="AT62" s="11">
        <f>VLOOKUP($A62,'2021 Team Advanced Stats'!$A$2:$CB$131,76,FALSE)</f>
        <v>0.91370639814500898</v>
      </c>
      <c r="AU62" s="11">
        <f>VLOOKUP($A62,'2021 Team Advanced Stats'!$A$2:$CB$131,77,FALSE)</f>
        <v>0.42998760842626998</v>
      </c>
      <c r="AV62" s="11">
        <f>VLOOKUP($A62,'2021 Team Advanced Stats'!$A$2:$CB$131,78,FALSE)</f>
        <v>0.14355858740032701</v>
      </c>
      <c r="AW62" s="11">
        <f>VLOOKUP($A62,'2021 Team Advanced Stats'!$A$2:$CB$131,79,FALSE)</f>
        <v>0.39193083573486998</v>
      </c>
      <c r="AX62" s="11">
        <f>VLOOKUP($A62,'2021 Team Advanced Stats'!$A$2:$CB$131,80,FALSE)</f>
        <v>1.6290387748405</v>
      </c>
      <c r="AY62" s="17" t="str">
        <f>IFERROR(VLOOKUP($A62,'2021PFF Preseason All Americans'!$H$3:$J$55,2,FALSE),"0")</f>
        <v>0</v>
      </c>
      <c r="AZ62" s="18" t="str">
        <f>IFERROR(VLOOKUP($A62,'2021PFF Preseason All Americans'!$H$3:$J$55,3,FALSE),"0")</f>
        <v>0</v>
      </c>
      <c r="BA62" s="12">
        <f t="shared" si="0"/>
        <v>0</v>
      </c>
    </row>
    <row r="63" spans="1:53" s="11" customFormat="1" x14ac:dyDescent="0.3">
      <c r="A63" s="5" t="s">
        <v>73</v>
      </c>
      <c r="B63" s="5">
        <f>VLOOKUP(A63,'Record-ATS'!$A$2:$E$131,3,FALSE)</f>
        <v>0.53900000000000003</v>
      </c>
      <c r="C63" s="5">
        <f>VLOOKUP(A63,'Record-ATS'!$A$2:$E$131,5,FALSE)</f>
        <v>3.6</v>
      </c>
      <c r="D63" s="5">
        <f>IFERROR(VLOOKUP(A63,'AP Preseason Rankings'!$C$2:$H$26,2,FALSE),VLOOKUP(A63,'ESPN FPI'!$A$2:$D$131,4,FALSE))</f>
        <v>26</v>
      </c>
      <c r="E63" s="5">
        <f>IFERROR(VLOOKUP(A63,'AP Final Rankings'!$C$2:$H$26,2,FALSE),VLOOKUP(A63,'ESPN FPI'!$A$2:$D$131,4,FALSE))</f>
        <v>26</v>
      </c>
      <c r="F63" s="5">
        <f>IFERROR(VLOOKUP(A63,'ESPN FPI'!$A$2:$C$131,3,FALSE),"NR")</f>
        <v>9.3000000000000007</v>
      </c>
      <c r="G63" s="5">
        <f>VLOOKUP($A63,'ESPN FPI'!$A$2:$H$131,5,FALSE)</f>
        <v>46</v>
      </c>
      <c r="H63" s="5">
        <f>VLOOKUP($A63,'ESPN FPI'!$A$2:$H$131,6,FALSE)</f>
        <v>6</v>
      </c>
      <c r="I63" s="5">
        <f>VLOOKUP($A63,'ESPN FPI'!$A$2:$H$131,7,FALSE)</f>
        <v>18</v>
      </c>
      <c r="J63" s="5">
        <f>VLOOKUP($A63,'ESPN FPI'!$A$2:$H$131,8,FALSE)</f>
        <v>27</v>
      </c>
      <c r="K63" s="5">
        <f>VLOOKUP(A63,'ESPN Efficiency'!$A$2:$E$131,3,FALSE)</f>
        <v>69.5</v>
      </c>
      <c r="L63" s="5">
        <f>VLOOKUP($A63,'ESPN Efficiency'!$A$2:$E$131,4,FALSE)</f>
        <v>71</v>
      </c>
      <c r="M63" s="5">
        <f>VLOOKUP($A63,'ESPN Efficiency'!$A$2:$E$131,5,FALSE)</f>
        <v>58.5</v>
      </c>
      <c r="N63" s="11">
        <f>VLOOKUP($A63,'2021 Team Advanced Stats'!$A$2:$CB$131,5,FALSE)</f>
        <v>0.30193148907386702</v>
      </c>
      <c r="O63" s="11">
        <f>VLOOKUP($A63,'2021 Team Advanced Stats'!$A$2:$CB$131,6,FALSE)</f>
        <v>285.02332568573001</v>
      </c>
      <c r="P63" s="11">
        <f>VLOOKUP($A63,'2021 Team Advanced Stats'!$A$2:$CB$131,7,FALSE)</f>
        <v>0.48834745762711801</v>
      </c>
      <c r="Q63" s="11">
        <f>VLOOKUP($A63,'2021 Team Advanced Stats'!$A$2:$CB$131,8,FALSE)</f>
        <v>1.2354482087134599</v>
      </c>
      <c r="R63" s="11">
        <f>VLOOKUP($A63,'2021 Team Advanced Stats'!$A$2:$CB$131,11,FALSE)</f>
        <v>3.4144736842105199</v>
      </c>
      <c r="S63" s="11">
        <f>VLOOKUP($A63,'2021 Team Advanced Stats'!$A$2:$CB$131,18,FALSE)</f>
        <v>4.2696629213483099</v>
      </c>
      <c r="T63" s="11">
        <f>VLOOKUP($A63,'2021 Team Advanced Stats'!$A$2:$CB$131,21,FALSE)</f>
        <v>0.129766949152542</v>
      </c>
      <c r="U63" s="11">
        <f>VLOOKUP($A63,'2021 Team Advanced Stats'!$A$2:$CB$131,22,FALSE)</f>
        <v>9.7987288135593195E-2</v>
      </c>
      <c r="V63" s="11">
        <f>VLOOKUP($A63,'2021 Team Advanced Stats'!$A$2:$CB$131,23,FALSE)</f>
        <v>3.1779661016949103E-2</v>
      </c>
      <c r="W63" s="11">
        <f>VLOOKUP($A63,'2021 Team Advanced Stats'!$A$2:$CB$131,32,FALSE)</f>
        <v>0.56355932203389802</v>
      </c>
      <c r="X63" s="11">
        <f>VLOOKUP($A63,'2021 Team Advanced Stats'!$A$2:$CB$131,33,FALSE)</f>
        <v>0.24660190721021699</v>
      </c>
      <c r="Y63" s="11">
        <f>VLOOKUP($A63,'2021 Team Advanced Stats'!$A$2:$CB$131,34,FALSE)</f>
        <v>131.192214635835</v>
      </c>
      <c r="Z63" s="11">
        <f>VLOOKUP($A63,'2021 Team Advanced Stats'!$A$2:$CB$131,35,FALSE)</f>
        <v>0.52631578947368396</v>
      </c>
      <c r="AA63" s="11">
        <f>VLOOKUP($A63,'2021 Team Advanced Stats'!$A$2:$CB$131,36,FALSE)</f>
        <v>0.93844020089457203</v>
      </c>
      <c r="AB63" s="11">
        <f>VLOOKUP($A63,'2021 Team Advanced Stats'!$A$2:$CB$131,37,FALSE)</f>
        <v>0.43644067796610098</v>
      </c>
      <c r="AC63" s="11">
        <f>VLOOKUP($A63,'2021 Team Advanced Stats'!$A$2:$CB$131,38,FALSE)</f>
        <v>0.37337648313081301</v>
      </c>
      <c r="AD63" s="11">
        <f>VLOOKUP($A63,'2021 Team Advanced Stats'!$A$2:$CB$131,39,FALSE)</f>
        <v>153.83111104989499</v>
      </c>
      <c r="AE63" s="11">
        <f>VLOOKUP($A63,'2021 Team Advanced Stats'!$A$2:$CB$131,40,FALSE)</f>
        <v>0.43932038834951398</v>
      </c>
      <c r="AF63" s="11">
        <f>VLOOKUP($A63,'2021 Team Advanced Stats'!$A$2:$CB$131,41,FALSE)</f>
        <v>1.69490811031175</v>
      </c>
      <c r="AG63" s="11">
        <f>VLOOKUP($A63,'2021 Team Advanced Stats'!$A$2:$CB$131,44,FALSE)</f>
        <v>0.192970071045963</v>
      </c>
      <c r="AH63" s="11">
        <f>VLOOKUP($A63,'2021 Team Advanced Stats'!$A$2:$CB$131,45,FALSE)</f>
        <v>193.741951330147</v>
      </c>
      <c r="AI63" s="11">
        <f>VLOOKUP($A63,'2021 Team Advanced Stats'!$A$2:$CB$131,46,FALSE)</f>
        <v>0.41334661354581598</v>
      </c>
      <c r="AJ63" s="11">
        <f>VLOOKUP($A63,'2021 Team Advanced Stats'!$A$2:$CB$131,47,FALSE)</f>
        <v>1.34656442806331</v>
      </c>
      <c r="AK63" s="11">
        <f>VLOOKUP($A63,'2021 Team Advanced Stats'!$A$2:$CB$131,50,FALSE)</f>
        <v>3.15876288659793</v>
      </c>
      <c r="AL63" s="11">
        <f>VLOOKUP($A63,'2021 Team Advanced Stats'!$A$2:$CB$131,57,FALSE)</f>
        <v>4.1624999999999996</v>
      </c>
      <c r="AM63" s="11">
        <f>VLOOKUP($A63,'2021 Team Advanced Stats'!$A$2:$CB$131,60,FALSE)</f>
        <v>0.17928286852589601</v>
      </c>
      <c r="AN63" s="11">
        <f>VLOOKUP($A63,'2021 Team Advanced Stats'!$A$2:$CB$131,61,FALSE)</f>
        <v>0.111553784860557</v>
      </c>
      <c r="AO63" s="11">
        <f>VLOOKUP($A63,'2021 Team Advanced Stats'!$A$2:$CB$131,62,FALSE)</f>
        <v>6.7729083665338599E-2</v>
      </c>
      <c r="AP63" s="11">
        <f>VLOOKUP($A63,'2021 Team Advanced Stats'!$A$2:$CB$131,72,FALSE)</f>
        <v>0.48306772908366502</v>
      </c>
      <c r="AQ63" s="11">
        <f>VLOOKUP($A63,'2021 Team Advanced Stats'!$A$2:$CB$131,73,FALSE)</f>
        <v>0.187410452006747</v>
      </c>
      <c r="AR63" s="11">
        <f>VLOOKUP($A63,'2021 Team Advanced Stats'!$A$2:$CB$131,74,FALSE)</f>
        <v>90.894069223272496</v>
      </c>
      <c r="AS63" s="11">
        <f>VLOOKUP($A63,'2021 Team Advanced Stats'!$A$2:$CB$131,75,FALSE)</f>
        <v>0.42268041237113402</v>
      </c>
      <c r="AT63" s="11">
        <f>VLOOKUP($A63,'2021 Team Advanced Stats'!$A$2:$CB$131,76,FALSE)</f>
        <v>1.0388096777640099</v>
      </c>
      <c r="AU63" s="11">
        <f>VLOOKUP($A63,'2021 Team Advanced Stats'!$A$2:$CB$131,77,FALSE)</f>
        <v>0.50896414342629404</v>
      </c>
      <c r="AV63" s="11">
        <f>VLOOKUP($A63,'2021 Team Advanced Stats'!$A$2:$CB$131,78,FALSE)</f>
        <v>0.22922381910276901</v>
      </c>
      <c r="AW63" s="11">
        <f>VLOOKUP($A63,'2021 Team Advanced Stats'!$A$2:$CB$131,79,FALSE)</f>
        <v>0.41095890410958902</v>
      </c>
      <c r="AX63" s="11">
        <f>VLOOKUP($A63,'2021 Team Advanced Stats'!$A$2:$CB$131,80,FALSE)</f>
        <v>1.64699168430787</v>
      </c>
      <c r="AY63" s="17" t="str">
        <f>IFERROR(VLOOKUP($A63,'2021PFF Preseason All Americans'!$H$3:$J$55,2,FALSE),"0")</f>
        <v>0</v>
      </c>
      <c r="AZ63" s="18" t="str">
        <f>IFERROR(VLOOKUP($A63,'2021PFF Preseason All Americans'!$H$3:$J$55,3,FALSE),"0")</f>
        <v>0</v>
      </c>
      <c r="BA63" s="12">
        <f t="shared" si="0"/>
        <v>0</v>
      </c>
    </row>
    <row r="64" spans="1:53" s="11" customFormat="1" x14ac:dyDescent="0.3">
      <c r="A64" s="5" t="s">
        <v>147</v>
      </c>
      <c r="B64" s="5">
        <f>VLOOKUP(A64,'Record-ATS'!$A$2:$E$131,3,FALSE)</f>
        <v>0.53900000000000003</v>
      </c>
      <c r="C64" s="5">
        <f>VLOOKUP(A64,'Record-ATS'!$A$2:$E$131,5,FALSE)</f>
        <v>1.5</v>
      </c>
      <c r="D64" s="5">
        <f>IFERROR(VLOOKUP(A64,'AP Preseason Rankings'!$C$2:$H$26,2,FALSE),VLOOKUP(A64,'ESPN FPI'!$A$2:$D$131,4,FALSE))</f>
        <v>50</v>
      </c>
      <c r="E64" s="5">
        <f>IFERROR(VLOOKUP(A64,'AP Final Rankings'!$C$2:$H$26,2,FALSE),VLOOKUP(A64,'ESPN FPI'!$A$2:$D$131,4,FALSE))</f>
        <v>50</v>
      </c>
      <c r="F64" s="5">
        <f>IFERROR(VLOOKUP(A64,'ESPN FPI'!$A$2:$C$131,3,FALSE),"NR")</f>
        <v>4</v>
      </c>
      <c r="G64" s="5">
        <f>VLOOKUP($A64,'ESPN FPI'!$A$2:$H$131,5,FALSE)</f>
        <v>40</v>
      </c>
      <c r="H64" s="5">
        <f>VLOOKUP($A64,'ESPN FPI'!$A$2:$H$131,6,FALSE)</f>
        <v>30</v>
      </c>
      <c r="I64" s="5">
        <f>VLOOKUP($A64,'ESPN FPI'!$A$2:$H$131,7,FALSE)</f>
        <v>48</v>
      </c>
      <c r="J64" s="5">
        <f>VLOOKUP($A64,'ESPN FPI'!$A$2:$H$131,8,FALSE)</f>
        <v>72</v>
      </c>
      <c r="K64" s="5">
        <f>VLOOKUP(A64,'ESPN Efficiency'!$A$2:$E$131,3,FALSE)</f>
        <v>54</v>
      </c>
      <c r="L64" s="5">
        <f>VLOOKUP($A64,'ESPN Efficiency'!$A$2:$E$131,4,FALSE)</f>
        <v>60.5</v>
      </c>
      <c r="M64" s="5">
        <f>VLOOKUP($A64,'ESPN Efficiency'!$A$2:$E$131,5,FALSE)</f>
        <v>44.9</v>
      </c>
      <c r="N64" s="11">
        <f>VLOOKUP($A64,'2021 Team Advanced Stats'!$A$2:$CB$131,5,FALSE)</f>
        <v>0.28853260072241899</v>
      </c>
      <c r="O64" s="11">
        <f>VLOOKUP($A64,'2021 Team Advanced Stats'!$A$2:$CB$131,6,FALSE)</f>
        <v>219.28477654903801</v>
      </c>
      <c r="P64" s="11">
        <f>VLOOKUP($A64,'2021 Team Advanced Stats'!$A$2:$CB$131,7,FALSE)</f>
        <v>0.46578947368420998</v>
      </c>
      <c r="Q64" s="11">
        <f>VLOOKUP($A64,'2021 Team Advanced Stats'!$A$2:$CB$131,8,FALSE)</f>
        <v>1.30732699767496</v>
      </c>
      <c r="R64" s="11">
        <f>VLOOKUP($A64,'2021 Team Advanced Stats'!$A$2:$CB$131,11,FALSE)</f>
        <v>3.1656992084432698</v>
      </c>
      <c r="S64" s="11">
        <f>VLOOKUP($A64,'2021 Team Advanced Stats'!$A$2:$CB$131,18,FALSE)</f>
        <v>4.48529411764705</v>
      </c>
      <c r="T64" s="11">
        <f>VLOOKUP($A64,'2021 Team Advanced Stats'!$A$2:$CB$131,21,FALSE)</f>
        <v>0.17894736842105199</v>
      </c>
      <c r="U64" s="11">
        <f>VLOOKUP($A64,'2021 Team Advanced Stats'!$A$2:$CB$131,22,FALSE)</f>
        <v>0.10921052631578899</v>
      </c>
      <c r="V64" s="11">
        <f>VLOOKUP($A64,'2021 Team Advanced Stats'!$A$2:$CB$131,23,FALSE)</f>
        <v>6.9736842105263097E-2</v>
      </c>
      <c r="W64" s="11">
        <f>VLOOKUP($A64,'2021 Team Advanced Stats'!$A$2:$CB$131,32,FALSE)</f>
        <v>0.49868421052631501</v>
      </c>
      <c r="X64" s="11">
        <f>VLOOKUP($A64,'2021 Team Advanced Stats'!$A$2:$CB$131,33,FALSE)</f>
        <v>0.21470942924497499</v>
      </c>
      <c r="Y64" s="11">
        <f>VLOOKUP($A64,'2021 Team Advanced Stats'!$A$2:$CB$131,34,FALSE)</f>
        <v>81.374873683845706</v>
      </c>
      <c r="Z64" s="11">
        <f>VLOOKUP($A64,'2021 Team Advanced Stats'!$A$2:$CB$131,35,FALSE)</f>
        <v>0.47493403693931302</v>
      </c>
      <c r="AA64" s="11">
        <f>VLOOKUP($A64,'2021 Team Advanced Stats'!$A$2:$CB$131,36,FALSE)</f>
        <v>0.99739468392151498</v>
      </c>
      <c r="AB64" s="11">
        <f>VLOOKUP($A64,'2021 Team Advanced Stats'!$A$2:$CB$131,37,FALSE)</f>
        <v>0.49605263157894702</v>
      </c>
      <c r="AC64" s="11">
        <f>VLOOKUP($A64,'2021 Team Advanced Stats'!$A$2:$CB$131,38,FALSE)</f>
        <v>0.38354643274016198</v>
      </c>
      <c r="AD64" s="11">
        <f>VLOOKUP($A64,'2021 Team Advanced Stats'!$A$2:$CB$131,39,FALSE)</f>
        <v>144.597005143041</v>
      </c>
      <c r="AE64" s="11">
        <f>VLOOKUP($A64,'2021 Team Advanced Stats'!$A$2:$CB$131,40,FALSE)</f>
        <v>0.46153846153846101</v>
      </c>
      <c r="AF64" s="11">
        <f>VLOOKUP($A64,'2021 Team Advanced Stats'!$A$2:$CB$131,41,FALSE)</f>
        <v>1.62794663259232</v>
      </c>
      <c r="AG64" s="11">
        <f>VLOOKUP($A64,'2021 Team Advanced Stats'!$A$2:$CB$131,44,FALSE)</f>
        <v>0.27806132712331399</v>
      </c>
      <c r="AH64" s="11">
        <f>VLOOKUP($A64,'2021 Team Advanced Stats'!$A$2:$CB$131,45,FALSE)</f>
        <v>224.11742966139099</v>
      </c>
      <c r="AI64" s="11">
        <f>VLOOKUP($A64,'2021 Team Advanced Stats'!$A$2:$CB$131,46,FALSE)</f>
        <v>0.45409429280397001</v>
      </c>
      <c r="AJ64" s="11">
        <f>VLOOKUP($A64,'2021 Team Advanced Stats'!$A$2:$CB$131,47,FALSE)</f>
        <v>1.33584197709282</v>
      </c>
      <c r="AK64" s="11">
        <f>VLOOKUP($A64,'2021 Team Advanced Stats'!$A$2:$CB$131,50,FALSE)</f>
        <v>3.0729797979797899</v>
      </c>
      <c r="AL64" s="11">
        <f>VLOOKUP($A64,'2021 Team Advanced Stats'!$A$2:$CB$131,57,FALSE)</f>
        <v>4.5999999999999996</v>
      </c>
      <c r="AM64" s="11">
        <f>VLOOKUP($A64,'2021 Team Advanced Stats'!$A$2:$CB$131,60,FALSE)</f>
        <v>0.166253101736972</v>
      </c>
      <c r="AN64" s="11">
        <f>VLOOKUP($A64,'2021 Team Advanced Stats'!$A$2:$CB$131,61,FALSE)</f>
        <v>8.8089330024813894E-2</v>
      </c>
      <c r="AO64" s="11">
        <f>VLOOKUP($A64,'2021 Team Advanced Stats'!$A$2:$CB$131,62,FALSE)</f>
        <v>7.8163771712158797E-2</v>
      </c>
      <c r="AP64" s="11">
        <f>VLOOKUP($A64,'2021 Team Advanced Stats'!$A$2:$CB$131,72,FALSE)</f>
        <v>0.491315136476426</v>
      </c>
      <c r="AQ64" s="11">
        <f>VLOOKUP($A64,'2021 Team Advanced Stats'!$A$2:$CB$131,73,FALSE)</f>
        <v>0.177548738640534</v>
      </c>
      <c r="AR64" s="11">
        <f>VLOOKUP($A64,'2021 Team Advanced Stats'!$A$2:$CB$131,74,FALSE)</f>
        <v>70.309300501651506</v>
      </c>
      <c r="AS64" s="11">
        <f>VLOOKUP($A64,'2021 Team Advanced Stats'!$A$2:$CB$131,75,FALSE)</f>
        <v>0.44696969696969602</v>
      </c>
      <c r="AT64" s="11">
        <f>VLOOKUP($A64,'2021 Team Advanced Stats'!$A$2:$CB$131,76,FALSE)</f>
        <v>0.96987348259690298</v>
      </c>
      <c r="AU64" s="11">
        <f>VLOOKUP($A64,'2021 Team Advanced Stats'!$A$2:$CB$131,77,FALSE)</f>
        <v>0.50744416873449105</v>
      </c>
      <c r="AV64" s="11">
        <f>VLOOKUP($A64,'2021 Team Advanced Stats'!$A$2:$CB$131,78,FALSE)</f>
        <v>0.376244271718366</v>
      </c>
      <c r="AW64" s="11">
        <f>VLOOKUP($A64,'2021 Team Advanced Stats'!$A$2:$CB$131,79,FALSE)</f>
        <v>0.46210268948655198</v>
      </c>
      <c r="AX64" s="11">
        <f>VLOOKUP($A64,'2021 Team Advanced Stats'!$A$2:$CB$131,80,FALSE)</f>
        <v>1.67857437670011</v>
      </c>
      <c r="AY64" s="17" t="str">
        <f>IFERROR(VLOOKUP($A64,'2021PFF Preseason All Americans'!$H$3:$J$55,2,FALSE),"0")</f>
        <v>0</v>
      </c>
      <c r="AZ64" s="18" t="str">
        <f>IFERROR(VLOOKUP($A64,'2021PFF Preseason All Americans'!$H$3:$J$55,3,FALSE),"0")</f>
        <v>0</v>
      </c>
      <c r="BA64" s="12">
        <f t="shared" si="0"/>
        <v>0</v>
      </c>
    </row>
    <row r="65" spans="1:53" s="11" customFormat="1" x14ac:dyDescent="0.3">
      <c r="A65" s="5" t="s">
        <v>74</v>
      </c>
      <c r="B65" s="5">
        <f>VLOOKUP(A65,'Record-ATS'!$A$2:$E$131,3,FALSE)</f>
        <v>0.53900000000000003</v>
      </c>
      <c r="C65" s="5">
        <f>VLOOKUP(A65,'Record-ATS'!$A$2:$E$131,5,FALSE)</f>
        <v>0.1</v>
      </c>
      <c r="D65" s="5">
        <f>IFERROR(VLOOKUP(A65,'AP Preseason Rankings'!$C$2:$H$26,2,FALSE),VLOOKUP(A65,'ESPN FPI'!$A$2:$D$131,4,FALSE))</f>
        <v>65</v>
      </c>
      <c r="E65" s="5">
        <f>IFERROR(VLOOKUP(A65,'AP Final Rankings'!$C$2:$H$26,2,FALSE),VLOOKUP(A65,'ESPN FPI'!$A$2:$D$131,4,FALSE))</f>
        <v>65</v>
      </c>
      <c r="F65" s="5">
        <f>IFERROR(VLOOKUP(A65,'ESPN FPI'!$A$2:$C$131,3,FALSE),"NR")</f>
        <v>1</v>
      </c>
      <c r="G65" s="5">
        <f>VLOOKUP($A65,'ESPN FPI'!$A$2:$H$131,5,FALSE)</f>
        <v>94</v>
      </c>
      <c r="H65" s="5">
        <f>VLOOKUP($A65,'ESPN FPI'!$A$2:$H$131,6,FALSE)</f>
        <v>108</v>
      </c>
      <c r="I65" s="5">
        <f>VLOOKUP($A65,'ESPN FPI'!$A$2:$H$131,7,FALSE)</f>
        <v>78</v>
      </c>
      <c r="J65" s="5">
        <f>VLOOKUP($A65,'ESPN FPI'!$A$2:$H$131,8,FALSE)</f>
        <v>35</v>
      </c>
      <c r="K65" s="5">
        <f>VLOOKUP(A65,'ESPN Efficiency'!$A$2:$E$131,3,FALSE)</f>
        <v>51.3</v>
      </c>
      <c r="L65" s="5">
        <f>VLOOKUP($A65,'ESPN Efficiency'!$A$2:$E$131,4,FALSE)</f>
        <v>41.5</v>
      </c>
      <c r="M65" s="5">
        <f>VLOOKUP($A65,'ESPN Efficiency'!$A$2:$E$131,5,FALSE)</f>
        <v>63</v>
      </c>
      <c r="N65" s="11">
        <f>VLOOKUP($A65,'2021 Team Advanced Stats'!$A$2:$CB$131,5,FALSE)</f>
        <v>0.30191408394880098</v>
      </c>
      <c r="O65" s="11">
        <f>VLOOKUP($A65,'2021 Team Advanced Stats'!$A$2:$CB$131,6,FALSE)</f>
        <v>243.94657983063101</v>
      </c>
      <c r="P65" s="11">
        <f>VLOOKUP($A65,'2021 Team Advanced Stats'!$A$2:$CB$131,7,FALSE)</f>
        <v>0.41336633663366301</v>
      </c>
      <c r="Q65" s="11">
        <f>VLOOKUP($A65,'2021 Team Advanced Stats'!$A$2:$CB$131,8,FALSE)</f>
        <v>1.5028673168881199</v>
      </c>
      <c r="R65" s="11">
        <f>VLOOKUP($A65,'2021 Team Advanced Stats'!$A$2:$CB$131,11,FALSE)</f>
        <v>3.5303921568627401</v>
      </c>
      <c r="S65" s="11">
        <f>VLOOKUP($A65,'2021 Team Advanced Stats'!$A$2:$CB$131,18,FALSE)</f>
        <v>4.0384615384615303</v>
      </c>
      <c r="T65" s="11">
        <f>VLOOKUP($A65,'2021 Team Advanced Stats'!$A$2:$CB$131,21,FALSE)</f>
        <v>0.16769801980197999</v>
      </c>
      <c r="U65" s="11">
        <f>VLOOKUP($A65,'2021 Team Advanced Stats'!$A$2:$CB$131,22,FALSE)</f>
        <v>0.109529702970297</v>
      </c>
      <c r="V65" s="11">
        <f>VLOOKUP($A65,'2021 Team Advanced Stats'!$A$2:$CB$131,23,FALSE)</f>
        <v>5.8168316831683102E-2</v>
      </c>
      <c r="W65" s="11">
        <f>VLOOKUP($A65,'2021 Team Advanced Stats'!$A$2:$CB$131,32,FALSE)</f>
        <v>0.50495049504950495</v>
      </c>
      <c r="X65" s="11">
        <f>VLOOKUP($A65,'2021 Team Advanced Stats'!$A$2:$CB$131,33,FALSE)</f>
        <v>0.34241715224144598</v>
      </c>
      <c r="Y65" s="11">
        <f>VLOOKUP($A65,'2021 Team Advanced Stats'!$A$2:$CB$131,34,FALSE)</f>
        <v>139.70619811450999</v>
      </c>
      <c r="Z65" s="11">
        <f>VLOOKUP($A65,'2021 Team Advanced Stats'!$A$2:$CB$131,35,FALSE)</f>
        <v>0.46323529411764702</v>
      </c>
      <c r="AA65" s="11">
        <f>VLOOKUP($A65,'2021 Team Advanced Stats'!$A$2:$CB$131,36,FALSE)</f>
        <v>1.2591277171964099</v>
      </c>
      <c r="AB65" s="11">
        <f>VLOOKUP($A65,'2021 Team Advanced Stats'!$A$2:$CB$131,37,FALSE)</f>
        <v>0.49381188118811797</v>
      </c>
      <c r="AC65" s="11">
        <f>VLOOKUP($A65,'2021 Team Advanced Stats'!$A$2:$CB$131,38,FALSE)</f>
        <v>0.269489676838717</v>
      </c>
      <c r="AD65" s="11">
        <f>VLOOKUP($A65,'2021 Team Advanced Stats'!$A$2:$CB$131,39,FALSE)</f>
        <v>107.526381058648</v>
      </c>
      <c r="AE65" s="11">
        <f>VLOOKUP($A65,'2021 Team Advanced Stats'!$A$2:$CB$131,40,FALSE)</f>
        <v>0.36340852130325801</v>
      </c>
      <c r="AF65" s="11">
        <f>VLOOKUP($A65,'2021 Team Advanced Stats'!$A$2:$CB$131,41,FALSE)</f>
        <v>1.82056927786559</v>
      </c>
      <c r="AG65" s="11">
        <f>VLOOKUP($A65,'2021 Team Advanced Stats'!$A$2:$CB$131,44,FALSE)</f>
        <v>8.3583381252758507E-2</v>
      </c>
      <c r="AH65" s="11">
        <f>VLOOKUP($A65,'2021 Team Advanced Stats'!$A$2:$CB$131,45,FALSE)</f>
        <v>74.556376077460598</v>
      </c>
      <c r="AI65" s="11">
        <f>VLOOKUP($A65,'2021 Team Advanced Stats'!$A$2:$CB$131,46,FALSE)</f>
        <v>0.36434977578475303</v>
      </c>
      <c r="AJ65" s="11">
        <f>VLOOKUP($A65,'2021 Team Advanced Stats'!$A$2:$CB$131,47,FALSE)</f>
        <v>1.3216064793548199</v>
      </c>
      <c r="AK65" s="11">
        <f>VLOOKUP($A65,'2021 Team Advanced Stats'!$A$2:$CB$131,50,FALSE)</f>
        <v>3.05404814004376</v>
      </c>
      <c r="AL65" s="11">
        <f>VLOOKUP($A65,'2021 Team Advanced Stats'!$A$2:$CB$131,57,FALSE)</f>
        <v>3.2222222222222201</v>
      </c>
      <c r="AM65" s="11">
        <f>VLOOKUP($A65,'2021 Team Advanced Stats'!$A$2:$CB$131,60,FALSE)</f>
        <v>0.19843049327354201</v>
      </c>
      <c r="AN65" s="11">
        <f>VLOOKUP($A65,'2021 Team Advanced Stats'!$A$2:$CB$131,61,FALSE)</f>
        <v>0.11995515695067201</v>
      </c>
      <c r="AO65" s="11">
        <f>VLOOKUP($A65,'2021 Team Advanced Stats'!$A$2:$CB$131,62,FALSE)</f>
        <v>7.8475336322869904E-2</v>
      </c>
      <c r="AP65" s="11">
        <f>VLOOKUP($A65,'2021 Team Advanced Stats'!$A$2:$CB$131,72,FALSE)</f>
        <v>0.51233183856502196</v>
      </c>
      <c r="AQ65" s="11">
        <f>VLOOKUP($A65,'2021 Team Advanced Stats'!$A$2:$CB$131,73,FALSE)</f>
        <v>7.3298995583714305E-2</v>
      </c>
      <c r="AR65" s="11">
        <f>VLOOKUP($A65,'2021 Team Advanced Stats'!$A$2:$CB$131,74,FALSE)</f>
        <v>33.497640981757399</v>
      </c>
      <c r="AS65" s="11">
        <f>VLOOKUP($A65,'2021 Team Advanced Stats'!$A$2:$CB$131,75,FALSE)</f>
        <v>0.36323851203501001</v>
      </c>
      <c r="AT65" s="11">
        <f>VLOOKUP($A65,'2021 Team Advanced Stats'!$A$2:$CB$131,76,FALSE)</f>
        <v>1.0530871318336701</v>
      </c>
      <c r="AU65" s="11">
        <f>VLOOKUP($A65,'2021 Team Advanced Stats'!$A$2:$CB$131,77,FALSE)</f>
        <v>0.480941704035874</v>
      </c>
      <c r="AV65" s="11">
        <f>VLOOKUP($A65,'2021 Team Advanced Stats'!$A$2:$CB$131,78,FALSE)</f>
        <v>0.161559095290738</v>
      </c>
      <c r="AW65" s="11">
        <f>VLOOKUP($A65,'2021 Team Advanced Stats'!$A$2:$CB$131,79,FALSE)</f>
        <v>0.37062937062937001</v>
      </c>
      <c r="AX65" s="11">
        <f>VLOOKUP($A65,'2021 Team Advanced Stats'!$A$2:$CB$131,80,FALSE)</f>
        <v>1.6019474333706101</v>
      </c>
      <c r="AY65" s="17" t="str">
        <f>IFERROR(VLOOKUP($A65,'2021PFF Preseason All Americans'!$H$3:$J$55,2,FALSE),"0")</f>
        <v>0</v>
      </c>
      <c r="AZ65" s="18" t="str">
        <f>IFERROR(VLOOKUP($A65,'2021PFF Preseason All Americans'!$H$3:$J$55,3,FALSE),"0")</f>
        <v>0</v>
      </c>
      <c r="BA65" s="12">
        <f t="shared" si="0"/>
        <v>0</v>
      </c>
    </row>
    <row r="66" spans="1:53" s="11" customFormat="1" x14ac:dyDescent="0.3">
      <c r="A66" s="5" t="s">
        <v>75</v>
      </c>
      <c r="B66" s="5">
        <f>VLOOKUP(A66,'Record-ATS'!$A$2:$E$131,3,FALSE)</f>
        <v>0.53900000000000003</v>
      </c>
      <c r="C66" s="5">
        <f>VLOOKUP(A66,'Record-ATS'!$A$2:$E$131,5,FALSE)</f>
        <v>-2.5</v>
      </c>
      <c r="D66" s="5">
        <f>IFERROR(VLOOKUP(A66,'AP Preseason Rankings'!$C$2:$H$26,2,FALSE),VLOOKUP(A66,'ESPN FPI'!$A$2:$D$131,4,FALSE))</f>
        <v>76</v>
      </c>
      <c r="E66" s="5">
        <f>IFERROR(VLOOKUP(A66,'AP Final Rankings'!$C$2:$H$26,2,FALSE),VLOOKUP(A66,'ESPN FPI'!$A$2:$D$131,4,FALSE))</f>
        <v>76</v>
      </c>
      <c r="F66" s="5">
        <f>IFERROR(VLOOKUP(A66,'ESPN FPI'!$A$2:$C$131,3,FALSE),"NR")</f>
        <v>-1.3</v>
      </c>
      <c r="G66" s="5">
        <f>VLOOKUP($A66,'ESPN FPI'!$A$2:$H$131,5,FALSE)</f>
        <v>66</v>
      </c>
      <c r="H66" s="5">
        <f>VLOOKUP($A66,'ESPN FPI'!$A$2:$H$131,6,FALSE)</f>
        <v>33</v>
      </c>
      <c r="I66" s="5">
        <f>VLOOKUP($A66,'ESPN FPI'!$A$2:$H$131,7,FALSE)</f>
        <v>67</v>
      </c>
      <c r="J66" s="5">
        <f>VLOOKUP($A66,'ESPN FPI'!$A$2:$H$131,8,FALSE)</f>
        <v>69</v>
      </c>
      <c r="K66" s="5">
        <f>VLOOKUP(A66,'ESPN Efficiency'!$A$2:$E$131,3,FALSE)</f>
        <v>49.7</v>
      </c>
      <c r="L66" s="5">
        <f>VLOOKUP($A66,'ESPN Efficiency'!$A$2:$E$131,4,FALSE)</f>
        <v>43.3</v>
      </c>
      <c r="M66" s="5">
        <f>VLOOKUP($A66,'ESPN Efficiency'!$A$2:$E$131,5,FALSE)</f>
        <v>58.2</v>
      </c>
      <c r="N66" s="11">
        <f>VLOOKUP($A66,'2021 Team Advanced Stats'!$A$2:$CB$131,5,FALSE)</f>
        <v>0.143662132393195</v>
      </c>
      <c r="O66" s="11">
        <f>VLOOKUP($A66,'2021 Team Advanced Stats'!$A$2:$CB$131,6,FALSE)</f>
        <v>117.084637900454</v>
      </c>
      <c r="P66" s="11">
        <f>VLOOKUP($A66,'2021 Team Advanced Stats'!$A$2:$CB$131,7,FALSE)</f>
        <v>0.42576687116564399</v>
      </c>
      <c r="Q66" s="11">
        <f>VLOOKUP($A66,'2021 Team Advanced Stats'!$A$2:$CB$131,8,FALSE)</f>
        <v>1.1681616680832201</v>
      </c>
      <c r="R66" s="11">
        <f>VLOOKUP($A66,'2021 Team Advanced Stats'!$A$2:$CB$131,11,FALSE)</f>
        <v>2.87494356659142</v>
      </c>
      <c r="S66" s="11">
        <f>VLOOKUP($A66,'2021 Team Advanced Stats'!$A$2:$CB$131,18,FALSE)</f>
        <v>3.51388888888888</v>
      </c>
      <c r="T66" s="11">
        <f>VLOOKUP($A66,'2021 Team Advanced Stats'!$A$2:$CB$131,21,FALSE)</f>
        <v>0.20184049079754601</v>
      </c>
      <c r="U66" s="11">
        <f>VLOOKUP($A66,'2021 Team Advanced Stats'!$A$2:$CB$131,22,FALSE)</f>
        <v>0.11595092024539801</v>
      </c>
      <c r="V66" s="11">
        <f>VLOOKUP($A66,'2021 Team Advanced Stats'!$A$2:$CB$131,23,FALSE)</f>
        <v>8.5889570552147201E-2</v>
      </c>
      <c r="W66" s="11">
        <f>VLOOKUP($A66,'2021 Team Advanced Stats'!$A$2:$CB$131,32,FALSE)</f>
        <v>0.54355828220858804</v>
      </c>
      <c r="X66" s="11">
        <f>VLOOKUP($A66,'2021 Team Advanced Stats'!$A$2:$CB$131,33,FALSE)</f>
        <v>6.88149957135855E-2</v>
      </c>
      <c r="Y66" s="11">
        <f>VLOOKUP($A66,'2021 Team Advanced Stats'!$A$2:$CB$131,34,FALSE)</f>
        <v>30.485043101118301</v>
      </c>
      <c r="Z66" s="11">
        <f>VLOOKUP($A66,'2021 Team Advanced Stats'!$A$2:$CB$131,35,FALSE)</f>
        <v>0.41309255079006701</v>
      </c>
      <c r="AA66" s="11">
        <f>VLOOKUP($A66,'2021 Team Advanced Stats'!$A$2:$CB$131,36,FALSE)</f>
        <v>0.84661349117662899</v>
      </c>
      <c r="AB66" s="11">
        <f>VLOOKUP($A66,'2021 Team Advanced Stats'!$A$2:$CB$131,37,FALSE)</f>
        <v>0.45644171779141102</v>
      </c>
      <c r="AC66" s="11">
        <f>VLOOKUP($A66,'2021 Team Advanced Stats'!$A$2:$CB$131,38,FALSE)</f>
        <v>0.23279460967563401</v>
      </c>
      <c r="AD66" s="11">
        <f>VLOOKUP($A66,'2021 Team Advanced Stats'!$A$2:$CB$131,39,FALSE)</f>
        <v>86.599594799336103</v>
      </c>
      <c r="AE66" s="11">
        <f>VLOOKUP($A66,'2021 Team Advanced Stats'!$A$2:$CB$131,40,FALSE)</f>
        <v>0.44086021505376299</v>
      </c>
      <c r="AF66" s="11">
        <f>VLOOKUP($A66,'2021 Team Advanced Stats'!$A$2:$CB$131,41,FALSE)</f>
        <v>1.5269623776802199</v>
      </c>
      <c r="AG66" s="11">
        <f>VLOOKUP($A66,'2021 Team Advanced Stats'!$A$2:$CB$131,44,FALSE)</f>
        <v>0.153901165205101</v>
      </c>
      <c r="AH66" s="11">
        <f>VLOOKUP($A66,'2021 Team Advanced Stats'!$A$2:$CB$131,45,FALSE)</f>
        <v>112.501751764928</v>
      </c>
      <c r="AI66" s="11">
        <f>VLOOKUP($A66,'2021 Team Advanced Stats'!$A$2:$CB$131,46,FALSE)</f>
        <v>0.40355677154582698</v>
      </c>
      <c r="AJ66" s="11">
        <f>VLOOKUP($A66,'2021 Team Advanced Stats'!$A$2:$CB$131,47,FALSE)</f>
        <v>1.2750506160538699</v>
      </c>
      <c r="AK66" s="11">
        <f>VLOOKUP($A66,'2021 Team Advanced Stats'!$A$2:$CB$131,50,FALSE)</f>
        <v>2.8890052356020899</v>
      </c>
      <c r="AL66" s="11">
        <f>VLOOKUP($A66,'2021 Team Advanced Stats'!$A$2:$CB$131,57,FALSE)</f>
        <v>3.7460317460317398</v>
      </c>
      <c r="AM66" s="11">
        <f>VLOOKUP($A66,'2021 Team Advanced Stats'!$A$2:$CB$131,60,FALSE)</f>
        <v>0.19835841313269401</v>
      </c>
      <c r="AN66" s="11">
        <f>VLOOKUP($A66,'2021 Team Advanced Stats'!$A$2:$CB$131,61,FALSE)</f>
        <v>0.124487004103967</v>
      </c>
      <c r="AO66" s="11">
        <f>VLOOKUP($A66,'2021 Team Advanced Stats'!$A$2:$CB$131,62,FALSE)</f>
        <v>7.38714090287277E-2</v>
      </c>
      <c r="AP66" s="11">
        <f>VLOOKUP($A66,'2021 Team Advanced Stats'!$A$2:$CB$131,72,FALSE)</f>
        <v>0.52257181942544395</v>
      </c>
      <c r="AQ66" s="11">
        <f>VLOOKUP($A66,'2021 Team Advanced Stats'!$A$2:$CB$131,73,FALSE)</f>
        <v>0.117675205331425</v>
      </c>
      <c r="AR66" s="11">
        <f>VLOOKUP($A66,'2021 Team Advanced Stats'!$A$2:$CB$131,74,FALSE)</f>
        <v>44.951928436604398</v>
      </c>
      <c r="AS66" s="11">
        <f>VLOOKUP($A66,'2021 Team Advanced Stats'!$A$2:$CB$131,75,FALSE)</f>
        <v>0.42408376963350702</v>
      </c>
      <c r="AT66" s="11">
        <f>VLOOKUP($A66,'2021 Team Advanced Stats'!$A$2:$CB$131,76,FALSE)</f>
        <v>0.95660734924300295</v>
      </c>
      <c r="AU66" s="11">
        <f>VLOOKUP($A66,'2021 Team Advanced Stats'!$A$2:$CB$131,77,FALSE)</f>
        <v>0.47606019151846701</v>
      </c>
      <c r="AV66" s="11">
        <f>VLOOKUP($A66,'2021 Team Advanced Stats'!$A$2:$CB$131,78,FALSE)</f>
        <v>0.205881461364432</v>
      </c>
      <c r="AW66" s="11">
        <f>VLOOKUP($A66,'2021 Team Advanced Stats'!$A$2:$CB$131,79,FALSE)</f>
        <v>0.38218390804597702</v>
      </c>
      <c r="AX66" s="11">
        <f>VLOOKUP($A66,'2021 Team Advanced Stats'!$A$2:$CB$131,80,FALSE)</f>
        <v>1.66292888089117</v>
      </c>
      <c r="AY66" s="17" t="str">
        <f>IFERROR(VLOOKUP($A66,'2021PFF Preseason All Americans'!$H$3:$J$55,2,FALSE),"0")</f>
        <v>0</v>
      </c>
      <c r="AZ66" s="18" t="str">
        <f>IFERROR(VLOOKUP($A66,'2021PFF Preseason All Americans'!$H$3:$J$55,3,FALSE),"0")</f>
        <v>0</v>
      </c>
      <c r="BA66" s="12">
        <f t="shared" si="0"/>
        <v>0</v>
      </c>
    </row>
    <row r="67" spans="1:53" s="11" customFormat="1" x14ac:dyDescent="0.3">
      <c r="A67" s="5" t="s">
        <v>197</v>
      </c>
      <c r="B67" s="5">
        <f>VLOOKUP(A67,'Record-ATS'!$A$2:$E$131,3,FALSE)</f>
        <v>0.53900000000000003</v>
      </c>
      <c r="C67" s="5">
        <f>VLOOKUP(A67,'Record-ATS'!$A$2:$E$131,5,FALSE)</f>
        <v>2.9</v>
      </c>
      <c r="D67" s="5">
        <f>IFERROR(VLOOKUP(A67,'AP Preseason Rankings'!$C$2:$H$26,2,FALSE),VLOOKUP(A67,'ESPN FPI'!$A$2:$D$131,4,FALSE))</f>
        <v>110</v>
      </c>
      <c r="E67" s="5">
        <f>IFERROR(VLOOKUP(A67,'AP Final Rankings'!$C$2:$H$26,2,FALSE),VLOOKUP(A67,'ESPN FPI'!$A$2:$D$131,4,FALSE))</f>
        <v>110</v>
      </c>
      <c r="F67" s="5">
        <f>IFERROR(VLOOKUP(A67,'ESPN FPI'!$A$2:$C$131,3,FALSE),"NR")</f>
        <v>-12</v>
      </c>
      <c r="G67" s="5">
        <f>VLOOKUP($A67,'ESPN FPI'!$A$2:$H$131,5,FALSE)</f>
        <v>90</v>
      </c>
      <c r="H67" s="5">
        <f>VLOOKUP($A67,'ESPN FPI'!$A$2:$H$131,6,FALSE)</f>
        <v>120</v>
      </c>
      <c r="I67" s="5">
        <f>VLOOKUP($A67,'ESPN FPI'!$A$2:$H$131,7,FALSE)</f>
        <v>90</v>
      </c>
      <c r="J67" s="5">
        <f>VLOOKUP($A67,'ESPN FPI'!$A$2:$H$131,8,FALSE)</f>
        <v>64</v>
      </c>
      <c r="K67" s="5">
        <f>VLOOKUP(A67,'ESPN Efficiency'!$A$2:$E$131,3,FALSE)</f>
        <v>34.200000000000003</v>
      </c>
      <c r="L67" s="5">
        <f>VLOOKUP($A67,'ESPN Efficiency'!$A$2:$E$131,4,FALSE)</f>
        <v>40.4</v>
      </c>
      <c r="M67" s="5">
        <f>VLOOKUP($A67,'ESPN Efficiency'!$A$2:$E$131,5,FALSE)</f>
        <v>40.9</v>
      </c>
      <c r="N67" s="11">
        <f>VLOOKUP($A67,'2021 Team Advanced Stats'!$A$2:$CB$131,5,FALSE)</f>
        <v>0.21746160910526599</v>
      </c>
      <c r="O67" s="11">
        <f>VLOOKUP($A67,'2021 Team Advanced Stats'!$A$2:$CB$131,6,FALSE)</f>
        <v>160.26920591058101</v>
      </c>
      <c r="P67" s="11">
        <f>VLOOKUP($A67,'2021 Team Advanced Stats'!$A$2:$CB$131,7,FALSE)</f>
        <v>0.37584803256444999</v>
      </c>
      <c r="Q67" s="11">
        <f>VLOOKUP($A67,'2021 Team Advanced Stats'!$A$2:$CB$131,8,FALSE)</f>
        <v>1.4807609524958301</v>
      </c>
      <c r="R67" s="11">
        <f>VLOOKUP($A67,'2021 Team Advanced Stats'!$A$2:$CB$131,11,FALSE)</f>
        <v>2.6883248730964402</v>
      </c>
      <c r="S67" s="11">
        <f>VLOOKUP($A67,'2021 Team Advanced Stats'!$A$2:$CB$131,18,FALSE)</f>
        <v>3.52857142857142</v>
      </c>
      <c r="T67" s="11">
        <f>VLOOKUP($A67,'2021 Team Advanced Stats'!$A$2:$CB$131,21,FALSE)</f>
        <v>0.18860244233378501</v>
      </c>
      <c r="U67" s="11">
        <f>VLOOKUP($A67,'2021 Team Advanced Stats'!$A$2:$CB$131,22,FALSE)</f>
        <v>0.10719131614654</v>
      </c>
      <c r="V67" s="11">
        <f>VLOOKUP($A67,'2021 Team Advanced Stats'!$A$2:$CB$131,23,FALSE)</f>
        <v>8.1411126187245594E-2</v>
      </c>
      <c r="W67" s="11">
        <f>VLOOKUP($A67,'2021 Team Advanced Stats'!$A$2:$CB$131,32,FALSE)</f>
        <v>0.53459972862957905</v>
      </c>
      <c r="X67" s="11">
        <f>VLOOKUP($A67,'2021 Team Advanced Stats'!$A$2:$CB$131,33,FALSE)</f>
        <v>3.4623604241560003E-2</v>
      </c>
      <c r="Y67" s="11">
        <f>VLOOKUP($A67,'2021 Team Advanced Stats'!$A$2:$CB$131,34,FALSE)</f>
        <v>13.641700071174601</v>
      </c>
      <c r="Z67" s="11">
        <f>VLOOKUP($A67,'2021 Team Advanced Stats'!$A$2:$CB$131,35,FALSE)</f>
        <v>0.33756345177664898</v>
      </c>
      <c r="AA67" s="11">
        <f>VLOOKUP($A67,'2021 Team Advanced Stats'!$A$2:$CB$131,36,FALSE)</f>
        <v>0.999165665820127</v>
      </c>
      <c r="AB67" s="11">
        <f>VLOOKUP($A67,'2021 Team Advanced Stats'!$A$2:$CB$131,37,FALSE)</f>
        <v>0.45590230664857501</v>
      </c>
      <c r="AC67" s="11">
        <f>VLOOKUP($A67,'2021 Team Advanced Stats'!$A$2:$CB$131,38,FALSE)</f>
        <v>0.49894414650491198</v>
      </c>
      <c r="AD67" s="11">
        <f>VLOOKUP($A67,'2021 Team Advanced Stats'!$A$2:$CB$131,39,FALSE)</f>
        <v>167.64523322565</v>
      </c>
      <c r="AE67" s="11">
        <f>VLOOKUP($A67,'2021 Team Advanced Stats'!$A$2:$CB$131,40,FALSE)</f>
        <v>0.42857142857142799</v>
      </c>
      <c r="AF67" s="11">
        <f>VLOOKUP($A67,'2021 Team Advanced Stats'!$A$2:$CB$131,41,FALSE)</f>
        <v>1.92556771032826</v>
      </c>
      <c r="AG67" s="11">
        <f>VLOOKUP($A67,'2021 Team Advanced Stats'!$A$2:$CB$131,44,FALSE)</f>
        <v>0.114564425505842</v>
      </c>
      <c r="AH67" s="11">
        <f>VLOOKUP($A67,'2021 Team Advanced Stats'!$A$2:$CB$131,45,FALSE)</f>
        <v>92.797184659732693</v>
      </c>
      <c r="AI67" s="11">
        <f>VLOOKUP($A67,'2021 Team Advanced Stats'!$A$2:$CB$131,46,FALSE)</f>
        <v>0.38641975308641902</v>
      </c>
      <c r="AJ67" s="11">
        <f>VLOOKUP($A67,'2021 Team Advanced Stats'!$A$2:$CB$131,47,FALSE)</f>
        <v>1.26799711240197</v>
      </c>
      <c r="AK67" s="11">
        <f>VLOOKUP($A67,'2021 Team Advanced Stats'!$A$2:$CB$131,50,FALSE)</f>
        <v>2.7259259259259201</v>
      </c>
      <c r="AL67" s="11">
        <f>VLOOKUP($A67,'2021 Team Advanced Stats'!$A$2:$CB$131,57,FALSE)</f>
        <v>3.8133333333333299</v>
      </c>
      <c r="AM67" s="11">
        <f>VLOOKUP($A67,'2021 Team Advanced Stats'!$A$2:$CB$131,60,FALSE)</f>
        <v>0.17469135802469099</v>
      </c>
      <c r="AN67" s="11">
        <f>VLOOKUP($A67,'2021 Team Advanced Stats'!$A$2:$CB$131,61,FALSE)</f>
        <v>0.10432098765432</v>
      </c>
      <c r="AO67" s="11">
        <f>VLOOKUP($A67,'2021 Team Advanced Stats'!$A$2:$CB$131,62,FALSE)</f>
        <v>7.0370370370370305E-2</v>
      </c>
      <c r="AP67" s="11">
        <f>VLOOKUP($A67,'2021 Team Advanced Stats'!$A$2:$CB$131,72,FALSE)</f>
        <v>0.5</v>
      </c>
      <c r="AQ67" s="11">
        <f>VLOOKUP($A67,'2021 Team Advanced Stats'!$A$2:$CB$131,73,FALSE)</f>
        <v>2.59226540782788E-2</v>
      </c>
      <c r="AR67" s="11">
        <f>VLOOKUP($A67,'2021 Team Advanced Stats'!$A$2:$CB$131,74,FALSE)</f>
        <v>10.4986749017029</v>
      </c>
      <c r="AS67" s="11">
        <f>VLOOKUP($A67,'2021 Team Advanced Stats'!$A$2:$CB$131,75,FALSE)</f>
        <v>0.390123456790123</v>
      </c>
      <c r="AT67" s="11">
        <f>VLOOKUP($A67,'2021 Team Advanced Stats'!$A$2:$CB$131,76,FALSE)</f>
        <v>0.952522428281249</v>
      </c>
      <c r="AU67" s="11">
        <f>VLOOKUP($A67,'2021 Team Advanced Stats'!$A$2:$CB$131,77,FALSE)</f>
        <v>0.49506172839506102</v>
      </c>
      <c r="AV67" s="11">
        <f>VLOOKUP($A67,'2021 Team Advanced Stats'!$A$2:$CB$131,78,FALSE)</f>
        <v>0.218033968263428</v>
      </c>
      <c r="AW67" s="11">
        <f>VLOOKUP($A67,'2021 Team Advanced Stats'!$A$2:$CB$131,79,FALSE)</f>
        <v>0.38653366583541099</v>
      </c>
      <c r="AX67" s="11">
        <f>VLOOKUP($A67,'2021 Team Advanced Stats'!$A$2:$CB$131,80,FALSE)</f>
        <v>1.5895777581508399</v>
      </c>
      <c r="AY67" s="17" t="str">
        <f>IFERROR(VLOOKUP($A67,'2021PFF Preseason All Americans'!$H$3:$J$55,2,FALSE),"0")</f>
        <v>0</v>
      </c>
      <c r="AZ67" s="18" t="str">
        <f>IFERROR(VLOOKUP($A67,'2021PFF Preseason All Americans'!$H$3:$J$55,3,FALSE),"0")</f>
        <v>0</v>
      </c>
      <c r="BA67" s="12">
        <f t="shared" ref="BA67:BA130" si="1">SUM(AY67:AZ67)</f>
        <v>0</v>
      </c>
    </row>
    <row r="68" spans="1:53" s="11" customFormat="1" x14ac:dyDescent="0.3">
      <c r="A68" s="5" t="s">
        <v>174</v>
      </c>
      <c r="B68" s="5">
        <f>VLOOKUP(A68,'Record-ATS'!$A$2:$E$131,3,FALSE)</f>
        <v>0.53900000000000003</v>
      </c>
      <c r="C68" s="5">
        <f>VLOOKUP(A68,'Record-ATS'!$A$2:$E$131,5,FALSE)</f>
        <v>3.3</v>
      </c>
      <c r="D68" s="5">
        <f>IFERROR(VLOOKUP(A68,'AP Preseason Rankings'!$C$2:$H$26,2,FALSE),VLOOKUP(A68,'ESPN FPI'!$A$2:$D$131,4,FALSE))</f>
        <v>54</v>
      </c>
      <c r="E68" s="5">
        <f>IFERROR(VLOOKUP(A68,'AP Final Rankings'!$C$2:$H$26,2,FALSE),VLOOKUP(A68,'ESPN FPI'!$A$2:$D$131,4,FALSE))</f>
        <v>54</v>
      </c>
      <c r="F68" s="5">
        <f>IFERROR(VLOOKUP(A68,'ESPN FPI'!$A$2:$C$131,3,FALSE),"NR")</f>
        <v>2.7</v>
      </c>
      <c r="G68" s="5">
        <f>VLOOKUP($A68,'ESPN FPI'!$A$2:$H$131,5,FALSE)</f>
        <v>63</v>
      </c>
      <c r="H68" s="5">
        <f>VLOOKUP($A68,'ESPN FPI'!$A$2:$H$131,6,FALSE)</f>
        <v>68</v>
      </c>
      <c r="I68" s="5">
        <f>VLOOKUP($A68,'ESPN FPI'!$A$2:$H$131,7,FALSE)</f>
        <v>42</v>
      </c>
      <c r="J68" s="5">
        <f>VLOOKUP($A68,'ESPN FPI'!$A$2:$H$131,8,FALSE)</f>
        <v>40</v>
      </c>
      <c r="K68" s="5">
        <f>VLOOKUP(A68,'ESPN Efficiency'!$A$2:$E$131,3,FALSE)</f>
        <v>59.4</v>
      </c>
      <c r="L68" s="5">
        <f>VLOOKUP($A68,'ESPN Efficiency'!$A$2:$E$131,4,FALSE)</f>
        <v>50.4</v>
      </c>
      <c r="M68" s="5">
        <f>VLOOKUP($A68,'ESPN Efficiency'!$A$2:$E$131,5,FALSE)</f>
        <v>67.5</v>
      </c>
      <c r="N68" s="11">
        <f>VLOOKUP($A68,'2021 Team Advanced Stats'!$A$2:$CB$131,5,FALSE)</f>
        <v>0.21115678142784899</v>
      </c>
      <c r="O68" s="11">
        <f>VLOOKUP($A68,'2021 Team Advanced Stats'!$A$2:$CB$131,6,FALSE)</f>
        <v>177.37169639939299</v>
      </c>
      <c r="P68" s="11">
        <f>VLOOKUP($A68,'2021 Team Advanced Stats'!$A$2:$CB$131,7,FALSE)</f>
        <v>0.43095238095238098</v>
      </c>
      <c r="Q68" s="11">
        <f>VLOOKUP($A68,'2021 Team Advanced Stats'!$A$2:$CB$131,8,FALSE)</f>
        <v>1.25287925852904</v>
      </c>
      <c r="R68" s="11">
        <f>VLOOKUP($A68,'2021 Team Advanced Stats'!$A$2:$CB$131,11,FALSE)</f>
        <v>3.00489130434782</v>
      </c>
      <c r="S68" s="11">
        <f>VLOOKUP($A68,'2021 Team Advanced Stats'!$A$2:$CB$131,18,FALSE)</f>
        <v>4.24</v>
      </c>
      <c r="T68" s="11">
        <f>VLOOKUP($A68,'2021 Team Advanced Stats'!$A$2:$CB$131,21,FALSE)</f>
        <v>0.182142857142857</v>
      </c>
      <c r="U68" s="11">
        <f>VLOOKUP($A68,'2021 Team Advanced Stats'!$A$2:$CB$131,22,FALSE)</f>
        <v>0.11547619047619</v>
      </c>
      <c r="V68" s="11">
        <f>VLOOKUP($A68,'2021 Team Advanced Stats'!$A$2:$CB$131,23,FALSE)</f>
        <v>6.6666666666666596E-2</v>
      </c>
      <c r="W68" s="11">
        <f>VLOOKUP($A68,'2021 Team Advanced Stats'!$A$2:$CB$131,32,FALSE)</f>
        <v>0.43809523809523798</v>
      </c>
      <c r="X68" s="11">
        <f>VLOOKUP($A68,'2021 Team Advanced Stats'!$A$2:$CB$131,33,FALSE)</f>
        <v>0.18428302207797401</v>
      </c>
      <c r="Y68" s="11">
        <f>VLOOKUP($A68,'2021 Team Advanced Stats'!$A$2:$CB$131,34,FALSE)</f>
        <v>67.816152124694398</v>
      </c>
      <c r="Z68" s="11">
        <f>VLOOKUP($A68,'2021 Team Advanced Stats'!$A$2:$CB$131,35,FALSE)</f>
        <v>0.44836956521739102</v>
      </c>
      <c r="AA68" s="11">
        <f>VLOOKUP($A68,'2021 Team Advanced Stats'!$A$2:$CB$131,36,FALSE)</f>
        <v>1.0258629815449001</v>
      </c>
      <c r="AB68" s="11">
        <f>VLOOKUP($A68,'2021 Team Advanced Stats'!$A$2:$CB$131,37,FALSE)</f>
        <v>0.55714285714285705</v>
      </c>
      <c r="AC68" s="11">
        <f>VLOOKUP($A68,'2021 Team Advanced Stats'!$A$2:$CB$131,38,FALSE)</f>
        <v>0.247348879156715</v>
      </c>
      <c r="AD68" s="11">
        <f>VLOOKUP($A68,'2021 Team Advanced Stats'!$A$2:$CB$131,39,FALSE)</f>
        <v>115.759275445342</v>
      </c>
      <c r="AE68" s="11">
        <f>VLOOKUP($A68,'2021 Team Advanced Stats'!$A$2:$CB$131,40,FALSE)</f>
        <v>0.42094017094017</v>
      </c>
      <c r="AF68" s="11">
        <f>VLOOKUP($A68,'2021 Team Advanced Stats'!$A$2:$CB$131,41,FALSE)</f>
        <v>1.4430197950893699</v>
      </c>
      <c r="AG68" s="11">
        <f>VLOOKUP($A68,'2021 Team Advanced Stats'!$A$2:$CB$131,44,FALSE)</f>
        <v>0.18604782208110901</v>
      </c>
      <c r="AH68" s="11">
        <f>VLOOKUP($A68,'2021 Team Advanced Stats'!$A$2:$CB$131,45,FALSE)</f>
        <v>160.93136610015901</v>
      </c>
      <c r="AI68" s="11">
        <f>VLOOKUP($A68,'2021 Team Advanced Stats'!$A$2:$CB$131,46,FALSE)</f>
        <v>0.44046242774566402</v>
      </c>
      <c r="AJ68" s="11">
        <f>VLOOKUP($A68,'2021 Team Advanced Stats'!$A$2:$CB$131,47,FALSE)</f>
        <v>1.1794356224571301</v>
      </c>
      <c r="AK68" s="11">
        <f>VLOOKUP($A68,'2021 Team Advanced Stats'!$A$2:$CB$131,50,FALSE)</f>
        <v>3.2804347826086899</v>
      </c>
      <c r="AL68" s="11">
        <f>VLOOKUP($A68,'2021 Team Advanced Stats'!$A$2:$CB$131,57,FALSE)</f>
        <v>3.72727272727272</v>
      </c>
      <c r="AM68" s="11">
        <f>VLOOKUP($A68,'2021 Team Advanced Stats'!$A$2:$CB$131,60,FALSE)</f>
        <v>0.172832369942196</v>
      </c>
      <c r="AN68" s="11">
        <f>VLOOKUP($A68,'2021 Team Advanced Stats'!$A$2:$CB$131,61,FALSE)</f>
        <v>0.11271676300578</v>
      </c>
      <c r="AO68" s="11">
        <f>VLOOKUP($A68,'2021 Team Advanced Stats'!$A$2:$CB$131,62,FALSE)</f>
        <v>6.0115606936416099E-2</v>
      </c>
      <c r="AP68" s="11">
        <f>VLOOKUP($A68,'2021 Team Advanced Stats'!$A$2:$CB$131,72,FALSE)</f>
        <v>0.47861271676300499</v>
      </c>
      <c r="AQ68" s="11">
        <f>VLOOKUP($A68,'2021 Team Advanced Stats'!$A$2:$CB$131,73,FALSE)</f>
        <v>0.181293501966765</v>
      </c>
      <c r="AR68" s="11">
        <f>VLOOKUP($A68,'2021 Team Advanced Stats'!$A$2:$CB$131,74,FALSE)</f>
        <v>75.055509814240907</v>
      </c>
      <c r="AS68" s="11">
        <f>VLOOKUP($A68,'2021 Team Advanced Stats'!$A$2:$CB$131,75,FALSE)</f>
        <v>0.47584541062801899</v>
      </c>
      <c r="AT68" s="11">
        <f>VLOOKUP($A68,'2021 Team Advanced Stats'!$A$2:$CB$131,76,FALSE)</f>
        <v>0.94793160644058005</v>
      </c>
      <c r="AU68" s="11">
        <f>VLOOKUP($A68,'2021 Team Advanced Stats'!$A$2:$CB$131,77,FALSE)</f>
        <v>0.512138728323699</v>
      </c>
      <c r="AV68" s="11">
        <f>VLOOKUP($A68,'2021 Team Advanced Stats'!$A$2:$CB$131,78,FALSE)</f>
        <v>0.22323766047174701</v>
      </c>
      <c r="AW68" s="11">
        <f>VLOOKUP($A68,'2021 Team Advanced Stats'!$A$2:$CB$131,79,FALSE)</f>
        <v>0.41534988713318199</v>
      </c>
      <c r="AX68" s="11">
        <f>VLOOKUP($A68,'2021 Team Advanced Stats'!$A$2:$CB$131,80,FALSE)</f>
        <v>1.42729590047484</v>
      </c>
      <c r="AY68" s="17">
        <f>IFERROR(VLOOKUP($A68,'2021PFF Preseason All Americans'!$H$3:$J$55,2,FALSE),"0")</f>
        <v>1</v>
      </c>
      <c r="AZ68" s="18">
        <f>IFERROR(VLOOKUP($A68,'2021PFF Preseason All Americans'!$H$3:$J$55,3,FALSE),"0")</f>
        <v>0</v>
      </c>
      <c r="BA68" s="12">
        <f t="shared" si="1"/>
        <v>1</v>
      </c>
    </row>
    <row r="69" spans="1:53" s="11" customFormat="1" x14ac:dyDescent="0.3">
      <c r="A69" s="5" t="s">
        <v>76</v>
      </c>
      <c r="B69" s="5">
        <f>VLOOKUP(A69,'Record-ATS'!$A$2:$E$131,3,FALSE)</f>
        <v>0.53900000000000003</v>
      </c>
      <c r="C69" s="5">
        <f>VLOOKUP(A69,'Record-ATS'!$A$2:$E$131,5,FALSE)</f>
        <v>-3.5</v>
      </c>
      <c r="D69" s="5">
        <f>IFERROR(VLOOKUP(A69,'AP Preseason Rankings'!$C$2:$H$26,2,FALSE),VLOOKUP(A69,'ESPN FPI'!$A$2:$D$131,4,FALSE))</f>
        <v>88</v>
      </c>
      <c r="E69" s="5">
        <f>IFERROR(VLOOKUP(A69,'AP Final Rankings'!$C$2:$H$26,2,FALSE),VLOOKUP(A69,'ESPN FPI'!$A$2:$D$131,4,FALSE))</f>
        <v>88</v>
      </c>
      <c r="F69" s="5">
        <f>IFERROR(VLOOKUP(A69,'ESPN FPI'!$A$2:$C$131,3,FALSE),"NR")</f>
        <v>-5.4</v>
      </c>
      <c r="G69" s="5">
        <f>VLOOKUP($A69,'ESPN FPI'!$A$2:$H$131,5,FALSE)</f>
        <v>86</v>
      </c>
      <c r="H69" s="5">
        <f>VLOOKUP($A69,'ESPN FPI'!$A$2:$H$131,6,FALSE)</f>
        <v>124</v>
      </c>
      <c r="I69" s="5">
        <f>VLOOKUP($A69,'ESPN FPI'!$A$2:$H$131,7,FALSE)</f>
        <v>113</v>
      </c>
      <c r="J69" s="5">
        <f>VLOOKUP($A69,'ESPN FPI'!$A$2:$H$131,8,FALSE)</f>
        <v>92</v>
      </c>
      <c r="K69" s="5">
        <f>VLOOKUP(A69,'ESPN Efficiency'!$A$2:$E$131,3,FALSE)</f>
        <v>40.1</v>
      </c>
      <c r="L69" s="5">
        <f>VLOOKUP($A69,'ESPN Efficiency'!$A$2:$E$131,4,FALSE)</f>
        <v>38.299999999999997</v>
      </c>
      <c r="M69" s="5">
        <f>VLOOKUP($A69,'ESPN Efficiency'!$A$2:$E$131,5,FALSE)</f>
        <v>45.1</v>
      </c>
      <c r="N69" s="11">
        <f>VLOOKUP($A69,'2021 Team Advanced Stats'!$A$2:$CB$131,5,FALSE)</f>
        <v>0.215212039779209</v>
      </c>
      <c r="O69" s="11">
        <f>VLOOKUP($A69,'2021 Team Advanced Stats'!$A$2:$CB$131,6,FALSE)</f>
        <v>177.98035689740499</v>
      </c>
      <c r="P69" s="11">
        <f>VLOOKUP($A69,'2021 Team Advanced Stats'!$A$2:$CB$131,7,FALSE)</f>
        <v>0.440145102781136</v>
      </c>
      <c r="Q69" s="11">
        <f>VLOOKUP($A69,'2021 Team Advanced Stats'!$A$2:$CB$131,8,FALSE)</f>
        <v>1.2321533261097299</v>
      </c>
      <c r="R69" s="11">
        <f>VLOOKUP($A69,'2021 Team Advanced Stats'!$A$2:$CB$131,11,FALSE)</f>
        <v>3.2174509803921501</v>
      </c>
      <c r="S69" s="11">
        <f>VLOOKUP($A69,'2021 Team Advanced Stats'!$A$2:$CB$131,18,FALSE)</f>
        <v>3.7931034482758599</v>
      </c>
      <c r="T69" s="11">
        <f>VLOOKUP($A69,'2021 Team Advanced Stats'!$A$2:$CB$131,21,FALSE)</f>
        <v>0.14631197097944301</v>
      </c>
      <c r="U69" s="11">
        <f>VLOOKUP($A69,'2021 Team Advanced Stats'!$A$2:$CB$131,22,FALSE)</f>
        <v>8.8270858524788304E-2</v>
      </c>
      <c r="V69" s="11">
        <f>VLOOKUP($A69,'2021 Team Advanced Stats'!$A$2:$CB$131,23,FALSE)</f>
        <v>5.8041112454655298E-2</v>
      </c>
      <c r="W69" s="11">
        <f>VLOOKUP($A69,'2021 Team Advanced Stats'!$A$2:$CB$131,32,FALSE)</f>
        <v>0.61668681983071305</v>
      </c>
      <c r="X69" s="11">
        <f>VLOOKUP($A69,'2021 Team Advanced Stats'!$A$2:$CB$131,33,FALSE)</f>
        <v>0.218689334508087</v>
      </c>
      <c r="Y69" s="11">
        <f>VLOOKUP($A69,'2021 Team Advanced Stats'!$A$2:$CB$131,34,FALSE)</f>
        <v>111.53156059912401</v>
      </c>
      <c r="Z69" s="11">
        <f>VLOOKUP($A69,'2021 Team Advanced Stats'!$A$2:$CB$131,35,FALSE)</f>
        <v>0.46470588235294102</v>
      </c>
      <c r="AA69" s="11">
        <f>VLOOKUP($A69,'2021 Team Advanced Stats'!$A$2:$CB$131,36,FALSE)</f>
        <v>1.0296931875348501</v>
      </c>
      <c r="AB69" s="11">
        <f>VLOOKUP($A69,'2021 Team Advanced Stats'!$A$2:$CB$131,37,FALSE)</f>
        <v>0.38210399032648101</v>
      </c>
      <c r="AC69" s="11">
        <f>VLOOKUP($A69,'2021 Team Advanced Stats'!$A$2:$CB$131,38,FALSE)</f>
        <v>0.21132759968859599</v>
      </c>
      <c r="AD69" s="11">
        <f>VLOOKUP($A69,'2021 Team Advanced Stats'!$A$2:$CB$131,39,FALSE)</f>
        <v>66.779521501596406</v>
      </c>
      <c r="AE69" s="11">
        <f>VLOOKUP($A69,'2021 Team Advanced Stats'!$A$2:$CB$131,40,FALSE)</f>
        <v>0.401898734177215</v>
      </c>
      <c r="AF69" s="11">
        <f>VLOOKUP($A69,'2021 Team Advanced Stats'!$A$2:$CB$131,41,FALSE)</f>
        <v>1.6099726398281899</v>
      </c>
      <c r="AG69" s="11">
        <f>VLOOKUP($A69,'2021 Team Advanced Stats'!$A$2:$CB$131,44,FALSE)</f>
        <v>0.15228647948309901</v>
      </c>
      <c r="AH69" s="11">
        <f>VLOOKUP($A69,'2021 Team Advanced Stats'!$A$2:$CB$131,45,FALSE)</f>
        <v>134.62124786305901</v>
      </c>
      <c r="AI69" s="11">
        <f>VLOOKUP($A69,'2021 Team Advanced Stats'!$A$2:$CB$131,46,FALSE)</f>
        <v>0.40950226244343801</v>
      </c>
      <c r="AJ69" s="11">
        <f>VLOOKUP($A69,'2021 Team Advanced Stats'!$A$2:$CB$131,47,FALSE)</f>
        <v>1.2436628886176</v>
      </c>
      <c r="AK69" s="11">
        <f>VLOOKUP($A69,'2021 Team Advanced Stats'!$A$2:$CB$131,50,FALSE)</f>
        <v>3.2781704781704701</v>
      </c>
      <c r="AL69" s="11">
        <f>VLOOKUP($A69,'2021 Team Advanced Stats'!$A$2:$CB$131,57,FALSE)</f>
        <v>3.2</v>
      </c>
      <c r="AM69" s="11">
        <f>VLOOKUP($A69,'2021 Team Advanced Stats'!$A$2:$CB$131,60,FALSE)</f>
        <v>0.13009049773755599</v>
      </c>
      <c r="AN69" s="11">
        <f>VLOOKUP($A69,'2021 Team Advanced Stats'!$A$2:$CB$131,61,FALSE)</f>
        <v>7.4660633484162894E-2</v>
      </c>
      <c r="AO69" s="11">
        <f>VLOOKUP($A69,'2021 Team Advanced Stats'!$A$2:$CB$131,62,FALSE)</f>
        <v>5.54298642533936E-2</v>
      </c>
      <c r="AP69" s="11">
        <f>VLOOKUP($A69,'2021 Team Advanced Stats'!$A$2:$CB$131,72,FALSE)</f>
        <v>0.54411764705882304</v>
      </c>
      <c r="AQ69" s="11">
        <f>VLOOKUP($A69,'2021 Team Advanced Stats'!$A$2:$CB$131,73,FALSE)</f>
        <v>0.15857377522378799</v>
      </c>
      <c r="AR69" s="11">
        <f>VLOOKUP($A69,'2021 Team Advanced Stats'!$A$2:$CB$131,74,FALSE)</f>
        <v>76.273985882642293</v>
      </c>
      <c r="AS69" s="11">
        <f>VLOOKUP($A69,'2021 Team Advanced Stats'!$A$2:$CB$131,75,FALSE)</f>
        <v>0.42827442827442802</v>
      </c>
      <c r="AT69" s="11">
        <f>VLOOKUP($A69,'2021 Team Advanced Stats'!$A$2:$CB$131,76,FALSE)</f>
        <v>0.98978946503892995</v>
      </c>
      <c r="AU69" s="11">
        <f>VLOOKUP($A69,'2021 Team Advanced Stats'!$A$2:$CB$131,77,FALSE)</f>
        <v>0.45022624434389102</v>
      </c>
      <c r="AV69" s="11">
        <f>VLOOKUP($A69,'2021 Team Advanced Stats'!$A$2:$CB$131,78,FALSE)</f>
        <v>0.169966503854519</v>
      </c>
      <c r="AW69" s="11">
        <f>VLOOKUP($A69,'2021 Team Advanced Stats'!$A$2:$CB$131,79,FALSE)</f>
        <v>0.39195979899497402</v>
      </c>
      <c r="AX69" s="11">
        <f>VLOOKUP($A69,'2021 Team Advanced Stats'!$A$2:$CB$131,80,FALSE)</f>
        <v>1.5789059992407199</v>
      </c>
      <c r="AY69" s="17" t="str">
        <f>IFERROR(VLOOKUP($A69,'2021PFF Preseason All Americans'!$H$3:$J$55,2,FALSE),"0")</f>
        <v>0</v>
      </c>
      <c r="AZ69" s="18" t="str">
        <f>IFERROR(VLOOKUP($A69,'2021PFF Preseason All Americans'!$H$3:$J$55,3,FALSE),"0")</f>
        <v>0</v>
      </c>
      <c r="BA69" s="12">
        <f t="shared" si="1"/>
        <v>0</v>
      </c>
    </row>
    <row r="70" spans="1:53" s="11" customFormat="1" x14ac:dyDescent="0.3">
      <c r="A70" s="5" t="s">
        <v>196</v>
      </c>
      <c r="B70" s="5">
        <f>VLOOKUP(A70,'Record-ATS'!$A$2:$E$131,3,FALSE)</f>
        <v>0.5</v>
      </c>
      <c r="C70" s="5">
        <f>VLOOKUP(A70,'Record-ATS'!$A$2:$E$131,5,FALSE)</f>
        <v>-3.2</v>
      </c>
      <c r="D70" s="5">
        <f>IFERROR(VLOOKUP(A70,'AP Preseason Rankings'!$C$2:$H$26,2,FALSE),VLOOKUP(A70,'ESPN FPI'!$A$2:$D$131,4,FALSE))</f>
        <v>71</v>
      </c>
      <c r="E70" s="5">
        <f>IFERROR(VLOOKUP(A70,'AP Final Rankings'!$C$2:$H$26,2,FALSE),VLOOKUP(A70,'ESPN FPI'!$A$2:$D$131,4,FALSE))</f>
        <v>71</v>
      </c>
      <c r="F70" s="5">
        <f>IFERROR(VLOOKUP(A70,'ESPN FPI'!$A$2:$C$131,3,FALSE),"NR")</f>
        <v>0</v>
      </c>
      <c r="G70" s="5">
        <f>VLOOKUP($A70,'ESPN FPI'!$A$2:$H$131,5,FALSE)</f>
        <v>75</v>
      </c>
      <c r="H70" s="5">
        <f>VLOOKUP($A70,'ESPN FPI'!$A$2:$H$131,6,FALSE)</f>
        <v>72</v>
      </c>
      <c r="I70" s="5">
        <f>VLOOKUP($A70,'ESPN FPI'!$A$2:$H$131,7,FALSE)</f>
        <v>70</v>
      </c>
      <c r="J70" s="5">
        <f>VLOOKUP($A70,'ESPN FPI'!$A$2:$H$131,8,FALSE)</f>
        <v>65</v>
      </c>
      <c r="K70" s="5">
        <f>VLOOKUP(A70,'ESPN Efficiency'!$A$2:$E$131,3,FALSE)</f>
        <v>50</v>
      </c>
      <c r="L70" s="5">
        <f>VLOOKUP($A70,'ESPN Efficiency'!$A$2:$E$131,4,FALSE)</f>
        <v>47.3</v>
      </c>
      <c r="M70" s="5">
        <f>VLOOKUP($A70,'ESPN Efficiency'!$A$2:$E$131,5,FALSE)</f>
        <v>53.1</v>
      </c>
      <c r="N70" s="11">
        <f>VLOOKUP($A70,'2021 Team Advanced Stats'!$A$2:$CB$131,5,FALSE)</f>
        <v>0.17155747046137099</v>
      </c>
      <c r="O70" s="11">
        <f>VLOOKUP($A70,'2021 Team Advanced Stats'!$A$2:$CB$131,6,FALSE)</f>
        <v>131.927694784794</v>
      </c>
      <c r="P70" s="11">
        <f>VLOOKUP($A70,'2021 Team Advanced Stats'!$A$2:$CB$131,7,FALSE)</f>
        <v>0.41222366710012998</v>
      </c>
      <c r="Q70" s="11">
        <f>VLOOKUP($A70,'2021 Team Advanced Stats'!$A$2:$CB$131,8,FALSE)</f>
        <v>1.2582935535555899</v>
      </c>
      <c r="R70" s="11">
        <f>VLOOKUP($A70,'2021 Team Advanced Stats'!$A$2:$CB$131,11,FALSE)</f>
        <v>2.7820224719101101</v>
      </c>
      <c r="S70" s="11">
        <f>VLOOKUP($A70,'2021 Team Advanced Stats'!$A$2:$CB$131,18,FALSE)</f>
        <v>3.59375</v>
      </c>
      <c r="T70" s="11">
        <f>VLOOKUP($A70,'2021 Team Advanced Stats'!$A$2:$CB$131,21,FALSE)</f>
        <v>0.17945383615084501</v>
      </c>
      <c r="U70" s="11">
        <f>VLOOKUP($A70,'2021 Team Advanced Stats'!$A$2:$CB$131,22,FALSE)</f>
        <v>0.11963589076723</v>
      </c>
      <c r="V70" s="11">
        <f>VLOOKUP($A70,'2021 Team Advanced Stats'!$A$2:$CB$131,23,FALSE)</f>
        <v>5.9817945383614998E-2</v>
      </c>
      <c r="W70" s="11">
        <f>VLOOKUP($A70,'2021 Team Advanced Stats'!$A$2:$CB$131,32,FALSE)</f>
        <v>0.57867360208062402</v>
      </c>
      <c r="X70" s="11">
        <f>VLOOKUP($A70,'2021 Team Advanced Stats'!$A$2:$CB$131,33,FALSE)</f>
        <v>0.10587191846841899</v>
      </c>
      <c r="Y70" s="11">
        <f>VLOOKUP($A70,'2021 Team Advanced Stats'!$A$2:$CB$131,34,FALSE)</f>
        <v>47.113003718446599</v>
      </c>
      <c r="Z70" s="11">
        <f>VLOOKUP($A70,'2021 Team Advanced Stats'!$A$2:$CB$131,35,FALSE)</f>
        <v>0.44494382022471901</v>
      </c>
      <c r="AA70" s="11">
        <f>VLOOKUP($A70,'2021 Team Advanced Stats'!$A$2:$CB$131,36,FALSE)</f>
        <v>0.94074047063105004</v>
      </c>
      <c r="AB70" s="11">
        <f>VLOOKUP($A70,'2021 Team Advanced Stats'!$A$2:$CB$131,37,FALSE)</f>
        <v>0.41872561768530497</v>
      </c>
      <c r="AC70" s="11">
        <f>VLOOKUP($A70,'2021 Team Advanced Stats'!$A$2:$CB$131,38,FALSE)</f>
        <v>0.27479214314894002</v>
      </c>
      <c r="AD70" s="11">
        <f>VLOOKUP($A70,'2021 Team Advanced Stats'!$A$2:$CB$131,39,FALSE)</f>
        <v>88.483070093958901</v>
      </c>
      <c r="AE70" s="11">
        <f>VLOOKUP($A70,'2021 Team Advanced Stats'!$A$2:$CB$131,40,FALSE)</f>
        <v>0.36956521739130399</v>
      </c>
      <c r="AF70" s="11">
        <f>VLOOKUP($A70,'2021 Team Advanced Stats'!$A$2:$CB$131,41,FALSE)</f>
        <v>1.7866591873291899</v>
      </c>
      <c r="AG70" s="11">
        <f>VLOOKUP($A70,'2021 Team Advanced Stats'!$A$2:$CB$131,44,FALSE)</f>
        <v>0.14028774248794099</v>
      </c>
      <c r="AH70" s="11">
        <f>VLOOKUP($A70,'2021 Team Advanced Stats'!$A$2:$CB$131,45,FALSE)</f>
        <v>104.514368153516</v>
      </c>
      <c r="AI70" s="11">
        <f>VLOOKUP($A70,'2021 Team Advanced Stats'!$A$2:$CB$131,46,FALSE)</f>
        <v>0.41744966442953002</v>
      </c>
      <c r="AJ70" s="11">
        <f>VLOOKUP($A70,'2021 Team Advanced Stats'!$A$2:$CB$131,47,FALSE)</f>
        <v>1.1754370725076899</v>
      </c>
      <c r="AK70" s="11">
        <f>VLOOKUP($A70,'2021 Team Advanced Stats'!$A$2:$CB$131,50,FALSE)</f>
        <v>3.1375598086124401</v>
      </c>
      <c r="AL70" s="11">
        <f>VLOOKUP($A70,'2021 Team Advanced Stats'!$A$2:$CB$131,57,FALSE)</f>
        <v>3.1875</v>
      </c>
      <c r="AM70" s="11">
        <f>VLOOKUP($A70,'2021 Team Advanced Stats'!$A$2:$CB$131,60,FALSE)</f>
        <v>0.14832214765100599</v>
      </c>
      <c r="AN70" s="11">
        <f>VLOOKUP($A70,'2021 Team Advanced Stats'!$A$2:$CB$131,61,FALSE)</f>
        <v>9.1946308724832199E-2</v>
      </c>
      <c r="AO70" s="11">
        <f>VLOOKUP($A70,'2021 Team Advanced Stats'!$A$2:$CB$131,62,FALSE)</f>
        <v>5.6375838926174399E-2</v>
      </c>
      <c r="AP70" s="11">
        <f>VLOOKUP($A70,'2021 Team Advanced Stats'!$A$2:$CB$131,72,FALSE)</f>
        <v>0.56107382550335505</v>
      </c>
      <c r="AQ70" s="11">
        <f>VLOOKUP($A70,'2021 Team Advanced Stats'!$A$2:$CB$131,73,FALSE)</f>
        <v>0.10682089892049</v>
      </c>
      <c r="AR70" s="11">
        <f>VLOOKUP($A70,'2021 Team Advanced Stats'!$A$2:$CB$131,74,FALSE)</f>
        <v>44.651135748765199</v>
      </c>
      <c r="AS70" s="11">
        <f>VLOOKUP($A70,'2021 Team Advanced Stats'!$A$2:$CB$131,75,FALSE)</f>
        <v>0.44736842105263103</v>
      </c>
      <c r="AT70" s="11">
        <f>VLOOKUP($A70,'2021 Team Advanced Stats'!$A$2:$CB$131,76,FALSE)</f>
        <v>0.86462257153782995</v>
      </c>
      <c r="AU70" s="11">
        <f>VLOOKUP($A70,'2021 Team Advanced Stats'!$A$2:$CB$131,77,FALSE)</f>
        <v>0.43892617449664401</v>
      </c>
      <c r="AV70" s="11">
        <f>VLOOKUP($A70,'2021 Team Advanced Stats'!$A$2:$CB$131,78,FALSE)</f>
        <v>0.18306798900535501</v>
      </c>
      <c r="AW70" s="11">
        <f>VLOOKUP($A70,'2021 Team Advanced Stats'!$A$2:$CB$131,79,FALSE)</f>
        <v>0.37920489296636001</v>
      </c>
      <c r="AX70" s="11">
        <f>VLOOKUP($A70,'2021 Team Advanced Stats'!$A$2:$CB$131,80,FALSE)</f>
        <v>1.6441653925186801</v>
      </c>
      <c r="AY70" s="17">
        <f>IFERROR(VLOOKUP($A70,'2021PFF Preseason All Americans'!$H$3:$J$55,2,FALSE),"0")</f>
        <v>1</v>
      </c>
      <c r="AZ70" s="18">
        <f>IFERROR(VLOOKUP($A70,'2021PFF Preseason All Americans'!$H$3:$J$55,3,FALSE),"0")</f>
        <v>0</v>
      </c>
      <c r="BA70" s="12">
        <f t="shared" si="1"/>
        <v>1</v>
      </c>
    </row>
    <row r="71" spans="1:53" s="11" customFormat="1" x14ac:dyDescent="0.3">
      <c r="A71" s="5" t="s">
        <v>175</v>
      </c>
      <c r="B71" s="5">
        <f>VLOOKUP(A71,'Record-ATS'!$A$2:$E$131,3,FALSE)</f>
        <v>0.5</v>
      </c>
      <c r="C71" s="5">
        <f>VLOOKUP(A71,'Record-ATS'!$A$2:$E$131,5,FALSE)</f>
        <v>-2.6</v>
      </c>
      <c r="D71" s="5">
        <f>IFERROR(VLOOKUP(A71,'AP Preseason Rankings'!$C$2:$H$26,2,FALSE),VLOOKUP(A71,'ESPN FPI'!$A$2:$D$131,4,FALSE))</f>
        <v>100</v>
      </c>
      <c r="E71" s="5">
        <f>IFERROR(VLOOKUP(A71,'AP Final Rankings'!$C$2:$H$26,2,FALSE),VLOOKUP(A71,'ESPN FPI'!$A$2:$D$131,4,FALSE))</f>
        <v>100</v>
      </c>
      <c r="F71" s="5">
        <f>IFERROR(VLOOKUP(A71,'ESPN FPI'!$A$2:$C$131,3,FALSE),"NR")</f>
        <v>-9</v>
      </c>
      <c r="G71" s="5">
        <f>VLOOKUP($A71,'ESPN FPI'!$A$2:$H$131,5,FALSE)</f>
        <v>88</v>
      </c>
      <c r="H71" s="5">
        <f>VLOOKUP($A71,'ESPN FPI'!$A$2:$H$131,6,FALSE)</f>
        <v>85</v>
      </c>
      <c r="I71" s="5">
        <f>VLOOKUP($A71,'ESPN FPI'!$A$2:$H$131,7,FALSE)</f>
        <v>92</v>
      </c>
      <c r="J71" s="5">
        <f>VLOOKUP($A71,'ESPN FPI'!$A$2:$H$131,8,FALSE)</f>
        <v>83</v>
      </c>
      <c r="K71" s="5">
        <f>VLOOKUP(A71,'ESPN Efficiency'!$A$2:$E$131,3,FALSE)</f>
        <v>36.5</v>
      </c>
      <c r="L71" s="5">
        <f>VLOOKUP($A71,'ESPN Efficiency'!$A$2:$E$131,4,FALSE)</f>
        <v>59.5</v>
      </c>
      <c r="M71" s="5">
        <f>VLOOKUP($A71,'ESPN Efficiency'!$A$2:$E$131,5,FALSE)</f>
        <v>24.6</v>
      </c>
      <c r="N71" s="11">
        <f>VLOOKUP($A71,'2021 Team Advanced Stats'!$A$2:$CB$131,5,FALSE)</f>
        <v>0.29485598693272003</v>
      </c>
      <c r="O71" s="11">
        <f>VLOOKUP($A71,'2021 Team Advanced Stats'!$A$2:$CB$131,6,FALSE)</f>
        <v>285.12573936394</v>
      </c>
      <c r="P71" s="11">
        <f>VLOOKUP($A71,'2021 Team Advanced Stats'!$A$2:$CB$131,7,FALSE)</f>
        <v>0.49948293691830398</v>
      </c>
      <c r="Q71" s="11">
        <f>VLOOKUP($A71,'2021 Team Advanced Stats'!$A$2:$CB$131,8,FALSE)</f>
        <v>1.2046522614600199</v>
      </c>
      <c r="R71" s="11">
        <f>VLOOKUP($A71,'2021 Team Advanced Stats'!$A$2:$CB$131,11,FALSE)</f>
        <v>3.59412844036697</v>
      </c>
      <c r="S71" s="11">
        <f>VLOOKUP($A71,'2021 Team Advanced Stats'!$A$2:$CB$131,18,FALSE)</f>
        <v>3.5957446808510598</v>
      </c>
      <c r="T71" s="11">
        <f>VLOOKUP($A71,'2021 Team Advanced Stats'!$A$2:$CB$131,21,FALSE)</f>
        <v>0.16649431230610101</v>
      </c>
      <c r="U71" s="11">
        <f>VLOOKUP($A71,'2021 Team Advanced Stats'!$A$2:$CB$131,22,FALSE)</f>
        <v>0.11789038262668</v>
      </c>
      <c r="V71" s="11">
        <f>VLOOKUP($A71,'2021 Team Advanced Stats'!$A$2:$CB$131,23,FALSE)</f>
        <v>4.8603929679420801E-2</v>
      </c>
      <c r="W71" s="11">
        <f>VLOOKUP($A71,'2021 Team Advanced Stats'!$A$2:$CB$131,32,FALSE)</f>
        <v>0.56359875904860302</v>
      </c>
      <c r="X71" s="11">
        <f>VLOOKUP($A71,'2021 Team Advanced Stats'!$A$2:$CB$131,33,FALSE)</f>
        <v>0.34129633626167799</v>
      </c>
      <c r="Y71" s="11">
        <f>VLOOKUP($A71,'2021 Team Advanced Stats'!$A$2:$CB$131,34,FALSE)</f>
        <v>186.00650326261399</v>
      </c>
      <c r="Z71" s="11">
        <f>VLOOKUP($A71,'2021 Team Advanced Stats'!$A$2:$CB$131,35,FALSE)</f>
        <v>0.52660550458715505</v>
      </c>
      <c r="AA71" s="11">
        <f>VLOOKUP($A71,'2021 Team Advanced Stats'!$A$2:$CB$131,36,FALSE)</f>
        <v>1.0503616921163399</v>
      </c>
      <c r="AB71" s="11">
        <f>VLOOKUP($A71,'2021 Team Advanced Stats'!$A$2:$CB$131,37,FALSE)</f>
        <v>0.43329886246122001</v>
      </c>
      <c r="AC71" s="11">
        <f>VLOOKUP($A71,'2021 Team Advanced Stats'!$A$2:$CB$131,38,FALSE)</f>
        <v>0.24564013270506299</v>
      </c>
      <c r="AD71" s="11">
        <f>VLOOKUP($A71,'2021 Team Advanced Stats'!$A$2:$CB$131,39,FALSE)</f>
        <v>102.923215603421</v>
      </c>
      <c r="AE71" s="11">
        <f>VLOOKUP($A71,'2021 Team Advanced Stats'!$A$2:$CB$131,40,FALSE)</f>
        <v>0.46778042959427202</v>
      </c>
      <c r="AF71" s="11">
        <f>VLOOKUP($A71,'2021 Team Advanced Stats'!$A$2:$CB$131,41,FALSE)</f>
        <v>1.4305777379989799</v>
      </c>
      <c r="AG71" s="11">
        <f>VLOOKUP($A71,'2021 Team Advanced Stats'!$A$2:$CB$131,44,FALSE)</f>
        <v>0.29698886004890301</v>
      </c>
      <c r="AH71" s="11">
        <f>VLOOKUP($A71,'2021 Team Advanced Stats'!$A$2:$CB$131,45,FALSE)</f>
        <v>296.98886004890301</v>
      </c>
      <c r="AI71" s="11">
        <f>VLOOKUP($A71,'2021 Team Advanced Stats'!$A$2:$CB$131,46,FALSE)</f>
        <v>0.48399999999999999</v>
      </c>
      <c r="AJ71" s="11">
        <f>VLOOKUP($A71,'2021 Team Advanced Stats'!$A$2:$CB$131,47,FALSE)</f>
        <v>1.2811812566137399</v>
      </c>
      <c r="AK71" s="11">
        <f>VLOOKUP($A71,'2021 Team Advanced Stats'!$A$2:$CB$131,50,FALSE)</f>
        <v>3.37619047619047</v>
      </c>
      <c r="AL71" s="11">
        <f>VLOOKUP($A71,'2021 Team Advanced Stats'!$A$2:$CB$131,57,FALSE)</f>
        <v>4.4315789473684202</v>
      </c>
      <c r="AM71" s="11">
        <f>VLOOKUP($A71,'2021 Team Advanced Stats'!$A$2:$CB$131,60,FALSE)</f>
        <v>0.153</v>
      </c>
      <c r="AN71" s="11">
        <f>VLOOKUP($A71,'2021 Team Advanced Stats'!$A$2:$CB$131,61,FALSE)</f>
        <v>8.7999999999999995E-2</v>
      </c>
      <c r="AO71" s="11">
        <f>VLOOKUP($A71,'2021 Team Advanced Stats'!$A$2:$CB$131,62,FALSE)</f>
        <v>6.5000000000000002E-2</v>
      </c>
      <c r="AP71" s="11">
        <f>VLOOKUP($A71,'2021 Team Advanced Stats'!$A$2:$CB$131,72,FALSE)</f>
        <v>0.52500000000000002</v>
      </c>
      <c r="AQ71" s="11">
        <f>VLOOKUP($A71,'2021 Team Advanced Stats'!$A$2:$CB$131,73,FALSE)</f>
        <v>0.26535973368555399</v>
      </c>
      <c r="AR71" s="11">
        <f>VLOOKUP($A71,'2021 Team Advanced Stats'!$A$2:$CB$131,74,FALSE)</f>
        <v>139.313860184916</v>
      </c>
      <c r="AS71" s="11">
        <f>VLOOKUP($A71,'2021 Team Advanced Stats'!$A$2:$CB$131,75,FALSE)</f>
        <v>0.48761904761904701</v>
      </c>
      <c r="AT71" s="11">
        <f>VLOOKUP($A71,'2021 Team Advanced Stats'!$A$2:$CB$131,76,FALSE)</f>
        <v>1.0923423079073999</v>
      </c>
      <c r="AU71" s="11">
        <f>VLOOKUP($A71,'2021 Team Advanced Stats'!$A$2:$CB$131,77,FALSE)</f>
        <v>0.46700000000000003</v>
      </c>
      <c r="AV71" s="11">
        <f>VLOOKUP($A71,'2021 Team Advanced Stats'!$A$2:$CB$131,78,FALSE)</f>
        <v>0.36479287324415699</v>
      </c>
      <c r="AW71" s="11">
        <f>VLOOKUP($A71,'2021 Team Advanced Stats'!$A$2:$CB$131,79,FALSE)</f>
        <v>0.48822269807280499</v>
      </c>
      <c r="AX71" s="11">
        <f>VLOOKUP($A71,'2021 Team Advanced Stats'!$A$2:$CB$131,80,FALSE)</f>
        <v>1.4932109534068301</v>
      </c>
      <c r="AY71" s="17" t="str">
        <f>IFERROR(VLOOKUP($A71,'2021PFF Preseason All Americans'!$H$3:$J$55,2,FALSE),"0")</f>
        <v>0</v>
      </c>
      <c r="AZ71" s="18" t="str">
        <f>IFERROR(VLOOKUP($A71,'2021PFF Preseason All Americans'!$H$3:$J$55,3,FALSE),"0")</f>
        <v>0</v>
      </c>
      <c r="BA71" s="12">
        <f t="shared" si="1"/>
        <v>0</v>
      </c>
    </row>
    <row r="72" spans="1:53" s="11" customFormat="1" x14ac:dyDescent="0.3">
      <c r="A72" s="5" t="s">
        <v>77</v>
      </c>
      <c r="B72" s="5">
        <f>VLOOKUP(A72,'Record-ATS'!$A$2:$E$131,3,FALSE)</f>
        <v>0.5</v>
      </c>
      <c r="C72" s="5">
        <f>VLOOKUP(A72,'Record-ATS'!$A$2:$E$131,5,FALSE)</f>
        <v>-2.7</v>
      </c>
      <c r="D72" s="5">
        <f>IFERROR(VLOOKUP(A72,'AP Preseason Rankings'!$C$2:$H$26,2,FALSE),VLOOKUP(A72,'ESPN FPI'!$A$2:$D$131,4,FALSE))</f>
        <v>80</v>
      </c>
      <c r="E72" s="5">
        <f>IFERROR(VLOOKUP(A72,'AP Final Rankings'!$C$2:$H$26,2,FALSE),VLOOKUP(A72,'ESPN FPI'!$A$2:$D$131,4,FALSE))</f>
        <v>80</v>
      </c>
      <c r="F72" s="5">
        <f>IFERROR(VLOOKUP(A72,'ESPN FPI'!$A$2:$C$131,3,FALSE),"NR")</f>
        <v>-2.7</v>
      </c>
      <c r="G72" s="5">
        <f>VLOOKUP($A72,'ESPN FPI'!$A$2:$H$131,5,FALSE)</f>
        <v>82</v>
      </c>
      <c r="H72" s="5">
        <f>VLOOKUP($A72,'ESPN FPI'!$A$2:$H$131,6,FALSE)</f>
        <v>115</v>
      </c>
      <c r="I72" s="5">
        <f>VLOOKUP($A72,'ESPN FPI'!$A$2:$H$131,7,FALSE)</f>
        <v>76</v>
      </c>
      <c r="J72" s="5">
        <f>VLOOKUP($A72,'ESPN FPI'!$A$2:$H$131,8,FALSE)</f>
        <v>50</v>
      </c>
      <c r="K72" s="5">
        <f>VLOOKUP(A72,'ESPN Efficiency'!$A$2:$E$131,3,FALSE)</f>
        <v>45.2</v>
      </c>
      <c r="L72" s="5">
        <f>VLOOKUP($A72,'ESPN Efficiency'!$A$2:$E$131,4,FALSE)</f>
        <v>54.2</v>
      </c>
      <c r="M72" s="5">
        <f>VLOOKUP($A72,'ESPN Efficiency'!$A$2:$E$131,5,FALSE)</f>
        <v>40</v>
      </c>
      <c r="N72" s="11">
        <f>VLOOKUP($A72,'2021 Team Advanced Stats'!$A$2:$CB$131,5,FALSE)</f>
        <v>0.242425032886702</v>
      </c>
      <c r="O72" s="11">
        <f>VLOOKUP($A72,'2021 Team Advanced Stats'!$A$2:$CB$131,6,FALSE)</f>
        <v>205.09157782214999</v>
      </c>
      <c r="P72" s="11">
        <f>VLOOKUP($A72,'2021 Team Advanced Stats'!$A$2:$CB$131,7,FALSE)</f>
        <v>0.42198581560283599</v>
      </c>
      <c r="Q72" s="11">
        <f>VLOOKUP($A72,'2021 Team Advanced Stats'!$A$2:$CB$131,8,FALSE)</f>
        <v>1.4015859659394001</v>
      </c>
      <c r="R72" s="11">
        <f>VLOOKUP($A72,'2021 Team Advanced Stats'!$A$2:$CB$131,11,FALSE)</f>
        <v>2.9620689655172399</v>
      </c>
      <c r="S72" s="11">
        <f>VLOOKUP($A72,'2021 Team Advanced Stats'!$A$2:$CB$131,18,FALSE)</f>
        <v>3.64935064935064</v>
      </c>
      <c r="T72" s="11">
        <f>VLOOKUP($A72,'2021 Team Advanced Stats'!$A$2:$CB$131,21,FALSE)</f>
        <v>0.17257683215130001</v>
      </c>
      <c r="U72" s="11">
        <f>VLOOKUP($A72,'2021 Team Advanced Stats'!$A$2:$CB$131,22,FALSE)</f>
        <v>9.5744680851063801E-2</v>
      </c>
      <c r="V72" s="11">
        <f>VLOOKUP($A72,'2021 Team Advanced Stats'!$A$2:$CB$131,23,FALSE)</f>
        <v>7.6832151300236406E-2</v>
      </c>
      <c r="W72" s="11">
        <f>VLOOKUP($A72,'2021 Team Advanced Stats'!$A$2:$CB$131,32,FALSE)</f>
        <v>0.44562647754137102</v>
      </c>
      <c r="X72" s="11">
        <f>VLOOKUP($A72,'2021 Team Advanced Stats'!$A$2:$CB$131,33,FALSE)</f>
        <v>0.13791198857252701</v>
      </c>
      <c r="Y72" s="11">
        <f>VLOOKUP($A72,'2021 Team Advanced Stats'!$A$2:$CB$131,34,FALSE)</f>
        <v>51.992819691842897</v>
      </c>
      <c r="Z72" s="11">
        <f>VLOOKUP($A72,'2021 Team Advanced Stats'!$A$2:$CB$131,35,FALSE)</f>
        <v>0.42440318302387198</v>
      </c>
      <c r="AA72" s="11">
        <f>VLOOKUP($A72,'2021 Team Advanced Stats'!$A$2:$CB$131,36,FALSE)</f>
        <v>1.0346570665007899</v>
      </c>
      <c r="AB72" s="11">
        <f>VLOOKUP($A72,'2021 Team Advanced Stats'!$A$2:$CB$131,37,FALSE)</f>
        <v>0.55437352245862803</v>
      </c>
      <c r="AC72" s="11">
        <f>VLOOKUP($A72,'2021 Team Advanced Stats'!$A$2:$CB$131,38,FALSE)</f>
        <v>0.32643658449958801</v>
      </c>
      <c r="AD72" s="11">
        <f>VLOOKUP($A72,'2021 Team Advanced Stats'!$A$2:$CB$131,39,FALSE)</f>
        <v>153.098758130307</v>
      </c>
      <c r="AE72" s="11">
        <f>VLOOKUP($A72,'2021 Team Advanced Stats'!$A$2:$CB$131,40,FALSE)</f>
        <v>0.42004264392323998</v>
      </c>
      <c r="AF72" s="11">
        <f>VLOOKUP($A72,'2021 Team Advanced Stats'!$A$2:$CB$131,41,FALSE)</f>
        <v>1.6995992852804001</v>
      </c>
      <c r="AG72" s="11">
        <f>VLOOKUP($A72,'2021 Team Advanced Stats'!$A$2:$CB$131,44,FALSE)</f>
        <v>0.216343204363594</v>
      </c>
      <c r="AH72" s="11">
        <f>VLOOKUP($A72,'2021 Team Advanced Stats'!$A$2:$CB$131,45,FALSE)</f>
        <v>197.73768878832499</v>
      </c>
      <c r="AI72" s="11">
        <f>VLOOKUP($A72,'2021 Team Advanced Stats'!$A$2:$CB$131,46,FALSE)</f>
        <v>0.43326039387308501</v>
      </c>
      <c r="AJ72" s="11">
        <f>VLOOKUP($A72,'2021 Team Advanced Stats'!$A$2:$CB$131,47,FALSE)</f>
        <v>1.2522942828624299</v>
      </c>
      <c r="AK72" s="11">
        <f>VLOOKUP($A72,'2021 Team Advanced Stats'!$A$2:$CB$131,50,FALSE)</f>
        <v>3.2607064017659999</v>
      </c>
      <c r="AL72" s="11">
        <f>VLOOKUP($A72,'2021 Team Advanced Stats'!$A$2:$CB$131,57,FALSE)</f>
        <v>3.8157894736842102</v>
      </c>
      <c r="AM72" s="11">
        <f>VLOOKUP($A72,'2021 Team Advanced Stats'!$A$2:$CB$131,60,FALSE)</f>
        <v>0.155361050328227</v>
      </c>
      <c r="AN72" s="11">
        <f>VLOOKUP($A72,'2021 Team Advanced Stats'!$A$2:$CB$131,61,FALSE)</f>
        <v>8.8621444201312904E-2</v>
      </c>
      <c r="AO72" s="11">
        <f>VLOOKUP($A72,'2021 Team Advanced Stats'!$A$2:$CB$131,62,FALSE)</f>
        <v>6.6739606126914597E-2</v>
      </c>
      <c r="AP72" s="11">
        <f>VLOOKUP($A72,'2021 Team Advanced Stats'!$A$2:$CB$131,72,FALSE)</f>
        <v>0.49562363238512003</v>
      </c>
      <c r="AQ72" s="11">
        <f>VLOOKUP($A72,'2021 Team Advanced Stats'!$A$2:$CB$131,73,FALSE)</f>
        <v>0.178229374869848</v>
      </c>
      <c r="AR72" s="11">
        <f>VLOOKUP($A72,'2021 Team Advanced Stats'!$A$2:$CB$131,74,FALSE)</f>
        <v>80.737906816041402</v>
      </c>
      <c r="AS72" s="11">
        <f>VLOOKUP($A72,'2021 Team Advanced Stats'!$A$2:$CB$131,75,FALSE)</f>
        <v>0.44150110375275903</v>
      </c>
      <c r="AT72" s="11">
        <f>VLOOKUP($A72,'2021 Team Advanced Stats'!$A$2:$CB$131,76,FALSE)</f>
        <v>1.0008533907069599</v>
      </c>
      <c r="AU72" s="11">
        <f>VLOOKUP($A72,'2021 Team Advanced Stats'!$A$2:$CB$131,77,FALSE)</f>
        <v>0.50218818380743901</v>
      </c>
      <c r="AV72" s="11">
        <f>VLOOKUP($A72,'2021 Team Advanced Stats'!$A$2:$CB$131,78,FALSE)</f>
        <v>0.27172585313817099</v>
      </c>
      <c r="AW72" s="11">
        <f>VLOOKUP($A72,'2021 Team Advanced Stats'!$A$2:$CB$131,79,FALSE)</f>
        <v>0.427015250544662</v>
      </c>
      <c r="AX72" s="11">
        <f>VLOOKUP($A72,'2021 Team Advanced Stats'!$A$2:$CB$131,80,FALSE)</f>
        <v>1.50886662179658</v>
      </c>
      <c r="AY72" s="17">
        <f>IFERROR(VLOOKUP($A72,'2021PFF Preseason All Americans'!$H$3:$J$55,2,FALSE),"0")</f>
        <v>1</v>
      </c>
      <c r="AZ72" s="18">
        <f>IFERROR(VLOOKUP($A72,'2021PFF Preseason All Americans'!$H$3:$J$55,3,FALSE),"0")</f>
        <v>0</v>
      </c>
      <c r="BA72" s="12">
        <f t="shared" si="1"/>
        <v>1</v>
      </c>
    </row>
    <row r="73" spans="1:53" s="11" customFormat="1" x14ac:dyDescent="0.3">
      <c r="A73" s="5" t="s">
        <v>78</v>
      </c>
      <c r="B73" s="5">
        <f>VLOOKUP(A73,'Record-ATS'!$A$2:$E$131,3,FALSE)</f>
        <v>0.5</v>
      </c>
      <c r="C73" s="5">
        <f>VLOOKUP(A73,'Record-ATS'!$A$2:$E$131,5,FALSE)</f>
        <v>0.1</v>
      </c>
      <c r="D73" s="5">
        <f>IFERROR(VLOOKUP(A73,'AP Preseason Rankings'!$C$2:$H$26,2,FALSE),VLOOKUP(A73,'ESPN FPI'!$A$2:$D$131,4,FALSE))</f>
        <v>47</v>
      </c>
      <c r="E73" s="5">
        <f>IFERROR(VLOOKUP(A73,'AP Final Rankings'!$C$2:$H$26,2,FALSE),VLOOKUP(A73,'ESPN FPI'!$A$2:$D$131,4,FALSE))</f>
        <v>47</v>
      </c>
      <c r="F73" s="5">
        <f>IFERROR(VLOOKUP(A73,'ESPN FPI'!$A$2:$C$131,3,FALSE),"NR")</f>
        <v>4.8</v>
      </c>
      <c r="G73" s="5">
        <f>VLOOKUP($A73,'ESPN FPI'!$A$2:$H$131,5,FALSE)</f>
        <v>52</v>
      </c>
      <c r="H73" s="5">
        <f>VLOOKUP($A73,'ESPN FPI'!$A$2:$H$131,6,FALSE)</f>
        <v>49</v>
      </c>
      <c r="I73" s="5">
        <f>VLOOKUP($A73,'ESPN FPI'!$A$2:$H$131,7,FALSE)</f>
        <v>50</v>
      </c>
      <c r="J73" s="5">
        <f>VLOOKUP($A73,'ESPN FPI'!$A$2:$H$131,8,FALSE)</f>
        <v>68</v>
      </c>
      <c r="K73" s="5">
        <f>VLOOKUP(A73,'ESPN Efficiency'!$A$2:$E$131,3,FALSE)</f>
        <v>54.4</v>
      </c>
      <c r="L73" s="5">
        <f>VLOOKUP($A73,'ESPN Efficiency'!$A$2:$E$131,4,FALSE)</f>
        <v>74.5</v>
      </c>
      <c r="M73" s="5">
        <f>VLOOKUP($A73,'ESPN Efficiency'!$A$2:$E$131,5,FALSE)</f>
        <v>30</v>
      </c>
      <c r="N73" s="11">
        <f>VLOOKUP($A73,'2021 Team Advanced Stats'!$A$2:$CB$131,5,FALSE)</f>
        <v>0.31939652745808</v>
      </c>
      <c r="O73" s="11">
        <f>VLOOKUP($A73,'2021 Team Advanced Stats'!$A$2:$CB$131,6,FALSE)</f>
        <v>280.74954763565199</v>
      </c>
      <c r="P73" s="11">
        <f>VLOOKUP($A73,'2021 Team Advanced Stats'!$A$2:$CB$131,7,FALSE)</f>
        <v>0.50170648464163803</v>
      </c>
      <c r="Q73" s="11">
        <f>VLOOKUP($A73,'2021 Team Advanced Stats'!$A$2:$CB$131,8,FALSE)</f>
        <v>1.2987116600916</v>
      </c>
      <c r="R73" s="11">
        <f>VLOOKUP($A73,'2021 Team Advanced Stats'!$A$2:$CB$131,11,FALSE)</f>
        <v>3.5139534883720902</v>
      </c>
      <c r="S73" s="11">
        <f>VLOOKUP($A73,'2021 Team Advanced Stats'!$A$2:$CB$131,18,FALSE)</f>
        <v>4.3295454545454497</v>
      </c>
      <c r="T73" s="11">
        <f>VLOOKUP($A73,'2021 Team Advanced Stats'!$A$2:$CB$131,21,FALSE)</f>
        <v>0.18088737201365099</v>
      </c>
      <c r="U73" s="11">
        <f>VLOOKUP($A73,'2021 Team Advanced Stats'!$A$2:$CB$131,22,FALSE)</f>
        <v>0.10352673492605199</v>
      </c>
      <c r="V73" s="11">
        <f>VLOOKUP($A73,'2021 Team Advanced Stats'!$A$2:$CB$131,23,FALSE)</f>
        <v>7.7360637087599493E-2</v>
      </c>
      <c r="W73" s="11">
        <f>VLOOKUP($A73,'2021 Team Advanced Stats'!$A$2:$CB$131,32,FALSE)</f>
        <v>0.342434584755403</v>
      </c>
      <c r="X73" s="11">
        <f>VLOOKUP($A73,'2021 Team Advanced Stats'!$A$2:$CB$131,33,FALSE)</f>
        <v>0.27097675791490999</v>
      </c>
      <c r="Y73" s="11">
        <f>VLOOKUP($A73,'2021 Team Advanced Stats'!$A$2:$CB$131,34,FALSE)</f>
        <v>81.564004132388106</v>
      </c>
      <c r="Z73" s="11">
        <f>VLOOKUP($A73,'2021 Team Advanced Stats'!$A$2:$CB$131,35,FALSE)</f>
        <v>0.50830564784053101</v>
      </c>
      <c r="AA73" s="11">
        <f>VLOOKUP($A73,'2021 Team Advanced Stats'!$A$2:$CB$131,36,FALSE)</f>
        <v>0.99684057393054204</v>
      </c>
      <c r="AB73" s="11">
        <f>VLOOKUP($A73,'2021 Team Advanced Stats'!$A$2:$CB$131,37,FALSE)</f>
        <v>0.65301478953355996</v>
      </c>
      <c r="AC73" s="11">
        <f>VLOOKUP($A73,'2021 Team Advanced Stats'!$A$2:$CB$131,38,FALSE)</f>
        <v>0.37159402411190601</v>
      </c>
      <c r="AD73" s="11">
        <f>VLOOKUP($A73,'2021 Team Advanced Stats'!$A$2:$CB$131,39,FALSE)</f>
        <v>213.29496984023399</v>
      </c>
      <c r="AE73" s="11">
        <f>VLOOKUP($A73,'2021 Team Advanced Stats'!$A$2:$CB$131,40,FALSE)</f>
        <v>0.50174216027874496</v>
      </c>
      <c r="AF73" s="11">
        <f>VLOOKUP($A73,'2021 Team Advanced Stats'!$A$2:$CB$131,41,FALSE)</f>
        <v>1.4590806746146601</v>
      </c>
      <c r="AG73" s="11">
        <f>VLOOKUP($A73,'2021 Team Advanced Stats'!$A$2:$CB$131,44,FALSE)</f>
        <v>0.29910266570670901</v>
      </c>
      <c r="AH73" s="11">
        <f>VLOOKUP($A73,'2021 Team Advanced Stats'!$A$2:$CB$131,45,FALSE)</f>
        <v>250.94713652792899</v>
      </c>
      <c r="AI73" s="11">
        <f>VLOOKUP($A73,'2021 Team Advanced Stats'!$A$2:$CB$131,46,FALSE)</f>
        <v>0.46722288438617399</v>
      </c>
      <c r="AJ73" s="11">
        <f>VLOOKUP($A73,'2021 Team Advanced Stats'!$A$2:$CB$131,47,FALSE)</f>
        <v>1.2648102168565201</v>
      </c>
      <c r="AK73" s="11">
        <f>VLOOKUP($A73,'2021 Team Advanced Stats'!$A$2:$CB$131,50,FALSE)</f>
        <v>3.5060810810810801</v>
      </c>
      <c r="AL73" s="11">
        <f>VLOOKUP($A73,'2021 Team Advanced Stats'!$A$2:$CB$131,57,FALSE)</f>
        <v>3.8</v>
      </c>
      <c r="AM73" s="11">
        <f>VLOOKUP($A73,'2021 Team Advanced Stats'!$A$2:$CB$131,60,FALSE)</f>
        <v>0.14302741358760401</v>
      </c>
      <c r="AN73" s="11">
        <f>VLOOKUP($A73,'2021 Team Advanced Stats'!$A$2:$CB$131,61,FALSE)</f>
        <v>7.8665077473182299E-2</v>
      </c>
      <c r="AO73" s="11">
        <f>VLOOKUP($A73,'2021 Team Advanced Stats'!$A$2:$CB$131,62,FALSE)</f>
        <v>6.4362336114421895E-2</v>
      </c>
      <c r="AP73" s="11">
        <f>VLOOKUP($A73,'2021 Team Advanced Stats'!$A$2:$CB$131,72,FALSE)</f>
        <v>0.52920143027413502</v>
      </c>
      <c r="AQ73" s="11">
        <f>VLOOKUP($A73,'2021 Team Advanced Stats'!$A$2:$CB$131,73,FALSE)</f>
        <v>0.25929108382723098</v>
      </c>
      <c r="AR73" s="11">
        <f>VLOOKUP($A73,'2021 Team Advanced Stats'!$A$2:$CB$131,74,FALSE)</f>
        <v>115.12524121929</v>
      </c>
      <c r="AS73" s="11">
        <f>VLOOKUP($A73,'2021 Team Advanced Stats'!$A$2:$CB$131,75,FALSE)</f>
        <v>0.47297297297297197</v>
      </c>
      <c r="AT73" s="11">
        <f>VLOOKUP($A73,'2021 Team Advanced Stats'!$A$2:$CB$131,76,FALSE)</f>
        <v>1.01094229143488</v>
      </c>
      <c r="AU73" s="11">
        <f>VLOOKUP($A73,'2021 Team Advanced Stats'!$A$2:$CB$131,77,FALSE)</f>
        <v>0.46245530393325301</v>
      </c>
      <c r="AV73" s="11">
        <f>VLOOKUP($A73,'2021 Team Advanced Stats'!$A$2:$CB$131,78,FALSE)</f>
        <v>0.39884504700496398</v>
      </c>
      <c r="AW73" s="11">
        <f>VLOOKUP($A73,'2021 Team Advanced Stats'!$A$2:$CB$131,79,FALSE)</f>
        <v>0.469072164948453</v>
      </c>
      <c r="AX73" s="11">
        <f>VLOOKUP($A73,'2021 Team Advanced Stats'!$A$2:$CB$131,80,FALSE)</f>
        <v>1.55773474618917</v>
      </c>
      <c r="AY73" s="17" t="str">
        <f>IFERROR(VLOOKUP($A73,'2021PFF Preseason All Americans'!$H$3:$J$55,2,FALSE),"0")</f>
        <v>0</v>
      </c>
      <c r="AZ73" s="18" t="str">
        <f>IFERROR(VLOOKUP($A73,'2021PFF Preseason All Americans'!$H$3:$J$55,3,FALSE),"0")</f>
        <v>0</v>
      </c>
      <c r="BA73" s="12">
        <f t="shared" si="1"/>
        <v>0</v>
      </c>
    </row>
    <row r="74" spans="1:53" s="11" customFormat="1" x14ac:dyDescent="0.3">
      <c r="A74" s="5" t="s">
        <v>79</v>
      </c>
      <c r="B74" s="5">
        <f>VLOOKUP(A74,'Record-ATS'!$A$2:$E$131,3,FALSE)</f>
        <v>0.46200000000000002</v>
      </c>
      <c r="C74" s="5">
        <f>VLOOKUP(A74,'Record-ATS'!$A$2:$E$131,5,FALSE)</f>
        <v>0.5</v>
      </c>
      <c r="D74" s="5">
        <f>IFERROR(VLOOKUP(A74,'AP Preseason Rankings'!$C$2:$H$26,2,FALSE),VLOOKUP(A74,'ESPN FPI'!$A$2:$D$131,4,FALSE))</f>
        <v>20</v>
      </c>
      <c r="E74" s="5">
        <f>IFERROR(VLOOKUP(A74,'AP Final Rankings'!$C$2:$H$26,2,FALSE),VLOOKUP(A74,'ESPN FPI'!$A$2:$D$131,4,FALSE))</f>
        <v>20</v>
      </c>
      <c r="F74" s="5">
        <f>IFERROR(VLOOKUP(A74,'ESPN FPI'!$A$2:$C$131,3,FALSE),"NR")</f>
        <v>9.9</v>
      </c>
      <c r="G74" s="5">
        <f>VLOOKUP($A74,'ESPN FPI'!$A$2:$H$131,5,FALSE)</f>
        <v>48</v>
      </c>
      <c r="H74" s="5">
        <f>VLOOKUP($A74,'ESPN FPI'!$A$2:$H$131,6,FALSE)</f>
        <v>4</v>
      </c>
      <c r="I74" s="5">
        <f>VLOOKUP($A74,'ESPN FPI'!$A$2:$H$131,7,FALSE)</f>
        <v>29</v>
      </c>
      <c r="J74" s="5">
        <f>VLOOKUP($A74,'ESPN FPI'!$A$2:$H$131,8,FALSE)</f>
        <v>58</v>
      </c>
      <c r="K74" s="5">
        <f>VLOOKUP(A74,'ESPN Efficiency'!$A$2:$E$131,3,FALSE)</f>
        <v>65.599999999999994</v>
      </c>
      <c r="L74" s="5">
        <f>VLOOKUP($A74,'ESPN Efficiency'!$A$2:$E$131,4,FALSE)</f>
        <v>58.9</v>
      </c>
      <c r="M74" s="5">
        <f>VLOOKUP($A74,'ESPN Efficiency'!$A$2:$E$131,5,FALSE)</f>
        <v>65.7</v>
      </c>
      <c r="N74" s="11">
        <f>VLOOKUP($A74,'2021 Team Advanced Stats'!$A$2:$CB$131,5,FALSE)</f>
        <v>0.20914602149449801</v>
      </c>
      <c r="O74" s="11">
        <f>VLOOKUP($A74,'2021 Team Advanced Stats'!$A$2:$CB$131,6,FALSE)</f>
        <v>188.23141934504801</v>
      </c>
      <c r="P74" s="11">
        <f>VLOOKUP($A74,'2021 Team Advanced Stats'!$A$2:$CB$131,7,FALSE)</f>
        <v>0.43666666666666598</v>
      </c>
      <c r="Q74" s="11">
        <f>VLOOKUP($A74,'2021 Team Advanced Stats'!$A$2:$CB$131,8,FALSE)</f>
        <v>1.2670042332721001</v>
      </c>
      <c r="R74" s="11">
        <f>VLOOKUP($A74,'2021 Team Advanced Stats'!$A$2:$CB$131,11,FALSE)</f>
        <v>3.1539007092198501</v>
      </c>
      <c r="S74" s="11">
        <f>VLOOKUP($A74,'2021 Team Advanced Stats'!$A$2:$CB$131,18,FALSE)</f>
        <v>3.85135135135135</v>
      </c>
      <c r="T74" s="11">
        <f>VLOOKUP($A74,'2021 Team Advanced Stats'!$A$2:$CB$131,21,FALSE)</f>
        <v>0.14000000000000001</v>
      </c>
      <c r="U74" s="11">
        <f>VLOOKUP($A74,'2021 Team Advanced Stats'!$A$2:$CB$131,22,FALSE)</f>
        <v>9.44444444444444E-2</v>
      </c>
      <c r="V74" s="11">
        <f>VLOOKUP($A74,'2021 Team Advanced Stats'!$A$2:$CB$131,23,FALSE)</f>
        <v>4.5555555555555502E-2</v>
      </c>
      <c r="W74" s="11">
        <f>VLOOKUP($A74,'2021 Team Advanced Stats'!$A$2:$CB$131,32,FALSE)</f>
        <v>0.47</v>
      </c>
      <c r="X74" s="11">
        <f>VLOOKUP($A74,'2021 Team Advanced Stats'!$A$2:$CB$131,33,FALSE)</f>
        <v>0.22127791796177099</v>
      </c>
      <c r="Y74" s="11">
        <f>VLOOKUP($A74,'2021 Team Advanced Stats'!$A$2:$CB$131,34,FALSE)</f>
        <v>93.600559297829193</v>
      </c>
      <c r="Z74" s="11">
        <f>VLOOKUP($A74,'2021 Team Advanced Stats'!$A$2:$CB$131,35,FALSE)</f>
        <v>0.46572104018912502</v>
      </c>
      <c r="AA74" s="11">
        <f>VLOOKUP($A74,'2021 Team Advanced Stats'!$A$2:$CB$131,36,FALSE)</f>
        <v>1.07633722506559</v>
      </c>
      <c r="AB74" s="11">
        <f>VLOOKUP($A74,'2021 Team Advanced Stats'!$A$2:$CB$131,37,FALSE)</f>
        <v>0.52888888888888796</v>
      </c>
      <c r="AC74" s="11">
        <f>VLOOKUP($A74,'2021 Team Advanced Stats'!$A$2:$CB$131,38,FALSE)</f>
        <v>0.200373598589176</v>
      </c>
      <c r="AD74" s="11">
        <f>VLOOKUP($A74,'2021 Team Advanced Stats'!$A$2:$CB$131,39,FALSE)</f>
        <v>95.377832928447802</v>
      </c>
      <c r="AE74" s="11">
        <f>VLOOKUP($A74,'2021 Team Advanced Stats'!$A$2:$CB$131,40,FALSE)</f>
        <v>0.41176470588235198</v>
      </c>
      <c r="AF74" s="11">
        <f>VLOOKUP($A74,'2021 Team Advanced Stats'!$A$2:$CB$131,41,FALSE)</f>
        <v>1.4586440323368099</v>
      </c>
      <c r="AG74" s="11">
        <f>VLOOKUP($A74,'2021 Team Advanced Stats'!$A$2:$CB$131,44,FALSE)</f>
        <v>0.10088975878345199</v>
      </c>
      <c r="AH74" s="11">
        <f>VLOOKUP($A74,'2021 Team Advanced Stats'!$A$2:$CB$131,45,FALSE)</f>
        <v>93.726585909826994</v>
      </c>
      <c r="AI74" s="11">
        <f>VLOOKUP($A74,'2021 Team Advanced Stats'!$A$2:$CB$131,46,FALSE)</f>
        <v>0.40904198062432701</v>
      </c>
      <c r="AJ74" s="11">
        <f>VLOOKUP($A74,'2021 Team Advanced Stats'!$A$2:$CB$131,47,FALSE)</f>
        <v>1.2145110323727</v>
      </c>
      <c r="AK74" s="11">
        <f>VLOOKUP($A74,'2021 Team Advanced Stats'!$A$2:$CB$131,50,FALSE)</f>
        <v>2.62206896551724</v>
      </c>
      <c r="AL74" s="11">
        <f>VLOOKUP($A74,'2021 Team Advanced Stats'!$A$2:$CB$131,57,FALSE)</f>
        <v>3.52112676056338</v>
      </c>
      <c r="AM74" s="11">
        <f>VLOOKUP($A74,'2021 Team Advanced Stats'!$A$2:$CB$131,60,FALSE)</f>
        <v>0.178686759956942</v>
      </c>
      <c r="AN74" s="11">
        <f>VLOOKUP($A74,'2021 Team Advanced Stats'!$A$2:$CB$131,61,FALSE)</f>
        <v>0.121636167922497</v>
      </c>
      <c r="AO74" s="11">
        <f>VLOOKUP($A74,'2021 Team Advanced Stats'!$A$2:$CB$131,62,FALSE)</f>
        <v>5.7050592034445603E-2</v>
      </c>
      <c r="AP74" s="11">
        <f>VLOOKUP($A74,'2021 Team Advanced Stats'!$A$2:$CB$131,72,FALSE)</f>
        <v>0.46824542518837398</v>
      </c>
      <c r="AQ74" s="11">
        <f>VLOOKUP($A74,'2021 Team Advanced Stats'!$A$2:$CB$131,73,FALSE)</f>
        <v>1.64284197308865E-2</v>
      </c>
      <c r="AR74" s="11">
        <f>VLOOKUP($A74,'2021 Team Advanced Stats'!$A$2:$CB$131,74,FALSE)</f>
        <v>7.1463625829356596</v>
      </c>
      <c r="AS74" s="11">
        <f>VLOOKUP($A74,'2021 Team Advanced Stats'!$A$2:$CB$131,75,FALSE)</f>
        <v>0.37471264367815998</v>
      </c>
      <c r="AT74" s="11">
        <f>VLOOKUP($A74,'2021 Team Advanced Stats'!$A$2:$CB$131,76,FALSE)</f>
        <v>0.92846571798642596</v>
      </c>
      <c r="AU74" s="11">
        <f>VLOOKUP($A74,'2021 Team Advanced Stats'!$A$2:$CB$131,77,FALSE)</f>
        <v>0.527448869752422</v>
      </c>
      <c r="AV74" s="11">
        <f>VLOOKUP($A74,'2021 Team Advanced Stats'!$A$2:$CB$131,78,FALSE)</f>
        <v>0.21782879379353901</v>
      </c>
      <c r="AW74" s="11">
        <f>VLOOKUP($A74,'2021 Team Advanced Stats'!$A$2:$CB$131,79,FALSE)</f>
        <v>0.44285714285714201</v>
      </c>
      <c r="AX74" s="11">
        <f>VLOOKUP($A74,'2021 Team Advanced Stats'!$A$2:$CB$131,80,FALSE)</f>
        <v>1.42937456345548</v>
      </c>
      <c r="AY74" s="17">
        <f>IFERROR(VLOOKUP($A74,'2021PFF Preseason All Americans'!$H$3:$J$55,2,FALSE),"0")</f>
        <v>1</v>
      </c>
      <c r="AZ74" s="18">
        <f>IFERROR(VLOOKUP($A74,'2021PFF Preseason All Americans'!$H$3:$J$55,3,FALSE),"0")</f>
        <v>0</v>
      </c>
      <c r="BA74" s="12">
        <f t="shared" si="1"/>
        <v>1</v>
      </c>
    </row>
    <row r="75" spans="1:53" s="11" customFormat="1" x14ac:dyDescent="0.3">
      <c r="A75" s="5" t="s">
        <v>176</v>
      </c>
      <c r="B75" s="5">
        <f>VLOOKUP(A75,'Record-ATS'!$A$2:$E$131,3,FALSE)</f>
        <v>0.46200000000000002</v>
      </c>
      <c r="C75" s="5">
        <f>VLOOKUP(A75,'Record-ATS'!$A$2:$E$131,5,FALSE)</f>
        <v>-4.2</v>
      </c>
      <c r="D75" s="5">
        <f>IFERROR(VLOOKUP(A75,'AP Preseason Rankings'!$C$2:$H$26,2,FALSE),VLOOKUP(A75,'ESPN FPI'!$A$2:$D$131,4,FALSE))</f>
        <v>103</v>
      </c>
      <c r="E75" s="5">
        <f>IFERROR(VLOOKUP(A75,'AP Final Rankings'!$C$2:$H$26,2,FALSE),VLOOKUP(A75,'ESPN FPI'!$A$2:$D$131,4,FALSE))</f>
        <v>103</v>
      </c>
      <c r="F75" s="5">
        <f>IFERROR(VLOOKUP(A75,'ESPN FPI'!$A$2:$C$131,3,FALSE),"NR")</f>
        <v>-9.1999999999999993</v>
      </c>
      <c r="G75" s="5">
        <f>VLOOKUP($A75,'ESPN FPI'!$A$2:$H$131,5,FALSE)</f>
        <v>95</v>
      </c>
      <c r="H75" s="5">
        <f>VLOOKUP($A75,'ESPN FPI'!$A$2:$H$131,6,FALSE)</f>
        <v>105</v>
      </c>
      <c r="I75" s="5">
        <f>VLOOKUP($A75,'ESPN FPI'!$A$2:$H$131,7,FALSE)</f>
        <v>93</v>
      </c>
      <c r="J75" s="5">
        <f>VLOOKUP($A75,'ESPN FPI'!$A$2:$H$131,8,FALSE)</f>
        <v>80</v>
      </c>
      <c r="K75" s="5">
        <f>VLOOKUP(A75,'ESPN Efficiency'!$A$2:$E$131,3,FALSE)</f>
        <v>35.9</v>
      </c>
      <c r="L75" s="5">
        <f>VLOOKUP($A75,'ESPN Efficiency'!$A$2:$E$131,4,FALSE)</f>
        <v>32</v>
      </c>
      <c r="M75" s="5">
        <f>VLOOKUP($A75,'ESPN Efficiency'!$A$2:$E$131,5,FALSE)</f>
        <v>39.299999999999997</v>
      </c>
      <c r="N75" s="11">
        <f>VLOOKUP($A75,'2021 Team Advanced Stats'!$A$2:$CB$131,5,FALSE)</f>
        <v>0.111394577721633</v>
      </c>
      <c r="O75" s="11">
        <f>VLOOKUP($A75,'2021 Team Advanced Stats'!$A$2:$CB$131,6,FALSE)</f>
        <v>96.913282617821196</v>
      </c>
      <c r="P75" s="11">
        <f>VLOOKUP($A75,'2021 Team Advanced Stats'!$A$2:$CB$131,7,FALSE)</f>
        <v>0.403448275862068</v>
      </c>
      <c r="Q75" s="11">
        <f>VLOOKUP($A75,'2021 Team Advanced Stats'!$A$2:$CB$131,8,FALSE)</f>
        <v>1.2151851950083199</v>
      </c>
      <c r="R75" s="11">
        <f>VLOOKUP($A75,'2021 Team Advanced Stats'!$A$2:$CB$131,11,FALSE)</f>
        <v>3.0373170731707302</v>
      </c>
      <c r="S75" s="11">
        <f>VLOOKUP($A75,'2021 Team Advanced Stats'!$A$2:$CB$131,18,FALSE)</f>
        <v>3.6764705882352899</v>
      </c>
      <c r="T75" s="11">
        <f>VLOOKUP($A75,'2021 Team Advanced Stats'!$A$2:$CB$131,21,FALSE)</f>
        <v>0.150574712643678</v>
      </c>
      <c r="U75" s="11">
        <f>VLOOKUP($A75,'2021 Team Advanced Stats'!$A$2:$CB$131,22,FALSE)</f>
        <v>9.1954022988505704E-2</v>
      </c>
      <c r="V75" s="11">
        <f>VLOOKUP($A75,'2021 Team Advanced Stats'!$A$2:$CB$131,23,FALSE)</f>
        <v>5.8620689655172399E-2</v>
      </c>
      <c r="W75" s="11">
        <f>VLOOKUP($A75,'2021 Team Advanced Stats'!$A$2:$CB$131,32,FALSE)</f>
        <v>0.47126436781609099</v>
      </c>
      <c r="X75" s="11">
        <f>VLOOKUP($A75,'2021 Team Advanced Stats'!$A$2:$CB$131,33,FALSE)</f>
        <v>0.13375960547505999</v>
      </c>
      <c r="Y75" s="11">
        <f>VLOOKUP($A75,'2021 Team Advanced Stats'!$A$2:$CB$131,34,FALSE)</f>
        <v>54.841438244774601</v>
      </c>
      <c r="Z75" s="11">
        <f>VLOOKUP($A75,'2021 Team Advanced Stats'!$A$2:$CB$131,35,FALSE)</f>
        <v>0.404878048780487</v>
      </c>
      <c r="AA75" s="11">
        <f>VLOOKUP($A75,'2021 Team Advanced Stats'!$A$2:$CB$131,36,FALSE)</f>
        <v>1.03207707421813</v>
      </c>
      <c r="AB75" s="11">
        <f>VLOOKUP($A75,'2021 Team Advanced Stats'!$A$2:$CB$131,37,FALSE)</f>
        <v>0.52413793103448203</v>
      </c>
      <c r="AC75" s="11">
        <f>VLOOKUP($A75,'2021 Team Advanced Stats'!$A$2:$CB$131,38,FALSE)</f>
        <v>0.115747948757673</v>
      </c>
      <c r="AD75" s="11">
        <f>VLOOKUP($A75,'2021 Team Advanced Stats'!$A$2:$CB$131,39,FALSE)</f>
        <v>52.781064633499199</v>
      </c>
      <c r="AE75" s="11">
        <f>VLOOKUP($A75,'2021 Team Advanced Stats'!$A$2:$CB$131,40,FALSE)</f>
        <v>0.40570175438596401</v>
      </c>
      <c r="AF75" s="11">
        <f>VLOOKUP($A75,'2021 Team Advanced Stats'!$A$2:$CB$131,41,FALSE)</f>
        <v>1.37948761690654</v>
      </c>
      <c r="AG75" s="11">
        <f>VLOOKUP($A75,'2021 Team Advanced Stats'!$A$2:$CB$131,44,FALSE)</f>
        <v>0.23728403975049001</v>
      </c>
      <c r="AH75" s="11">
        <f>VLOOKUP($A75,'2021 Team Advanced Stats'!$A$2:$CB$131,45,FALSE)</f>
        <v>221.623293126958</v>
      </c>
      <c r="AI75" s="11">
        <f>VLOOKUP($A75,'2021 Team Advanced Stats'!$A$2:$CB$131,46,FALSE)</f>
        <v>0.49143468950749403</v>
      </c>
      <c r="AJ75" s="11">
        <f>VLOOKUP($A75,'2021 Team Advanced Stats'!$A$2:$CB$131,47,FALSE)</f>
        <v>1.0840385033683799</v>
      </c>
      <c r="AK75" s="11">
        <f>VLOOKUP($A75,'2021 Team Advanced Stats'!$A$2:$CB$131,50,FALSE)</f>
        <v>3.2727450980392101</v>
      </c>
      <c r="AL75" s="11">
        <f>VLOOKUP($A75,'2021 Team Advanced Stats'!$A$2:$CB$131,57,FALSE)</f>
        <v>3.9264705882352899</v>
      </c>
      <c r="AM75" s="11">
        <f>VLOOKUP($A75,'2021 Team Advanced Stats'!$A$2:$CB$131,60,FALSE)</f>
        <v>0.131691648822269</v>
      </c>
      <c r="AN75" s="11">
        <f>VLOOKUP($A75,'2021 Team Advanced Stats'!$A$2:$CB$131,61,FALSE)</f>
        <v>8.56531049250535E-2</v>
      </c>
      <c r="AO75" s="11">
        <f>VLOOKUP($A75,'2021 Team Advanced Stats'!$A$2:$CB$131,62,FALSE)</f>
        <v>4.6038543897216198E-2</v>
      </c>
      <c r="AP75" s="11">
        <f>VLOOKUP($A75,'2021 Team Advanced Stats'!$A$2:$CB$131,72,FALSE)</f>
        <v>0.54603854389721596</v>
      </c>
      <c r="AQ75" s="11">
        <f>VLOOKUP($A75,'2021 Team Advanced Stats'!$A$2:$CB$131,73,FALSE)</f>
        <v>0.186390494230285</v>
      </c>
      <c r="AR75" s="11">
        <f>VLOOKUP($A75,'2021 Team Advanced Stats'!$A$2:$CB$131,74,FALSE)</f>
        <v>95.059152057445502</v>
      </c>
      <c r="AS75" s="11">
        <f>VLOOKUP($A75,'2021 Team Advanced Stats'!$A$2:$CB$131,75,FALSE)</f>
        <v>0.474509803921568</v>
      </c>
      <c r="AT75" s="11">
        <f>VLOOKUP($A75,'2021 Team Advanced Stats'!$A$2:$CB$131,76,FALSE)</f>
        <v>0.891951827129015</v>
      </c>
      <c r="AU75" s="11">
        <f>VLOOKUP($A75,'2021 Team Advanced Stats'!$A$2:$CB$131,77,FALSE)</f>
        <v>0.43897216274089901</v>
      </c>
      <c r="AV75" s="11">
        <f>VLOOKUP($A75,'2021 Team Advanced Stats'!$A$2:$CB$131,78,FALSE)</f>
        <v>0.38170557444641301</v>
      </c>
      <c r="AW75" s="11">
        <f>VLOOKUP($A75,'2021 Team Advanced Stats'!$A$2:$CB$131,79,FALSE)</f>
        <v>0.52926829268292597</v>
      </c>
      <c r="AX75" s="11">
        <f>VLOOKUP($A75,'2021 Team Advanced Stats'!$A$2:$CB$131,80,FALSE)</f>
        <v>1.2982549810178201</v>
      </c>
      <c r="AY75" s="17" t="str">
        <f>IFERROR(VLOOKUP($A75,'2021PFF Preseason All Americans'!$H$3:$J$55,2,FALSE),"0")</f>
        <v>0</v>
      </c>
      <c r="AZ75" s="18" t="str">
        <f>IFERROR(VLOOKUP($A75,'2021PFF Preseason All Americans'!$H$3:$J$55,3,FALSE),"0")</f>
        <v>0</v>
      </c>
      <c r="BA75" s="12">
        <f t="shared" si="1"/>
        <v>0</v>
      </c>
    </row>
    <row r="76" spans="1:53" s="11" customFormat="1" x14ac:dyDescent="0.3">
      <c r="A76" s="5" t="s">
        <v>34</v>
      </c>
      <c r="B76" s="5">
        <f>VLOOKUP(A76,'Record-ATS'!$A$2:$E$131,3,FALSE)</f>
        <v>0.46200000000000002</v>
      </c>
      <c r="C76" s="5">
        <f>VLOOKUP(A76,'Record-ATS'!$A$2:$E$131,5,FALSE)</f>
        <v>-9.9</v>
      </c>
      <c r="D76" s="5">
        <f>IFERROR(VLOOKUP(A76,'AP Preseason Rankings'!$C$2:$H$26,2,FALSE),VLOOKUP(A76,'ESPN FPI'!$A$2:$D$131,4,FALSE))</f>
        <v>13</v>
      </c>
      <c r="E76" s="5">
        <f>IFERROR(VLOOKUP(A76,'AP Final Rankings'!$C$2:$H$26,2,FALSE),VLOOKUP(A76,'ESPN FPI'!$A$2:$D$131,4,FALSE))</f>
        <v>34</v>
      </c>
      <c r="F76" s="5">
        <f>IFERROR(VLOOKUP(A76,'ESPN FPI'!$A$2:$C$131,3,FALSE),"NR")</f>
        <v>7.6</v>
      </c>
      <c r="G76" s="5">
        <f>VLOOKUP($A76,'ESPN FPI'!$A$2:$H$131,5,FALSE)</f>
        <v>67</v>
      </c>
      <c r="H76" s="5">
        <f>VLOOKUP($A76,'ESPN FPI'!$A$2:$H$131,6,FALSE)</f>
        <v>17</v>
      </c>
      <c r="I76" s="5">
        <f>VLOOKUP($A76,'ESPN FPI'!$A$2:$H$131,7,FALSE)</f>
        <v>45</v>
      </c>
      <c r="J76" s="5">
        <f>VLOOKUP($A76,'ESPN FPI'!$A$2:$H$131,8,FALSE)</f>
        <v>62</v>
      </c>
      <c r="K76" s="5">
        <f>VLOOKUP(A76,'ESPN Efficiency'!$A$2:$E$131,3,FALSE)</f>
        <v>58.5</v>
      </c>
      <c r="L76" s="5">
        <f>VLOOKUP($A76,'ESPN Efficiency'!$A$2:$E$131,4,FALSE)</f>
        <v>60.5</v>
      </c>
      <c r="M76" s="5">
        <f>VLOOKUP($A76,'ESPN Efficiency'!$A$2:$E$131,5,FALSE)</f>
        <v>51.9</v>
      </c>
      <c r="N76" s="11">
        <f>VLOOKUP($A76,'2021 Team Advanced Stats'!$A$2:$CB$131,5,FALSE)</f>
        <v>0.25778491454704699</v>
      </c>
      <c r="O76" s="11">
        <f>VLOOKUP($A76,'2021 Team Advanced Stats'!$A$2:$CB$131,6,FALSE)</f>
        <v>233.810917494172</v>
      </c>
      <c r="P76" s="11">
        <f>VLOOKUP($A76,'2021 Team Advanced Stats'!$A$2:$CB$131,7,FALSE)</f>
        <v>0.46747519294376999</v>
      </c>
      <c r="Q76" s="11">
        <f>VLOOKUP($A76,'2021 Team Advanced Stats'!$A$2:$CB$131,8,FALSE)</f>
        <v>1.29435695708548</v>
      </c>
      <c r="R76" s="11">
        <f>VLOOKUP($A76,'2021 Team Advanced Stats'!$A$2:$CB$131,11,FALSE)</f>
        <v>3.35765199161425</v>
      </c>
      <c r="S76" s="11">
        <f>VLOOKUP($A76,'2021 Team Advanced Stats'!$A$2:$CB$131,18,FALSE)</f>
        <v>4.1071428571428497</v>
      </c>
      <c r="T76" s="11">
        <f>VLOOKUP($A76,'2021 Team Advanced Stats'!$A$2:$CB$131,21,FALSE)</f>
        <v>0.15986769570011</v>
      </c>
      <c r="U76" s="11">
        <f>VLOOKUP($A76,'2021 Team Advanced Stats'!$A$2:$CB$131,22,FALSE)</f>
        <v>8.7100330760749703E-2</v>
      </c>
      <c r="V76" s="11">
        <f>VLOOKUP($A76,'2021 Team Advanced Stats'!$A$2:$CB$131,23,FALSE)</f>
        <v>7.2767364939360493E-2</v>
      </c>
      <c r="W76" s="11">
        <f>VLOOKUP($A76,'2021 Team Advanced Stats'!$A$2:$CB$131,32,FALSE)</f>
        <v>0.52590959206174204</v>
      </c>
      <c r="X76" s="11">
        <f>VLOOKUP($A76,'2021 Team Advanced Stats'!$A$2:$CB$131,33,FALSE)</f>
        <v>0.242289779998692</v>
      </c>
      <c r="Y76" s="11">
        <f>VLOOKUP($A76,'2021 Team Advanced Stats'!$A$2:$CB$131,34,FALSE)</f>
        <v>115.572225059376</v>
      </c>
      <c r="Z76" s="11">
        <f>VLOOKUP($A76,'2021 Team Advanced Stats'!$A$2:$CB$131,35,FALSE)</f>
        <v>0.46750524109014602</v>
      </c>
      <c r="AA76" s="11">
        <f>VLOOKUP($A76,'2021 Team Advanced Stats'!$A$2:$CB$131,36,FALSE)</f>
        <v>1.06037459123307</v>
      </c>
      <c r="AB76" s="11">
        <f>VLOOKUP($A76,'2021 Team Advanced Stats'!$A$2:$CB$131,37,FALSE)</f>
        <v>0.466372657111356</v>
      </c>
      <c r="AC76" s="11">
        <f>VLOOKUP($A76,'2021 Team Advanced Stats'!$A$2:$CB$131,38,FALSE)</f>
        <v>0.34526903344471799</v>
      </c>
      <c r="AD76" s="11">
        <f>VLOOKUP($A76,'2021 Team Advanced Stats'!$A$2:$CB$131,39,FALSE)</f>
        <v>146.048801147115</v>
      </c>
      <c r="AE76" s="11">
        <f>VLOOKUP($A76,'2021 Team Advanced Stats'!$A$2:$CB$131,40,FALSE)</f>
        <v>0.47517730496453903</v>
      </c>
      <c r="AF76" s="11">
        <f>VLOOKUP($A76,'2021 Team Advanced Stats'!$A$2:$CB$131,41,FALSE)</f>
        <v>1.55394933313068</v>
      </c>
      <c r="AG76" s="11">
        <f>VLOOKUP($A76,'2021 Team Advanced Stats'!$A$2:$CB$131,44,FALSE)</f>
        <v>0.15408750638489899</v>
      </c>
      <c r="AH76" s="11">
        <f>VLOOKUP($A76,'2021 Team Advanced Stats'!$A$2:$CB$131,45,FALSE)</f>
        <v>133.902043048477</v>
      </c>
      <c r="AI76" s="11">
        <f>VLOOKUP($A76,'2021 Team Advanced Stats'!$A$2:$CB$131,46,FALSE)</f>
        <v>0.41081703107019502</v>
      </c>
      <c r="AJ76" s="11">
        <f>VLOOKUP($A76,'2021 Team Advanced Stats'!$A$2:$CB$131,47,FALSE)</f>
        <v>1.2390461506016699</v>
      </c>
      <c r="AK76" s="11">
        <f>VLOOKUP($A76,'2021 Team Advanced Stats'!$A$2:$CB$131,50,FALSE)</f>
        <v>3.1451467268623001</v>
      </c>
      <c r="AL76" s="11">
        <f>VLOOKUP($A76,'2021 Team Advanced Stats'!$A$2:$CB$131,57,FALSE)</f>
        <v>3.7323943661971799</v>
      </c>
      <c r="AM76" s="11">
        <f>VLOOKUP($A76,'2021 Team Advanced Stats'!$A$2:$CB$131,60,FALSE)</f>
        <v>0.16225546605293401</v>
      </c>
      <c r="AN76" s="11">
        <f>VLOOKUP($A76,'2021 Team Advanced Stats'!$A$2:$CB$131,61,FALSE)</f>
        <v>0.105868814729574</v>
      </c>
      <c r="AO76" s="11">
        <f>VLOOKUP($A76,'2021 Team Advanced Stats'!$A$2:$CB$131,62,FALSE)</f>
        <v>5.6386651323360099E-2</v>
      </c>
      <c r="AP76" s="11">
        <f>VLOOKUP($A76,'2021 Team Advanced Stats'!$A$2:$CB$131,72,FALSE)</f>
        <v>0.50978135788262302</v>
      </c>
      <c r="AQ76" s="11">
        <f>VLOOKUP($A76,'2021 Team Advanced Stats'!$A$2:$CB$131,73,FALSE)</f>
        <v>0.14706318493710999</v>
      </c>
      <c r="AR76" s="11">
        <f>VLOOKUP($A76,'2021 Team Advanced Stats'!$A$2:$CB$131,74,FALSE)</f>
        <v>65.148990927139806</v>
      </c>
      <c r="AS76" s="11">
        <f>VLOOKUP($A76,'2021 Team Advanced Stats'!$A$2:$CB$131,75,FALSE)</f>
        <v>0.444695259593679</v>
      </c>
      <c r="AT76" s="11">
        <f>VLOOKUP($A76,'2021 Team Advanced Stats'!$A$2:$CB$131,76,FALSE)</f>
        <v>0.969009896151246</v>
      </c>
      <c r="AU76" s="11">
        <f>VLOOKUP($A76,'2021 Team Advanced Stats'!$A$2:$CB$131,77,FALSE)</f>
        <v>0.48561565017261199</v>
      </c>
      <c r="AV76" s="11">
        <f>VLOOKUP($A76,'2021 Team Advanced Stats'!$A$2:$CB$131,78,FALSE)</f>
        <v>0.17814021837660199</v>
      </c>
      <c r="AW76" s="11">
        <f>VLOOKUP($A76,'2021 Team Advanced Stats'!$A$2:$CB$131,79,FALSE)</f>
        <v>0.37914691943127898</v>
      </c>
      <c r="AX76" s="11">
        <f>VLOOKUP($A76,'2021 Team Advanced Stats'!$A$2:$CB$131,80,FALSE)</f>
        <v>1.5715282888937501</v>
      </c>
      <c r="AY76" s="17">
        <f>IFERROR(VLOOKUP($A76,'2021PFF Preseason All Americans'!$H$3:$J$55,2,FALSE),"0")</f>
        <v>0</v>
      </c>
      <c r="AZ76" s="18">
        <f>IFERROR(VLOOKUP($A76,'2021PFF Preseason All Americans'!$H$3:$J$55,3,FALSE),"0")</f>
        <v>1</v>
      </c>
      <c r="BA76" s="12">
        <f t="shared" si="1"/>
        <v>1</v>
      </c>
    </row>
    <row r="77" spans="1:53" s="11" customFormat="1" x14ac:dyDescent="0.3">
      <c r="A77" s="5" t="s">
        <v>80</v>
      </c>
      <c r="B77" s="5">
        <f>VLOOKUP(A77,'Record-ATS'!$A$2:$E$131,3,FALSE)</f>
        <v>0.46200000000000002</v>
      </c>
      <c r="C77" s="5">
        <f>VLOOKUP(A77,'Record-ATS'!$A$2:$E$131,5,FALSE)</f>
        <v>-0.7</v>
      </c>
      <c r="D77" s="5">
        <f>IFERROR(VLOOKUP(A77,'AP Preseason Rankings'!$C$2:$H$26,2,FALSE),VLOOKUP(A77,'ESPN FPI'!$A$2:$D$131,4,FALSE))</f>
        <v>102</v>
      </c>
      <c r="E77" s="5">
        <f>IFERROR(VLOOKUP(A77,'AP Final Rankings'!$C$2:$H$26,2,FALSE),VLOOKUP(A77,'ESPN FPI'!$A$2:$D$131,4,FALSE))</f>
        <v>102</v>
      </c>
      <c r="F77" s="5">
        <f>IFERROR(VLOOKUP(A77,'ESPN FPI'!$A$2:$C$131,3,FALSE),"NR")</f>
        <v>-9.1</v>
      </c>
      <c r="G77" s="5">
        <f>VLOOKUP($A77,'ESPN FPI'!$A$2:$H$131,5,FALSE)</f>
        <v>96</v>
      </c>
      <c r="H77" s="5">
        <f>VLOOKUP($A77,'ESPN FPI'!$A$2:$H$131,6,FALSE)</f>
        <v>99</v>
      </c>
      <c r="I77" s="5">
        <f>VLOOKUP($A77,'ESPN FPI'!$A$2:$H$131,7,FALSE)</f>
        <v>94</v>
      </c>
      <c r="J77" s="5">
        <f>VLOOKUP($A77,'ESPN FPI'!$A$2:$H$131,8,FALSE)</f>
        <v>85</v>
      </c>
      <c r="K77" s="5">
        <f>VLOOKUP(A77,'ESPN Efficiency'!$A$2:$E$131,3,FALSE)</f>
        <v>37.9</v>
      </c>
      <c r="L77" s="5">
        <f>VLOOKUP($A77,'ESPN Efficiency'!$A$2:$E$131,4,FALSE)</f>
        <v>34.200000000000003</v>
      </c>
      <c r="M77" s="5">
        <f>VLOOKUP($A77,'ESPN Efficiency'!$A$2:$E$131,5,FALSE)</f>
        <v>45.9</v>
      </c>
      <c r="N77" s="11">
        <f>VLOOKUP($A77,'2021 Team Advanced Stats'!$A$2:$CB$131,5,FALSE)</f>
        <v>0.19110052897375199</v>
      </c>
      <c r="O77" s="11">
        <f>VLOOKUP($A77,'2021 Team Advanced Stats'!$A$2:$CB$131,6,FALSE)</f>
        <v>147.147407309789</v>
      </c>
      <c r="P77" s="11">
        <f>VLOOKUP($A77,'2021 Team Advanced Stats'!$A$2:$CB$131,7,FALSE)</f>
        <v>0.41948051948051901</v>
      </c>
      <c r="Q77" s="11">
        <f>VLOOKUP($A77,'2021 Team Advanced Stats'!$A$2:$CB$131,8,FALSE)</f>
        <v>1.31862159134237</v>
      </c>
      <c r="R77" s="11">
        <f>VLOOKUP($A77,'2021 Team Advanced Stats'!$A$2:$CB$131,11,FALSE)</f>
        <v>3.0966257668711599</v>
      </c>
      <c r="S77" s="11">
        <f>VLOOKUP($A77,'2021 Team Advanced Stats'!$A$2:$CB$131,18,FALSE)</f>
        <v>3.4347826086956501</v>
      </c>
      <c r="T77" s="11">
        <f>VLOOKUP($A77,'2021 Team Advanced Stats'!$A$2:$CB$131,21,FALSE)</f>
        <v>0.25454545454545402</v>
      </c>
      <c r="U77" s="11">
        <f>VLOOKUP($A77,'2021 Team Advanced Stats'!$A$2:$CB$131,22,FALSE)</f>
        <v>0.15584415584415501</v>
      </c>
      <c r="V77" s="11">
        <f>VLOOKUP($A77,'2021 Team Advanced Stats'!$A$2:$CB$131,23,FALSE)</f>
        <v>9.8701298701298706E-2</v>
      </c>
      <c r="W77" s="11">
        <f>VLOOKUP($A77,'2021 Team Advanced Stats'!$A$2:$CB$131,32,FALSE)</f>
        <v>0.42337662337662302</v>
      </c>
      <c r="X77" s="11">
        <f>VLOOKUP($A77,'2021 Team Advanced Stats'!$A$2:$CB$131,33,FALSE)</f>
        <v>0.22061153720384299</v>
      </c>
      <c r="Y77" s="11">
        <f>VLOOKUP($A77,'2021 Team Advanced Stats'!$A$2:$CB$131,34,FALSE)</f>
        <v>71.919361128452906</v>
      </c>
      <c r="Z77" s="11">
        <f>VLOOKUP($A77,'2021 Team Advanced Stats'!$A$2:$CB$131,35,FALSE)</f>
        <v>0.47546012269938598</v>
      </c>
      <c r="AA77" s="11">
        <f>VLOOKUP($A77,'2021 Team Advanced Stats'!$A$2:$CB$131,36,FALSE)</f>
        <v>0.99886802506788197</v>
      </c>
      <c r="AB77" s="11">
        <f>VLOOKUP($A77,'2021 Team Advanced Stats'!$A$2:$CB$131,37,FALSE)</f>
        <v>0.56883116883116802</v>
      </c>
      <c r="AC77" s="11">
        <f>VLOOKUP($A77,'2021 Team Advanced Stats'!$A$2:$CB$131,38,FALSE)</f>
        <v>0.21021413165587499</v>
      </c>
      <c r="AD77" s="11">
        <f>VLOOKUP($A77,'2021 Team Advanced Stats'!$A$2:$CB$131,39,FALSE)</f>
        <v>92.073789665273594</v>
      </c>
      <c r="AE77" s="11">
        <f>VLOOKUP($A77,'2021 Team Advanced Stats'!$A$2:$CB$131,40,FALSE)</f>
        <v>0.38356164383561597</v>
      </c>
      <c r="AF77" s="11">
        <f>VLOOKUP($A77,'2021 Team Advanced Stats'!$A$2:$CB$131,41,FALSE)</f>
        <v>1.61363232213133</v>
      </c>
      <c r="AG77" s="11">
        <f>VLOOKUP($A77,'2021 Team Advanced Stats'!$A$2:$CB$131,44,FALSE)</f>
        <v>0.15940196812461099</v>
      </c>
      <c r="AH77" s="11">
        <f>VLOOKUP($A77,'2021 Team Advanced Stats'!$A$2:$CB$131,45,FALSE)</f>
        <v>134.375859129047</v>
      </c>
      <c r="AI77" s="11">
        <f>VLOOKUP($A77,'2021 Team Advanced Stats'!$A$2:$CB$131,46,FALSE)</f>
        <v>0.43060498220640497</v>
      </c>
      <c r="AJ77" s="11">
        <f>VLOOKUP($A77,'2021 Team Advanced Stats'!$A$2:$CB$131,47,FALSE)</f>
        <v>1.2962209133373199</v>
      </c>
      <c r="AK77" s="11">
        <f>VLOOKUP($A77,'2021 Team Advanced Stats'!$A$2:$CB$131,50,FALSE)</f>
        <v>2.76776649746192</v>
      </c>
      <c r="AL77" s="11">
        <f>VLOOKUP($A77,'2021 Team Advanced Stats'!$A$2:$CB$131,57,FALSE)</f>
        <v>3.2567567567567499</v>
      </c>
      <c r="AM77" s="11">
        <f>VLOOKUP($A77,'2021 Team Advanced Stats'!$A$2:$CB$131,60,FALSE)</f>
        <v>0.19691577698695101</v>
      </c>
      <c r="AN77" s="11">
        <f>VLOOKUP($A77,'2021 Team Advanced Stats'!$A$2:$CB$131,61,FALSE)</f>
        <v>0.117437722419928</v>
      </c>
      <c r="AO77" s="11">
        <f>VLOOKUP($A77,'2021 Team Advanced Stats'!$A$2:$CB$131,62,FALSE)</f>
        <v>7.9478054567022505E-2</v>
      </c>
      <c r="AP77" s="11">
        <f>VLOOKUP($A77,'2021 Team Advanced Stats'!$A$2:$CB$131,72,FALSE)</f>
        <v>0.46737841043890799</v>
      </c>
      <c r="AQ77" s="11">
        <f>VLOOKUP($A77,'2021 Team Advanced Stats'!$A$2:$CB$131,73,FALSE)</f>
        <v>7.1778820168249893E-2</v>
      </c>
      <c r="AR77" s="11">
        <f>VLOOKUP($A77,'2021 Team Advanced Stats'!$A$2:$CB$131,74,FALSE)</f>
        <v>28.280855146290499</v>
      </c>
      <c r="AS77" s="11">
        <f>VLOOKUP($A77,'2021 Team Advanced Stats'!$A$2:$CB$131,75,FALSE)</f>
        <v>0.416243654822335</v>
      </c>
      <c r="AT77" s="11">
        <f>VLOOKUP($A77,'2021 Team Advanced Stats'!$A$2:$CB$131,76,FALSE)</f>
        <v>0.974579299727655</v>
      </c>
      <c r="AU77" s="11">
        <f>VLOOKUP($A77,'2021 Team Advanced Stats'!$A$2:$CB$131,77,FALSE)</f>
        <v>0.53143534994068797</v>
      </c>
      <c r="AV77" s="11">
        <f>VLOOKUP($A77,'2021 Team Advanced Stats'!$A$2:$CB$131,78,FALSE)</f>
        <v>0.24562626494057399</v>
      </c>
      <c r="AW77" s="11">
        <f>VLOOKUP($A77,'2021 Team Advanced Stats'!$A$2:$CB$131,79,FALSE)</f>
        <v>0.44419642857142799</v>
      </c>
      <c r="AX77" s="11">
        <f>VLOOKUP($A77,'2021 Team Advanced Stats'!$A$2:$CB$131,80,FALSE)</f>
        <v>1.56129239390006</v>
      </c>
      <c r="AY77" s="17" t="str">
        <f>IFERROR(VLOOKUP($A77,'2021PFF Preseason All Americans'!$H$3:$J$55,2,FALSE),"0")</f>
        <v>0</v>
      </c>
      <c r="AZ77" s="18" t="str">
        <f>IFERROR(VLOOKUP($A77,'2021PFF Preseason All Americans'!$H$3:$J$55,3,FALSE),"0")</f>
        <v>0</v>
      </c>
      <c r="BA77" s="12">
        <f t="shared" si="1"/>
        <v>0</v>
      </c>
    </row>
    <row r="78" spans="1:53" s="11" customFormat="1" x14ac:dyDescent="0.3">
      <c r="A78" s="5" t="s">
        <v>81</v>
      </c>
      <c r="B78" s="5">
        <f>VLOOKUP(A78,'Record-ATS'!$A$2:$E$131,3,FALSE)</f>
        <v>0.46200000000000002</v>
      </c>
      <c r="C78" s="5">
        <f>VLOOKUP(A78,'Record-ATS'!$A$2:$E$131,5,FALSE)</f>
        <v>2.2000000000000002</v>
      </c>
      <c r="D78" s="5">
        <f>IFERROR(VLOOKUP(A78,'AP Preseason Rankings'!$C$2:$H$26,2,FALSE),VLOOKUP(A78,'ESPN FPI'!$A$2:$D$131,4,FALSE))</f>
        <v>46</v>
      </c>
      <c r="E78" s="5">
        <f>IFERROR(VLOOKUP(A78,'AP Final Rankings'!$C$2:$H$26,2,FALSE),VLOOKUP(A78,'ESPN FPI'!$A$2:$D$131,4,FALSE))</f>
        <v>46</v>
      </c>
      <c r="F78" s="5">
        <f>IFERROR(VLOOKUP(A78,'ESPN FPI'!$A$2:$C$131,3,FALSE),"NR")</f>
        <v>4.9000000000000004</v>
      </c>
      <c r="G78" s="5">
        <f>VLOOKUP($A78,'ESPN FPI'!$A$2:$H$131,5,FALSE)</f>
        <v>70</v>
      </c>
      <c r="H78" s="5">
        <f>VLOOKUP($A78,'ESPN FPI'!$A$2:$H$131,6,FALSE)</f>
        <v>50</v>
      </c>
      <c r="I78" s="5">
        <f>VLOOKUP($A78,'ESPN FPI'!$A$2:$H$131,7,FALSE)</f>
        <v>38</v>
      </c>
      <c r="J78" s="5">
        <f>VLOOKUP($A78,'ESPN FPI'!$A$2:$H$131,8,FALSE)</f>
        <v>46</v>
      </c>
      <c r="K78" s="5">
        <f>VLOOKUP(A78,'ESPN Efficiency'!$A$2:$E$131,3,FALSE)</f>
        <v>60.8</v>
      </c>
      <c r="L78" s="5">
        <f>VLOOKUP($A78,'ESPN Efficiency'!$A$2:$E$131,4,FALSE)</f>
        <v>67.2</v>
      </c>
      <c r="M78" s="5">
        <f>VLOOKUP($A78,'ESPN Efficiency'!$A$2:$E$131,5,FALSE)</f>
        <v>51.6</v>
      </c>
      <c r="N78" s="11">
        <f>VLOOKUP($A78,'2021 Team Advanced Stats'!$A$2:$CB$131,5,FALSE)</f>
        <v>0.30800310803270198</v>
      </c>
      <c r="O78" s="11">
        <f>VLOOKUP($A78,'2021 Team Advanced Stats'!$A$2:$CB$131,6,FALSE)</f>
        <v>263.34265736795999</v>
      </c>
      <c r="P78" s="11">
        <f>VLOOKUP($A78,'2021 Team Advanced Stats'!$A$2:$CB$131,7,FALSE)</f>
        <v>0.442105263157894</v>
      </c>
      <c r="Q78" s="11">
        <f>VLOOKUP($A78,'2021 Team Advanced Stats'!$A$2:$CB$131,8,FALSE)</f>
        <v>1.4205395513060799</v>
      </c>
      <c r="R78" s="11">
        <f>VLOOKUP($A78,'2021 Team Advanced Stats'!$A$2:$CB$131,11,FALSE)</f>
        <v>3.2323651452282101</v>
      </c>
      <c r="S78" s="11">
        <f>VLOOKUP($A78,'2021 Team Advanced Stats'!$A$2:$CB$131,18,FALSE)</f>
        <v>4.4545454545454497</v>
      </c>
      <c r="T78" s="11">
        <f>VLOOKUP($A78,'2021 Team Advanced Stats'!$A$2:$CB$131,21,FALSE)</f>
        <v>0.140350877192982</v>
      </c>
      <c r="U78" s="11">
        <f>VLOOKUP($A78,'2021 Team Advanced Stats'!$A$2:$CB$131,22,FALSE)</f>
        <v>9.2397660818713395E-2</v>
      </c>
      <c r="V78" s="11">
        <f>VLOOKUP($A78,'2021 Team Advanced Stats'!$A$2:$CB$131,23,FALSE)</f>
        <v>4.7953216374268998E-2</v>
      </c>
      <c r="W78" s="11">
        <f>VLOOKUP($A78,'2021 Team Advanced Stats'!$A$2:$CB$131,32,FALSE)</f>
        <v>0.56374269005847899</v>
      </c>
      <c r="X78" s="11">
        <f>VLOOKUP($A78,'2021 Team Advanced Stats'!$A$2:$CB$131,33,FALSE)</f>
        <v>0.24708359487520901</v>
      </c>
      <c r="Y78" s="11">
        <f>VLOOKUP($A78,'2021 Team Advanced Stats'!$A$2:$CB$131,34,FALSE)</f>
        <v>119.09429272985101</v>
      </c>
      <c r="Z78" s="11">
        <f>VLOOKUP($A78,'2021 Team Advanced Stats'!$A$2:$CB$131,35,FALSE)</f>
        <v>0.43568464730290402</v>
      </c>
      <c r="AA78" s="11">
        <f>VLOOKUP($A78,'2021 Team Advanced Stats'!$A$2:$CB$131,36,FALSE)</f>
        <v>1.1918964090634401</v>
      </c>
      <c r="AB78" s="11">
        <f>VLOOKUP($A78,'2021 Team Advanced Stats'!$A$2:$CB$131,37,FALSE)</f>
        <v>0.43508771929824502</v>
      </c>
      <c r="AC78" s="11">
        <f>VLOOKUP($A78,'2021 Team Advanced Stats'!$A$2:$CB$131,38,FALSE)</f>
        <v>0.38731122741049101</v>
      </c>
      <c r="AD78" s="11">
        <f>VLOOKUP($A78,'2021 Team Advanced Stats'!$A$2:$CB$131,39,FALSE)</f>
        <v>144.079776596702</v>
      </c>
      <c r="AE78" s="11">
        <f>VLOOKUP($A78,'2021 Team Advanced Stats'!$A$2:$CB$131,40,FALSE)</f>
        <v>0.45161290322580599</v>
      </c>
      <c r="AF78" s="11">
        <f>VLOOKUP($A78,'2021 Team Advanced Stats'!$A$2:$CB$131,41,FALSE)</f>
        <v>1.7063434791093901</v>
      </c>
      <c r="AG78" s="11">
        <f>VLOOKUP($A78,'2021 Team Advanced Stats'!$A$2:$CB$131,44,FALSE)</f>
        <v>0.242178519230691</v>
      </c>
      <c r="AH78" s="11">
        <f>VLOOKUP($A78,'2021 Team Advanced Stats'!$A$2:$CB$131,45,FALSE)</f>
        <v>214.81234655762199</v>
      </c>
      <c r="AI78" s="11">
        <f>VLOOKUP($A78,'2021 Team Advanced Stats'!$A$2:$CB$131,46,FALSE)</f>
        <v>0.42841037204058602</v>
      </c>
      <c r="AJ78" s="11">
        <f>VLOOKUP($A78,'2021 Team Advanced Stats'!$A$2:$CB$131,47,FALSE)</f>
        <v>1.33130846936578</v>
      </c>
      <c r="AK78" s="11">
        <f>VLOOKUP($A78,'2021 Team Advanced Stats'!$A$2:$CB$131,50,FALSE)</f>
        <v>3.3147465437788002</v>
      </c>
      <c r="AL78" s="11">
        <f>VLOOKUP($A78,'2021 Team Advanced Stats'!$A$2:$CB$131,57,FALSE)</f>
        <v>4.2083333333333304</v>
      </c>
      <c r="AM78" s="11">
        <f>VLOOKUP($A78,'2021 Team Advanced Stats'!$A$2:$CB$131,60,FALSE)</f>
        <v>0.16572717023675301</v>
      </c>
      <c r="AN78" s="11">
        <f>VLOOKUP($A78,'2021 Team Advanced Stats'!$A$2:$CB$131,61,FALSE)</f>
        <v>0.103720405862457</v>
      </c>
      <c r="AO78" s="11">
        <f>VLOOKUP($A78,'2021 Team Advanced Stats'!$A$2:$CB$131,62,FALSE)</f>
        <v>6.2006764374295302E-2</v>
      </c>
      <c r="AP78" s="11">
        <f>VLOOKUP($A78,'2021 Team Advanced Stats'!$A$2:$CB$131,72,FALSE)</f>
        <v>0.48928974069898501</v>
      </c>
      <c r="AQ78" s="11">
        <f>VLOOKUP($A78,'2021 Team Advanced Stats'!$A$2:$CB$131,73,FALSE)</f>
        <v>0.23784114628441</v>
      </c>
      <c r="AR78" s="11">
        <f>VLOOKUP($A78,'2021 Team Advanced Stats'!$A$2:$CB$131,74,FALSE)</f>
        <v>103.223057487434</v>
      </c>
      <c r="AS78" s="11">
        <f>VLOOKUP($A78,'2021 Team Advanced Stats'!$A$2:$CB$131,75,FALSE)</f>
        <v>0.460829493087557</v>
      </c>
      <c r="AT78" s="11">
        <f>VLOOKUP($A78,'2021 Team Advanced Stats'!$A$2:$CB$131,76,FALSE)</f>
        <v>1.07435029004325</v>
      </c>
      <c r="AU78" s="11">
        <f>VLOOKUP($A78,'2021 Team Advanced Stats'!$A$2:$CB$131,77,FALSE)</f>
        <v>0.50958286358511795</v>
      </c>
      <c r="AV78" s="11">
        <f>VLOOKUP($A78,'2021 Team Advanced Stats'!$A$2:$CB$131,78,FALSE)</f>
        <v>0.246519685857649</v>
      </c>
      <c r="AW78" s="11">
        <f>VLOOKUP($A78,'2021 Team Advanced Stats'!$A$2:$CB$131,79,FALSE)</f>
        <v>0.39823008849557501</v>
      </c>
      <c r="AX78" s="11">
        <f>VLOOKUP($A78,'2021 Team Advanced Stats'!$A$2:$CB$131,80,FALSE)</f>
        <v>1.6168175575019399</v>
      </c>
      <c r="AY78" s="17" t="str">
        <f>IFERROR(VLOOKUP($A78,'2021PFF Preseason All Americans'!$H$3:$J$55,2,FALSE),"0")</f>
        <v>0</v>
      </c>
      <c r="AZ78" s="18" t="str">
        <f>IFERROR(VLOOKUP($A78,'2021PFF Preseason All Americans'!$H$3:$J$55,3,FALSE),"0")</f>
        <v>0</v>
      </c>
      <c r="BA78" s="12">
        <f t="shared" si="1"/>
        <v>0</v>
      </c>
    </row>
    <row r="79" spans="1:53" s="11" customFormat="1" x14ac:dyDescent="0.3">
      <c r="A79" s="5" t="s">
        <v>36</v>
      </c>
      <c r="B79" s="5">
        <f>VLOOKUP(A79,'Record-ATS'!$A$2:$E$131,3,FALSE)</f>
        <v>0.46200000000000002</v>
      </c>
      <c r="C79" s="5">
        <f>VLOOKUP(A79,'Record-ATS'!$A$2:$E$131,5,FALSE)</f>
        <v>-1.7</v>
      </c>
      <c r="D79" s="5">
        <f>IFERROR(VLOOKUP(A79,'AP Preseason Rankings'!$C$2:$H$26,2,FALSE),VLOOKUP(A79,'ESPN FPI'!$A$2:$D$131,4,FALSE))</f>
        <v>16</v>
      </c>
      <c r="E79" s="5">
        <f>IFERROR(VLOOKUP(A79,'AP Final Rankings'!$C$2:$H$26,2,FALSE),VLOOKUP(A79,'ESPN FPI'!$A$2:$D$131,4,FALSE))</f>
        <v>42</v>
      </c>
      <c r="F79" s="5">
        <f>IFERROR(VLOOKUP(A79,'ESPN FPI'!$A$2:$C$131,3,FALSE),"NR")</f>
        <v>5.8</v>
      </c>
      <c r="G79" s="5">
        <f>VLOOKUP($A79,'ESPN FPI'!$A$2:$H$131,5,FALSE)</f>
        <v>51</v>
      </c>
      <c r="H79" s="5">
        <f>VLOOKUP($A79,'ESPN FPI'!$A$2:$H$131,6,FALSE)</f>
        <v>14</v>
      </c>
      <c r="I79" s="5">
        <f>VLOOKUP($A79,'ESPN FPI'!$A$2:$H$131,7,FALSE)</f>
        <v>31</v>
      </c>
      <c r="J79" s="5">
        <f>VLOOKUP($A79,'ESPN FPI'!$A$2:$H$131,8,FALSE)</f>
        <v>52</v>
      </c>
      <c r="K79" s="5">
        <f>VLOOKUP(A79,'ESPN Efficiency'!$A$2:$E$131,3,FALSE)</f>
        <v>58.9</v>
      </c>
      <c r="L79" s="5">
        <f>VLOOKUP($A79,'ESPN Efficiency'!$A$2:$E$131,4,FALSE)</f>
        <v>51.8</v>
      </c>
      <c r="M79" s="5">
        <f>VLOOKUP($A79,'ESPN Efficiency'!$A$2:$E$131,5,FALSE)</f>
        <v>61</v>
      </c>
      <c r="N79" s="11">
        <f>VLOOKUP($A79,'2021 Team Advanced Stats'!$A$2:$CB$131,5,FALSE)</f>
        <v>0.178984677218991</v>
      </c>
      <c r="O79" s="11">
        <f>VLOOKUP($A79,'2021 Team Advanced Stats'!$A$2:$CB$131,6,FALSE)</f>
        <v>153.03189902223801</v>
      </c>
      <c r="P79" s="11">
        <f>VLOOKUP($A79,'2021 Team Advanced Stats'!$A$2:$CB$131,7,FALSE)</f>
        <v>0.407017543859649</v>
      </c>
      <c r="Q79" s="11">
        <f>VLOOKUP($A79,'2021 Team Advanced Stats'!$A$2:$CB$131,8,FALSE)</f>
        <v>1.30056415893621</v>
      </c>
      <c r="R79" s="11">
        <f>VLOOKUP($A79,'2021 Team Advanced Stats'!$A$2:$CB$131,11,FALSE)</f>
        <v>2.9301745635910201</v>
      </c>
      <c r="S79" s="11">
        <f>VLOOKUP($A79,'2021 Team Advanced Stats'!$A$2:$CB$131,18,FALSE)</f>
        <v>4.25</v>
      </c>
      <c r="T79" s="11">
        <f>VLOOKUP($A79,'2021 Team Advanced Stats'!$A$2:$CB$131,21,FALSE)</f>
        <v>0.173099415204678</v>
      </c>
      <c r="U79" s="11">
        <f>VLOOKUP($A79,'2021 Team Advanced Stats'!$A$2:$CB$131,22,FALSE)</f>
        <v>0.100584795321637</v>
      </c>
      <c r="V79" s="11">
        <f>VLOOKUP($A79,'2021 Team Advanced Stats'!$A$2:$CB$131,23,FALSE)</f>
        <v>7.2514619883040907E-2</v>
      </c>
      <c r="W79" s="11">
        <f>VLOOKUP($A79,'2021 Team Advanced Stats'!$A$2:$CB$131,32,FALSE)</f>
        <v>0.46900584795321598</v>
      </c>
      <c r="X79" s="11">
        <f>VLOOKUP($A79,'2021 Team Advanced Stats'!$A$2:$CB$131,33,FALSE)</f>
        <v>5.1931092815618897E-2</v>
      </c>
      <c r="Y79" s="11">
        <f>VLOOKUP($A79,'2021 Team Advanced Stats'!$A$2:$CB$131,34,FALSE)</f>
        <v>20.824368219063199</v>
      </c>
      <c r="Z79" s="11">
        <f>VLOOKUP($A79,'2021 Team Advanced Stats'!$A$2:$CB$131,35,FALSE)</f>
        <v>0.391521197007481</v>
      </c>
      <c r="AA79" s="11">
        <f>VLOOKUP($A79,'2021 Team Advanced Stats'!$A$2:$CB$131,36,FALSE)</f>
        <v>0.89200107566972198</v>
      </c>
      <c r="AB79" s="11">
        <f>VLOOKUP($A79,'2021 Team Advanced Stats'!$A$2:$CB$131,37,FALSE)</f>
        <v>0.53099415204678302</v>
      </c>
      <c r="AC79" s="11">
        <f>VLOOKUP($A79,'2021 Team Advanced Stats'!$A$2:$CB$131,38,FALSE)</f>
        <v>0.29120601498496601</v>
      </c>
      <c r="AD79" s="11">
        <f>VLOOKUP($A79,'2021 Team Advanced Stats'!$A$2:$CB$131,39,FALSE)</f>
        <v>132.207530803174</v>
      </c>
      <c r="AE79" s="11">
        <f>VLOOKUP($A79,'2021 Team Advanced Stats'!$A$2:$CB$131,40,FALSE)</f>
        <v>0.42070484581497702</v>
      </c>
      <c r="AF79" s="11">
        <f>VLOOKUP($A79,'2021 Team Advanced Stats'!$A$2:$CB$131,41,FALSE)</f>
        <v>1.6363987352338001</v>
      </c>
      <c r="AG79" s="11">
        <f>VLOOKUP($A79,'2021 Team Advanced Stats'!$A$2:$CB$131,44,FALSE)</f>
        <v>0.17509862799184001</v>
      </c>
      <c r="AH79" s="11">
        <f>VLOOKUP($A79,'2021 Team Advanced Stats'!$A$2:$CB$131,45,FALSE)</f>
        <v>154.436989888802</v>
      </c>
      <c r="AI79" s="11">
        <f>VLOOKUP($A79,'2021 Team Advanced Stats'!$A$2:$CB$131,46,FALSE)</f>
        <v>0.419501133786848</v>
      </c>
      <c r="AJ79" s="11">
        <f>VLOOKUP($A79,'2021 Team Advanced Stats'!$A$2:$CB$131,47,FALSE)</f>
        <v>1.3345116660252401</v>
      </c>
      <c r="AK79" s="11">
        <f>VLOOKUP($A79,'2021 Team Advanced Stats'!$A$2:$CB$131,50,FALSE)</f>
        <v>2.85386416861826</v>
      </c>
      <c r="AL79" s="11">
        <f>VLOOKUP($A79,'2021 Team Advanced Stats'!$A$2:$CB$131,57,FALSE)</f>
        <v>4.02739726027397</v>
      </c>
      <c r="AM79" s="11">
        <f>VLOOKUP($A79,'2021 Team Advanced Stats'!$A$2:$CB$131,60,FALSE)</f>
        <v>0.17346938775510201</v>
      </c>
      <c r="AN79" s="11">
        <f>VLOOKUP($A79,'2021 Team Advanced Stats'!$A$2:$CB$131,61,FALSE)</f>
        <v>0.12358276643990899</v>
      </c>
      <c r="AO79" s="11">
        <f>VLOOKUP($A79,'2021 Team Advanced Stats'!$A$2:$CB$131,62,FALSE)</f>
        <v>4.9886621315192697E-2</v>
      </c>
      <c r="AP79" s="11">
        <f>VLOOKUP($A79,'2021 Team Advanced Stats'!$A$2:$CB$131,72,FALSE)</f>
        <v>0.48412698412698402</v>
      </c>
      <c r="AQ79" s="11">
        <f>VLOOKUP($A79,'2021 Team Advanced Stats'!$A$2:$CB$131,73,FALSE)</f>
        <v>7.0034775052198503E-2</v>
      </c>
      <c r="AR79" s="11">
        <f>VLOOKUP($A79,'2021 Team Advanced Stats'!$A$2:$CB$131,74,FALSE)</f>
        <v>29.904848947288698</v>
      </c>
      <c r="AS79" s="11">
        <f>VLOOKUP($A79,'2021 Team Advanced Stats'!$A$2:$CB$131,75,FALSE)</f>
        <v>0.41686182669789201</v>
      </c>
      <c r="AT79" s="11">
        <f>VLOOKUP($A79,'2021 Team Advanced Stats'!$A$2:$CB$131,76,FALSE)</f>
        <v>0.98850414860033597</v>
      </c>
      <c r="AU79" s="11">
        <f>VLOOKUP($A79,'2021 Team Advanced Stats'!$A$2:$CB$131,77,FALSE)</f>
        <v>0.51587301587301504</v>
      </c>
      <c r="AV79" s="11">
        <f>VLOOKUP($A79,'2021 Team Advanced Stats'!$A$2:$CB$131,78,FALSE)</f>
        <v>0.27369701305827199</v>
      </c>
      <c r="AW79" s="11">
        <f>VLOOKUP($A79,'2021 Team Advanced Stats'!$A$2:$CB$131,79,FALSE)</f>
        <v>0.42197802197802198</v>
      </c>
      <c r="AX79" s="11">
        <f>VLOOKUP($A79,'2021 Team Advanced Stats'!$A$2:$CB$131,80,FALSE)</f>
        <v>1.65528946863792</v>
      </c>
      <c r="AY79" s="17">
        <f>IFERROR(VLOOKUP($A79,'2021PFF Preseason All Americans'!$H$3:$J$55,2,FALSE),"0")</f>
        <v>0</v>
      </c>
      <c r="AZ79" s="18">
        <f>IFERROR(VLOOKUP($A79,'2021PFF Preseason All Americans'!$H$3:$J$55,3,FALSE),"0")</f>
        <v>2</v>
      </c>
      <c r="BA79" s="12">
        <f t="shared" si="1"/>
        <v>2</v>
      </c>
    </row>
    <row r="80" spans="1:53" s="11" customFormat="1" x14ac:dyDescent="0.3">
      <c r="A80" s="5" t="s">
        <v>82</v>
      </c>
      <c r="B80" s="5">
        <f>VLOOKUP(A80,'Record-ATS'!$A$2:$E$131,3,FALSE)</f>
        <v>0.46200000000000002</v>
      </c>
      <c r="C80" s="5">
        <f>VLOOKUP(A80,'Record-ATS'!$A$2:$E$131,5,FALSE)</f>
        <v>-4.5999999999999996</v>
      </c>
      <c r="D80" s="5">
        <f>IFERROR(VLOOKUP(A80,'AP Preseason Rankings'!$C$2:$H$26,2,FALSE),VLOOKUP(A80,'ESPN FPI'!$A$2:$D$131,4,FALSE))</f>
        <v>78</v>
      </c>
      <c r="E80" s="5">
        <f>IFERROR(VLOOKUP(A80,'AP Final Rankings'!$C$2:$H$26,2,FALSE),VLOOKUP(A80,'ESPN FPI'!$A$2:$D$131,4,FALSE))</f>
        <v>78</v>
      </c>
      <c r="F80" s="5">
        <f>IFERROR(VLOOKUP(A80,'ESPN FPI'!$A$2:$C$131,3,FALSE),"NR")</f>
        <v>-1.6</v>
      </c>
      <c r="G80" s="5">
        <f>VLOOKUP($A80,'ESPN FPI'!$A$2:$H$131,5,FALSE)</f>
        <v>71</v>
      </c>
      <c r="H80" s="5">
        <f>VLOOKUP($A80,'ESPN FPI'!$A$2:$H$131,6,FALSE)</f>
        <v>22</v>
      </c>
      <c r="I80" s="5">
        <f>VLOOKUP($A80,'ESPN FPI'!$A$2:$H$131,7,FALSE)</f>
        <v>79</v>
      </c>
      <c r="J80" s="5">
        <f>VLOOKUP($A80,'ESPN FPI'!$A$2:$H$131,8,FALSE)</f>
        <v>91</v>
      </c>
      <c r="K80" s="5">
        <f>VLOOKUP(A80,'ESPN Efficiency'!$A$2:$E$131,3,FALSE)</f>
        <v>46.1</v>
      </c>
      <c r="L80" s="5">
        <f>VLOOKUP($A80,'ESPN Efficiency'!$A$2:$E$131,4,FALSE)</f>
        <v>58.5</v>
      </c>
      <c r="M80" s="5">
        <f>VLOOKUP($A80,'ESPN Efficiency'!$A$2:$E$131,5,FALSE)</f>
        <v>30.4</v>
      </c>
      <c r="N80" s="11">
        <f>VLOOKUP($A80,'2021 Team Advanced Stats'!$A$2:$CB$131,5,FALSE)</f>
        <v>0.222312284755527</v>
      </c>
      <c r="O80" s="11">
        <f>VLOOKUP($A80,'2021 Team Advanced Stats'!$A$2:$CB$131,6,FALSE)</f>
        <v>184.96382091659899</v>
      </c>
      <c r="P80" s="11">
        <f>VLOOKUP($A80,'2021 Team Advanced Stats'!$A$2:$CB$131,7,FALSE)</f>
        <v>0.43990384615384598</v>
      </c>
      <c r="Q80" s="11">
        <f>VLOOKUP($A80,'2021 Team Advanced Stats'!$A$2:$CB$131,8,FALSE)</f>
        <v>1.23687474219321</v>
      </c>
      <c r="R80" s="11">
        <f>VLOOKUP($A80,'2021 Team Advanced Stats'!$A$2:$CB$131,11,FALSE)</f>
        <v>3.0819999999999999</v>
      </c>
      <c r="S80" s="11">
        <f>VLOOKUP($A80,'2021 Team Advanced Stats'!$A$2:$CB$131,18,FALSE)</f>
        <v>3.8805970149253701</v>
      </c>
      <c r="T80" s="11">
        <f>VLOOKUP($A80,'2021 Team Advanced Stats'!$A$2:$CB$131,21,FALSE)</f>
        <v>0.15264423076923</v>
      </c>
      <c r="U80" s="11">
        <f>VLOOKUP($A80,'2021 Team Advanced Stats'!$A$2:$CB$131,22,FALSE)</f>
        <v>9.7355769230769204E-2</v>
      </c>
      <c r="V80" s="11">
        <f>VLOOKUP($A80,'2021 Team Advanced Stats'!$A$2:$CB$131,23,FALSE)</f>
        <v>5.5288461538461502E-2</v>
      </c>
      <c r="W80" s="11">
        <f>VLOOKUP($A80,'2021 Team Advanced Stats'!$A$2:$CB$131,32,FALSE)</f>
        <v>0.48076923076923</v>
      </c>
      <c r="X80" s="11">
        <f>VLOOKUP($A80,'2021 Team Advanced Stats'!$A$2:$CB$131,33,FALSE)</f>
        <v>0.160595682367838</v>
      </c>
      <c r="Y80" s="11">
        <f>VLOOKUP($A80,'2021 Team Advanced Stats'!$A$2:$CB$131,34,FALSE)</f>
        <v>64.238272947135499</v>
      </c>
      <c r="Z80" s="11">
        <f>VLOOKUP($A80,'2021 Team Advanced Stats'!$A$2:$CB$131,35,FALSE)</f>
        <v>0.45500000000000002</v>
      </c>
      <c r="AA80" s="11">
        <f>VLOOKUP($A80,'2021 Team Advanced Stats'!$A$2:$CB$131,36,FALSE)</f>
        <v>0.95753313010014596</v>
      </c>
      <c r="AB80" s="11">
        <f>VLOOKUP($A80,'2021 Team Advanced Stats'!$A$2:$CB$131,37,FALSE)</f>
        <v>0.51682692307692302</v>
      </c>
      <c r="AC80" s="11">
        <f>VLOOKUP($A80,'2021 Team Advanced Stats'!$A$2:$CB$131,38,FALSE)</f>
        <v>0.283092508178658</v>
      </c>
      <c r="AD80" s="11">
        <f>VLOOKUP($A80,'2021 Team Advanced Stats'!$A$2:$CB$131,39,FALSE)</f>
        <v>121.729778516823</v>
      </c>
      <c r="AE80" s="11">
        <f>VLOOKUP($A80,'2021 Team Advanced Stats'!$A$2:$CB$131,40,FALSE)</f>
        <v>0.42790697674418599</v>
      </c>
      <c r="AF80" s="11">
        <f>VLOOKUP($A80,'2021 Team Advanced Stats'!$A$2:$CB$131,41,FALSE)</f>
        <v>1.5131800324156901</v>
      </c>
      <c r="AG80" s="11">
        <f>VLOOKUP($A80,'2021 Team Advanced Stats'!$A$2:$CB$131,44,FALSE)</f>
        <v>0.30665120808637802</v>
      </c>
      <c r="AH80" s="11">
        <f>VLOOKUP($A80,'2021 Team Advanced Stats'!$A$2:$CB$131,45,FALSE)</f>
        <v>245.934268885275</v>
      </c>
      <c r="AI80" s="11">
        <f>VLOOKUP($A80,'2021 Team Advanced Stats'!$A$2:$CB$131,46,FALSE)</f>
        <v>0.46134663341645799</v>
      </c>
      <c r="AJ80" s="11">
        <f>VLOOKUP($A80,'2021 Team Advanced Stats'!$A$2:$CB$131,47,FALSE)</f>
        <v>1.3285356217061199</v>
      </c>
      <c r="AK80" s="11">
        <f>VLOOKUP($A80,'2021 Team Advanced Stats'!$A$2:$CB$131,50,FALSE)</f>
        <v>3.1783613445378101</v>
      </c>
      <c r="AL80" s="11">
        <f>VLOOKUP($A80,'2021 Team Advanced Stats'!$A$2:$CB$131,57,FALSE)</f>
        <v>4.5584415584415501</v>
      </c>
      <c r="AM80" s="11">
        <f>VLOOKUP($A80,'2021 Team Advanced Stats'!$A$2:$CB$131,60,FALSE)</f>
        <v>0.17456359102244301</v>
      </c>
      <c r="AN80" s="11">
        <f>VLOOKUP($A80,'2021 Team Advanced Stats'!$A$2:$CB$131,61,FALSE)</f>
        <v>0.11720698254364</v>
      </c>
      <c r="AO80" s="11">
        <f>VLOOKUP($A80,'2021 Team Advanced Stats'!$A$2:$CB$131,62,FALSE)</f>
        <v>5.7356608478802897E-2</v>
      </c>
      <c r="AP80" s="11">
        <f>VLOOKUP($A80,'2021 Team Advanced Stats'!$A$2:$CB$131,72,FALSE)</f>
        <v>0.59351620947630901</v>
      </c>
      <c r="AQ80" s="11">
        <f>VLOOKUP($A80,'2021 Team Advanced Stats'!$A$2:$CB$131,73,FALSE)</f>
        <v>0.25393185078415398</v>
      </c>
      <c r="AR80" s="11">
        <f>VLOOKUP($A80,'2021 Team Advanced Stats'!$A$2:$CB$131,74,FALSE)</f>
        <v>120.871560973257</v>
      </c>
      <c r="AS80" s="11">
        <f>VLOOKUP($A80,'2021 Team Advanced Stats'!$A$2:$CB$131,75,FALSE)</f>
        <v>0.47478991596638598</v>
      </c>
      <c r="AT80" s="11">
        <f>VLOOKUP($A80,'2021 Team Advanced Stats'!$A$2:$CB$131,76,FALSE)</f>
        <v>1.0879277973386401</v>
      </c>
      <c r="AU80" s="11">
        <f>VLOOKUP($A80,'2021 Team Advanced Stats'!$A$2:$CB$131,77,FALSE)</f>
        <v>0.40274314214463802</v>
      </c>
      <c r="AV80" s="11">
        <f>VLOOKUP($A80,'2021 Team Advanced Stats'!$A$2:$CB$131,78,FALSE)</f>
        <v>0.40885718567032803</v>
      </c>
      <c r="AW80" s="11">
        <f>VLOOKUP($A80,'2021 Team Advanced Stats'!$A$2:$CB$131,79,FALSE)</f>
        <v>0.44582043343653199</v>
      </c>
      <c r="AX80" s="11">
        <f>VLOOKUP($A80,'2021 Team Advanced Stats'!$A$2:$CB$131,80,FALSE)</f>
        <v>1.7061562349495201</v>
      </c>
      <c r="AY80" s="17">
        <f>IFERROR(VLOOKUP($A80,'2021PFF Preseason All Americans'!$H$3:$J$55,2,FALSE),"0")</f>
        <v>0</v>
      </c>
      <c r="AZ80" s="18">
        <f>IFERROR(VLOOKUP($A80,'2021PFF Preseason All Americans'!$H$3:$J$55,3,FALSE),"0")</f>
        <v>1</v>
      </c>
      <c r="BA80" s="12">
        <f t="shared" si="1"/>
        <v>1</v>
      </c>
    </row>
    <row r="81" spans="1:53" s="11" customFormat="1" x14ac:dyDescent="0.3">
      <c r="A81" s="5" t="s">
        <v>52</v>
      </c>
      <c r="B81" s="5">
        <f>VLOOKUP(A81,'Record-ATS'!$A$2:$E$131,3,FALSE)</f>
        <v>0.46200000000000002</v>
      </c>
      <c r="C81" s="5">
        <f>VLOOKUP(A81,'Record-ATS'!$A$2:$E$131,5,FALSE)</f>
        <v>-7.2</v>
      </c>
      <c r="D81" s="5">
        <f>IFERROR(VLOOKUP(A81,'AP Preseason Rankings'!$C$2:$H$26,2,FALSE),VLOOKUP(A81,'ESPN FPI'!$A$2:$D$131,4,FALSE))</f>
        <v>10</v>
      </c>
      <c r="E81" s="5">
        <f>IFERROR(VLOOKUP(A81,'AP Final Rankings'!$C$2:$H$26,2,FALSE),VLOOKUP(A81,'ESPN FPI'!$A$2:$D$131,4,FALSE))</f>
        <v>43</v>
      </c>
      <c r="F81" s="5">
        <f>IFERROR(VLOOKUP(A81,'ESPN FPI'!$A$2:$C$131,3,FALSE),"NR")</f>
        <v>5.8</v>
      </c>
      <c r="G81" s="5">
        <f>VLOOKUP($A81,'ESPN FPI'!$A$2:$H$131,5,FALSE)</f>
        <v>69</v>
      </c>
      <c r="H81" s="5">
        <f>VLOOKUP($A81,'ESPN FPI'!$A$2:$H$131,6,FALSE)</f>
        <v>42</v>
      </c>
      <c r="I81" s="5">
        <f>VLOOKUP($A81,'ESPN FPI'!$A$2:$H$131,7,FALSE)</f>
        <v>63</v>
      </c>
      <c r="J81" s="5">
        <f>VLOOKUP($A81,'ESPN FPI'!$A$2:$H$131,8,FALSE)</f>
        <v>70</v>
      </c>
      <c r="K81" s="5">
        <f>VLOOKUP(A81,'ESPN Efficiency'!$A$2:$E$131,3,FALSE)</f>
        <v>56.2</v>
      </c>
      <c r="L81" s="5">
        <f>VLOOKUP($A81,'ESPN Efficiency'!$A$2:$E$131,4,FALSE)</f>
        <v>71.400000000000006</v>
      </c>
      <c r="M81" s="5">
        <f>VLOOKUP($A81,'ESPN Efficiency'!$A$2:$E$131,5,FALSE)</f>
        <v>39.1</v>
      </c>
      <c r="N81" s="11">
        <f>VLOOKUP($A81,'2021 Team Advanced Stats'!$A$2:$CB$131,5,FALSE)</f>
        <v>0.29006235481606402</v>
      </c>
      <c r="O81" s="11">
        <f>VLOOKUP($A81,'2021 Team Advanced Stats'!$A$2:$CB$131,6,FALSE)</f>
        <v>256.995246367032</v>
      </c>
      <c r="P81" s="11">
        <f>VLOOKUP($A81,'2021 Team Advanced Stats'!$A$2:$CB$131,7,FALSE)</f>
        <v>0.46162528216704202</v>
      </c>
      <c r="Q81" s="11">
        <f>VLOOKUP($A81,'2021 Team Advanced Stats'!$A$2:$CB$131,8,FALSE)</f>
        <v>1.40831380166648</v>
      </c>
      <c r="R81" s="11">
        <f>VLOOKUP($A81,'2021 Team Advanced Stats'!$A$2:$CB$131,11,FALSE)</f>
        <v>3.4209606986899499</v>
      </c>
      <c r="S81" s="11">
        <f>VLOOKUP($A81,'2021 Team Advanced Stats'!$A$2:$CB$131,18,FALSE)</f>
        <v>4.5250000000000004</v>
      </c>
      <c r="T81" s="11">
        <f>VLOOKUP($A81,'2021 Team Advanced Stats'!$A$2:$CB$131,21,FALSE)</f>
        <v>0.17155756207674899</v>
      </c>
      <c r="U81" s="11">
        <f>VLOOKUP($A81,'2021 Team Advanced Stats'!$A$2:$CB$131,22,FALSE)</f>
        <v>0.121896162528216</v>
      </c>
      <c r="V81" s="11">
        <f>VLOOKUP($A81,'2021 Team Advanced Stats'!$A$2:$CB$131,23,FALSE)</f>
        <v>4.96613995485327E-2</v>
      </c>
      <c r="W81" s="11">
        <f>VLOOKUP($A81,'2021 Team Advanced Stats'!$A$2:$CB$131,32,FALSE)</f>
        <v>0.51693002257336296</v>
      </c>
      <c r="X81" s="11">
        <f>VLOOKUP($A81,'2021 Team Advanced Stats'!$A$2:$CB$131,33,FALSE)</f>
        <v>0.35570692557565797</v>
      </c>
      <c r="Y81" s="11">
        <f>VLOOKUP($A81,'2021 Team Advanced Stats'!$A$2:$CB$131,34,FALSE)</f>
        <v>162.913771913651</v>
      </c>
      <c r="Z81" s="11">
        <f>VLOOKUP($A81,'2021 Team Advanced Stats'!$A$2:$CB$131,35,FALSE)</f>
        <v>0.50436681222707402</v>
      </c>
      <c r="AA81" s="11">
        <f>VLOOKUP($A81,'2021 Team Advanced Stats'!$A$2:$CB$131,36,FALSE)</f>
        <v>1.2065355105737301</v>
      </c>
      <c r="AB81" s="11">
        <f>VLOOKUP($A81,'2021 Team Advanced Stats'!$A$2:$CB$131,37,FALSE)</f>
        <v>0.48081264108352101</v>
      </c>
      <c r="AC81" s="11">
        <f>VLOOKUP($A81,'2021 Team Advanced Stats'!$A$2:$CB$131,38,FALSE)</f>
        <v>0.248446078329946</v>
      </c>
      <c r="AD81" s="11">
        <f>VLOOKUP($A81,'2021 Team Advanced Stats'!$A$2:$CB$131,39,FALSE)</f>
        <v>105.838029368557</v>
      </c>
      <c r="AE81" s="11">
        <f>VLOOKUP($A81,'2021 Team Advanced Stats'!$A$2:$CB$131,40,FALSE)</f>
        <v>0.417840375586854</v>
      </c>
      <c r="AF81" s="11">
        <f>VLOOKUP($A81,'2021 Team Advanced Stats'!$A$2:$CB$131,41,FALSE)</f>
        <v>1.67017214572506</v>
      </c>
      <c r="AG81" s="11">
        <f>VLOOKUP($A81,'2021 Team Advanced Stats'!$A$2:$CB$131,44,FALSE)</f>
        <v>0.25429841249358298</v>
      </c>
      <c r="AH81" s="11">
        <f>VLOOKUP($A81,'2021 Team Advanced Stats'!$A$2:$CB$131,45,FALSE)</f>
        <v>224.79979664432699</v>
      </c>
      <c r="AI81" s="11">
        <f>VLOOKUP($A81,'2021 Team Advanced Stats'!$A$2:$CB$131,46,FALSE)</f>
        <v>0.45701357466063303</v>
      </c>
      <c r="AJ81" s="11">
        <f>VLOOKUP($A81,'2021 Team Advanced Stats'!$A$2:$CB$131,47,FALSE)</f>
        <v>1.27899168543004</v>
      </c>
      <c r="AK81" s="11">
        <f>VLOOKUP($A81,'2021 Team Advanced Stats'!$A$2:$CB$131,50,FALSE)</f>
        <v>3.2774736842105199</v>
      </c>
      <c r="AL81" s="11">
        <f>VLOOKUP($A81,'2021 Team Advanced Stats'!$A$2:$CB$131,57,FALSE)</f>
        <v>4.2435897435897401</v>
      </c>
      <c r="AM81" s="11">
        <f>VLOOKUP($A81,'2021 Team Advanced Stats'!$A$2:$CB$131,60,FALSE)</f>
        <v>0.15271493212669601</v>
      </c>
      <c r="AN81" s="11">
        <f>VLOOKUP($A81,'2021 Team Advanced Stats'!$A$2:$CB$131,61,FALSE)</f>
        <v>9.3891402714932098E-2</v>
      </c>
      <c r="AO81" s="11">
        <f>VLOOKUP($A81,'2021 Team Advanced Stats'!$A$2:$CB$131,62,FALSE)</f>
        <v>5.8823529411764698E-2</v>
      </c>
      <c r="AP81" s="11">
        <f>VLOOKUP($A81,'2021 Team Advanced Stats'!$A$2:$CB$131,72,FALSE)</f>
        <v>0.53733031674208098</v>
      </c>
      <c r="AQ81" s="11">
        <f>VLOOKUP($A81,'2021 Team Advanced Stats'!$A$2:$CB$131,73,FALSE)</f>
        <v>0.19195989766846899</v>
      </c>
      <c r="AR81" s="11">
        <f>VLOOKUP($A81,'2021 Team Advanced Stats'!$A$2:$CB$131,74,FALSE)</f>
        <v>91.1809513925228</v>
      </c>
      <c r="AS81" s="11">
        <f>VLOOKUP($A81,'2021 Team Advanced Stats'!$A$2:$CB$131,75,FALSE)</f>
        <v>0.48631578947368398</v>
      </c>
      <c r="AT81" s="11">
        <f>VLOOKUP($A81,'2021 Team Advanced Stats'!$A$2:$CB$131,76,FALSE)</f>
        <v>0.94814345360906305</v>
      </c>
      <c r="AU81" s="11">
        <f>VLOOKUP($A81,'2021 Team Advanced Stats'!$A$2:$CB$131,77,FALSE)</f>
        <v>0.45814479638008998</v>
      </c>
      <c r="AV81" s="11">
        <f>VLOOKUP($A81,'2021 Team Advanced Stats'!$A$2:$CB$131,78,FALSE)</f>
        <v>0.35360519330828599</v>
      </c>
      <c r="AW81" s="11">
        <f>VLOOKUP($A81,'2021 Team Advanced Stats'!$A$2:$CB$131,79,FALSE)</f>
        <v>0.42716049382715998</v>
      </c>
      <c r="AX81" s="11">
        <f>VLOOKUP($A81,'2021 Team Advanced Stats'!$A$2:$CB$131,80,FALSE)</f>
        <v>1.7207601336996701</v>
      </c>
      <c r="AY81" s="17">
        <f>IFERROR(VLOOKUP($A81,'2021PFF Preseason All Americans'!$H$3:$J$55,2,FALSE),"0")</f>
        <v>1</v>
      </c>
      <c r="AZ81" s="18">
        <f>IFERROR(VLOOKUP($A81,'2021PFF Preseason All Americans'!$H$3:$J$55,3,FALSE),"0")</f>
        <v>1</v>
      </c>
      <c r="BA81" s="12">
        <f t="shared" si="1"/>
        <v>2</v>
      </c>
    </row>
    <row r="82" spans="1:53" s="11" customFormat="1" x14ac:dyDescent="0.3">
      <c r="A82" s="5" t="s">
        <v>148</v>
      </c>
      <c r="B82" s="5">
        <f>VLOOKUP(A82,'Record-ATS'!$A$2:$E$131,3,FALSE)</f>
        <v>0.46200000000000002</v>
      </c>
      <c r="C82" s="5">
        <f>VLOOKUP(A82,'Record-ATS'!$A$2:$E$131,5,FALSE)</f>
        <v>5.4</v>
      </c>
      <c r="D82" s="5">
        <f>IFERROR(VLOOKUP(A82,'AP Preseason Rankings'!$C$2:$H$26,2,FALSE),VLOOKUP(A82,'ESPN FPI'!$A$2:$D$131,4,FALSE))</f>
        <v>96</v>
      </c>
      <c r="E82" s="5">
        <f>IFERROR(VLOOKUP(A82,'AP Final Rankings'!$C$2:$H$26,2,FALSE),VLOOKUP(A82,'ESPN FPI'!$A$2:$D$131,4,FALSE))</f>
        <v>96</v>
      </c>
      <c r="F82" s="5">
        <f>IFERROR(VLOOKUP(A82,'ESPN FPI'!$A$2:$C$131,3,FALSE),"NR")</f>
        <v>-7.9</v>
      </c>
      <c r="G82" s="5">
        <f>VLOOKUP($A82,'ESPN FPI'!$A$2:$H$131,5,FALSE)</f>
        <v>101</v>
      </c>
      <c r="H82" s="5">
        <f>VLOOKUP($A82,'ESPN FPI'!$A$2:$H$131,6,FALSE)</f>
        <v>126</v>
      </c>
      <c r="I82" s="5">
        <f>VLOOKUP($A82,'ESPN FPI'!$A$2:$H$131,7,FALSE)</f>
        <v>116</v>
      </c>
      <c r="J82" s="5">
        <f>VLOOKUP($A82,'ESPN FPI'!$A$2:$H$131,8,FALSE)</f>
        <v>93</v>
      </c>
      <c r="K82" s="5">
        <f>VLOOKUP(A82,'ESPN Efficiency'!$A$2:$E$131,3,FALSE)</f>
        <v>32.6</v>
      </c>
      <c r="L82" s="5">
        <f>VLOOKUP($A82,'ESPN Efficiency'!$A$2:$E$131,4,FALSE)</f>
        <v>32.4</v>
      </c>
      <c r="M82" s="5">
        <f>VLOOKUP($A82,'ESPN Efficiency'!$A$2:$E$131,5,FALSE)</f>
        <v>40.1</v>
      </c>
      <c r="N82" s="11">
        <f>VLOOKUP($A82,'2021 Team Advanced Stats'!$A$2:$CB$131,5,FALSE)</f>
        <v>0.15848856668487499</v>
      </c>
      <c r="O82" s="11">
        <f>VLOOKUP($A82,'2021 Team Advanced Stats'!$A$2:$CB$131,6,FALSE)</f>
        <v>147.235878450249</v>
      </c>
      <c r="P82" s="11">
        <f>VLOOKUP($A82,'2021 Team Advanced Stats'!$A$2:$CB$131,7,FALSE)</f>
        <v>0.40796555435952597</v>
      </c>
      <c r="Q82" s="11">
        <f>VLOOKUP($A82,'2021 Team Advanced Stats'!$A$2:$CB$131,8,FALSE)</f>
        <v>1.1781426860661599</v>
      </c>
      <c r="R82" s="11">
        <f>VLOOKUP($A82,'2021 Team Advanced Stats'!$A$2:$CB$131,11,FALSE)</f>
        <v>3.3133574007220199</v>
      </c>
      <c r="S82" s="11">
        <f>VLOOKUP($A82,'2021 Team Advanced Stats'!$A$2:$CB$131,18,FALSE)</f>
        <v>3.2266666666666599</v>
      </c>
      <c r="T82" s="11">
        <f>VLOOKUP($A82,'2021 Team Advanced Stats'!$A$2:$CB$131,21,FALSE)</f>
        <v>0.13562970936490801</v>
      </c>
      <c r="U82" s="11">
        <f>VLOOKUP($A82,'2021 Team Advanced Stats'!$A$2:$CB$131,22,FALSE)</f>
        <v>8.1808396124865401E-2</v>
      </c>
      <c r="V82" s="11">
        <f>VLOOKUP($A82,'2021 Team Advanced Stats'!$A$2:$CB$131,23,FALSE)</f>
        <v>5.3821313240043002E-2</v>
      </c>
      <c r="W82" s="11">
        <f>VLOOKUP($A82,'2021 Team Advanced Stats'!$A$2:$CB$131,32,FALSE)</f>
        <v>0.59634015069967705</v>
      </c>
      <c r="X82" s="11">
        <f>VLOOKUP($A82,'2021 Team Advanced Stats'!$A$2:$CB$131,33,FALSE)</f>
        <v>0.19072409140030799</v>
      </c>
      <c r="Y82" s="11">
        <f>VLOOKUP($A82,'2021 Team Advanced Stats'!$A$2:$CB$131,34,FALSE)</f>
        <v>105.66114663577</v>
      </c>
      <c r="Z82" s="11">
        <f>VLOOKUP($A82,'2021 Team Advanced Stats'!$A$2:$CB$131,35,FALSE)</f>
        <v>0.44223826714801401</v>
      </c>
      <c r="AA82" s="11">
        <f>VLOOKUP($A82,'2021 Team Advanced Stats'!$A$2:$CB$131,36,FALSE)</f>
        <v>0.97630432510257603</v>
      </c>
      <c r="AB82" s="11">
        <f>VLOOKUP($A82,'2021 Team Advanced Stats'!$A$2:$CB$131,37,FALSE)</f>
        <v>0.398277717976318</v>
      </c>
      <c r="AC82" s="11">
        <f>VLOOKUP($A82,'2021 Team Advanced Stats'!$A$2:$CB$131,38,FALSE)</f>
        <v>0.14989059264114701</v>
      </c>
      <c r="AD82" s="11">
        <f>VLOOKUP($A82,'2021 Team Advanced Stats'!$A$2:$CB$131,39,FALSE)</f>
        <v>55.459519277224601</v>
      </c>
      <c r="AE82" s="11">
        <f>VLOOKUP($A82,'2021 Team Advanced Stats'!$A$2:$CB$131,40,FALSE)</f>
        <v>0.36216216216216202</v>
      </c>
      <c r="AF82" s="11">
        <f>VLOOKUP($A82,'2021 Team Advanced Stats'!$A$2:$CB$131,41,FALSE)</f>
        <v>1.5471755102160201</v>
      </c>
      <c r="AG82" s="11">
        <f>VLOOKUP($A82,'2021 Team Advanced Stats'!$A$2:$CB$131,44,FALSE)</f>
        <v>0.16127388604044099</v>
      </c>
      <c r="AH82" s="11">
        <f>VLOOKUP($A82,'2021 Team Advanced Stats'!$A$2:$CB$131,45,FALSE)</f>
        <v>123.213248934897</v>
      </c>
      <c r="AI82" s="11">
        <f>VLOOKUP($A82,'2021 Team Advanced Stats'!$A$2:$CB$131,46,FALSE)</f>
        <v>0.37565445026178002</v>
      </c>
      <c r="AJ82" s="11">
        <f>VLOOKUP($A82,'2021 Team Advanced Stats'!$A$2:$CB$131,47,FALSE)</f>
        <v>1.46721983140502</v>
      </c>
      <c r="AK82" s="11">
        <f>VLOOKUP($A82,'2021 Team Advanced Stats'!$A$2:$CB$131,50,FALSE)</f>
        <v>2.8158690176322398</v>
      </c>
      <c r="AL82" s="11">
        <f>VLOOKUP($A82,'2021 Team Advanced Stats'!$A$2:$CB$131,57,FALSE)</f>
        <v>3.4769230769230699</v>
      </c>
      <c r="AM82" s="11">
        <f>VLOOKUP($A82,'2021 Team Advanced Stats'!$A$2:$CB$131,60,FALSE)</f>
        <v>0.18979057591623</v>
      </c>
      <c r="AN82" s="11">
        <f>VLOOKUP($A82,'2021 Team Advanced Stats'!$A$2:$CB$131,61,FALSE)</f>
        <v>0.14267015706806199</v>
      </c>
      <c r="AO82" s="11">
        <f>VLOOKUP($A82,'2021 Team Advanced Stats'!$A$2:$CB$131,62,FALSE)</f>
        <v>4.7120418848167499E-2</v>
      </c>
      <c r="AP82" s="11">
        <f>VLOOKUP($A82,'2021 Team Advanced Stats'!$A$2:$CB$131,72,FALSE)</f>
        <v>0.51963350785340301</v>
      </c>
      <c r="AQ82" s="11">
        <f>VLOOKUP($A82,'2021 Team Advanced Stats'!$A$2:$CB$131,73,FALSE)</f>
        <v>5.5335726793228998E-2</v>
      </c>
      <c r="AR82" s="11">
        <f>VLOOKUP($A82,'2021 Team Advanced Stats'!$A$2:$CB$131,74,FALSE)</f>
        <v>21.968283536911901</v>
      </c>
      <c r="AS82" s="11">
        <f>VLOOKUP($A82,'2021 Team Advanced Stats'!$A$2:$CB$131,75,FALSE)</f>
        <v>0.37027707808564198</v>
      </c>
      <c r="AT82" s="11">
        <f>VLOOKUP($A82,'2021 Team Advanced Stats'!$A$2:$CB$131,76,FALSE)</f>
        <v>1.12520956913576</v>
      </c>
      <c r="AU82" s="11">
        <f>VLOOKUP($A82,'2021 Team Advanced Stats'!$A$2:$CB$131,77,FALSE)</f>
        <v>0.47513089005235598</v>
      </c>
      <c r="AV82" s="11">
        <f>VLOOKUP($A82,'2021 Team Advanced Stats'!$A$2:$CB$131,78,FALSE)</f>
        <v>0.309388553492284</v>
      </c>
      <c r="AW82" s="11">
        <f>VLOOKUP($A82,'2021 Team Advanced Stats'!$A$2:$CB$131,79,FALSE)</f>
        <v>0.38567493112947598</v>
      </c>
      <c r="AX82" s="11">
        <f>VLOOKUP($A82,'2021 Team Advanced Stats'!$A$2:$CB$131,80,FALSE)</f>
        <v>1.8263306067877501</v>
      </c>
      <c r="AY82" s="17" t="str">
        <f>IFERROR(VLOOKUP($A82,'2021PFF Preseason All Americans'!$H$3:$J$55,2,FALSE),"0")</f>
        <v>0</v>
      </c>
      <c r="AZ82" s="18" t="str">
        <f>IFERROR(VLOOKUP($A82,'2021PFF Preseason All Americans'!$H$3:$J$55,3,FALSE),"0")</f>
        <v>0</v>
      </c>
      <c r="BA82" s="12">
        <f t="shared" si="1"/>
        <v>0</v>
      </c>
    </row>
    <row r="83" spans="1:53" s="11" customFormat="1" x14ac:dyDescent="0.3">
      <c r="A83" s="5" t="s">
        <v>149</v>
      </c>
      <c r="B83" s="5">
        <f>VLOOKUP(A83,'Record-ATS'!$A$2:$E$131,3,FALSE)</f>
        <v>0.46200000000000002</v>
      </c>
      <c r="C83" s="5">
        <f>VLOOKUP(A83,'Record-ATS'!$A$2:$E$131,5,FALSE)</f>
        <v>7.7</v>
      </c>
      <c r="D83" s="5">
        <f>IFERROR(VLOOKUP(A83,'AP Preseason Rankings'!$C$2:$H$26,2,FALSE),VLOOKUP(A83,'ESPN FPI'!$A$2:$D$131,4,FALSE))</f>
        <v>105</v>
      </c>
      <c r="E83" s="5">
        <f>IFERROR(VLOOKUP(A83,'AP Final Rankings'!$C$2:$H$26,2,FALSE),VLOOKUP(A83,'ESPN FPI'!$A$2:$D$131,4,FALSE))</f>
        <v>105</v>
      </c>
      <c r="F83" s="5">
        <f>IFERROR(VLOOKUP(A83,'ESPN FPI'!$A$2:$C$131,3,FALSE),"NR")</f>
        <v>-10.4</v>
      </c>
      <c r="G83" s="5">
        <f>VLOOKUP($A83,'ESPN FPI'!$A$2:$H$131,5,FALSE)</f>
        <v>98</v>
      </c>
      <c r="H83" s="5">
        <f>VLOOKUP($A83,'ESPN FPI'!$A$2:$H$131,6,FALSE)</f>
        <v>109</v>
      </c>
      <c r="I83" s="5">
        <f>VLOOKUP($A83,'ESPN FPI'!$A$2:$H$131,7,FALSE)</f>
        <v>104</v>
      </c>
      <c r="J83" s="5">
        <f>VLOOKUP($A83,'ESPN FPI'!$A$2:$H$131,8,FALSE)</f>
        <v>90</v>
      </c>
      <c r="K83" s="5">
        <f>VLOOKUP(A83,'ESPN Efficiency'!$A$2:$E$131,3,FALSE)</f>
        <v>38.5</v>
      </c>
      <c r="L83" s="5">
        <f>VLOOKUP($A83,'ESPN Efficiency'!$A$2:$E$131,4,FALSE)</f>
        <v>27.2</v>
      </c>
      <c r="M83" s="5">
        <f>VLOOKUP($A83,'ESPN Efficiency'!$A$2:$E$131,5,FALSE)</f>
        <v>49.2</v>
      </c>
      <c r="N83" s="11">
        <f>VLOOKUP($A83,'2021 Team Advanced Stats'!$A$2:$CB$131,5,FALSE)</f>
        <v>0.16360348620344201</v>
      </c>
      <c r="O83" s="11">
        <f>VLOOKUP($A83,'2021 Team Advanced Stats'!$A$2:$CB$131,6,FALSE)</f>
        <v>132.518823824788</v>
      </c>
      <c r="P83" s="11">
        <f>VLOOKUP($A83,'2021 Team Advanced Stats'!$A$2:$CB$131,7,FALSE)</f>
        <v>0.41481481481481403</v>
      </c>
      <c r="Q83" s="11">
        <f>VLOOKUP($A83,'2021 Team Advanced Stats'!$A$2:$CB$131,8,FALSE)</f>
        <v>1.30551393463416</v>
      </c>
      <c r="R83" s="11">
        <f>VLOOKUP($A83,'2021 Team Advanced Stats'!$A$2:$CB$131,11,FALSE)</f>
        <v>3.05865384615384</v>
      </c>
      <c r="S83" s="11">
        <f>VLOOKUP($A83,'2021 Team Advanced Stats'!$A$2:$CB$131,18,FALSE)</f>
        <v>3.56756756756756</v>
      </c>
      <c r="T83" s="11">
        <f>VLOOKUP($A83,'2021 Team Advanced Stats'!$A$2:$CB$131,21,FALSE)</f>
        <v>0.20617283950617199</v>
      </c>
      <c r="U83" s="11">
        <f>VLOOKUP($A83,'2021 Team Advanced Stats'!$A$2:$CB$131,22,FALSE)</f>
        <v>0.120987654320987</v>
      </c>
      <c r="V83" s="11">
        <f>VLOOKUP($A83,'2021 Team Advanced Stats'!$A$2:$CB$131,23,FALSE)</f>
        <v>8.51851851851851E-2</v>
      </c>
      <c r="W83" s="11">
        <f>VLOOKUP($A83,'2021 Team Advanced Stats'!$A$2:$CB$131,32,FALSE)</f>
        <v>0.51358024691357995</v>
      </c>
      <c r="X83" s="11">
        <f>VLOOKUP($A83,'2021 Team Advanced Stats'!$A$2:$CB$131,33,FALSE)</f>
        <v>0.172600334664468</v>
      </c>
      <c r="Y83" s="11">
        <f>VLOOKUP($A83,'2021 Team Advanced Stats'!$A$2:$CB$131,34,FALSE)</f>
        <v>71.801739220418696</v>
      </c>
      <c r="Z83" s="11">
        <f>VLOOKUP($A83,'2021 Team Advanced Stats'!$A$2:$CB$131,35,FALSE)</f>
        <v>0.44951923076923</v>
      </c>
      <c r="AA83" s="11">
        <f>VLOOKUP($A83,'2021 Team Advanced Stats'!$A$2:$CB$131,36,FALSE)</f>
        <v>1.1087766924223801</v>
      </c>
      <c r="AB83" s="11">
        <f>VLOOKUP($A83,'2021 Team Advanced Stats'!$A$2:$CB$131,37,FALSE)</f>
        <v>0.47901234567901202</v>
      </c>
      <c r="AC83" s="11">
        <f>VLOOKUP($A83,'2021 Team Advanced Stats'!$A$2:$CB$131,38,FALSE)</f>
        <v>0.20876193723289599</v>
      </c>
      <c r="AD83" s="11">
        <f>VLOOKUP($A83,'2021 Team Advanced Stats'!$A$2:$CB$131,39,FALSE)</f>
        <v>80.999631646363895</v>
      </c>
      <c r="AE83" s="11">
        <f>VLOOKUP($A83,'2021 Team Advanced Stats'!$A$2:$CB$131,40,FALSE)</f>
        <v>0.384020618556701</v>
      </c>
      <c r="AF83" s="11">
        <f>VLOOKUP($A83,'2021 Team Advanced Stats'!$A$2:$CB$131,41,FALSE)</f>
        <v>1.55242577553082</v>
      </c>
      <c r="AG83" s="11">
        <f>VLOOKUP($A83,'2021 Team Advanced Stats'!$A$2:$CB$131,44,FALSE)</f>
        <v>0.144970825450952</v>
      </c>
      <c r="AH83" s="11">
        <f>VLOOKUP($A83,'2021 Team Advanced Stats'!$A$2:$CB$131,45,FALSE)</f>
        <v>119.166018520682</v>
      </c>
      <c r="AI83" s="11">
        <f>VLOOKUP($A83,'2021 Team Advanced Stats'!$A$2:$CB$131,46,FALSE)</f>
        <v>0.41484184914841798</v>
      </c>
      <c r="AJ83" s="11">
        <f>VLOOKUP($A83,'2021 Team Advanced Stats'!$A$2:$CB$131,47,FALSE)</f>
        <v>1.21668409926874</v>
      </c>
      <c r="AK83" s="11">
        <f>VLOOKUP($A83,'2021 Team Advanced Stats'!$A$2:$CB$131,50,FALSE)</f>
        <v>2.9953201970443302</v>
      </c>
      <c r="AL83" s="11">
        <f>VLOOKUP($A83,'2021 Team Advanced Stats'!$A$2:$CB$131,57,FALSE)</f>
        <v>3.5820895522387999</v>
      </c>
      <c r="AM83" s="11">
        <f>VLOOKUP($A83,'2021 Team Advanced Stats'!$A$2:$CB$131,60,FALSE)</f>
        <v>0.16423357664233501</v>
      </c>
      <c r="AN83" s="11">
        <f>VLOOKUP($A83,'2021 Team Advanced Stats'!$A$2:$CB$131,61,FALSE)</f>
        <v>0.10218978102189701</v>
      </c>
      <c r="AO83" s="11">
        <f>VLOOKUP($A83,'2021 Team Advanced Stats'!$A$2:$CB$131,62,FALSE)</f>
        <v>6.2043795620437901E-2</v>
      </c>
      <c r="AP83" s="11">
        <f>VLOOKUP($A83,'2021 Team Advanced Stats'!$A$2:$CB$131,72,FALSE)</f>
        <v>0.49391727493917198</v>
      </c>
      <c r="AQ83" s="11">
        <f>VLOOKUP($A83,'2021 Team Advanced Stats'!$A$2:$CB$131,73,FALSE)</f>
        <v>7.5550695131432505E-2</v>
      </c>
      <c r="AR83" s="11">
        <f>VLOOKUP($A83,'2021 Team Advanced Stats'!$A$2:$CB$131,74,FALSE)</f>
        <v>30.673582223361599</v>
      </c>
      <c r="AS83" s="11">
        <f>VLOOKUP($A83,'2021 Team Advanced Stats'!$A$2:$CB$131,75,FALSE)</f>
        <v>0.41871921182265998</v>
      </c>
      <c r="AT83" s="11">
        <f>VLOOKUP($A83,'2021 Team Advanced Stats'!$A$2:$CB$131,76,FALSE)</f>
        <v>0.84800387563509205</v>
      </c>
      <c r="AU83" s="11">
        <f>VLOOKUP($A83,'2021 Team Advanced Stats'!$A$2:$CB$131,77,FALSE)</f>
        <v>0.5</v>
      </c>
      <c r="AV83" s="11">
        <f>VLOOKUP($A83,'2021 Team Advanced Stats'!$A$2:$CB$131,78,FALSE)</f>
        <v>0.25331704549389999</v>
      </c>
      <c r="AW83" s="11">
        <f>VLOOKUP($A83,'2021 Team Advanced Stats'!$A$2:$CB$131,79,FALSE)</f>
        <v>0.41605839416058299</v>
      </c>
      <c r="AX83" s="11">
        <f>VLOOKUP($A83,'2021 Team Advanced Stats'!$A$2:$CB$131,80,FALSE)</f>
        <v>1.58320829820277</v>
      </c>
      <c r="AY83" s="17" t="str">
        <f>IFERROR(VLOOKUP($A83,'2021PFF Preseason All Americans'!$H$3:$J$55,2,FALSE),"0")</f>
        <v>0</v>
      </c>
      <c r="AZ83" s="18" t="str">
        <f>IFERROR(VLOOKUP($A83,'2021PFF Preseason All Americans'!$H$3:$J$55,3,FALSE),"0")</f>
        <v>0</v>
      </c>
      <c r="BA83" s="12">
        <f t="shared" si="1"/>
        <v>0</v>
      </c>
    </row>
    <row r="84" spans="1:53" s="11" customFormat="1" x14ac:dyDescent="0.3">
      <c r="A84" s="5" t="s">
        <v>150</v>
      </c>
      <c r="B84" s="5">
        <f>VLOOKUP(A84,'Record-ATS'!$A$2:$E$131,3,FALSE)</f>
        <v>0.46200000000000002</v>
      </c>
      <c r="C84" s="5">
        <f>VLOOKUP(A84,'Record-ATS'!$A$2:$E$131,5,FALSE)</f>
        <v>-4.2</v>
      </c>
      <c r="D84" s="5">
        <f>IFERROR(VLOOKUP(A84,'AP Preseason Rankings'!$C$2:$H$26,2,FALSE),VLOOKUP(A84,'ESPN FPI'!$A$2:$D$131,4,FALSE))</f>
        <v>64</v>
      </c>
      <c r="E84" s="5">
        <f>IFERROR(VLOOKUP(A84,'AP Final Rankings'!$C$2:$H$26,2,FALSE),VLOOKUP(A84,'ESPN FPI'!$A$2:$D$131,4,FALSE))</f>
        <v>64</v>
      </c>
      <c r="F84" s="5">
        <f>IFERROR(VLOOKUP(A84,'ESPN FPI'!$A$2:$C$131,3,FALSE),"NR")</f>
        <v>1.1000000000000001</v>
      </c>
      <c r="G84" s="5">
        <f>VLOOKUP($A84,'ESPN FPI'!$A$2:$H$131,5,FALSE)</f>
        <v>74</v>
      </c>
      <c r="H84" s="5">
        <f>VLOOKUP($A84,'ESPN FPI'!$A$2:$H$131,6,FALSE)</f>
        <v>60</v>
      </c>
      <c r="I84" s="5">
        <f>VLOOKUP($A84,'ESPN FPI'!$A$2:$H$131,7,FALSE)</f>
        <v>68</v>
      </c>
      <c r="J84" s="5">
        <f>VLOOKUP($A84,'ESPN FPI'!$A$2:$H$131,8,FALSE)</f>
        <v>73</v>
      </c>
      <c r="K84" s="5">
        <f>VLOOKUP(A84,'ESPN Efficiency'!$A$2:$E$131,3,FALSE)</f>
        <v>48.2</v>
      </c>
      <c r="L84" s="5">
        <f>VLOOKUP($A84,'ESPN Efficiency'!$A$2:$E$131,4,FALSE)</f>
        <v>45.3</v>
      </c>
      <c r="M84" s="5">
        <f>VLOOKUP($A84,'ESPN Efficiency'!$A$2:$E$131,5,FALSE)</f>
        <v>47</v>
      </c>
      <c r="N84" s="11">
        <f>VLOOKUP($A84,'2021 Team Advanced Stats'!$A$2:$CB$131,5,FALSE)</f>
        <v>0.18274853223330001</v>
      </c>
      <c r="O84" s="11">
        <f>VLOOKUP($A84,'2021 Team Advanced Stats'!$A$2:$CB$131,6,FALSE)</f>
        <v>140.35087275517401</v>
      </c>
      <c r="P84" s="11">
        <f>VLOOKUP($A84,'2021 Team Advanced Stats'!$A$2:$CB$131,7,FALSE)</f>
        <v>0.41536458333333298</v>
      </c>
      <c r="Q84" s="11">
        <f>VLOOKUP($A84,'2021 Team Advanced Stats'!$A$2:$CB$131,8,FALSE)</f>
        <v>1.25281706791401</v>
      </c>
      <c r="R84" s="11">
        <f>VLOOKUP($A84,'2021 Team Advanced Stats'!$A$2:$CB$131,11,FALSE)</f>
        <v>3.2015317286651999</v>
      </c>
      <c r="S84" s="11">
        <f>VLOOKUP($A84,'2021 Team Advanced Stats'!$A$2:$CB$131,18,FALSE)</f>
        <v>3.2686567164179099</v>
      </c>
      <c r="T84" s="11">
        <f>VLOOKUP($A84,'2021 Team Advanced Stats'!$A$2:$CB$131,21,FALSE)</f>
        <v>0.16276041666666599</v>
      </c>
      <c r="U84" s="11">
        <f>VLOOKUP($A84,'2021 Team Advanced Stats'!$A$2:$CB$131,22,FALSE)</f>
        <v>0.11588541666666601</v>
      </c>
      <c r="V84" s="11">
        <f>VLOOKUP($A84,'2021 Team Advanced Stats'!$A$2:$CB$131,23,FALSE)</f>
        <v>4.6875E-2</v>
      </c>
      <c r="W84" s="11">
        <f>VLOOKUP($A84,'2021 Team Advanced Stats'!$A$2:$CB$131,32,FALSE)</f>
        <v>0.59505208333333304</v>
      </c>
      <c r="X84" s="11">
        <f>VLOOKUP($A84,'2021 Team Advanced Stats'!$A$2:$CB$131,33,FALSE)</f>
        <v>0.122673516672457</v>
      </c>
      <c r="Y84" s="11">
        <f>VLOOKUP($A84,'2021 Team Advanced Stats'!$A$2:$CB$131,34,FALSE)</f>
        <v>56.061797119312999</v>
      </c>
      <c r="Z84" s="11">
        <f>VLOOKUP($A84,'2021 Team Advanced Stats'!$A$2:$CB$131,35,FALSE)</f>
        <v>0.45076586433260302</v>
      </c>
      <c r="AA84" s="11">
        <f>VLOOKUP($A84,'2021 Team Advanced Stats'!$A$2:$CB$131,36,FALSE)</f>
        <v>0.91044740414680603</v>
      </c>
      <c r="AB84" s="11">
        <f>VLOOKUP($A84,'2021 Team Advanced Stats'!$A$2:$CB$131,37,FALSE)</f>
        <v>0.40234375</v>
      </c>
      <c r="AC84" s="11">
        <f>VLOOKUP($A84,'2021 Team Advanced Stats'!$A$2:$CB$131,38,FALSE)</f>
        <v>0.27443833615405899</v>
      </c>
      <c r="AD84" s="11">
        <f>VLOOKUP($A84,'2021 Team Advanced Stats'!$A$2:$CB$131,39,FALSE)</f>
        <v>84.8014458716044</v>
      </c>
      <c r="AE84" s="11">
        <f>VLOOKUP($A84,'2021 Team Advanced Stats'!$A$2:$CB$131,40,FALSE)</f>
        <v>0.365695792880258</v>
      </c>
      <c r="AF84" s="11">
        <f>VLOOKUP($A84,'2021 Team Advanced Stats'!$A$2:$CB$131,41,FALSE)</f>
        <v>1.87695999478167</v>
      </c>
      <c r="AG84" s="11">
        <f>VLOOKUP($A84,'2021 Team Advanced Stats'!$A$2:$CB$131,44,FALSE)</f>
        <v>0.22359297711043999</v>
      </c>
      <c r="AH84" s="11">
        <f>VLOOKUP($A84,'2021 Team Advanced Stats'!$A$2:$CB$131,45,FALSE)</f>
        <v>175.07330107747501</v>
      </c>
      <c r="AI84" s="11">
        <f>VLOOKUP($A84,'2021 Team Advanced Stats'!$A$2:$CB$131,46,FALSE)</f>
        <v>0.42273307790549097</v>
      </c>
      <c r="AJ84" s="11">
        <f>VLOOKUP($A84,'2021 Team Advanced Stats'!$A$2:$CB$131,47,FALSE)</f>
        <v>1.32175091053594</v>
      </c>
      <c r="AK84" s="11">
        <f>VLOOKUP($A84,'2021 Team Advanced Stats'!$A$2:$CB$131,50,FALSE)</f>
        <v>3.3545893719806701</v>
      </c>
      <c r="AL84" s="11">
        <f>VLOOKUP($A84,'2021 Team Advanced Stats'!$A$2:$CB$131,57,FALSE)</f>
        <v>3.89393939393939</v>
      </c>
      <c r="AM84" s="11">
        <f>VLOOKUP($A84,'2021 Team Advanced Stats'!$A$2:$CB$131,60,FALSE)</f>
        <v>0.173690932311621</v>
      </c>
      <c r="AN84" s="11">
        <f>VLOOKUP($A84,'2021 Team Advanced Stats'!$A$2:$CB$131,61,FALSE)</f>
        <v>0.104725415070242</v>
      </c>
      <c r="AO84" s="11">
        <f>VLOOKUP($A84,'2021 Team Advanced Stats'!$A$2:$CB$131,62,FALSE)</f>
        <v>6.8965517241379296E-2</v>
      </c>
      <c r="AP84" s="11">
        <f>VLOOKUP($A84,'2021 Team Advanced Stats'!$A$2:$CB$131,72,FALSE)</f>
        <v>0.52873563218390796</v>
      </c>
      <c r="AQ84" s="11">
        <f>VLOOKUP($A84,'2021 Team Advanced Stats'!$A$2:$CB$131,73,FALSE)</f>
        <v>0.220818222400572</v>
      </c>
      <c r="AR84" s="11">
        <f>VLOOKUP($A84,'2021 Team Advanced Stats'!$A$2:$CB$131,74,FALSE)</f>
        <v>91.418744073837004</v>
      </c>
      <c r="AS84" s="11">
        <f>VLOOKUP($A84,'2021 Team Advanced Stats'!$A$2:$CB$131,75,FALSE)</f>
        <v>0.46376811594202899</v>
      </c>
      <c r="AT84" s="11">
        <f>VLOOKUP($A84,'2021 Team Advanced Stats'!$A$2:$CB$131,76,FALSE)</f>
        <v>1.06111641470256</v>
      </c>
      <c r="AU84" s="11">
        <f>VLOOKUP($A84,'2021 Team Advanced Stats'!$A$2:$CB$131,77,FALSE)</f>
        <v>0.46871008939974401</v>
      </c>
      <c r="AV84" s="11">
        <f>VLOOKUP($A84,'2021 Team Advanced Stats'!$A$2:$CB$131,78,FALSE)</f>
        <v>0.243475490159686</v>
      </c>
      <c r="AW84" s="11">
        <f>VLOOKUP($A84,'2021 Team Advanced Stats'!$A$2:$CB$131,79,FALSE)</f>
        <v>0.37874659400544902</v>
      </c>
      <c r="AX84" s="11">
        <f>VLOOKUP($A84,'2021 Team Advanced Stats'!$A$2:$CB$131,80,FALSE)</f>
        <v>1.6817640270827501</v>
      </c>
      <c r="AY84" s="17" t="str">
        <f>IFERROR(VLOOKUP($A84,'2021PFF Preseason All Americans'!$H$3:$J$55,2,FALSE),"0")</f>
        <v>0</v>
      </c>
      <c r="AZ84" s="18" t="str">
        <f>IFERROR(VLOOKUP($A84,'2021PFF Preseason All Americans'!$H$3:$J$55,3,FALSE),"0")</f>
        <v>0</v>
      </c>
      <c r="BA84" s="12">
        <f t="shared" si="1"/>
        <v>0</v>
      </c>
    </row>
    <row r="85" spans="1:53" s="11" customFormat="1" x14ac:dyDescent="0.3">
      <c r="A85" s="5" t="s">
        <v>151</v>
      </c>
      <c r="B85" s="5">
        <f>VLOOKUP(A85,'Record-ATS'!$A$2:$E$131,3,FALSE)</f>
        <v>0.46200000000000002</v>
      </c>
      <c r="C85" s="5">
        <f>VLOOKUP(A85,'Record-ATS'!$A$2:$E$131,5,FALSE)</f>
        <v>-1.2</v>
      </c>
      <c r="D85" s="5">
        <f>IFERROR(VLOOKUP(A85,'AP Preseason Rankings'!$C$2:$H$26,2,FALSE),VLOOKUP(A85,'ESPN FPI'!$A$2:$D$131,4,FALSE))</f>
        <v>49</v>
      </c>
      <c r="E85" s="5">
        <f>IFERROR(VLOOKUP(A85,'AP Final Rankings'!$C$2:$H$26,2,FALSE),VLOOKUP(A85,'ESPN FPI'!$A$2:$D$131,4,FALSE))</f>
        <v>49</v>
      </c>
      <c r="F85" s="5">
        <f>IFERROR(VLOOKUP(A85,'ESPN FPI'!$A$2:$C$131,3,FALSE),"NR")</f>
        <v>4.2</v>
      </c>
      <c r="G85" s="5">
        <f>VLOOKUP($A85,'ESPN FPI'!$A$2:$H$131,5,FALSE)</f>
        <v>54</v>
      </c>
      <c r="H85" s="5">
        <f>VLOOKUP($A85,'ESPN FPI'!$A$2:$H$131,6,FALSE)</f>
        <v>26</v>
      </c>
      <c r="I85" s="5">
        <f>VLOOKUP($A85,'ESPN FPI'!$A$2:$H$131,7,FALSE)</f>
        <v>49</v>
      </c>
      <c r="J85" s="5">
        <f>VLOOKUP($A85,'ESPN FPI'!$A$2:$H$131,8,FALSE)</f>
        <v>77</v>
      </c>
      <c r="K85" s="5">
        <f>VLOOKUP(A85,'ESPN Efficiency'!$A$2:$E$131,3,FALSE)</f>
        <v>57.4</v>
      </c>
      <c r="L85" s="5">
        <f>VLOOKUP($A85,'ESPN Efficiency'!$A$2:$E$131,4,FALSE)</f>
        <v>52.3</v>
      </c>
      <c r="M85" s="5">
        <f>VLOOKUP($A85,'ESPN Efficiency'!$A$2:$E$131,5,FALSE)</f>
        <v>65.400000000000006</v>
      </c>
      <c r="N85" s="11">
        <f>VLOOKUP($A85,'2021 Team Advanced Stats'!$A$2:$CB$131,5,FALSE)</f>
        <v>0.196914731513091</v>
      </c>
      <c r="O85" s="11">
        <f>VLOOKUP($A85,'2021 Team Advanced Stats'!$A$2:$CB$131,6,FALSE)</f>
        <v>177.223258361782</v>
      </c>
      <c r="P85" s="11">
        <f>VLOOKUP($A85,'2021 Team Advanced Stats'!$A$2:$CB$131,7,FALSE)</f>
        <v>0.43666666666666598</v>
      </c>
      <c r="Q85" s="11">
        <f>VLOOKUP($A85,'2021 Team Advanced Stats'!$A$2:$CB$131,8,FALSE)</f>
        <v>1.2205517666188299</v>
      </c>
      <c r="R85" s="11">
        <f>VLOOKUP($A85,'2021 Team Advanced Stats'!$A$2:$CB$131,11,FALSE)</f>
        <v>3.0216346153846101</v>
      </c>
      <c r="S85" s="11">
        <f>VLOOKUP($A85,'2021 Team Advanced Stats'!$A$2:$CB$131,18,FALSE)</f>
        <v>4.1917808219178001</v>
      </c>
      <c r="T85" s="11">
        <f>VLOOKUP($A85,'2021 Team Advanced Stats'!$A$2:$CB$131,21,FALSE)</f>
        <v>0.17444444444444401</v>
      </c>
      <c r="U85" s="11">
        <f>VLOOKUP($A85,'2021 Team Advanced Stats'!$A$2:$CB$131,22,FALSE)</f>
        <v>0.114444444444444</v>
      </c>
      <c r="V85" s="11">
        <f>VLOOKUP($A85,'2021 Team Advanced Stats'!$A$2:$CB$131,23,FALSE)</f>
        <v>0.06</v>
      </c>
      <c r="W85" s="11">
        <f>VLOOKUP($A85,'2021 Team Advanced Stats'!$A$2:$CB$131,32,FALSE)</f>
        <v>0.46222222222222198</v>
      </c>
      <c r="X85" s="11">
        <f>VLOOKUP($A85,'2021 Team Advanced Stats'!$A$2:$CB$131,33,FALSE)</f>
        <v>0.156583058805048</v>
      </c>
      <c r="Y85" s="11">
        <f>VLOOKUP($A85,'2021 Team Advanced Stats'!$A$2:$CB$131,34,FALSE)</f>
        <v>65.138552462900094</v>
      </c>
      <c r="Z85" s="11">
        <f>VLOOKUP($A85,'2021 Team Advanced Stats'!$A$2:$CB$131,35,FALSE)</f>
        <v>0.45913461538461497</v>
      </c>
      <c r="AA85" s="11">
        <f>VLOOKUP($A85,'2021 Team Advanced Stats'!$A$2:$CB$131,36,FALSE)</f>
        <v>0.930463772624749</v>
      </c>
      <c r="AB85" s="11">
        <f>VLOOKUP($A85,'2021 Team Advanced Stats'!$A$2:$CB$131,37,FALSE)</f>
        <v>0.53222222222222204</v>
      </c>
      <c r="AC85" s="11">
        <f>VLOOKUP($A85,'2021 Team Advanced Stats'!$A$2:$CB$131,38,FALSE)</f>
        <v>0.25511050767485499</v>
      </c>
      <c r="AD85" s="11">
        <f>VLOOKUP($A85,'2021 Team Advanced Stats'!$A$2:$CB$131,39,FALSE)</f>
        <v>122.19793317625501</v>
      </c>
      <c r="AE85" s="11">
        <f>VLOOKUP($A85,'2021 Team Advanced Stats'!$A$2:$CB$131,40,FALSE)</f>
        <v>0.42171189979123103</v>
      </c>
      <c r="AF85" s="11">
        <f>VLOOKUP($A85,'2021 Team Advanced Stats'!$A$2:$CB$131,41,FALSE)</f>
        <v>1.4948428896528401</v>
      </c>
      <c r="AG85" s="11">
        <f>VLOOKUP($A85,'2021 Team Advanced Stats'!$A$2:$CB$131,44,FALSE)</f>
        <v>0.164098759625915</v>
      </c>
      <c r="AH85" s="11">
        <f>VLOOKUP($A85,'2021 Team Advanced Stats'!$A$2:$CB$131,45,FALSE)</f>
        <v>133.084094056617</v>
      </c>
      <c r="AI85" s="11">
        <f>VLOOKUP($A85,'2021 Team Advanced Stats'!$A$2:$CB$131,46,FALSE)</f>
        <v>0.41307028360049303</v>
      </c>
      <c r="AJ85" s="11">
        <f>VLOOKUP($A85,'2021 Team Advanced Stats'!$A$2:$CB$131,47,FALSE)</f>
        <v>1.19425632762226</v>
      </c>
      <c r="AK85" s="11">
        <f>VLOOKUP($A85,'2021 Team Advanced Stats'!$A$2:$CB$131,50,FALSE)</f>
        <v>2.9618483412322201</v>
      </c>
      <c r="AL85" s="11">
        <f>VLOOKUP($A85,'2021 Team Advanced Stats'!$A$2:$CB$131,57,FALSE)</f>
        <v>3.1830985915492902</v>
      </c>
      <c r="AM85" s="11">
        <f>VLOOKUP($A85,'2021 Team Advanced Stats'!$A$2:$CB$131,60,FALSE)</f>
        <v>0.161528976572133</v>
      </c>
      <c r="AN85" s="11">
        <f>VLOOKUP($A85,'2021 Team Advanced Stats'!$A$2:$CB$131,61,FALSE)</f>
        <v>0.118372379778051</v>
      </c>
      <c r="AO85" s="11">
        <f>VLOOKUP($A85,'2021 Team Advanced Stats'!$A$2:$CB$131,62,FALSE)</f>
        <v>4.3156596794081299E-2</v>
      </c>
      <c r="AP85" s="11">
        <f>VLOOKUP($A85,'2021 Team Advanced Stats'!$A$2:$CB$131,72,FALSE)</f>
        <v>0.52034525277435195</v>
      </c>
      <c r="AQ85" s="11">
        <f>VLOOKUP($A85,'2021 Team Advanced Stats'!$A$2:$CB$131,73,FALSE)</f>
        <v>0.11110602409986001</v>
      </c>
      <c r="AR85" s="11">
        <f>VLOOKUP($A85,'2021 Team Advanced Stats'!$A$2:$CB$131,74,FALSE)</f>
        <v>46.886742170140998</v>
      </c>
      <c r="AS85" s="11">
        <f>VLOOKUP($A85,'2021 Team Advanced Stats'!$A$2:$CB$131,75,FALSE)</f>
        <v>0.40995260663507099</v>
      </c>
      <c r="AT85" s="11">
        <f>VLOOKUP($A85,'2021 Team Advanced Stats'!$A$2:$CB$131,76,FALSE)</f>
        <v>0.93605154050095996</v>
      </c>
      <c r="AU85" s="11">
        <f>VLOOKUP($A85,'2021 Team Advanced Stats'!$A$2:$CB$131,77,FALSE)</f>
        <v>0.47472256473489499</v>
      </c>
      <c r="AV85" s="11">
        <f>VLOOKUP($A85,'2021 Team Advanced Stats'!$A$2:$CB$131,78,FALSE)</f>
        <v>0.25482185330131302</v>
      </c>
      <c r="AW85" s="11">
        <f>VLOOKUP($A85,'2021 Team Advanced Stats'!$A$2:$CB$131,79,FALSE)</f>
        <v>0.42077922077921998</v>
      </c>
      <c r="AX85" s="11">
        <f>VLOOKUP($A85,'2021 Team Advanced Stats'!$A$2:$CB$131,80,FALSE)</f>
        <v>1.4699935385604399</v>
      </c>
      <c r="AY85" s="17">
        <f>IFERROR(VLOOKUP($A85,'2021PFF Preseason All Americans'!$H$3:$J$55,2,FALSE),"0")</f>
        <v>0</v>
      </c>
      <c r="AZ85" s="18">
        <f>IFERROR(VLOOKUP($A85,'2021PFF Preseason All Americans'!$H$3:$J$55,3,FALSE),"0")</f>
        <v>1</v>
      </c>
      <c r="BA85" s="12">
        <f t="shared" si="1"/>
        <v>1</v>
      </c>
    </row>
    <row r="86" spans="1:53" s="11" customFormat="1" x14ac:dyDescent="0.3">
      <c r="A86" s="5" t="s">
        <v>83</v>
      </c>
      <c r="B86" s="5">
        <f>VLOOKUP(A86,'Record-ATS'!$A$2:$E$131,3,FALSE)</f>
        <v>0.41699999999999998</v>
      </c>
      <c r="C86" s="5">
        <f>VLOOKUP(A86,'Record-ATS'!$A$2:$E$131,5,FALSE)</f>
        <v>0.3</v>
      </c>
      <c r="D86" s="5">
        <f>IFERROR(VLOOKUP(A86,'AP Preseason Rankings'!$C$2:$H$26,2,FALSE),VLOOKUP(A86,'ESPN FPI'!$A$2:$D$131,4,FALSE))</f>
        <v>73</v>
      </c>
      <c r="E86" s="5">
        <f>IFERROR(VLOOKUP(A86,'AP Final Rankings'!$C$2:$H$26,2,FALSE),VLOOKUP(A86,'ESPN FPI'!$A$2:$D$131,4,FALSE))</f>
        <v>73</v>
      </c>
      <c r="F86" s="5">
        <f>IFERROR(VLOOKUP(A86,'ESPN FPI'!$A$2:$C$131,3,FALSE),"NR")</f>
        <v>-0.1</v>
      </c>
      <c r="G86" s="5">
        <f>VLOOKUP($A86,'ESPN FPI'!$A$2:$H$131,5,FALSE)</f>
        <v>83</v>
      </c>
      <c r="H86" s="5">
        <f>VLOOKUP($A86,'ESPN FPI'!$A$2:$H$131,6,FALSE)</f>
        <v>90</v>
      </c>
      <c r="I86" s="5">
        <f>VLOOKUP($A86,'ESPN FPI'!$A$2:$H$131,7,FALSE)</f>
        <v>56</v>
      </c>
      <c r="J86" s="5">
        <f>VLOOKUP($A86,'ESPN FPI'!$A$2:$H$131,8,FALSE)</f>
        <v>53</v>
      </c>
      <c r="K86" s="5">
        <f>VLOOKUP(A86,'ESPN Efficiency'!$A$2:$E$131,3,FALSE)</f>
        <v>55.6</v>
      </c>
      <c r="L86" s="5">
        <f>VLOOKUP($A86,'ESPN Efficiency'!$A$2:$E$131,4,FALSE)</f>
        <v>49.1</v>
      </c>
      <c r="M86" s="5">
        <f>VLOOKUP($A86,'ESPN Efficiency'!$A$2:$E$131,5,FALSE)</f>
        <v>56.8</v>
      </c>
      <c r="N86" s="11">
        <f>VLOOKUP($A86,'2021 Team Advanced Stats'!$A$2:$CB$131,5,FALSE)</f>
        <v>0.21794683614351501</v>
      </c>
      <c r="O86" s="11">
        <f>VLOOKUP($A86,'2021 Team Advanced Stats'!$A$2:$CB$131,6,FALSE)</f>
        <v>173.485681570238</v>
      </c>
      <c r="P86" s="11">
        <f>VLOOKUP($A86,'2021 Team Advanced Stats'!$A$2:$CB$131,7,FALSE)</f>
        <v>0.43341708542713497</v>
      </c>
      <c r="Q86" s="11">
        <f>VLOOKUP($A86,'2021 Team Advanced Stats'!$A$2:$CB$131,8,FALSE)</f>
        <v>1.2178826681616199</v>
      </c>
      <c r="R86" s="11">
        <f>VLOOKUP($A86,'2021 Team Advanced Stats'!$A$2:$CB$131,11,FALSE)</f>
        <v>3.5047619047618999</v>
      </c>
      <c r="S86" s="11">
        <f>VLOOKUP($A86,'2021 Team Advanced Stats'!$A$2:$CB$131,18,FALSE)</f>
        <v>3.6212121212121202</v>
      </c>
      <c r="T86" s="11">
        <f>VLOOKUP($A86,'2021 Team Advanced Stats'!$A$2:$CB$131,21,FALSE)</f>
        <v>0.12939698492462301</v>
      </c>
      <c r="U86" s="11">
        <f>VLOOKUP($A86,'2021 Team Advanced Stats'!$A$2:$CB$131,22,FALSE)</f>
        <v>7.9145728643216007E-2</v>
      </c>
      <c r="V86" s="11">
        <f>VLOOKUP($A86,'2021 Team Advanced Stats'!$A$2:$CB$131,23,FALSE)</f>
        <v>5.0251256281407003E-2</v>
      </c>
      <c r="W86" s="11">
        <f>VLOOKUP($A86,'2021 Team Advanced Stats'!$A$2:$CB$131,32,FALSE)</f>
        <v>0.47487437185929599</v>
      </c>
      <c r="X86" s="11">
        <f>VLOOKUP($A86,'2021 Team Advanced Stats'!$A$2:$CB$131,33,FALSE)</f>
        <v>0.26112414801323103</v>
      </c>
      <c r="Y86" s="11">
        <f>VLOOKUP($A86,'2021 Team Advanced Stats'!$A$2:$CB$131,34,FALSE)</f>
        <v>98.7049279490016</v>
      </c>
      <c r="Z86" s="11">
        <f>VLOOKUP($A86,'2021 Team Advanced Stats'!$A$2:$CB$131,35,FALSE)</f>
        <v>0.48677248677248602</v>
      </c>
      <c r="AA86" s="11">
        <f>VLOOKUP($A86,'2021 Team Advanced Stats'!$A$2:$CB$131,36,FALSE)</f>
        <v>0.97307972250443597</v>
      </c>
      <c r="AB86" s="11">
        <f>VLOOKUP($A86,'2021 Team Advanced Stats'!$A$2:$CB$131,37,FALSE)</f>
        <v>0.51758793969849204</v>
      </c>
      <c r="AC86" s="11">
        <f>VLOOKUP($A86,'2021 Team Advanced Stats'!$A$2:$CB$131,38,FALSE)</f>
        <v>0.20221178148278399</v>
      </c>
      <c r="AD86" s="11">
        <f>VLOOKUP($A86,'2021 Team Advanced Stats'!$A$2:$CB$131,39,FALSE)</f>
        <v>83.311253970907103</v>
      </c>
      <c r="AE86" s="11">
        <f>VLOOKUP($A86,'2021 Team Advanced Stats'!$A$2:$CB$131,40,FALSE)</f>
        <v>0.39077669902912598</v>
      </c>
      <c r="AF86" s="11">
        <f>VLOOKUP($A86,'2021 Team Advanced Stats'!$A$2:$CB$131,41,FALSE)</f>
        <v>1.4976574631984001</v>
      </c>
      <c r="AG86" s="11">
        <f>VLOOKUP($A86,'2021 Team Advanced Stats'!$A$2:$CB$131,44,FALSE)</f>
        <v>0.161251678965705</v>
      </c>
      <c r="AH86" s="11">
        <f>VLOOKUP($A86,'2021 Team Advanced Stats'!$A$2:$CB$131,45,FALSE)</f>
        <v>138.67644391050601</v>
      </c>
      <c r="AI86" s="11">
        <f>VLOOKUP($A86,'2021 Team Advanced Stats'!$A$2:$CB$131,46,FALSE)</f>
        <v>0.42790697674418599</v>
      </c>
      <c r="AJ86" s="11">
        <f>VLOOKUP($A86,'2021 Team Advanced Stats'!$A$2:$CB$131,47,FALSE)</f>
        <v>1.2346064869309199</v>
      </c>
      <c r="AK86" s="11">
        <f>VLOOKUP($A86,'2021 Team Advanced Stats'!$A$2:$CB$131,50,FALSE)</f>
        <v>3.2240694789081799</v>
      </c>
      <c r="AL86" s="11">
        <f>VLOOKUP($A86,'2021 Team Advanced Stats'!$A$2:$CB$131,57,FALSE)</f>
        <v>3.0140845070422499</v>
      </c>
      <c r="AM86" s="11">
        <f>VLOOKUP($A86,'2021 Team Advanced Stats'!$A$2:$CB$131,60,FALSE)</f>
        <v>0.16162790697674401</v>
      </c>
      <c r="AN86" s="11">
        <f>VLOOKUP($A86,'2021 Team Advanced Stats'!$A$2:$CB$131,61,FALSE)</f>
        <v>8.8372093023255799E-2</v>
      </c>
      <c r="AO86" s="11">
        <f>VLOOKUP($A86,'2021 Team Advanced Stats'!$A$2:$CB$131,62,FALSE)</f>
        <v>7.3255813953488305E-2</v>
      </c>
      <c r="AP86" s="11">
        <f>VLOOKUP($A86,'2021 Team Advanced Stats'!$A$2:$CB$131,72,FALSE)</f>
        <v>0.46860465116278999</v>
      </c>
      <c r="AQ86" s="11">
        <f>VLOOKUP($A86,'2021 Team Advanced Stats'!$A$2:$CB$131,73,FALSE)</f>
        <v>0.14012152741710401</v>
      </c>
      <c r="AR86" s="11">
        <f>VLOOKUP($A86,'2021 Team Advanced Stats'!$A$2:$CB$131,74,FALSE)</f>
        <v>56.468975549092903</v>
      </c>
      <c r="AS86" s="11">
        <f>VLOOKUP($A86,'2021 Team Advanced Stats'!$A$2:$CB$131,75,FALSE)</f>
        <v>0.45657568238213397</v>
      </c>
      <c r="AT86" s="11">
        <f>VLOOKUP($A86,'2021 Team Advanced Stats'!$A$2:$CB$131,76,FALSE)</f>
        <v>0.93145883842337795</v>
      </c>
      <c r="AU86" s="11">
        <f>VLOOKUP($A86,'2021 Team Advanced Stats'!$A$2:$CB$131,77,FALSE)</f>
        <v>0.52093023255813897</v>
      </c>
      <c r="AV86" s="11">
        <f>VLOOKUP($A86,'2021 Team Advanced Stats'!$A$2:$CB$131,78,FALSE)</f>
        <v>0.227530664846539</v>
      </c>
      <c r="AW86" s="11">
        <f>VLOOKUP($A86,'2021 Team Advanced Stats'!$A$2:$CB$131,79,FALSE)</f>
        <v>0.41071428571428498</v>
      </c>
      <c r="AX86" s="11">
        <f>VLOOKUP($A86,'2021 Team Advanced Stats'!$A$2:$CB$131,80,FALSE)</f>
        <v>1.5377541354384601</v>
      </c>
      <c r="AY86" s="17" t="str">
        <f>IFERROR(VLOOKUP($A86,'2021PFF Preseason All Americans'!$H$3:$J$55,2,FALSE),"0")</f>
        <v>0</v>
      </c>
      <c r="AZ86" s="18" t="str">
        <f>IFERROR(VLOOKUP($A86,'2021PFF Preseason All Americans'!$H$3:$J$55,3,FALSE),"0")</f>
        <v>0</v>
      </c>
      <c r="BA86" s="12">
        <f t="shared" si="1"/>
        <v>0</v>
      </c>
    </row>
    <row r="87" spans="1:53" s="11" customFormat="1" x14ac:dyDescent="0.3">
      <c r="A87" s="5" t="s">
        <v>84</v>
      </c>
      <c r="B87" s="5">
        <f>VLOOKUP(A87,'Record-ATS'!$A$2:$E$131,3,FALSE)</f>
        <v>0.41699999999999998</v>
      </c>
      <c r="C87" s="5">
        <f>VLOOKUP(A87,'Record-ATS'!$A$2:$E$131,5,FALSE)</f>
        <v>-3.4</v>
      </c>
      <c r="D87" s="5">
        <f>IFERROR(VLOOKUP(A87,'AP Preseason Rankings'!$C$2:$H$26,2,FALSE),VLOOKUP(A87,'ESPN FPI'!$A$2:$D$131,4,FALSE))</f>
        <v>117</v>
      </c>
      <c r="E87" s="5">
        <f>IFERROR(VLOOKUP(A87,'AP Final Rankings'!$C$2:$H$26,2,FALSE),VLOOKUP(A87,'ESPN FPI'!$A$2:$D$131,4,FALSE))</f>
        <v>117</v>
      </c>
      <c r="F87" s="5">
        <f>IFERROR(VLOOKUP(A87,'ESPN FPI'!$A$2:$C$131,3,FALSE),"NR")</f>
        <v>-16</v>
      </c>
      <c r="G87" s="5">
        <f>VLOOKUP($A87,'ESPN FPI'!$A$2:$H$131,5,FALSE)</f>
        <v>108</v>
      </c>
      <c r="H87" s="5">
        <f>VLOOKUP($A87,'ESPN FPI'!$A$2:$H$131,6,FALSE)</f>
        <v>128</v>
      </c>
      <c r="I87" s="5">
        <f>VLOOKUP($A87,'ESPN FPI'!$A$2:$H$131,7,FALSE)</f>
        <v>117</v>
      </c>
      <c r="J87" s="5">
        <f>VLOOKUP($A87,'ESPN FPI'!$A$2:$H$131,8,FALSE)</f>
        <v>97</v>
      </c>
      <c r="K87" s="5">
        <f>VLOOKUP(A87,'ESPN Efficiency'!$A$2:$E$131,3,FALSE)</f>
        <v>23.4</v>
      </c>
      <c r="L87" s="5">
        <f>VLOOKUP($A87,'ESPN Efficiency'!$A$2:$E$131,4,FALSE)</f>
        <v>45.6</v>
      </c>
      <c r="M87" s="5">
        <f>VLOOKUP($A87,'ESPN Efficiency'!$A$2:$E$131,5,FALSE)</f>
        <v>12.9</v>
      </c>
      <c r="N87" s="11">
        <f>VLOOKUP($A87,'2021 Team Advanced Stats'!$A$2:$CB$131,5,FALSE)</f>
        <v>0.22258475146836601</v>
      </c>
      <c r="O87" s="11">
        <f>VLOOKUP($A87,'2021 Team Advanced Stats'!$A$2:$CB$131,6,FALSE)</f>
        <v>180.29364868937699</v>
      </c>
      <c r="P87" s="11">
        <f>VLOOKUP($A87,'2021 Team Advanced Stats'!$A$2:$CB$131,7,FALSE)</f>
        <v>0.437037037037037</v>
      </c>
      <c r="Q87" s="11">
        <f>VLOOKUP($A87,'2021 Team Advanced Stats'!$A$2:$CB$131,8,FALSE)</f>
        <v>1.30712746433515</v>
      </c>
      <c r="R87" s="11">
        <f>VLOOKUP($A87,'2021 Team Advanced Stats'!$A$2:$CB$131,11,FALSE)</f>
        <v>2.9665829145728599</v>
      </c>
      <c r="S87" s="11">
        <f>VLOOKUP($A87,'2021 Team Advanced Stats'!$A$2:$CB$131,18,FALSE)</f>
        <v>3.9166666666666599</v>
      </c>
      <c r="T87" s="11">
        <f>VLOOKUP($A87,'2021 Team Advanced Stats'!$A$2:$CB$131,21,FALSE)</f>
        <v>0.180246913580246</v>
      </c>
      <c r="U87" s="11">
        <f>VLOOKUP($A87,'2021 Team Advanced Stats'!$A$2:$CB$131,22,FALSE)</f>
        <v>0.112345679012345</v>
      </c>
      <c r="V87" s="11">
        <f>VLOOKUP($A87,'2021 Team Advanced Stats'!$A$2:$CB$131,23,FALSE)</f>
        <v>6.7901234567901203E-2</v>
      </c>
      <c r="W87" s="11">
        <f>VLOOKUP($A87,'2021 Team Advanced Stats'!$A$2:$CB$131,32,FALSE)</f>
        <v>0.49135802469135798</v>
      </c>
      <c r="X87" s="11">
        <f>VLOOKUP($A87,'2021 Team Advanced Stats'!$A$2:$CB$131,33,FALSE)</f>
        <v>0.14282389213119001</v>
      </c>
      <c r="Y87" s="11">
        <f>VLOOKUP($A87,'2021 Team Advanced Stats'!$A$2:$CB$131,34,FALSE)</f>
        <v>56.843909068213698</v>
      </c>
      <c r="Z87" s="11">
        <f>VLOOKUP($A87,'2021 Team Advanced Stats'!$A$2:$CB$131,35,FALSE)</f>
        <v>0.42462311557788901</v>
      </c>
      <c r="AA87" s="11">
        <f>VLOOKUP($A87,'2021 Team Advanced Stats'!$A$2:$CB$131,36,FALSE)</f>
        <v>1.07496028777189</v>
      </c>
      <c r="AB87" s="11">
        <f>VLOOKUP($A87,'2021 Team Advanced Stats'!$A$2:$CB$131,37,FALSE)</f>
        <v>0.50493827160493798</v>
      </c>
      <c r="AC87" s="11">
        <f>VLOOKUP($A87,'2021 Team Advanced Stats'!$A$2:$CB$131,38,FALSE)</f>
        <v>0.31797556815096401</v>
      </c>
      <c r="AD87" s="11">
        <f>VLOOKUP($A87,'2021 Team Advanced Stats'!$A$2:$CB$131,39,FALSE)</f>
        <v>130.052007373744</v>
      </c>
      <c r="AE87" s="11">
        <f>VLOOKUP($A87,'2021 Team Advanced Stats'!$A$2:$CB$131,40,FALSE)</f>
        <v>0.45232273838630799</v>
      </c>
      <c r="AF87" s="11">
        <f>VLOOKUP($A87,'2021 Team Advanced Stats'!$A$2:$CB$131,41,FALSE)</f>
        <v>1.5192153175199601</v>
      </c>
      <c r="AG87" s="11">
        <f>VLOOKUP($A87,'2021 Team Advanced Stats'!$A$2:$CB$131,44,FALSE)</f>
        <v>0.37409865315303897</v>
      </c>
      <c r="AH87" s="11">
        <f>VLOOKUP($A87,'2021 Team Advanced Stats'!$A$2:$CB$131,45,FALSE)</f>
        <v>286.55956831522798</v>
      </c>
      <c r="AI87" s="11">
        <f>VLOOKUP($A87,'2021 Team Advanced Stats'!$A$2:$CB$131,46,FALSE)</f>
        <v>0.47519582245430803</v>
      </c>
      <c r="AJ87" s="11">
        <f>VLOOKUP($A87,'2021 Team Advanced Stats'!$A$2:$CB$131,47,FALSE)</f>
        <v>1.42589457603217</v>
      </c>
      <c r="AK87" s="11">
        <f>VLOOKUP($A87,'2021 Team Advanced Stats'!$A$2:$CB$131,50,FALSE)</f>
        <v>3.2683720930232498</v>
      </c>
      <c r="AL87" s="11">
        <f>VLOOKUP($A87,'2021 Team Advanced Stats'!$A$2:$CB$131,57,FALSE)</f>
        <v>4.3797468354430302</v>
      </c>
      <c r="AM87" s="11">
        <f>VLOOKUP($A87,'2021 Team Advanced Stats'!$A$2:$CB$131,60,FALSE)</f>
        <v>0.13707571801566501</v>
      </c>
      <c r="AN87" s="11">
        <f>VLOOKUP($A87,'2021 Team Advanced Stats'!$A$2:$CB$131,61,FALSE)</f>
        <v>8.6161879895561302E-2</v>
      </c>
      <c r="AO87" s="11">
        <f>VLOOKUP($A87,'2021 Team Advanced Stats'!$A$2:$CB$131,62,FALSE)</f>
        <v>5.0913838120104402E-2</v>
      </c>
      <c r="AP87" s="11">
        <f>VLOOKUP($A87,'2021 Team Advanced Stats'!$A$2:$CB$131,72,FALSE)</f>
        <v>0.56135770234986904</v>
      </c>
      <c r="AQ87" s="11">
        <f>VLOOKUP($A87,'2021 Team Advanced Stats'!$A$2:$CB$131,73,FALSE)</f>
        <v>0.28598988300649802</v>
      </c>
      <c r="AR87" s="11">
        <f>VLOOKUP($A87,'2021 Team Advanced Stats'!$A$2:$CB$131,74,FALSE)</f>
        <v>122.97564969279399</v>
      </c>
      <c r="AS87" s="11">
        <f>VLOOKUP($A87,'2021 Team Advanced Stats'!$A$2:$CB$131,75,FALSE)</f>
        <v>0.46976744186046498</v>
      </c>
      <c r="AT87" s="11">
        <f>VLOOKUP($A87,'2021 Team Advanced Stats'!$A$2:$CB$131,76,FALSE)</f>
        <v>1.1787863803604799</v>
      </c>
      <c r="AU87" s="11">
        <f>VLOOKUP($A87,'2021 Team Advanced Stats'!$A$2:$CB$131,77,FALSE)</f>
        <v>0.437336814621409</v>
      </c>
      <c r="AV87" s="11">
        <f>VLOOKUP($A87,'2021 Team Advanced Stats'!$A$2:$CB$131,78,FALSE)</f>
        <v>0.48918155094119398</v>
      </c>
      <c r="AW87" s="11">
        <f>VLOOKUP($A87,'2021 Team Advanced Stats'!$A$2:$CB$131,79,FALSE)</f>
        <v>0.48358208955223803</v>
      </c>
      <c r="AX87" s="11">
        <f>VLOOKUP($A87,'2021 Team Advanced Stats'!$A$2:$CB$131,80,FALSE)</f>
        <v>1.7340171410055101</v>
      </c>
      <c r="AY87" s="17" t="str">
        <f>IFERROR(VLOOKUP($A87,'2021PFF Preseason All Americans'!$H$3:$J$55,2,FALSE),"0")</f>
        <v>0</v>
      </c>
      <c r="AZ87" s="18" t="str">
        <f>IFERROR(VLOOKUP($A87,'2021PFF Preseason All Americans'!$H$3:$J$55,3,FALSE),"0")</f>
        <v>0</v>
      </c>
      <c r="BA87" s="12">
        <f t="shared" si="1"/>
        <v>0</v>
      </c>
    </row>
    <row r="88" spans="1:53" s="11" customFormat="1" x14ac:dyDescent="0.3">
      <c r="A88" s="5" t="s">
        <v>153</v>
      </c>
      <c r="B88" s="5">
        <f>VLOOKUP(A88,'Record-ATS'!$A$2:$E$131,3,FALSE)</f>
        <v>0.41699999999999998</v>
      </c>
      <c r="C88" s="5">
        <f>VLOOKUP(A88,'Record-ATS'!$A$2:$E$131,5,FALSE)</f>
        <v>-0.5</v>
      </c>
      <c r="D88" s="5">
        <f>IFERROR(VLOOKUP(A88,'AP Preseason Rankings'!$C$2:$H$26,2,FALSE),VLOOKUP(A88,'ESPN FPI'!$A$2:$D$131,4,FALSE))</f>
        <v>51</v>
      </c>
      <c r="E88" s="5">
        <f>IFERROR(VLOOKUP(A88,'AP Final Rankings'!$C$2:$H$26,2,FALSE),VLOOKUP(A88,'ESPN FPI'!$A$2:$D$131,4,FALSE))</f>
        <v>51</v>
      </c>
      <c r="F88" s="5">
        <f>IFERROR(VLOOKUP(A88,'ESPN FPI'!$A$2:$C$131,3,FALSE),"NR")</f>
        <v>3.8</v>
      </c>
      <c r="G88" s="5">
        <f>VLOOKUP($A88,'ESPN FPI'!$A$2:$H$131,5,FALSE)</f>
        <v>68</v>
      </c>
      <c r="H88" s="5">
        <f>VLOOKUP($A88,'ESPN FPI'!$A$2:$H$131,6,FALSE)</f>
        <v>41</v>
      </c>
      <c r="I88" s="5">
        <f>VLOOKUP($A88,'ESPN FPI'!$A$2:$H$131,7,FALSE)</f>
        <v>53</v>
      </c>
      <c r="J88" s="5">
        <f>VLOOKUP($A88,'ESPN FPI'!$A$2:$H$131,8,FALSE)</f>
        <v>74</v>
      </c>
      <c r="K88" s="5">
        <f>VLOOKUP(A88,'ESPN Efficiency'!$A$2:$E$131,3,FALSE)</f>
        <v>55.1</v>
      </c>
      <c r="L88" s="5">
        <f>VLOOKUP($A88,'ESPN Efficiency'!$A$2:$E$131,4,FALSE)</f>
        <v>51.9</v>
      </c>
      <c r="M88" s="5">
        <f>VLOOKUP($A88,'ESPN Efficiency'!$A$2:$E$131,5,FALSE)</f>
        <v>59.7</v>
      </c>
      <c r="N88" s="11">
        <f>VLOOKUP($A88,'2021 Team Advanced Stats'!$A$2:$CB$131,5,FALSE)</f>
        <v>0.22446153727944401</v>
      </c>
      <c r="O88" s="11">
        <f>VLOOKUP($A88,'2021 Team Advanced Stats'!$A$2:$CB$131,6,FALSE)</f>
        <v>175.07999907796599</v>
      </c>
      <c r="P88" s="11">
        <f>VLOOKUP($A88,'2021 Team Advanced Stats'!$A$2:$CB$131,7,FALSE)</f>
        <v>0.40897435897435802</v>
      </c>
      <c r="Q88" s="11">
        <f>VLOOKUP($A88,'2021 Team Advanced Stats'!$A$2:$CB$131,8,FALSE)</f>
        <v>1.3514418408834801</v>
      </c>
      <c r="R88" s="11">
        <f>VLOOKUP($A88,'2021 Team Advanced Stats'!$A$2:$CB$131,11,FALSE)</f>
        <v>3.33480392156862</v>
      </c>
      <c r="S88" s="11">
        <f>VLOOKUP($A88,'2021 Team Advanced Stats'!$A$2:$CB$131,18,FALSE)</f>
        <v>4.38709677419354</v>
      </c>
      <c r="T88" s="11">
        <f>VLOOKUP($A88,'2021 Team Advanced Stats'!$A$2:$CB$131,21,FALSE)</f>
        <v>0.17948717948717899</v>
      </c>
      <c r="U88" s="11">
        <f>VLOOKUP($A88,'2021 Team Advanced Stats'!$A$2:$CB$131,22,FALSE)</f>
        <v>0.128205128205128</v>
      </c>
      <c r="V88" s="11">
        <f>VLOOKUP($A88,'2021 Team Advanced Stats'!$A$2:$CB$131,23,FALSE)</f>
        <v>5.1282051282051197E-2</v>
      </c>
      <c r="W88" s="11">
        <f>VLOOKUP($A88,'2021 Team Advanced Stats'!$A$2:$CB$131,32,FALSE)</f>
        <v>0.52307692307692299</v>
      </c>
      <c r="X88" s="11">
        <f>VLOOKUP($A88,'2021 Team Advanced Stats'!$A$2:$CB$131,33,FALSE)</f>
        <v>0.21602435582667801</v>
      </c>
      <c r="Y88" s="11">
        <f>VLOOKUP($A88,'2021 Team Advanced Stats'!$A$2:$CB$131,34,FALSE)</f>
        <v>88.137937177284897</v>
      </c>
      <c r="Z88" s="11">
        <f>VLOOKUP($A88,'2021 Team Advanced Stats'!$A$2:$CB$131,35,FALSE)</f>
        <v>0.42892156862745001</v>
      </c>
      <c r="AA88" s="11">
        <f>VLOOKUP($A88,'2021 Team Advanced Stats'!$A$2:$CB$131,36,FALSE)</f>
        <v>1.1232244493491399</v>
      </c>
      <c r="AB88" s="11">
        <f>VLOOKUP($A88,'2021 Team Advanced Stats'!$A$2:$CB$131,37,FALSE)</f>
        <v>0.46923076923076901</v>
      </c>
      <c r="AC88" s="11">
        <f>VLOOKUP($A88,'2021 Team Advanced Stats'!$A$2:$CB$131,38,FALSE)</f>
        <v>0.26152240375063501</v>
      </c>
      <c r="AD88" s="11">
        <f>VLOOKUP($A88,'2021 Team Advanced Stats'!$A$2:$CB$131,39,FALSE)</f>
        <v>95.717199772732499</v>
      </c>
      <c r="AE88" s="11">
        <f>VLOOKUP($A88,'2021 Team Advanced Stats'!$A$2:$CB$131,40,FALSE)</f>
        <v>0.393442622950819</v>
      </c>
      <c r="AF88" s="11">
        <f>VLOOKUP($A88,'2021 Team Advanced Stats'!$A$2:$CB$131,41,FALSE)</f>
        <v>1.62878936531758</v>
      </c>
      <c r="AG88" s="11">
        <f>VLOOKUP($A88,'2021 Team Advanced Stats'!$A$2:$CB$131,44,FALSE)</f>
        <v>0.13740134875791399</v>
      </c>
      <c r="AH88" s="11">
        <f>VLOOKUP($A88,'2021 Team Advanced Stats'!$A$2:$CB$131,45,FALSE)</f>
        <v>118.439962629321</v>
      </c>
      <c r="AI88" s="11">
        <f>VLOOKUP($A88,'2021 Team Advanced Stats'!$A$2:$CB$131,46,FALSE)</f>
        <v>0.38747099767981402</v>
      </c>
      <c r="AJ88" s="11">
        <f>VLOOKUP($A88,'2021 Team Advanced Stats'!$A$2:$CB$131,47,FALSE)</f>
        <v>1.3570009866550801</v>
      </c>
      <c r="AK88" s="11">
        <f>VLOOKUP($A88,'2021 Team Advanced Stats'!$A$2:$CB$131,50,FALSE)</f>
        <v>2.9415909090909</v>
      </c>
      <c r="AL88" s="11">
        <f>VLOOKUP($A88,'2021 Team Advanced Stats'!$A$2:$CB$131,57,FALSE)</f>
        <v>3.35211267605633</v>
      </c>
      <c r="AM88" s="11">
        <f>VLOOKUP($A88,'2021 Team Advanced Stats'!$A$2:$CB$131,60,FALSE)</f>
        <v>0.182134570765661</v>
      </c>
      <c r="AN88" s="11">
        <f>VLOOKUP($A88,'2021 Team Advanced Stats'!$A$2:$CB$131,61,FALSE)</f>
        <v>0.114849187935034</v>
      </c>
      <c r="AO88" s="11">
        <f>VLOOKUP($A88,'2021 Team Advanced Stats'!$A$2:$CB$131,62,FALSE)</f>
        <v>6.7285382830626406E-2</v>
      </c>
      <c r="AP88" s="11">
        <f>VLOOKUP($A88,'2021 Team Advanced Stats'!$A$2:$CB$131,72,FALSE)</f>
        <v>0.51044083526682105</v>
      </c>
      <c r="AQ88" s="11">
        <f>VLOOKUP($A88,'2021 Team Advanced Stats'!$A$2:$CB$131,73,FALSE)</f>
        <v>3.4670371197019802E-2</v>
      </c>
      <c r="AR88" s="11">
        <f>VLOOKUP($A88,'2021 Team Advanced Stats'!$A$2:$CB$131,74,FALSE)</f>
        <v>15.254963326688699</v>
      </c>
      <c r="AS88" s="11">
        <f>VLOOKUP($A88,'2021 Team Advanced Stats'!$A$2:$CB$131,75,FALSE)</f>
        <v>0.38409090909090898</v>
      </c>
      <c r="AT88" s="11">
        <f>VLOOKUP($A88,'2021 Team Advanced Stats'!$A$2:$CB$131,76,FALSE)</f>
        <v>0.93309157841749601</v>
      </c>
      <c r="AU88" s="11">
        <f>VLOOKUP($A88,'2021 Team Advanced Stats'!$A$2:$CB$131,77,FALSE)</f>
        <v>0.47911832946635702</v>
      </c>
      <c r="AV88" s="11">
        <f>VLOOKUP($A88,'2021 Team Advanced Stats'!$A$2:$CB$131,78,FALSE)</f>
        <v>0.30321830139600398</v>
      </c>
      <c r="AW88" s="11">
        <f>VLOOKUP($A88,'2021 Team Advanced Stats'!$A$2:$CB$131,79,FALSE)</f>
        <v>0.39951573849878902</v>
      </c>
      <c r="AX88" s="11">
        <f>VLOOKUP($A88,'2021 Team Advanced Stats'!$A$2:$CB$131,80,FALSE)</f>
        <v>1.7911869866075201</v>
      </c>
      <c r="AY88" s="17" t="str">
        <f>IFERROR(VLOOKUP($A88,'2021PFF Preseason All Americans'!$H$3:$J$55,2,FALSE),"0")</f>
        <v>0</v>
      </c>
      <c r="AZ88" s="18" t="str">
        <f>IFERROR(VLOOKUP($A88,'2021PFF Preseason All Americans'!$H$3:$J$55,3,FALSE),"0")</f>
        <v>0</v>
      </c>
      <c r="BA88" s="12">
        <f t="shared" si="1"/>
        <v>0</v>
      </c>
    </row>
    <row r="89" spans="1:53" s="11" customFormat="1" x14ac:dyDescent="0.3">
      <c r="A89" s="5" t="s">
        <v>85</v>
      </c>
      <c r="B89" s="5">
        <f>VLOOKUP(A89,'Record-ATS'!$A$2:$E$131,3,FALSE)</f>
        <v>0.41699999999999998</v>
      </c>
      <c r="C89" s="5">
        <f>VLOOKUP(A89,'Record-ATS'!$A$2:$E$131,5,FALSE)</f>
        <v>4.8</v>
      </c>
      <c r="D89" s="5">
        <f>IFERROR(VLOOKUP(A89,'AP Preseason Rankings'!$C$2:$H$26,2,FALSE),VLOOKUP(A89,'ESPN FPI'!$A$2:$D$131,4,FALSE))</f>
        <v>67</v>
      </c>
      <c r="E89" s="5">
        <f>IFERROR(VLOOKUP(A89,'AP Final Rankings'!$C$2:$H$26,2,FALSE),VLOOKUP(A89,'ESPN FPI'!$A$2:$D$131,4,FALSE))</f>
        <v>67</v>
      </c>
      <c r="F89" s="5">
        <f>IFERROR(VLOOKUP(A89,'ESPN FPI'!$A$2:$C$131,3,FALSE),"NR")</f>
        <v>0.5</v>
      </c>
      <c r="G89" s="5">
        <f>VLOOKUP($A89,'ESPN FPI'!$A$2:$H$131,5,FALSE)</f>
        <v>73</v>
      </c>
      <c r="H89" s="5">
        <f>VLOOKUP($A89,'ESPN FPI'!$A$2:$H$131,6,FALSE)</f>
        <v>53</v>
      </c>
      <c r="I89" s="5">
        <f>VLOOKUP($A89,'ESPN FPI'!$A$2:$H$131,7,FALSE)</f>
        <v>60</v>
      </c>
      <c r="J89" s="5">
        <f>VLOOKUP($A89,'ESPN FPI'!$A$2:$H$131,8,FALSE)</f>
        <v>82</v>
      </c>
      <c r="K89" s="5">
        <f>VLOOKUP(A89,'ESPN Efficiency'!$A$2:$E$131,3,FALSE)</f>
        <v>53.7</v>
      </c>
      <c r="L89" s="5">
        <f>VLOOKUP($A89,'ESPN Efficiency'!$A$2:$E$131,4,FALSE)</f>
        <v>40.799999999999997</v>
      </c>
      <c r="M89" s="5">
        <f>VLOOKUP($A89,'ESPN Efficiency'!$A$2:$E$131,5,FALSE)</f>
        <v>61</v>
      </c>
      <c r="N89" s="11">
        <f>VLOOKUP($A89,'2021 Team Advanced Stats'!$A$2:$CB$131,5,FALSE)</f>
        <v>0.113169747411491</v>
      </c>
      <c r="O89" s="11">
        <f>VLOOKUP($A89,'2021 Team Advanced Stats'!$A$2:$CB$131,6,FALSE)</f>
        <v>96.533794542002596</v>
      </c>
      <c r="P89" s="11">
        <f>VLOOKUP($A89,'2021 Team Advanced Stats'!$A$2:$CB$131,7,FALSE)</f>
        <v>0.39038686987104299</v>
      </c>
      <c r="Q89" s="11">
        <f>VLOOKUP($A89,'2021 Team Advanced Stats'!$A$2:$CB$131,8,FALSE)</f>
        <v>1.1516606611426199</v>
      </c>
      <c r="R89" s="11">
        <f>VLOOKUP($A89,'2021 Team Advanced Stats'!$A$2:$CB$131,11,FALSE)</f>
        <v>3.35469387755102</v>
      </c>
      <c r="S89" s="11">
        <f>VLOOKUP($A89,'2021 Team Advanced Stats'!$A$2:$CB$131,18,FALSE)</f>
        <v>3.1587301587301502</v>
      </c>
      <c r="T89" s="11">
        <f>VLOOKUP($A89,'2021 Team Advanced Stats'!$A$2:$CB$131,21,FALSE)</f>
        <v>0.15709261430246099</v>
      </c>
      <c r="U89" s="11">
        <f>VLOOKUP($A89,'2021 Team Advanced Stats'!$A$2:$CB$131,22,FALSE)</f>
        <v>8.7924970691676402E-2</v>
      </c>
      <c r="V89" s="11">
        <f>VLOOKUP($A89,'2021 Team Advanced Stats'!$A$2:$CB$131,23,FALSE)</f>
        <v>6.9167643610785395E-2</v>
      </c>
      <c r="W89" s="11">
        <f>VLOOKUP($A89,'2021 Team Advanced Stats'!$A$2:$CB$131,32,FALSE)</f>
        <v>0.57444314185228595</v>
      </c>
      <c r="X89" s="11">
        <f>VLOOKUP($A89,'2021 Team Advanced Stats'!$A$2:$CB$131,33,FALSE)</f>
        <v>0.14734173042867599</v>
      </c>
      <c r="Y89" s="11">
        <f>VLOOKUP($A89,'2021 Team Advanced Stats'!$A$2:$CB$131,34,FALSE)</f>
        <v>72.197447910051594</v>
      </c>
      <c r="Z89" s="11">
        <f>VLOOKUP($A89,'2021 Team Advanced Stats'!$A$2:$CB$131,35,FALSE)</f>
        <v>0.43877551020408101</v>
      </c>
      <c r="AA89" s="11">
        <f>VLOOKUP($A89,'2021 Team Advanced Stats'!$A$2:$CB$131,36,FALSE)</f>
        <v>0.87804926035369102</v>
      </c>
      <c r="AB89" s="11">
        <f>VLOOKUP($A89,'2021 Team Advanced Stats'!$A$2:$CB$131,37,FALSE)</f>
        <v>0.42203985932004601</v>
      </c>
      <c r="AC89" s="11">
        <f>VLOOKUP($A89,'2021 Team Advanced Stats'!$A$2:$CB$131,38,FALSE)</f>
        <v>8.5224507848759706E-2</v>
      </c>
      <c r="AD89" s="11">
        <f>VLOOKUP($A89,'2021 Team Advanced Stats'!$A$2:$CB$131,39,FALSE)</f>
        <v>30.680822825553498</v>
      </c>
      <c r="AE89" s="11">
        <f>VLOOKUP($A89,'2021 Team Advanced Stats'!$A$2:$CB$131,40,FALSE)</f>
        <v>0.327777777777777</v>
      </c>
      <c r="AF89" s="11">
        <f>VLOOKUP($A89,'2021 Team Advanced Stats'!$A$2:$CB$131,41,FALSE)</f>
        <v>1.6501899083428</v>
      </c>
      <c r="AG89" s="11">
        <f>VLOOKUP($A89,'2021 Team Advanced Stats'!$A$2:$CB$131,44,FALSE)</f>
        <v>0.17991267397018601</v>
      </c>
      <c r="AH89" s="11">
        <f>VLOOKUP($A89,'2021 Team Advanced Stats'!$A$2:$CB$131,45,FALSE)</f>
        <v>156.164201006122</v>
      </c>
      <c r="AI89" s="11">
        <f>VLOOKUP($A89,'2021 Team Advanced Stats'!$A$2:$CB$131,46,FALSE)</f>
        <v>0.43317972350230399</v>
      </c>
      <c r="AJ89" s="11">
        <f>VLOOKUP($A89,'2021 Team Advanced Stats'!$A$2:$CB$131,47,FALSE)</f>
        <v>1.08363687771622</v>
      </c>
      <c r="AK89" s="11">
        <f>VLOOKUP($A89,'2021 Team Advanced Stats'!$A$2:$CB$131,50,FALSE)</f>
        <v>3.21717391304347</v>
      </c>
      <c r="AL89" s="11">
        <f>VLOOKUP($A89,'2021 Team Advanced Stats'!$A$2:$CB$131,57,FALSE)</f>
        <v>3.3382352941176401</v>
      </c>
      <c r="AM89" s="11">
        <f>VLOOKUP($A89,'2021 Team Advanced Stats'!$A$2:$CB$131,60,FALSE)</f>
        <v>0.15322580645161199</v>
      </c>
      <c r="AN89" s="11">
        <f>VLOOKUP($A89,'2021 Team Advanced Stats'!$A$2:$CB$131,61,FALSE)</f>
        <v>9.4470046082949302E-2</v>
      </c>
      <c r="AO89" s="11">
        <f>VLOOKUP($A89,'2021 Team Advanced Stats'!$A$2:$CB$131,62,FALSE)</f>
        <v>5.8755760368663597E-2</v>
      </c>
      <c r="AP89" s="11">
        <f>VLOOKUP($A89,'2021 Team Advanced Stats'!$A$2:$CB$131,72,FALSE)</f>
        <v>0.52995391705069095</v>
      </c>
      <c r="AQ89" s="11">
        <f>VLOOKUP($A89,'2021 Team Advanced Stats'!$A$2:$CB$131,73,FALSE)</f>
        <v>0.13858239232480299</v>
      </c>
      <c r="AR89" s="11">
        <f>VLOOKUP($A89,'2021 Team Advanced Stats'!$A$2:$CB$131,74,FALSE)</f>
        <v>63.747900469409601</v>
      </c>
      <c r="AS89" s="11">
        <f>VLOOKUP($A89,'2021 Team Advanced Stats'!$A$2:$CB$131,75,FALSE)</f>
        <v>0.45217391304347798</v>
      </c>
      <c r="AT89" s="11">
        <f>VLOOKUP($A89,'2021 Team Advanced Stats'!$A$2:$CB$131,76,FALSE)</f>
        <v>0.82292446535546604</v>
      </c>
      <c r="AU89" s="11">
        <f>VLOOKUP($A89,'2021 Team Advanced Stats'!$A$2:$CB$131,77,FALSE)</f>
        <v>0.46428571428571402</v>
      </c>
      <c r="AV89" s="11">
        <f>VLOOKUP($A89,'2021 Team Advanced Stats'!$A$2:$CB$131,78,FALSE)</f>
        <v>0.256582615073293</v>
      </c>
      <c r="AW89" s="11">
        <f>VLOOKUP($A89,'2021 Team Advanced Stats'!$A$2:$CB$131,79,FALSE)</f>
        <v>0.41687344913151297</v>
      </c>
      <c r="AX89" s="11">
        <f>VLOOKUP($A89,'2021 Team Advanced Stats'!$A$2:$CB$131,80,FALSE)</f>
        <v>1.4064236739723901</v>
      </c>
      <c r="AY89" s="17">
        <f>IFERROR(VLOOKUP($A89,'2021PFF Preseason All Americans'!$H$3:$J$55,2,FALSE),"0")</f>
        <v>1</v>
      </c>
      <c r="AZ89" s="18">
        <f>IFERROR(VLOOKUP($A89,'2021PFF Preseason All Americans'!$H$3:$J$55,3,FALSE),"0")</f>
        <v>0</v>
      </c>
      <c r="BA89" s="12">
        <f t="shared" si="1"/>
        <v>1</v>
      </c>
    </row>
    <row r="90" spans="1:53" s="11" customFormat="1" x14ac:dyDescent="0.3">
      <c r="A90" s="5" t="s">
        <v>154</v>
      </c>
      <c r="B90" s="5">
        <f>VLOOKUP(A90,'Record-ATS'!$A$2:$E$131,3,FALSE)</f>
        <v>0.41699999999999998</v>
      </c>
      <c r="C90" s="5">
        <f>VLOOKUP(A90,'Record-ATS'!$A$2:$E$131,5,FALSE)</f>
        <v>-0.5</v>
      </c>
      <c r="D90" s="5">
        <f>IFERROR(VLOOKUP(A90,'AP Preseason Rankings'!$C$2:$H$26,2,FALSE),VLOOKUP(A90,'ESPN FPI'!$A$2:$D$131,4,FALSE))</f>
        <v>109</v>
      </c>
      <c r="E90" s="5">
        <f>IFERROR(VLOOKUP(A90,'AP Final Rankings'!$C$2:$H$26,2,FALSE),VLOOKUP(A90,'ESPN FPI'!$A$2:$D$131,4,FALSE))</f>
        <v>109</v>
      </c>
      <c r="F90" s="5">
        <f>IFERROR(VLOOKUP(A90,'ESPN FPI'!$A$2:$C$131,3,FALSE),"NR")</f>
        <v>-11.9</v>
      </c>
      <c r="G90" s="5">
        <f>VLOOKUP($A90,'ESPN FPI'!$A$2:$H$131,5,FALSE)</f>
        <v>107</v>
      </c>
      <c r="H90" s="5">
        <f>VLOOKUP($A90,'ESPN FPI'!$A$2:$H$131,6,FALSE)</f>
        <v>116</v>
      </c>
      <c r="I90" s="5">
        <f>VLOOKUP($A90,'ESPN FPI'!$A$2:$H$131,7,FALSE)</f>
        <v>97</v>
      </c>
      <c r="J90" s="5">
        <f>VLOOKUP($A90,'ESPN FPI'!$A$2:$H$131,8,FALSE)</f>
        <v>75</v>
      </c>
      <c r="K90" s="5">
        <f>VLOOKUP(A90,'ESPN Efficiency'!$A$2:$E$131,3,FALSE)</f>
        <v>33.299999999999997</v>
      </c>
      <c r="L90" s="5">
        <f>VLOOKUP($A90,'ESPN Efficiency'!$A$2:$E$131,4,FALSE)</f>
        <v>30.9</v>
      </c>
      <c r="M90" s="5">
        <f>VLOOKUP($A90,'ESPN Efficiency'!$A$2:$E$131,5,FALSE)</f>
        <v>44.6</v>
      </c>
      <c r="N90" s="11">
        <f>VLOOKUP($A90,'2021 Team Advanced Stats'!$A$2:$CB$131,5,FALSE)</f>
        <v>0.169379341948141</v>
      </c>
      <c r="O90" s="11">
        <f>VLOOKUP($A90,'2021 Team Advanced Stats'!$A$2:$CB$131,6,FALSE)</f>
        <v>118.734918705647</v>
      </c>
      <c r="P90" s="11">
        <f>VLOOKUP($A90,'2021 Team Advanced Stats'!$A$2:$CB$131,7,FALSE)</f>
        <v>0.40513552068473602</v>
      </c>
      <c r="Q90" s="11">
        <f>VLOOKUP($A90,'2021 Team Advanced Stats'!$A$2:$CB$131,8,FALSE)</f>
        <v>1.2989851414132101</v>
      </c>
      <c r="R90" s="11">
        <f>VLOOKUP($A90,'2021 Team Advanced Stats'!$A$2:$CB$131,11,FALSE)</f>
        <v>2.7365325077399301</v>
      </c>
      <c r="S90" s="11">
        <f>VLOOKUP($A90,'2021 Team Advanced Stats'!$A$2:$CB$131,18,FALSE)</f>
        <v>3.3620689655172402</v>
      </c>
      <c r="T90" s="11">
        <f>VLOOKUP($A90,'2021 Team Advanced Stats'!$A$2:$CB$131,21,FALSE)</f>
        <v>0.21398002853067</v>
      </c>
      <c r="U90" s="11">
        <f>VLOOKUP($A90,'2021 Team Advanced Stats'!$A$2:$CB$131,22,FALSE)</f>
        <v>0.156918687589158</v>
      </c>
      <c r="V90" s="11">
        <f>VLOOKUP($A90,'2021 Team Advanced Stats'!$A$2:$CB$131,23,FALSE)</f>
        <v>5.70613409415121E-2</v>
      </c>
      <c r="W90" s="11">
        <f>VLOOKUP($A90,'2021 Team Advanced Stats'!$A$2:$CB$131,32,FALSE)</f>
        <v>0.46077032810271001</v>
      </c>
      <c r="X90" s="11">
        <f>VLOOKUP($A90,'2021 Team Advanced Stats'!$A$2:$CB$131,33,FALSE)</f>
        <v>5.2627046563674597E-2</v>
      </c>
      <c r="Y90" s="11">
        <f>VLOOKUP($A90,'2021 Team Advanced Stats'!$A$2:$CB$131,34,FALSE)</f>
        <v>16.998536040066899</v>
      </c>
      <c r="Z90" s="11">
        <f>VLOOKUP($A90,'2021 Team Advanced Stats'!$A$2:$CB$131,35,FALSE)</f>
        <v>0.38080495356037097</v>
      </c>
      <c r="AA90" s="11">
        <f>VLOOKUP($A90,'2021 Team Advanced Stats'!$A$2:$CB$131,36,FALSE)</f>
        <v>0.89853530922076696</v>
      </c>
      <c r="AB90" s="11">
        <f>VLOOKUP($A90,'2021 Team Advanced Stats'!$A$2:$CB$131,37,FALSE)</f>
        <v>0.53637660485021399</v>
      </c>
      <c r="AC90" s="11">
        <f>VLOOKUP($A90,'2021 Team Advanced Stats'!$A$2:$CB$131,38,FALSE)</f>
        <v>0.27496577739800698</v>
      </c>
      <c r="AD90" s="11">
        <f>VLOOKUP($A90,'2021 Team Advanced Stats'!$A$2:$CB$131,39,FALSE)</f>
        <v>103.38713230165</v>
      </c>
      <c r="AE90" s="11">
        <f>VLOOKUP($A90,'2021 Team Advanced Stats'!$A$2:$CB$131,40,FALSE)</f>
        <v>0.42819148936170198</v>
      </c>
      <c r="AF90" s="11">
        <f>VLOOKUP($A90,'2021 Team Advanced Stats'!$A$2:$CB$131,41,FALSE)</f>
        <v>1.6049188641440799</v>
      </c>
      <c r="AG90" s="11">
        <f>VLOOKUP($A90,'2021 Team Advanced Stats'!$A$2:$CB$131,44,FALSE)</f>
        <v>0.154386742733161</v>
      </c>
      <c r="AH90" s="11">
        <f>VLOOKUP($A90,'2021 Team Advanced Stats'!$A$2:$CB$131,45,FALSE)</f>
        <v>99.579449062889395</v>
      </c>
      <c r="AI90" s="11">
        <f>VLOOKUP($A90,'2021 Team Advanced Stats'!$A$2:$CB$131,46,FALSE)</f>
        <v>0.39379844961240301</v>
      </c>
      <c r="AJ90" s="11">
        <f>VLOOKUP($A90,'2021 Team Advanced Stats'!$A$2:$CB$131,47,FALSE)</f>
        <v>1.3516946935202401</v>
      </c>
      <c r="AK90" s="11">
        <f>VLOOKUP($A90,'2021 Team Advanced Stats'!$A$2:$CB$131,50,FALSE)</f>
        <v>2.6396875</v>
      </c>
      <c r="AL90" s="11">
        <f>VLOOKUP($A90,'2021 Team Advanced Stats'!$A$2:$CB$131,57,FALSE)</f>
        <v>3.0166666666666599</v>
      </c>
      <c r="AM90" s="11">
        <f>VLOOKUP($A90,'2021 Team Advanced Stats'!$A$2:$CB$131,60,FALSE)</f>
        <v>0.19689922480620101</v>
      </c>
      <c r="AN90" s="11">
        <f>VLOOKUP($A90,'2021 Team Advanced Stats'!$A$2:$CB$131,61,FALSE)</f>
        <v>0.13178294573643401</v>
      </c>
      <c r="AO90" s="11">
        <f>VLOOKUP($A90,'2021 Team Advanced Stats'!$A$2:$CB$131,62,FALSE)</f>
        <v>6.5116279069767399E-2</v>
      </c>
      <c r="AP90" s="11">
        <f>VLOOKUP($A90,'2021 Team Advanced Stats'!$A$2:$CB$131,72,FALSE)</f>
        <v>0.49612403100775099</v>
      </c>
      <c r="AQ90" s="11">
        <f>VLOOKUP($A90,'2021 Team Advanced Stats'!$A$2:$CB$131,73,FALSE)</f>
        <v>5.8912976457716502E-2</v>
      </c>
      <c r="AR90" s="11">
        <f>VLOOKUP($A90,'2021 Team Advanced Stats'!$A$2:$CB$131,74,FALSE)</f>
        <v>18.8521524664692</v>
      </c>
      <c r="AS90" s="11">
        <f>VLOOKUP($A90,'2021 Team Advanced Stats'!$A$2:$CB$131,75,FALSE)</f>
        <v>0.38750000000000001</v>
      </c>
      <c r="AT90" s="11">
        <f>VLOOKUP($A90,'2021 Team Advanced Stats'!$A$2:$CB$131,76,FALSE)</f>
        <v>1.03340553192965</v>
      </c>
      <c r="AU90" s="11">
        <f>VLOOKUP($A90,'2021 Team Advanced Stats'!$A$2:$CB$131,77,FALSE)</f>
        <v>0.49922480620155002</v>
      </c>
      <c r="AV90" s="11">
        <f>VLOOKUP($A90,'2021 Team Advanced Stats'!$A$2:$CB$131,78,FALSE)</f>
        <v>0.26351677945844698</v>
      </c>
      <c r="AW90" s="11">
        <f>VLOOKUP($A90,'2021 Team Advanced Stats'!$A$2:$CB$131,79,FALSE)</f>
        <v>0.40372670807453398</v>
      </c>
      <c r="AX90" s="11">
        <f>VLOOKUP($A90,'2021 Team Advanced Stats'!$A$2:$CB$131,80,FALSE)</f>
        <v>1.6552935861143501</v>
      </c>
      <c r="AY90" s="17">
        <f>IFERROR(VLOOKUP($A90,'2021PFF Preseason All Americans'!$H$3:$J$55,2,FALSE),"0")</f>
        <v>0</v>
      </c>
      <c r="AZ90" s="18">
        <f>IFERROR(VLOOKUP($A90,'2021PFF Preseason All Americans'!$H$3:$J$55,3,FALSE),"0")</f>
        <v>1</v>
      </c>
      <c r="BA90" s="12">
        <f t="shared" si="1"/>
        <v>1</v>
      </c>
    </row>
    <row r="91" spans="1:53" s="11" customFormat="1" x14ac:dyDescent="0.3">
      <c r="A91" s="5" t="s">
        <v>155</v>
      </c>
      <c r="B91" s="5">
        <f>VLOOKUP(A91,'Record-ATS'!$A$2:$E$131,3,FALSE)</f>
        <v>0.41699999999999998</v>
      </c>
      <c r="C91" s="5">
        <f>VLOOKUP(A91,'Record-ATS'!$A$2:$E$131,5,FALSE)</f>
        <v>-8.6999999999999993</v>
      </c>
      <c r="D91" s="5">
        <f>IFERROR(VLOOKUP(A91,'AP Preseason Rankings'!$C$2:$H$26,2,FALSE),VLOOKUP(A91,'ESPN FPI'!$A$2:$D$131,4,FALSE))</f>
        <v>108</v>
      </c>
      <c r="E91" s="5">
        <f>IFERROR(VLOOKUP(A91,'AP Final Rankings'!$C$2:$H$26,2,FALSE),VLOOKUP(A91,'ESPN FPI'!$A$2:$D$131,4,FALSE))</f>
        <v>108</v>
      </c>
      <c r="F91" s="5">
        <f>IFERROR(VLOOKUP(A91,'ESPN FPI'!$A$2:$C$131,3,FALSE),"NR")</f>
        <v>-11.6</v>
      </c>
      <c r="G91" s="5">
        <f>VLOOKUP($A91,'ESPN FPI'!$A$2:$H$131,5,FALSE)</f>
        <v>99</v>
      </c>
      <c r="H91" s="5">
        <f>VLOOKUP($A91,'ESPN FPI'!$A$2:$H$131,6,FALSE)</f>
        <v>123</v>
      </c>
      <c r="I91" s="5">
        <f>VLOOKUP($A91,'ESPN FPI'!$A$2:$H$131,7,FALSE)</f>
        <v>114</v>
      </c>
      <c r="J91" s="5">
        <f>VLOOKUP($A91,'ESPN FPI'!$A$2:$H$131,8,FALSE)</f>
        <v>101</v>
      </c>
      <c r="K91" s="5">
        <f>VLOOKUP(A91,'ESPN Efficiency'!$A$2:$E$131,3,FALSE)</f>
        <v>34.1</v>
      </c>
      <c r="L91" s="5">
        <f>VLOOKUP($A91,'ESPN Efficiency'!$A$2:$E$131,4,FALSE)</f>
        <v>22</v>
      </c>
      <c r="M91" s="5">
        <f>VLOOKUP($A91,'ESPN Efficiency'!$A$2:$E$131,5,FALSE)</f>
        <v>51.4</v>
      </c>
      <c r="N91" s="11">
        <f>VLOOKUP($A91,'2021 Team Advanced Stats'!$A$2:$CB$131,5,FALSE)</f>
        <v>9.4196059969880702E-2</v>
      </c>
      <c r="O91" s="11">
        <f>VLOOKUP($A91,'2021 Team Advanced Stats'!$A$2:$CB$131,6,FALSE)</f>
        <v>58.589949301265797</v>
      </c>
      <c r="P91" s="11">
        <f>VLOOKUP($A91,'2021 Team Advanced Stats'!$A$2:$CB$131,7,FALSE)</f>
        <v>0.39549839228295802</v>
      </c>
      <c r="Q91" s="11">
        <f>VLOOKUP($A91,'2021 Team Advanced Stats'!$A$2:$CB$131,8,FALSE)</f>
        <v>1.2235354574986199</v>
      </c>
      <c r="R91" s="11">
        <f>VLOOKUP($A91,'2021 Team Advanced Stats'!$A$2:$CB$131,11,FALSE)</f>
        <v>2.8978494623655902</v>
      </c>
      <c r="S91" s="11">
        <f>VLOOKUP($A91,'2021 Team Advanced Stats'!$A$2:$CB$131,18,FALSE)</f>
        <v>3.09615384615384</v>
      </c>
      <c r="T91" s="11">
        <f>VLOOKUP($A91,'2021 Team Advanced Stats'!$A$2:$CB$131,21,FALSE)</f>
        <v>0.229903536977491</v>
      </c>
      <c r="U91" s="11">
        <f>VLOOKUP($A91,'2021 Team Advanced Stats'!$A$2:$CB$131,22,FALSE)</f>
        <v>0.143086816720257</v>
      </c>
      <c r="V91" s="11">
        <f>VLOOKUP($A91,'2021 Team Advanced Stats'!$A$2:$CB$131,23,FALSE)</f>
        <v>8.6816720257234706E-2</v>
      </c>
      <c r="W91" s="11">
        <f>VLOOKUP($A91,'2021 Team Advanced Stats'!$A$2:$CB$131,32,FALSE)</f>
        <v>0.44855305466237899</v>
      </c>
      <c r="X91" s="11">
        <f>VLOOKUP($A91,'2021 Team Advanced Stats'!$A$2:$CB$131,33,FALSE)</f>
        <v>6.2476607050443903E-2</v>
      </c>
      <c r="Y91" s="11">
        <f>VLOOKUP($A91,'2021 Team Advanced Stats'!$A$2:$CB$131,34,FALSE)</f>
        <v>17.430973367073801</v>
      </c>
      <c r="Z91" s="11">
        <f>VLOOKUP($A91,'2021 Team Advanced Stats'!$A$2:$CB$131,35,FALSE)</f>
        <v>0.43727598566308201</v>
      </c>
      <c r="AA91" s="11">
        <f>VLOOKUP($A91,'2021 Team Advanced Stats'!$A$2:$CB$131,36,FALSE)</f>
        <v>0.92285414250797404</v>
      </c>
      <c r="AB91" s="11">
        <f>VLOOKUP($A91,'2021 Team Advanced Stats'!$A$2:$CB$131,37,FALSE)</f>
        <v>0.54983922829581899</v>
      </c>
      <c r="AC91" s="11">
        <f>VLOOKUP($A91,'2021 Team Advanced Stats'!$A$2:$CB$131,38,FALSE)</f>
        <v>0.124420131371569</v>
      </c>
      <c r="AD91" s="11">
        <f>VLOOKUP($A91,'2021 Team Advanced Stats'!$A$2:$CB$131,39,FALSE)</f>
        <v>42.551684929076899</v>
      </c>
      <c r="AE91" s="11">
        <f>VLOOKUP($A91,'2021 Team Advanced Stats'!$A$2:$CB$131,40,FALSE)</f>
        <v>0.36257309941520399</v>
      </c>
      <c r="AF91" s="11">
        <f>VLOOKUP($A91,'2021 Team Advanced Stats'!$A$2:$CB$131,41,FALSE)</f>
        <v>1.5193670738603799</v>
      </c>
      <c r="AG91" s="11">
        <f>VLOOKUP($A91,'2021 Team Advanced Stats'!$A$2:$CB$131,44,FALSE)</f>
        <v>0.150528134871666</v>
      </c>
      <c r="AH91" s="11">
        <f>VLOOKUP($A91,'2021 Team Advanced Stats'!$A$2:$CB$131,45,FALSE)</f>
        <v>107.627616433241</v>
      </c>
      <c r="AI91" s="11">
        <f>VLOOKUP($A91,'2021 Team Advanced Stats'!$A$2:$CB$131,46,FALSE)</f>
        <v>0.422377622377622</v>
      </c>
      <c r="AJ91" s="11">
        <f>VLOOKUP($A91,'2021 Team Advanced Stats'!$A$2:$CB$131,47,FALSE)</f>
        <v>1.11991729584293</v>
      </c>
      <c r="AK91" s="11">
        <f>VLOOKUP($A91,'2021 Team Advanced Stats'!$A$2:$CB$131,50,FALSE)</f>
        <v>3.0487394957983098</v>
      </c>
      <c r="AL91" s="11">
        <f>VLOOKUP($A91,'2021 Team Advanced Stats'!$A$2:$CB$131,57,FALSE)</f>
        <v>3.7586206896551699</v>
      </c>
      <c r="AM91" s="11">
        <f>VLOOKUP($A91,'2021 Team Advanced Stats'!$A$2:$CB$131,60,FALSE)</f>
        <v>0.211188811188811</v>
      </c>
      <c r="AN91" s="11">
        <f>VLOOKUP($A91,'2021 Team Advanced Stats'!$A$2:$CB$131,61,FALSE)</f>
        <v>0.125874125874125</v>
      </c>
      <c r="AO91" s="11">
        <f>VLOOKUP($A91,'2021 Team Advanced Stats'!$A$2:$CB$131,62,FALSE)</f>
        <v>8.5314685314685307E-2</v>
      </c>
      <c r="AP91" s="11">
        <f>VLOOKUP($A91,'2021 Team Advanced Stats'!$A$2:$CB$131,72,FALSE)</f>
        <v>0.49930069930069898</v>
      </c>
      <c r="AQ91" s="11">
        <f>VLOOKUP($A91,'2021 Team Advanced Stats'!$A$2:$CB$131,73,FALSE)</f>
        <v>5.88522163936505E-2</v>
      </c>
      <c r="AR91" s="11">
        <f>VLOOKUP($A91,'2021 Team Advanced Stats'!$A$2:$CB$131,74,FALSE)</f>
        <v>21.010241252533199</v>
      </c>
      <c r="AS91" s="11">
        <f>VLOOKUP($A91,'2021 Team Advanced Stats'!$A$2:$CB$131,75,FALSE)</f>
        <v>0.417366946778711</v>
      </c>
      <c r="AT91" s="11">
        <f>VLOOKUP($A91,'2021 Team Advanced Stats'!$A$2:$CB$131,76,FALSE)</f>
        <v>0.73137798039650503</v>
      </c>
      <c r="AU91" s="11">
        <f>VLOOKUP($A91,'2021 Team Advanced Stats'!$A$2:$CB$131,77,FALSE)</f>
        <v>0.497902097902097</v>
      </c>
      <c r="AV91" s="11">
        <f>VLOOKUP($A91,'2021 Team Advanced Stats'!$A$2:$CB$131,78,FALSE)</f>
        <v>0.25366955985516998</v>
      </c>
      <c r="AW91" s="11">
        <f>VLOOKUP($A91,'2021 Team Advanced Stats'!$A$2:$CB$131,79,FALSE)</f>
        <v>0.42977528089887601</v>
      </c>
      <c r="AX91" s="11">
        <f>VLOOKUP($A91,'2021 Team Advanced Stats'!$A$2:$CB$131,80,FALSE)</f>
        <v>1.49829872068946</v>
      </c>
      <c r="AY91" s="17">
        <f>IFERROR(VLOOKUP($A91,'2021PFF Preseason All Americans'!$H$3:$J$55,2,FALSE),"0")</f>
        <v>1</v>
      </c>
      <c r="AZ91" s="18">
        <f>IFERROR(VLOOKUP($A91,'2021PFF Preseason All Americans'!$H$3:$J$55,3,FALSE),"0")</f>
        <v>0</v>
      </c>
      <c r="BA91" s="12">
        <f t="shared" si="1"/>
        <v>1</v>
      </c>
    </row>
    <row r="92" spans="1:53" s="11" customFormat="1" x14ac:dyDescent="0.3">
      <c r="A92" s="5" t="s">
        <v>86</v>
      </c>
      <c r="B92" s="5">
        <f>VLOOKUP(A92,'Record-ATS'!$A$2:$E$131,3,FALSE)</f>
        <v>0.41699999999999998</v>
      </c>
      <c r="C92" s="5">
        <f>VLOOKUP(A92,'Record-ATS'!$A$2:$E$131,5,FALSE)</f>
        <v>1.5</v>
      </c>
      <c r="D92" s="5">
        <f>IFERROR(VLOOKUP(A92,'AP Preseason Rankings'!$C$2:$H$26,2,FALSE),VLOOKUP(A92,'ESPN FPI'!$A$2:$D$131,4,FALSE))</f>
        <v>77</v>
      </c>
      <c r="E92" s="5">
        <f>IFERROR(VLOOKUP(A92,'AP Final Rankings'!$C$2:$H$26,2,FALSE),VLOOKUP(A92,'ESPN FPI'!$A$2:$D$131,4,FALSE))</f>
        <v>77</v>
      </c>
      <c r="F92" s="5">
        <f>IFERROR(VLOOKUP(A92,'ESPN FPI'!$A$2:$C$131,3,FALSE),"NR")</f>
        <v>-1.4</v>
      </c>
      <c r="G92" s="5">
        <f>VLOOKUP($A92,'ESPN FPI'!$A$2:$H$131,5,FALSE)</f>
        <v>76</v>
      </c>
      <c r="H92" s="5">
        <f>VLOOKUP($A92,'ESPN FPI'!$A$2:$H$131,6,FALSE)</f>
        <v>59</v>
      </c>
      <c r="I92" s="5">
        <f>VLOOKUP($A92,'ESPN FPI'!$A$2:$H$131,7,FALSE)</f>
        <v>73</v>
      </c>
      <c r="J92" s="5">
        <f>VLOOKUP($A92,'ESPN FPI'!$A$2:$H$131,8,FALSE)</f>
        <v>88</v>
      </c>
      <c r="K92" s="5">
        <f>VLOOKUP(A92,'ESPN Efficiency'!$A$2:$E$131,3,FALSE)</f>
        <v>49.5</v>
      </c>
      <c r="L92" s="5">
        <f>VLOOKUP($A92,'ESPN Efficiency'!$A$2:$E$131,4,FALSE)</f>
        <v>52.2</v>
      </c>
      <c r="M92" s="5">
        <f>VLOOKUP($A92,'ESPN Efficiency'!$A$2:$E$131,5,FALSE)</f>
        <v>53</v>
      </c>
      <c r="N92" s="11">
        <f>VLOOKUP($A92,'2021 Team Advanced Stats'!$A$2:$CB$131,5,FALSE)</f>
        <v>0.21306390166033201</v>
      </c>
      <c r="O92" s="11">
        <f>VLOOKUP($A92,'2021 Team Advanced Stats'!$A$2:$CB$131,6,FALSE)</f>
        <v>148.71860335891199</v>
      </c>
      <c r="P92" s="11">
        <f>VLOOKUP($A92,'2021 Team Advanced Stats'!$A$2:$CB$131,7,FALSE)</f>
        <v>0.409742120343839</v>
      </c>
      <c r="Q92" s="11">
        <f>VLOOKUP($A92,'2021 Team Advanced Stats'!$A$2:$CB$131,8,FALSE)</f>
        <v>1.3084203904865599</v>
      </c>
      <c r="R92" s="11">
        <f>VLOOKUP($A92,'2021 Team Advanced Stats'!$A$2:$CB$131,11,FALSE)</f>
        <v>3.16853658536585</v>
      </c>
      <c r="S92" s="11">
        <f>VLOOKUP($A92,'2021 Team Advanced Stats'!$A$2:$CB$131,18,FALSE)</f>
        <v>3.7115384615384599</v>
      </c>
      <c r="T92" s="11">
        <f>VLOOKUP($A92,'2021 Team Advanced Stats'!$A$2:$CB$131,21,FALSE)</f>
        <v>0.18624641833810801</v>
      </c>
      <c r="U92" s="11">
        <f>VLOOKUP($A92,'2021 Team Advanced Stats'!$A$2:$CB$131,22,FALSE)</f>
        <v>0.12607449856733499</v>
      </c>
      <c r="V92" s="11">
        <f>VLOOKUP($A92,'2021 Team Advanced Stats'!$A$2:$CB$131,23,FALSE)</f>
        <v>6.0171919770773602E-2</v>
      </c>
      <c r="W92" s="11">
        <f>VLOOKUP($A92,'2021 Team Advanced Stats'!$A$2:$CB$131,32,FALSE)</f>
        <v>0.58739255014326597</v>
      </c>
      <c r="X92" s="11">
        <f>VLOOKUP($A92,'2021 Team Advanced Stats'!$A$2:$CB$131,33,FALSE)</f>
        <v>0.25429169302327398</v>
      </c>
      <c r="Y92" s="11">
        <f>VLOOKUP($A92,'2021 Team Advanced Stats'!$A$2:$CB$131,34,FALSE)</f>
        <v>104.259594139542</v>
      </c>
      <c r="Z92" s="11">
        <f>VLOOKUP($A92,'2021 Team Advanced Stats'!$A$2:$CB$131,35,FALSE)</f>
        <v>0.456097560975609</v>
      </c>
      <c r="AA92" s="11">
        <f>VLOOKUP($A92,'2021 Team Advanced Stats'!$A$2:$CB$131,36,FALSE)</f>
        <v>1.14524236827659</v>
      </c>
      <c r="AB92" s="11">
        <f>VLOOKUP($A92,'2021 Team Advanced Stats'!$A$2:$CB$131,37,FALSE)</f>
        <v>0.409742120343839</v>
      </c>
      <c r="AC92" s="11">
        <f>VLOOKUP($A92,'2021 Team Advanced Stats'!$A$2:$CB$131,38,FALSE)</f>
        <v>0.162843098875739</v>
      </c>
      <c r="AD92" s="11">
        <f>VLOOKUP($A92,'2021 Team Advanced Stats'!$A$2:$CB$131,39,FALSE)</f>
        <v>46.573126278461402</v>
      </c>
      <c r="AE92" s="11">
        <f>VLOOKUP($A92,'2021 Team Advanced Stats'!$A$2:$CB$131,40,FALSE)</f>
        <v>0.34615384615384598</v>
      </c>
      <c r="AF92" s="11">
        <f>VLOOKUP($A92,'2021 Team Advanced Stats'!$A$2:$CB$131,41,FALSE)</f>
        <v>1.6166455435498299</v>
      </c>
      <c r="AG92" s="11">
        <f>VLOOKUP($A92,'2021 Team Advanced Stats'!$A$2:$CB$131,44,FALSE)</f>
        <v>0.15637840084958901</v>
      </c>
      <c r="AH92" s="11">
        <f>VLOOKUP($A92,'2021 Team Advanced Stats'!$A$2:$CB$131,45,FALSE)</f>
        <v>111.185043004058</v>
      </c>
      <c r="AI92" s="11">
        <f>VLOOKUP($A92,'2021 Team Advanced Stats'!$A$2:$CB$131,46,FALSE)</f>
        <v>0.417721518987341</v>
      </c>
      <c r="AJ92" s="11">
        <f>VLOOKUP($A92,'2021 Team Advanced Stats'!$A$2:$CB$131,47,FALSE)</f>
        <v>1.1823753617381001</v>
      </c>
      <c r="AK92" s="11">
        <f>VLOOKUP($A92,'2021 Team Advanced Stats'!$A$2:$CB$131,50,FALSE)</f>
        <v>2.9205405405405398</v>
      </c>
      <c r="AL92" s="11">
        <f>VLOOKUP($A92,'2021 Team Advanced Stats'!$A$2:$CB$131,57,FALSE)</f>
        <v>4.2542372881355899</v>
      </c>
      <c r="AM92" s="11">
        <f>VLOOKUP($A92,'2021 Team Advanced Stats'!$A$2:$CB$131,60,FALSE)</f>
        <v>0.18706047819971799</v>
      </c>
      <c r="AN92" s="11">
        <f>VLOOKUP($A92,'2021 Team Advanced Stats'!$A$2:$CB$131,61,FALSE)</f>
        <v>0.140646976090014</v>
      </c>
      <c r="AO92" s="11">
        <f>VLOOKUP($A92,'2021 Team Advanced Stats'!$A$2:$CB$131,62,FALSE)</f>
        <v>4.6413502109704602E-2</v>
      </c>
      <c r="AP92" s="11">
        <f>VLOOKUP($A92,'2021 Team Advanced Stats'!$A$2:$CB$131,72,FALSE)</f>
        <v>0.52039381153305198</v>
      </c>
      <c r="AQ92" s="11">
        <f>VLOOKUP($A92,'2021 Team Advanced Stats'!$A$2:$CB$131,73,FALSE)</f>
        <v>8.5020714204246603E-2</v>
      </c>
      <c r="AR92" s="11">
        <f>VLOOKUP($A92,'2021 Team Advanced Stats'!$A$2:$CB$131,74,FALSE)</f>
        <v>31.457664255571199</v>
      </c>
      <c r="AS92" s="11">
        <f>VLOOKUP($A92,'2021 Team Advanced Stats'!$A$2:$CB$131,75,FALSE)</f>
        <v>0.42432432432432399</v>
      </c>
      <c r="AT92" s="11">
        <f>VLOOKUP($A92,'2021 Team Advanced Stats'!$A$2:$CB$131,76,FALSE)</f>
        <v>0.90601212964127098</v>
      </c>
      <c r="AU92" s="11">
        <f>VLOOKUP($A92,'2021 Team Advanced Stats'!$A$2:$CB$131,77,FALSE)</f>
        <v>0.47679324894514702</v>
      </c>
      <c r="AV92" s="11">
        <f>VLOOKUP($A92,'2021 Team Advanced Stats'!$A$2:$CB$131,78,FALSE)</f>
        <v>0.25487328217070798</v>
      </c>
      <c r="AW92" s="11">
        <f>VLOOKUP($A92,'2021 Team Advanced Stats'!$A$2:$CB$131,79,FALSE)</f>
        <v>0.41297935103244798</v>
      </c>
      <c r="AX92" s="11">
        <f>VLOOKUP($A92,'2021 Team Advanced Stats'!$A$2:$CB$131,80,FALSE)</f>
        <v>1.49229698630383</v>
      </c>
      <c r="AY92" s="17" t="str">
        <f>IFERROR(VLOOKUP($A92,'2021PFF Preseason All Americans'!$H$3:$J$55,2,FALSE),"0")</f>
        <v>0</v>
      </c>
      <c r="AZ92" s="18" t="str">
        <f>IFERROR(VLOOKUP($A92,'2021PFF Preseason All Americans'!$H$3:$J$55,3,FALSE),"0")</f>
        <v>0</v>
      </c>
      <c r="BA92" s="12">
        <f t="shared" si="1"/>
        <v>0</v>
      </c>
    </row>
    <row r="93" spans="1:53" s="11" customFormat="1" x14ac:dyDescent="0.3">
      <c r="A93" s="5" t="s">
        <v>40</v>
      </c>
      <c r="B93" s="5">
        <f>VLOOKUP(A93,'Record-ATS'!$A$2:$E$131,3,FALSE)</f>
        <v>0.41699999999999998</v>
      </c>
      <c r="C93" s="5">
        <f>VLOOKUP(A93,'Record-ATS'!$A$2:$E$131,5,FALSE)</f>
        <v>-2.1</v>
      </c>
      <c r="D93" s="5">
        <f>IFERROR(VLOOKUP(A93,'AP Preseason Rankings'!$C$2:$H$26,2,FALSE),VLOOKUP(A93,'ESPN FPI'!$A$2:$D$131,4,FALSE))</f>
        <v>21</v>
      </c>
      <c r="E93" s="5">
        <f>IFERROR(VLOOKUP(A93,'AP Final Rankings'!$C$2:$H$26,2,FALSE),VLOOKUP(A93,'ESPN FPI'!$A$2:$D$131,4,FALSE))</f>
        <v>24</v>
      </c>
      <c r="F93" s="5">
        <f>IFERROR(VLOOKUP(A93,'ESPN FPI'!$A$2:$C$131,3,FALSE),"NR")</f>
        <v>9.5</v>
      </c>
      <c r="G93" s="5">
        <f>VLOOKUP($A93,'ESPN FPI'!$A$2:$H$131,5,FALSE)</f>
        <v>56</v>
      </c>
      <c r="H93" s="5">
        <f>VLOOKUP($A93,'ESPN FPI'!$A$2:$H$131,6,FALSE)</f>
        <v>31</v>
      </c>
      <c r="I93" s="5">
        <f>VLOOKUP($A93,'ESPN FPI'!$A$2:$H$131,7,FALSE)</f>
        <v>28</v>
      </c>
      <c r="J93" s="5">
        <f>VLOOKUP($A93,'ESPN FPI'!$A$2:$H$131,8,FALSE)</f>
        <v>55</v>
      </c>
      <c r="K93" s="5">
        <f>VLOOKUP(A93,'ESPN Efficiency'!$A$2:$E$131,3,FALSE)</f>
        <v>61.9</v>
      </c>
      <c r="L93" s="5">
        <f>VLOOKUP($A93,'ESPN Efficiency'!$A$2:$E$131,4,FALSE)</f>
        <v>63.2</v>
      </c>
      <c r="M93" s="5">
        <f>VLOOKUP($A93,'ESPN Efficiency'!$A$2:$E$131,5,FALSE)</f>
        <v>52.8</v>
      </c>
      <c r="N93" s="11">
        <f>VLOOKUP($A93,'2021 Team Advanced Stats'!$A$2:$CB$131,5,FALSE)</f>
        <v>0.27986991030714597</v>
      </c>
      <c r="O93" s="11">
        <f>VLOOKUP($A93,'2021 Team Advanced Stats'!$A$2:$CB$131,6,FALSE)</f>
        <v>204.58490443452399</v>
      </c>
      <c r="P93" s="11">
        <f>VLOOKUP($A93,'2021 Team Advanced Stats'!$A$2:$CB$131,7,FALSE)</f>
        <v>0.45417236662106703</v>
      </c>
      <c r="Q93" s="11">
        <f>VLOOKUP($A93,'2021 Team Advanced Stats'!$A$2:$CB$131,8,FALSE)</f>
        <v>1.28457443038498</v>
      </c>
      <c r="R93" s="11">
        <f>VLOOKUP($A93,'2021 Team Advanced Stats'!$A$2:$CB$131,11,FALSE)</f>
        <v>3.4619537275064198</v>
      </c>
      <c r="S93" s="11">
        <f>VLOOKUP($A93,'2021 Team Advanced Stats'!$A$2:$CB$131,18,FALSE)</f>
        <v>4.4411764705882302</v>
      </c>
      <c r="T93" s="11">
        <f>VLOOKUP($A93,'2021 Team Advanced Stats'!$A$2:$CB$131,21,FALSE)</f>
        <v>0.15595075239398001</v>
      </c>
      <c r="U93" s="11">
        <f>VLOOKUP($A93,'2021 Team Advanced Stats'!$A$2:$CB$131,22,FALSE)</f>
        <v>0.108071135430916</v>
      </c>
      <c r="V93" s="11">
        <f>VLOOKUP($A93,'2021 Team Advanced Stats'!$A$2:$CB$131,23,FALSE)</f>
        <v>4.7879616963064198E-2</v>
      </c>
      <c r="W93" s="11">
        <f>VLOOKUP($A93,'2021 Team Advanced Stats'!$A$2:$CB$131,32,FALSE)</f>
        <v>0.53214774281805699</v>
      </c>
      <c r="X93" s="11">
        <f>VLOOKUP($A93,'2021 Team Advanced Stats'!$A$2:$CB$131,33,FALSE)</f>
        <v>0.22033052749745599</v>
      </c>
      <c r="Y93" s="11">
        <f>VLOOKUP($A93,'2021 Team Advanced Stats'!$A$2:$CB$131,34,FALSE)</f>
        <v>85.708575196510296</v>
      </c>
      <c r="Z93" s="11">
        <f>VLOOKUP($A93,'2021 Team Advanced Stats'!$A$2:$CB$131,35,FALSE)</f>
        <v>0.47557840616966501</v>
      </c>
      <c r="AA93" s="11">
        <f>VLOOKUP($A93,'2021 Team Advanced Stats'!$A$2:$CB$131,36,FALSE)</f>
        <v>0.91541828956686</v>
      </c>
      <c r="AB93" s="11">
        <f>VLOOKUP($A93,'2021 Team Advanced Stats'!$A$2:$CB$131,37,FALSE)</f>
        <v>0.46511627906976699</v>
      </c>
      <c r="AC93" s="11">
        <f>VLOOKUP($A93,'2021 Team Advanced Stats'!$A$2:$CB$131,38,FALSE)</f>
        <v>0.36280411527696099</v>
      </c>
      <c r="AD93" s="11">
        <f>VLOOKUP($A93,'2021 Team Advanced Stats'!$A$2:$CB$131,39,FALSE)</f>
        <v>123.353399194166</v>
      </c>
      <c r="AE93" s="11">
        <f>VLOOKUP($A93,'2021 Team Advanced Stats'!$A$2:$CB$131,40,FALSE)</f>
        <v>0.43235294117647</v>
      </c>
      <c r="AF93" s="11">
        <f>VLOOKUP($A93,'2021 Team Advanced Stats'!$A$2:$CB$131,41,FALSE)</f>
        <v>1.74915868923773</v>
      </c>
      <c r="AG93" s="11">
        <f>VLOOKUP($A93,'2021 Team Advanced Stats'!$A$2:$CB$131,44,FALSE)</f>
        <v>0.27974574087096299</v>
      </c>
      <c r="AH93" s="11">
        <f>VLOOKUP($A93,'2021 Team Advanced Stats'!$A$2:$CB$131,45,FALSE)</f>
        <v>217.64218639760901</v>
      </c>
      <c r="AI93" s="11">
        <f>VLOOKUP($A93,'2021 Team Advanced Stats'!$A$2:$CB$131,46,FALSE)</f>
        <v>0.45758354755783998</v>
      </c>
      <c r="AJ93" s="11">
        <f>VLOOKUP($A93,'2021 Team Advanced Stats'!$A$2:$CB$131,47,FALSE)</f>
        <v>1.2584563280491301</v>
      </c>
      <c r="AK93" s="11">
        <f>VLOOKUP($A93,'2021 Team Advanced Stats'!$A$2:$CB$131,50,FALSE)</f>
        <v>3.1060386473429902</v>
      </c>
      <c r="AL93" s="11">
        <f>VLOOKUP($A93,'2021 Team Advanced Stats'!$A$2:$CB$131,57,FALSE)</f>
        <v>4.3150684931506804</v>
      </c>
      <c r="AM93" s="11">
        <f>VLOOKUP($A93,'2021 Team Advanced Stats'!$A$2:$CB$131,60,FALSE)</f>
        <v>0.155526992287917</v>
      </c>
      <c r="AN93" s="11">
        <f>VLOOKUP($A93,'2021 Team Advanced Stats'!$A$2:$CB$131,61,FALSE)</f>
        <v>0.106683804627249</v>
      </c>
      <c r="AO93" s="11">
        <f>VLOOKUP($A93,'2021 Team Advanced Stats'!$A$2:$CB$131,62,FALSE)</f>
        <v>4.8843187660668301E-2</v>
      </c>
      <c r="AP93" s="11">
        <f>VLOOKUP($A93,'2021 Team Advanced Stats'!$A$2:$CB$131,72,FALSE)</f>
        <v>0.53213367609254503</v>
      </c>
      <c r="AQ93" s="11">
        <f>VLOOKUP($A93,'2021 Team Advanced Stats'!$A$2:$CB$131,73,FALSE)</f>
        <v>0.21114895087421701</v>
      </c>
      <c r="AR93" s="11">
        <f>VLOOKUP($A93,'2021 Team Advanced Stats'!$A$2:$CB$131,74,FALSE)</f>
        <v>87.415665661926198</v>
      </c>
      <c r="AS93" s="11">
        <f>VLOOKUP($A93,'2021 Team Advanced Stats'!$A$2:$CB$131,75,FALSE)</f>
        <v>0.45652173913043398</v>
      </c>
      <c r="AT93" s="11">
        <f>VLOOKUP($A93,'2021 Team Advanced Stats'!$A$2:$CB$131,76,FALSE)</f>
        <v>1.0529783777671999</v>
      </c>
      <c r="AU93" s="11">
        <f>VLOOKUP($A93,'2021 Team Advanced Stats'!$A$2:$CB$131,77,FALSE)</f>
        <v>0.46786632390745497</v>
      </c>
      <c r="AV93" s="11">
        <f>VLOOKUP($A93,'2021 Team Advanced Stats'!$A$2:$CB$131,78,FALSE)</f>
        <v>0.35776516685627202</v>
      </c>
      <c r="AW93" s="11">
        <f>VLOOKUP($A93,'2021 Team Advanced Stats'!$A$2:$CB$131,79,FALSE)</f>
        <v>0.45879120879120799</v>
      </c>
      <c r="AX93" s="11">
        <f>VLOOKUP($A93,'2021 Team Advanced Stats'!$A$2:$CB$131,80,FALSE)</f>
        <v>1.4910032298651901</v>
      </c>
      <c r="AY93" s="17" t="str">
        <f>IFERROR(VLOOKUP($A93,'2021PFF Preseason All Americans'!$H$3:$J$55,2,FALSE),"0")</f>
        <v>0</v>
      </c>
      <c r="AZ93" s="18" t="str">
        <f>IFERROR(VLOOKUP($A93,'2021PFF Preseason All Americans'!$H$3:$J$55,3,FALSE),"0")</f>
        <v>0</v>
      </c>
      <c r="BA93" s="12">
        <f t="shared" si="1"/>
        <v>0</v>
      </c>
    </row>
    <row r="94" spans="1:53" s="11" customFormat="1" x14ac:dyDescent="0.3">
      <c r="A94" s="5" t="s">
        <v>87</v>
      </c>
      <c r="B94" s="5">
        <f>VLOOKUP(A94,'Record-ATS'!$A$2:$E$131,3,FALSE)</f>
        <v>0.41699999999999998</v>
      </c>
      <c r="C94" s="5">
        <f>VLOOKUP(A94,'Record-ATS'!$A$2:$E$131,5,FALSE)</f>
        <v>-5.5</v>
      </c>
      <c r="D94" s="5">
        <f>IFERROR(VLOOKUP(A94,'AP Preseason Rankings'!$C$2:$H$26,2,FALSE),VLOOKUP(A94,'ESPN FPI'!$A$2:$D$131,4,FALSE))</f>
        <v>98</v>
      </c>
      <c r="E94" s="5">
        <f>IFERROR(VLOOKUP(A94,'AP Final Rankings'!$C$2:$H$26,2,FALSE),VLOOKUP(A94,'ESPN FPI'!$A$2:$D$131,4,FALSE))</f>
        <v>98</v>
      </c>
      <c r="F94" s="5">
        <f>IFERROR(VLOOKUP(A94,'ESPN FPI'!$A$2:$C$131,3,FALSE),"NR")</f>
        <v>-8.8000000000000007</v>
      </c>
      <c r="G94" s="5">
        <f>VLOOKUP($A94,'ESPN FPI'!$A$2:$H$131,5,FALSE)</f>
        <v>103</v>
      </c>
      <c r="H94" s="5">
        <f>VLOOKUP($A94,'ESPN FPI'!$A$2:$H$131,6,FALSE)</f>
        <v>122</v>
      </c>
      <c r="I94" s="5">
        <f>VLOOKUP($A94,'ESPN FPI'!$A$2:$H$131,7,FALSE)</f>
        <v>108</v>
      </c>
      <c r="J94" s="5">
        <f>VLOOKUP($A94,'ESPN FPI'!$A$2:$H$131,8,FALSE)</f>
        <v>94</v>
      </c>
      <c r="K94" s="5">
        <f>VLOOKUP(A94,'ESPN Efficiency'!$A$2:$E$131,3,FALSE)</f>
        <v>33.1</v>
      </c>
      <c r="L94" s="5">
        <f>VLOOKUP($A94,'ESPN Efficiency'!$A$2:$E$131,4,FALSE)</f>
        <v>22.5</v>
      </c>
      <c r="M94" s="5">
        <f>VLOOKUP($A94,'ESPN Efficiency'!$A$2:$E$131,5,FALSE)</f>
        <v>52.5</v>
      </c>
      <c r="N94" s="11">
        <f>VLOOKUP($A94,'2021 Team Advanced Stats'!$A$2:$CB$131,5,FALSE)</f>
        <v>0.12998832997964699</v>
      </c>
      <c r="O94" s="11">
        <f>VLOOKUP($A94,'2021 Team Advanced Stats'!$A$2:$CB$131,6,FALSE)</f>
        <v>98.141189134633507</v>
      </c>
      <c r="P94" s="11">
        <f>VLOOKUP($A94,'2021 Team Advanced Stats'!$A$2:$CB$131,7,FALSE)</f>
        <v>0.39602649006622498</v>
      </c>
      <c r="Q94" s="11">
        <f>VLOOKUP($A94,'2021 Team Advanced Stats'!$A$2:$CB$131,8,FALSE)</f>
        <v>1.3100390958510999</v>
      </c>
      <c r="R94" s="11">
        <f>VLOOKUP($A94,'2021 Team Advanced Stats'!$A$2:$CB$131,11,FALSE)</f>
        <v>2.6662538699690401</v>
      </c>
      <c r="S94" s="11">
        <f>VLOOKUP($A94,'2021 Team Advanced Stats'!$A$2:$CB$131,18,FALSE)</f>
        <v>2.8611111111111098</v>
      </c>
      <c r="T94" s="11">
        <f>VLOOKUP($A94,'2021 Team Advanced Stats'!$A$2:$CB$131,21,FALSE)</f>
        <v>0.1841059602649</v>
      </c>
      <c r="U94" s="11">
        <f>VLOOKUP($A94,'2021 Team Advanced Stats'!$A$2:$CB$131,22,FALSE)</f>
        <v>0.119205298013245</v>
      </c>
      <c r="V94" s="11">
        <f>VLOOKUP($A94,'2021 Team Advanced Stats'!$A$2:$CB$131,23,FALSE)</f>
        <v>6.4900662251655597E-2</v>
      </c>
      <c r="W94" s="11">
        <f>VLOOKUP($A94,'2021 Team Advanced Stats'!$A$2:$CB$131,32,FALSE)</f>
        <v>0.427814569536423</v>
      </c>
      <c r="X94" s="11">
        <f>VLOOKUP($A94,'2021 Team Advanced Stats'!$A$2:$CB$131,33,FALSE)</f>
        <v>2.4123005325718601E-2</v>
      </c>
      <c r="Y94" s="11">
        <f>VLOOKUP($A94,'2021 Team Advanced Stats'!$A$2:$CB$131,34,FALSE)</f>
        <v>7.7917307202071102</v>
      </c>
      <c r="Z94" s="11">
        <f>VLOOKUP($A94,'2021 Team Advanced Stats'!$A$2:$CB$131,35,FALSE)</f>
        <v>0.39318885448916402</v>
      </c>
      <c r="AA94" s="11">
        <f>VLOOKUP($A94,'2021 Team Advanced Stats'!$A$2:$CB$131,36,FALSE)</f>
        <v>0.97506867572132505</v>
      </c>
      <c r="AB94" s="11">
        <f>VLOOKUP($A94,'2021 Team Advanced Stats'!$A$2:$CB$131,37,FALSE)</f>
        <v>0.56821192052980096</v>
      </c>
      <c r="AC94" s="11">
        <f>VLOOKUP($A94,'2021 Team Advanced Stats'!$A$2:$CB$131,38,FALSE)</f>
        <v>0.23300368250828901</v>
      </c>
      <c r="AD94" s="11">
        <f>VLOOKUP($A94,'2021 Team Advanced Stats'!$A$2:$CB$131,39,FALSE)</f>
        <v>99.958579796056</v>
      </c>
      <c r="AE94" s="11">
        <f>VLOOKUP($A94,'2021 Team Advanced Stats'!$A$2:$CB$131,40,FALSE)</f>
        <v>0.40093240093240001</v>
      </c>
      <c r="AF94" s="11">
        <f>VLOOKUP($A94,'2021 Team Advanced Stats'!$A$2:$CB$131,41,FALSE)</f>
        <v>1.5573719060632101</v>
      </c>
      <c r="AG94" s="11">
        <f>VLOOKUP($A94,'2021 Team Advanced Stats'!$A$2:$CB$131,44,FALSE)</f>
        <v>0.13244702409914999</v>
      </c>
      <c r="AH94" s="11">
        <f>VLOOKUP($A94,'2021 Team Advanced Stats'!$A$2:$CB$131,45,FALSE)</f>
        <v>102.646443676841</v>
      </c>
      <c r="AI94" s="11">
        <f>VLOOKUP($A94,'2021 Team Advanced Stats'!$A$2:$CB$131,46,FALSE)</f>
        <v>0.37935483870967701</v>
      </c>
      <c r="AJ94" s="11">
        <f>VLOOKUP($A94,'2021 Team Advanced Stats'!$A$2:$CB$131,47,FALSE)</f>
        <v>1.2911284142393999</v>
      </c>
      <c r="AK94" s="11">
        <f>VLOOKUP($A94,'2021 Team Advanced Stats'!$A$2:$CB$131,50,FALSE)</f>
        <v>2.8406896551724099</v>
      </c>
      <c r="AL94" s="11">
        <f>VLOOKUP($A94,'2021 Team Advanced Stats'!$A$2:$CB$131,57,FALSE)</f>
        <v>3.88709677419354</v>
      </c>
      <c r="AM94" s="11">
        <f>VLOOKUP($A94,'2021 Team Advanced Stats'!$A$2:$CB$131,60,FALSE)</f>
        <v>0.18322580645161199</v>
      </c>
      <c r="AN94" s="11">
        <f>VLOOKUP($A94,'2021 Team Advanced Stats'!$A$2:$CB$131,61,FALSE)</f>
        <v>0.13161290322580599</v>
      </c>
      <c r="AO94" s="11">
        <f>VLOOKUP($A94,'2021 Team Advanced Stats'!$A$2:$CB$131,62,FALSE)</f>
        <v>5.1612903225806403E-2</v>
      </c>
      <c r="AP94" s="11">
        <f>VLOOKUP($A94,'2021 Team Advanced Stats'!$A$2:$CB$131,72,FALSE)</f>
        <v>0.56129032258064504</v>
      </c>
      <c r="AQ94" s="11">
        <f>VLOOKUP($A94,'2021 Team Advanced Stats'!$A$2:$CB$131,73,FALSE)</f>
        <v>7.3903116545766603E-2</v>
      </c>
      <c r="AR94" s="11">
        <f>VLOOKUP($A94,'2021 Team Advanced Stats'!$A$2:$CB$131,74,FALSE)</f>
        <v>32.147855697408403</v>
      </c>
      <c r="AS94" s="11">
        <f>VLOOKUP($A94,'2021 Team Advanced Stats'!$A$2:$CB$131,75,FALSE)</f>
        <v>0.377011494252873</v>
      </c>
      <c r="AT94" s="11">
        <f>VLOOKUP($A94,'2021 Team Advanced Stats'!$A$2:$CB$131,76,FALSE)</f>
        <v>0.943187434523034</v>
      </c>
      <c r="AU94" s="11">
        <f>VLOOKUP($A94,'2021 Team Advanced Stats'!$A$2:$CB$131,77,FALSE)</f>
        <v>0.43225806451612903</v>
      </c>
      <c r="AV94" s="11">
        <f>VLOOKUP($A94,'2021 Team Advanced Stats'!$A$2:$CB$131,78,FALSE)</f>
        <v>0.23539420010661799</v>
      </c>
      <c r="AW94" s="11">
        <f>VLOOKUP($A94,'2021 Team Advanced Stats'!$A$2:$CB$131,79,FALSE)</f>
        <v>0.38805970149253699</v>
      </c>
      <c r="AX94" s="11">
        <f>VLOOKUP($A94,'2021 Team Advanced Stats'!$A$2:$CB$131,80,FALSE)</f>
        <v>1.73006934249698</v>
      </c>
      <c r="AY94" s="17">
        <f>IFERROR(VLOOKUP($A94,'2021PFF Preseason All Americans'!$H$3:$J$55,2,FALSE),"0")</f>
        <v>0</v>
      </c>
      <c r="AZ94" s="18">
        <f>IFERROR(VLOOKUP($A94,'2021PFF Preseason All Americans'!$H$3:$J$55,3,FALSE),"0")</f>
        <v>1</v>
      </c>
      <c r="BA94" s="12">
        <f t="shared" si="1"/>
        <v>1</v>
      </c>
    </row>
    <row r="95" spans="1:53" s="11" customFormat="1" x14ac:dyDescent="0.3">
      <c r="A95" s="5" t="s">
        <v>195</v>
      </c>
      <c r="B95" s="5">
        <f>VLOOKUP(A95,'Record-ATS'!$A$2:$E$131,3,FALSE)</f>
        <v>0.41699999999999998</v>
      </c>
      <c r="C95" s="5">
        <f>VLOOKUP(A95,'Record-ATS'!$A$2:$E$131,5,FALSE)</f>
        <v>-9.1999999999999993</v>
      </c>
      <c r="D95" s="5">
        <f>IFERROR(VLOOKUP(A95,'AP Preseason Rankings'!$C$2:$H$26,2,FALSE),VLOOKUP(A95,'ESPN FPI'!$A$2:$D$131,4,FALSE))</f>
        <v>68</v>
      </c>
      <c r="E95" s="5">
        <f>IFERROR(VLOOKUP(A95,'AP Final Rankings'!$C$2:$H$26,2,FALSE),VLOOKUP(A95,'ESPN FPI'!$A$2:$D$131,4,FALSE))</f>
        <v>68</v>
      </c>
      <c r="F95" s="5">
        <f>IFERROR(VLOOKUP(A95,'ESPN FPI'!$A$2:$C$131,3,FALSE),"NR")</f>
        <v>0.4</v>
      </c>
      <c r="G95" s="5">
        <f>VLOOKUP($A95,'ESPN FPI'!$A$2:$H$131,5,FALSE)</f>
        <v>64</v>
      </c>
      <c r="H95" s="5">
        <f>VLOOKUP($A95,'ESPN FPI'!$A$2:$H$131,6,FALSE)</f>
        <v>28</v>
      </c>
      <c r="I95" s="5">
        <f>VLOOKUP($A95,'ESPN FPI'!$A$2:$H$131,7,FALSE)</f>
        <v>66</v>
      </c>
      <c r="J95" s="5">
        <f>VLOOKUP($A95,'ESPN FPI'!$A$2:$H$131,8,FALSE)</f>
        <v>96</v>
      </c>
      <c r="K95" s="5">
        <f>VLOOKUP(A95,'ESPN Efficiency'!$A$2:$E$131,3,FALSE)</f>
        <v>42.5</v>
      </c>
      <c r="L95" s="5">
        <f>VLOOKUP($A95,'ESPN Efficiency'!$A$2:$E$131,4,FALSE)</f>
        <v>63.4</v>
      </c>
      <c r="M95" s="5">
        <f>VLOOKUP($A95,'ESPN Efficiency'!$A$2:$E$131,5,FALSE)</f>
        <v>26.5</v>
      </c>
      <c r="N95" s="11">
        <f>VLOOKUP($A95,'2021 Team Advanced Stats'!$A$2:$CB$131,5,FALSE)</f>
        <v>0.31464273494308098</v>
      </c>
      <c r="O95" s="11">
        <f>VLOOKUP($A95,'2021 Team Advanced Stats'!$A$2:$CB$131,6,FALSE)</f>
        <v>207.034919592547</v>
      </c>
      <c r="P95" s="11">
        <f>VLOOKUP($A95,'2021 Team Advanced Stats'!$A$2:$CB$131,7,FALSE)</f>
        <v>0.448328267477203</v>
      </c>
      <c r="Q95" s="11">
        <f>VLOOKUP($A95,'2021 Team Advanced Stats'!$A$2:$CB$131,8,FALSE)</f>
        <v>1.4452923945765299</v>
      </c>
      <c r="R95" s="11">
        <f>VLOOKUP($A95,'2021 Team Advanced Stats'!$A$2:$CB$131,11,FALSE)</f>
        <v>3.2042553191489298</v>
      </c>
      <c r="S95" s="11">
        <f>VLOOKUP($A95,'2021 Team Advanced Stats'!$A$2:$CB$131,18,FALSE)</f>
        <v>3.3965517241379302</v>
      </c>
      <c r="T95" s="11">
        <f>VLOOKUP($A95,'2021 Team Advanced Stats'!$A$2:$CB$131,21,FALSE)</f>
        <v>0.18996960486322101</v>
      </c>
      <c r="U95" s="11">
        <f>VLOOKUP($A95,'2021 Team Advanced Stats'!$A$2:$CB$131,22,FALSE)</f>
        <v>0.13981762917933099</v>
      </c>
      <c r="V95" s="11">
        <f>VLOOKUP($A95,'2021 Team Advanced Stats'!$A$2:$CB$131,23,FALSE)</f>
        <v>5.0151975683890501E-2</v>
      </c>
      <c r="W95" s="11">
        <f>VLOOKUP($A95,'2021 Team Advanced Stats'!$A$2:$CB$131,32,FALSE)</f>
        <v>0.57142857142857095</v>
      </c>
      <c r="X95" s="11">
        <f>VLOOKUP($A95,'2021 Team Advanced Stats'!$A$2:$CB$131,33,FALSE)</f>
        <v>0.232426028396085</v>
      </c>
      <c r="Y95" s="11">
        <f>VLOOKUP($A95,'2021 Team Advanced Stats'!$A$2:$CB$131,34,FALSE)</f>
        <v>87.392186676928105</v>
      </c>
      <c r="Z95" s="11">
        <f>VLOOKUP($A95,'2021 Team Advanced Stats'!$A$2:$CB$131,35,FALSE)</f>
        <v>0.454787234042553</v>
      </c>
      <c r="AA95" s="11">
        <f>VLOOKUP($A95,'2021 Team Advanced Stats'!$A$2:$CB$131,36,FALSE)</f>
        <v>1.0951053452003601</v>
      </c>
      <c r="AB95" s="11">
        <f>VLOOKUP($A95,'2021 Team Advanced Stats'!$A$2:$CB$131,37,FALSE)</f>
        <v>0.42401215805471099</v>
      </c>
      <c r="AC95" s="11">
        <f>VLOOKUP($A95,'2021 Team Advanced Stats'!$A$2:$CB$131,38,FALSE)</f>
        <v>0.45855564153231598</v>
      </c>
      <c r="AD95" s="11">
        <f>VLOOKUP($A95,'2021 Team Advanced Stats'!$A$2:$CB$131,39,FALSE)</f>
        <v>127.937023987516</v>
      </c>
      <c r="AE95" s="11">
        <f>VLOOKUP($A95,'2021 Team Advanced Stats'!$A$2:$CB$131,40,FALSE)</f>
        <v>0.44444444444444398</v>
      </c>
      <c r="AF95" s="11">
        <f>VLOOKUP($A95,'2021 Team Advanced Stats'!$A$2:$CB$131,41,FALSE)</f>
        <v>1.9282116320227001</v>
      </c>
      <c r="AG95" s="11">
        <f>VLOOKUP($A95,'2021 Team Advanced Stats'!$A$2:$CB$131,44,FALSE)</f>
        <v>0.34603747611216701</v>
      </c>
      <c r="AH95" s="11">
        <f>VLOOKUP($A95,'2021 Team Advanced Stats'!$A$2:$CB$131,45,FALSE)</f>
        <v>220.77190975956199</v>
      </c>
      <c r="AI95" s="11">
        <f>VLOOKUP($A95,'2021 Team Advanced Stats'!$A$2:$CB$131,46,FALSE)</f>
        <v>0.48119122257053198</v>
      </c>
      <c r="AJ95" s="11">
        <f>VLOOKUP($A95,'2021 Team Advanced Stats'!$A$2:$CB$131,47,FALSE)</f>
        <v>1.40361679821041</v>
      </c>
      <c r="AK95" s="11">
        <f>VLOOKUP($A95,'2021 Team Advanced Stats'!$A$2:$CB$131,50,FALSE)</f>
        <v>3.5296296296296199</v>
      </c>
      <c r="AL95" s="11">
        <f>VLOOKUP($A95,'2021 Team Advanced Stats'!$A$2:$CB$131,57,FALSE)</f>
        <v>4.7164179104477597</v>
      </c>
      <c r="AM95" s="11">
        <f>VLOOKUP($A95,'2021 Team Advanced Stats'!$A$2:$CB$131,60,FALSE)</f>
        <v>0.145768025078369</v>
      </c>
      <c r="AN95" s="11">
        <f>VLOOKUP($A95,'2021 Team Advanced Stats'!$A$2:$CB$131,61,FALSE)</f>
        <v>8.7774294670846395E-2</v>
      </c>
      <c r="AO95" s="11">
        <f>VLOOKUP($A95,'2021 Team Advanced Stats'!$A$2:$CB$131,62,FALSE)</f>
        <v>5.7993730407523501E-2</v>
      </c>
      <c r="AP95" s="11">
        <f>VLOOKUP($A95,'2021 Team Advanced Stats'!$A$2:$CB$131,72,FALSE)</f>
        <v>0.55015673981191204</v>
      </c>
      <c r="AQ95" s="11">
        <f>VLOOKUP($A95,'2021 Team Advanced Stats'!$A$2:$CB$131,73,FALSE)</f>
        <v>0.30768973217216899</v>
      </c>
      <c r="AR95" s="11">
        <f>VLOOKUP($A95,'2021 Team Advanced Stats'!$A$2:$CB$131,74,FALSE)</f>
        <v>107.99909599243099</v>
      </c>
      <c r="AS95" s="11">
        <f>VLOOKUP($A95,'2021 Team Advanced Stats'!$A$2:$CB$131,75,FALSE)</f>
        <v>0.49857549857549799</v>
      </c>
      <c r="AT95" s="11">
        <f>VLOOKUP($A95,'2021 Team Advanced Stats'!$A$2:$CB$131,76,FALSE)</f>
        <v>1.0851818448369299</v>
      </c>
      <c r="AU95" s="11">
        <f>VLOOKUP($A95,'2021 Team Advanced Stats'!$A$2:$CB$131,77,FALSE)</f>
        <v>0.44043887147335398</v>
      </c>
      <c r="AV95" s="11">
        <f>VLOOKUP($A95,'2021 Team Advanced Stats'!$A$2:$CB$131,78,FALSE)</f>
        <v>0.43907495357626602</v>
      </c>
      <c r="AW95" s="11">
        <f>VLOOKUP($A95,'2021 Team Advanced Stats'!$A$2:$CB$131,79,FALSE)</f>
        <v>0.46975088967971501</v>
      </c>
      <c r="AX95" s="11">
        <f>VLOOKUP($A95,'2021 Team Advanced Stats'!$A$2:$CB$131,80,FALSE)</f>
        <v>1.82578435003131</v>
      </c>
      <c r="AY95" s="17">
        <f>IFERROR(VLOOKUP($A95,'2021PFF Preseason All Americans'!$H$3:$J$55,2,FALSE),"0")</f>
        <v>0</v>
      </c>
      <c r="AZ95" s="18">
        <f>IFERROR(VLOOKUP($A95,'2021PFF Preseason All Americans'!$H$3:$J$55,3,FALSE),"0")</f>
        <v>1</v>
      </c>
      <c r="BA95" s="12">
        <f t="shared" si="1"/>
        <v>1</v>
      </c>
    </row>
    <row r="96" spans="1:53" s="11" customFormat="1" x14ac:dyDescent="0.3">
      <c r="A96" s="5" t="s">
        <v>88</v>
      </c>
      <c r="B96" s="5">
        <f>VLOOKUP(A96,'Record-ATS'!$A$2:$E$131,3,FALSE)</f>
        <v>0.38500000000000001</v>
      </c>
      <c r="C96" s="5">
        <f>VLOOKUP(A96,'Record-ATS'!$A$2:$E$131,5,FALSE)</f>
        <v>-2.2999999999999998</v>
      </c>
      <c r="D96" s="5">
        <f>IFERROR(VLOOKUP(A96,'AP Preseason Rankings'!$C$2:$H$26,2,FALSE),VLOOKUP(A96,'ESPN FPI'!$A$2:$D$131,4,FALSE))</f>
        <v>86</v>
      </c>
      <c r="E96" s="5">
        <f>IFERROR(VLOOKUP(A96,'AP Final Rankings'!$C$2:$H$26,2,FALSE),VLOOKUP(A96,'ESPN FPI'!$A$2:$D$131,4,FALSE))</f>
        <v>86</v>
      </c>
      <c r="F96" s="5">
        <f>IFERROR(VLOOKUP(A96,'ESPN FPI'!$A$2:$C$131,3,FALSE),"NR")</f>
        <v>-4.2</v>
      </c>
      <c r="G96" s="5">
        <f>VLOOKUP($A96,'ESPN FPI'!$A$2:$H$131,5,FALSE)</f>
        <v>77</v>
      </c>
      <c r="H96" s="5">
        <f>VLOOKUP($A96,'ESPN FPI'!$A$2:$H$131,6,FALSE)</f>
        <v>20</v>
      </c>
      <c r="I96" s="5">
        <f>VLOOKUP($A96,'ESPN FPI'!$A$2:$H$131,7,FALSE)</f>
        <v>81</v>
      </c>
      <c r="J96" s="5">
        <f>VLOOKUP($A96,'ESPN FPI'!$A$2:$H$131,8,FALSE)</f>
        <v>103</v>
      </c>
      <c r="K96" s="5">
        <f>VLOOKUP(A96,'ESPN Efficiency'!$A$2:$E$131,3,FALSE)</f>
        <v>41.6</v>
      </c>
      <c r="L96" s="5">
        <f>VLOOKUP($A96,'ESPN Efficiency'!$A$2:$E$131,4,FALSE)</f>
        <v>27.1</v>
      </c>
      <c r="M96" s="5">
        <f>VLOOKUP($A96,'ESPN Efficiency'!$A$2:$E$131,5,FALSE)</f>
        <v>53.3</v>
      </c>
      <c r="N96" s="11">
        <f>VLOOKUP($A96,'2021 Team Advanced Stats'!$A$2:$CB$131,5,FALSE)</f>
        <v>6.2676050501373204E-2</v>
      </c>
      <c r="O96" s="11">
        <f>VLOOKUP($A96,'2021 Team Advanced Stats'!$A$2:$CB$131,6,FALSE)</f>
        <v>55.593656794718001</v>
      </c>
      <c r="P96" s="11">
        <f>VLOOKUP($A96,'2021 Team Advanced Stats'!$A$2:$CB$131,7,FALSE)</f>
        <v>0.39571589627959403</v>
      </c>
      <c r="Q96" s="11">
        <f>VLOOKUP($A96,'2021 Team Advanced Stats'!$A$2:$CB$131,8,FALSE)</f>
        <v>1.0495742741988801</v>
      </c>
      <c r="R96" s="11">
        <f>VLOOKUP($A96,'2021 Team Advanced Stats'!$A$2:$CB$131,11,FALSE)</f>
        <v>3.1205020920502</v>
      </c>
      <c r="S96" s="11">
        <f>VLOOKUP($A96,'2021 Team Advanced Stats'!$A$2:$CB$131,18,FALSE)</f>
        <v>3.4090909090908998</v>
      </c>
      <c r="T96" s="11">
        <f>VLOOKUP($A96,'2021 Team Advanced Stats'!$A$2:$CB$131,21,FALSE)</f>
        <v>0.16741826381059699</v>
      </c>
      <c r="U96" s="11">
        <f>VLOOKUP($A96,'2021 Team Advanced Stats'!$A$2:$CB$131,22,FALSE)</f>
        <v>0.106538895152198</v>
      </c>
      <c r="V96" s="11">
        <f>VLOOKUP($A96,'2021 Team Advanced Stats'!$A$2:$CB$131,23,FALSE)</f>
        <v>6.0879368658398998E-2</v>
      </c>
      <c r="W96" s="11">
        <f>VLOOKUP($A96,'2021 Team Advanced Stats'!$A$2:$CB$131,32,FALSE)</f>
        <v>0.53889515219842099</v>
      </c>
      <c r="X96" s="11">
        <f>VLOOKUP($A96,'2021 Team Advanced Stats'!$A$2:$CB$131,33,FALSE)</f>
        <v>0.117121373833577</v>
      </c>
      <c r="Y96" s="11">
        <f>VLOOKUP($A96,'2021 Team Advanced Stats'!$A$2:$CB$131,34,FALSE)</f>
        <v>55.984016692449899</v>
      </c>
      <c r="Z96" s="11">
        <f>VLOOKUP($A96,'2021 Team Advanced Stats'!$A$2:$CB$131,35,FALSE)</f>
        <v>0.43514644351464399</v>
      </c>
      <c r="AA96" s="11">
        <f>VLOOKUP($A96,'2021 Team Advanced Stats'!$A$2:$CB$131,36,FALSE)</f>
        <v>0.85608495356233505</v>
      </c>
      <c r="AB96" s="11">
        <f>VLOOKUP($A96,'2021 Team Advanced Stats'!$A$2:$CB$131,37,FALSE)</f>
        <v>0.457722660653889</v>
      </c>
      <c r="AC96" s="11">
        <f>VLOOKUP($A96,'2021 Team Advanced Stats'!$A$2:$CB$131,38,FALSE)</f>
        <v>9.1680335972703208E-3</v>
      </c>
      <c r="AD96" s="11">
        <f>VLOOKUP($A96,'2021 Team Advanced Stats'!$A$2:$CB$131,39,FALSE)</f>
        <v>3.7222216404917501</v>
      </c>
      <c r="AE96" s="11">
        <f>VLOOKUP($A96,'2021 Team Advanced Stats'!$A$2:$CB$131,40,FALSE)</f>
        <v>0.35221674876847198</v>
      </c>
      <c r="AF96" s="11">
        <f>VLOOKUP($A96,'2021 Team Advanced Stats'!$A$2:$CB$131,41,FALSE)</f>
        <v>1.3310132860338699</v>
      </c>
      <c r="AG96" s="11">
        <f>VLOOKUP($A96,'2021 Team Advanced Stats'!$A$2:$CB$131,44,FALSE)</f>
        <v>0.205424023439435</v>
      </c>
      <c r="AH96" s="11">
        <f>VLOOKUP($A96,'2021 Team Advanced Stats'!$A$2:$CB$131,45,FALSE)</f>
        <v>176.25381211103499</v>
      </c>
      <c r="AI96" s="11">
        <f>VLOOKUP($A96,'2021 Team Advanced Stats'!$A$2:$CB$131,46,FALSE)</f>
        <v>0.38811188811188801</v>
      </c>
      <c r="AJ96" s="11">
        <f>VLOOKUP($A96,'2021 Team Advanced Stats'!$A$2:$CB$131,47,FALSE)</f>
        <v>1.3990785536304799</v>
      </c>
      <c r="AK96" s="11">
        <f>VLOOKUP($A96,'2021 Team Advanced Stats'!$A$2:$CB$131,50,FALSE)</f>
        <v>2.9299578059071698</v>
      </c>
      <c r="AL96" s="11">
        <f>VLOOKUP($A96,'2021 Team Advanced Stats'!$A$2:$CB$131,57,FALSE)</f>
        <v>3.52857142857142</v>
      </c>
      <c r="AM96" s="11">
        <f>VLOOKUP($A96,'2021 Team Advanced Stats'!$A$2:$CB$131,60,FALSE)</f>
        <v>0.17249417249417201</v>
      </c>
      <c r="AN96" s="11">
        <f>VLOOKUP($A96,'2021 Team Advanced Stats'!$A$2:$CB$131,61,FALSE)</f>
        <v>0.111888111888111</v>
      </c>
      <c r="AO96" s="11">
        <f>VLOOKUP($A96,'2021 Team Advanced Stats'!$A$2:$CB$131,62,FALSE)</f>
        <v>6.0606060606060601E-2</v>
      </c>
      <c r="AP96" s="11">
        <f>VLOOKUP($A96,'2021 Team Advanced Stats'!$A$2:$CB$131,72,FALSE)</f>
        <v>0.55244755244755195</v>
      </c>
      <c r="AQ96" s="11">
        <f>VLOOKUP($A96,'2021 Team Advanced Stats'!$A$2:$CB$131,73,FALSE)</f>
        <v>8.4512958112743106E-2</v>
      </c>
      <c r="AR96" s="11">
        <f>VLOOKUP($A96,'2021 Team Advanced Stats'!$A$2:$CB$131,74,FALSE)</f>
        <v>40.059142145440198</v>
      </c>
      <c r="AS96" s="11">
        <f>VLOOKUP($A96,'2021 Team Advanced Stats'!$A$2:$CB$131,75,FALSE)</f>
        <v>0.386075949367088</v>
      </c>
      <c r="AT96" s="11">
        <f>VLOOKUP($A96,'2021 Team Advanced Stats'!$A$2:$CB$131,76,FALSE)</f>
        <v>1.00120744814079</v>
      </c>
      <c r="AU96" s="11">
        <f>VLOOKUP($A96,'2021 Team Advanced Stats'!$A$2:$CB$131,77,FALSE)</f>
        <v>0.44055944055944002</v>
      </c>
      <c r="AV96" s="11">
        <f>VLOOKUP($A96,'2021 Team Advanced Stats'!$A$2:$CB$131,78,FALSE)</f>
        <v>0.38908033795702701</v>
      </c>
      <c r="AW96" s="11">
        <f>VLOOKUP($A96,'2021 Team Advanced Stats'!$A$2:$CB$131,79,FALSE)</f>
        <v>0.39682539682539603</v>
      </c>
      <c r="AX96" s="11">
        <f>VLOOKUP($A96,'2021 Team Advanced Stats'!$A$2:$CB$131,80,FALSE)</f>
        <v>1.8844813023278899</v>
      </c>
      <c r="AY96" s="17" t="str">
        <f>IFERROR(VLOOKUP($A96,'2021PFF Preseason All Americans'!$H$3:$J$55,2,FALSE),"0")</f>
        <v>0</v>
      </c>
      <c r="AZ96" s="18" t="str">
        <f>IFERROR(VLOOKUP($A96,'2021PFF Preseason All Americans'!$H$3:$J$55,3,FALSE),"0")</f>
        <v>0</v>
      </c>
      <c r="BA96" s="12">
        <f t="shared" si="1"/>
        <v>0</v>
      </c>
    </row>
    <row r="97" spans="1:53" s="11" customFormat="1" x14ac:dyDescent="0.3">
      <c r="A97" s="5" t="s">
        <v>156</v>
      </c>
      <c r="B97" s="5">
        <f>VLOOKUP(A97,'Record-ATS'!$A$2:$E$131,3,FALSE)</f>
        <v>0.33300000000000002</v>
      </c>
      <c r="C97" s="5">
        <f>VLOOKUP(A97,'Record-ATS'!$A$2:$E$131,5,FALSE)</f>
        <v>3</v>
      </c>
      <c r="D97" s="5">
        <f>IFERROR(VLOOKUP(A97,'AP Preseason Rankings'!$C$2:$H$26,2,FALSE),VLOOKUP(A97,'ESPN FPI'!$A$2:$D$131,4,FALSE))</f>
        <v>123</v>
      </c>
      <c r="E97" s="5">
        <f>IFERROR(VLOOKUP(A97,'AP Final Rankings'!$C$2:$H$26,2,FALSE),VLOOKUP(A97,'ESPN FPI'!$A$2:$D$131,4,FALSE))</f>
        <v>123</v>
      </c>
      <c r="F97" s="5">
        <f>IFERROR(VLOOKUP(A97,'ESPN FPI'!$A$2:$C$131,3,FALSE),"NR")</f>
        <v>-18.7</v>
      </c>
      <c r="G97" s="5">
        <f>VLOOKUP($A97,'ESPN FPI'!$A$2:$H$131,5,FALSE)</f>
        <v>111</v>
      </c>
      <c r="H97" s="5">
        <f>VLOOKUP($A97,'ESPN FPI'!$A$2:$H$131,6,FALSE)</f>
        <v>114</v>
      </c>
      <c r="I97" s="5">
        <f>VLOOKUP($A97,'ESPN FPI'!$A$2:$H$131,7,FALSE)</f>
        <v>112</v>
      </c>
      <c r="J97" s="5">
        <f>VLOOKUP($A97,'ESPN FPI'!$A$2:$H$131,8,FALSE)</f>
        <v>100</v>
      </c>
      <c r="K97" s="5">
        <f>VLOOKUP(A97,'ESPN Efficiency'!$A$2:$E$131,3,FALSE)</f>
        <v>25.1</v>
      </c>
      <c r="L97" s="5">
        <f>VLOOKUP($A97,'ESPN Efficiency'!$A$2:$E$131,4,FALSE)</f>
        <v>14</v>
      </c>
      <c r="M97" s="5">
        <f>VLOOKUP($A97,'ESPN Efficiency'!$A$2:$E$131,5,FALSE)</f>
        <v>46.1</v>
      </c>
      <c r="N97" s="11">
        <f>VLOOKUP($A97,'2021 Team Advanced Stats'!$A$2:$CB$131,5,FALSE)</f>
        <v>8.5906453196778795E-2</v>
      </c>
      <c r="O97" s="11">
        <f>VLOOKUP($A97,'2021 Team Advanced Stats'!$A$2:$CB$131,6,FALSE)</f>
        <v>63.313056006026002</v>
      </c>
      <c r="P97" s="11">
        <f>VLOOKUP($A97,'2021 Team Advanced Stats'!$A$2:$CB$131,7,FALSE)</f>
        <v>0.36499321573948401</v>
      </c>
      <c r="Q97" s="11">
        <f>VLOOKUP($A97,'2021 Team Advanced Stats'!$A$2:$CB$131,8,FALSE)</f>
        <v>1.2642449859673499</v>
      </c>
      <c r="R97" s="11">
        <f>VLOOKUP($A97,'2021 Team Advanced Stats'!$A$2:$CB$131,11,FALSE)</f>
        <v>2.73050314465408</v>
      </c>
      <c r="S97" s="11">
        <f>VLOOKUP($A97,'2021 Team Advanced Stats'!$A$2:$CB$131,18,FALSE)</f>
        <v>3.6</v>
      </c>
      <c r="T97" s="11">
        <f>VLOOKUP($A97,'2021 Team Advanced Stats'!$A$2:$CB$131,21,FALSE)</f>
        <v>0.21981004070556301</v>
      </c>
      <c r="U97" s="11">
        <f>VLOOKUP($A97,'2021 Team Advanced Stats'!$A$2:$CB$131,22,FALSE)</f>
        <v>0.14111261872455899</v>
      </c>
      <c r="V97" s="11">
        <f>VLOOKUP($A97,'2021 Team Advanced Stats'!$A$2:$CB$131,23,FALSE)</f>
        <v>7.8697421981004004E-2</v>
      </c>
      <c r="W97" s="11">
        <f>VLOOKUP($A97,'2021 Team Advanced Stats'!$A$2:$CB$131,32,FALSE)</f>
        <v>0.431478968792401</v>
      </c>
      <c r="X97" s="11">
        <f>VLOOKUP($A97,'2021 Team Advanced Stats'!$A$2:$CB$131,33,FALSE)</f>
        <v>0.107222026037047</v>
      </c>
      <c r="Y97" s="11">
        <f>VLOOKUP($A97,'2021 Team Advanced Stats'!$A$2:$CB$131,34,FALSE)</f>
        <v>34.096604279780898</v>
      </c>
      <c r="Z97" s="11">
        <f>VLOOKUP($A97,'2021 Team Advanced Stats'!$A$2:$CB$131,35,FALSE)</f>
        <v>0.383647798742138</v>
      </c>
      <c r="AA97" s="11">
        <f>VLOOKUP($A97,'2021 Team Advanced Stats'!$A$2:$CB$131,36,FALSE)</f>
        <v>1.0458567769559799</v>
      </c>
      <c r="AB97" s="11">
        <f>VLOOKUP($A97,'2021 Team Advanced Stats'!$A$2:$CB$131,37,FALSE)</f>
        <v>0.56173677069199401</v>
      </c>
      <c r="AC97" s="11">
        <f>VLOOKUP($A97,'2021 Team Advanced Stats'!$A$2:$CB$131,38,FALSE)</f>
        <v>0.10361919397548899</v>
      </c>
      <c r="AD97" s="11">
        <f>VLOOKUP($A97,'2021 Team Advanced Stats'!$A$2:$CB$131,39,FALSE)</f>
        <v>42.898346305852499</v>
      </c>
      <c r="AE97" s="11">
        <f>VLOOKUP($A97,'2021 Team Advanced Stats'!$A$2:$CB$131,40,FALSE)</f>
        <v>0.35507246376811502</v>
      </c>
      <c r="AF97" s="11">
        <f>VLOOKUP($A97,'2021 Team Advanced Stats'!$A$2:$CB$131,41,FALSE)</f>
        <v>1.44549234310603</v>
      </c>
      <c r="AG97" s="11">
        <f>VLOOKUP($A97,'2021 Team Advanced Stats'!$A$2:$CB$131,44,FALSE)</f>
        <v>0.18086913811135</v>
      </c>
      <c r="AH97" s="11">
        <f>VLOOKUP($A97,'2021 Team Advanced Stats'!$A$2:$CB$131,45,FALSE)</f>
        <v>149.03616980375199</v>
      </c>
      <c r="AI97" s="11">
        <f>VLOOKUP($A97,'2021 Team Advanced Stats'!$A$2:$CB$131,46,FALSE)</f>
        <v>0.43082524271844602</v>
      </c>
      <c r="AJ97" s="11">
        <f>VLOOKUP($A97,'2021 Team Advanced Stats'!$A$2:$CB$131,47,FALSE)</f>
        <v>1.12850215271404</v>
      </c>
      <c r="AK97" s="11">
        <f>VLOOKUP($A97,'2021 Team Advanced Stats'!$A$2:$CB$131,50,FALSE)</f>
        <v>3.47185628742514</v>
      </c>
      <c r="AL97" s="11">
        <f>VLOOKUP($A97,'2021 Team Advanced Stats'!$A$2:$CB$131,57,FALSE)</f>
        <v>4.1971830985915402</v>
      </c>
      <c r="AM97" s="11">
        <f>VLOOKUP($A97,'2021 Team Advanced Stats'!$A$2:$CB$131,60,FALSE)</f>
        <v>0.16747572815533901</v>
      </c>
      <c r="AN97" s="11">
        <f>VLOOKUP($A97,'2021 Team Advanced Stats'!$A$2:$CB$131,61,FALSE)</f>
        <v>0.118932038834951</v>
      </c>
      <c r="AO97" s="11">
        <f>VLOOKUP($A97,'2021 Team Advanced Stats'!$A$2:$CB$131,62,FALSE)</f>
        <v>4.85436893203883E-2</v>
      </c>
      <c r="AP97" s="11">
        <f>VLOOKUP($A97,'2021 Team Advanced Stats'!$A$2:$CB$131,72,FALSE)</f>
        <v>0.60800970873786397</v>
      </c>
      <c r="AQ97" s="11">
        <f>VLOOKUP($A97,'2021 Team Advanced Stats'!$A$2:$CB$131,73,FALSE)</f>
        <v>0.190404295724866</v>
      </c>
      <c r="AR97" s="11">
        <f>VLOOKUP($A97,'2021 Team Advanced Stats'!$A$2:$CB$131,74,FALSE)</f>
        <v>95.392552158157997</v>
      </c>
      <c r="AS97" s="11">
        <f>VLOOKUP($A97,'2021 Team Advanced Stats'!$A$2:$CB$131,75,FALSE)</f>
        <v>0.47704590818363202</v>
      </c>
      <c r="AT97" s="11">
        <f>VLOOKUP($A97,'2021 Team Advanced Stats'!$A$2:$CB$131,76,FALSE)</f>
        <v>0.86673649474019399</v>
      </c>
      <c r="AU97" s="11">
        <f>VLOOKUP($A97,'2021 Team Advanced Stats'!$A$2:$CB$131,77,FALSE)</f>
        <v>0.38349514563106701</v>
      </c>
      <c r="AV97" s="11">
        <f>VLOOKUP($A97,'2021 Team Advanced Stats'!$A$2:$CB$131,78,FALSE)</f>
        <v>0.200888823060063</v>
      </c>
      <c r="AW97" s="11">
        <f>VLOOKUP($A97,'2021 Team Advanced Stats'!$A$2:$CB$131,79,FALSE)</f>
        <v>0.367088607594936</v>
      </c>
      <c r="AX97" s="11">
        <f>VLOOKUP($A97,'2021 Team Advanced Stats'!$A$2:$CB$131,80,FALSE)</f>
        <v>1.66782967216018</v>
      </c>
      <c r="AY97" s="17" t="str">
        <f>IFERROR(VLOOKUP($A97,'2021PFF Preseason All Americans'!$H$3:$J$55,2,FALSE),"0")</f>
        <v>0</v>
      </c>
      <c r="AZ97" s="18" t="str">
        <f>IFERROR(VLOOKUP($A97,'2021PFF Preseason All Americans'!$H$3:$J$55,3,FALSE),"0")</f>
        <v>0</v>
      </c>
      <c r="BA97" s="12">
        <f t="shared" si="1"/>
        <v>0</v>
      </c>
    </row>
    <row r="98" spans="1:53" s="11" customFormat="1" x14ac:dyDescent="0.3">
      <c r="A98" s="5" t="s">
        <v>89</v>
      </c>
      <c r="B98" s="5">
        <f>VLOOKUP(A98,'Record-ATS'!$A$2:$E$131,3,FALSE)</f>
        <v>0.33300000000000002</v>
      </c>
      <c r="C98" s="5">
        <f>VLOOKUP(A98,'Record-ATS'!$A$2:$E$131,5,FALSE)</f>
        <v>-3.5</v>
      </c>
      <c r="D98" s="5">
        <f>IFERROR(VLOOKUP(A98,'AP Preseason Rankings'!$C$2:$H$26,2,FALSE),VLOOKUP(A98,'ESPN FPI'!$A$2:$D$131,4,FALSE))</f>
        <v>99</v>
      </c>
      <c r="E98" s="5">
        <f>IFERROR(VLOOKUP(A98,'AP Final Rankings'!$C$2:$H$26,2,FALSE),VLOOKUP(A98,'ESPN FPI'!$A$2:$D$131,4,FALSE))</f>
        <v>99</v>
      </c>
      <c r="F98" s="5">
        <f>IFERROR(VLOOKUP(A98,'ESPN FPI'!$A$2:$C$131,3,FALSE),"NR")</f>
        <v>-8.8000000000000007</v>
      </c>
      <c r="G98" s="5">
        <f>VLOOKUP($A98,'ESPN FPI'!$A$2:$H$131,5,FALSE)</f>
        <v>118</v>
      </c>
      <c r="H98" s="5">
        <f>VLOOKUP($A98,'ESPN FPI'!$A$2:$H$131,6,FALSE)</f>
        <v>127</v>
      </c>
      <c r="I98" s="5">
        <f>VLOOKUP($A98,'ESPN FPI'!$A$2:$H$131,7,FALSE)</f>
        <v>118</v>
      </c>
      <c r="J98" s="5">
        <f>VLOOKUP($A98,'ESPN FPI'!$A$2:$H$131,8,FALSE)</f>
        <v>107</v>
      </c>
      <c r="K98" s="5">
        <f>VLOOKUP(A98,'ESPN Efficiency'!$A$2:$E$131,3,FALSE)</f>
        <v>28.3</v>
      </c>
      <c r="L98" s="5">
        <f>VLOOKUP($A98,'ESPN Efficiency'!$A$2:$E$131,4,FALSE)</f>
        <v>36.9</v>
      </c>
      <c r="M98" s="5">
        <f>VLOOKUP($A98,'ESPN Efficiency'!$A$2:$E$131,5,FALSE)</f>
        <v>27.4</v>
      </c>
      <c r="N98" s="11">
        <f>VLOOKUP($A98,'2021 Team Advanced Stats'!$A$2:$CB$131,5,FALSE)</f>
        <v>0.17213812001709899</v>
      </c>
      <c r="O98" s="11">
        <f>VLOOKUP($A98,'2021 Team Advanced Stats'!$A$2:$CB$131,6,FALSE)</f>
        <v>146.317402014534</v>
      </c>
      <c r="P98" s="11">
        <f>VLOOKUP($A98,'2021 Team Advanced Stats'!$A$2:$CB$131,7,FALSE)</f>
        <v>0.432941176470588</v>
      </c>
      <c r="Q98" s="11">
        <f>VLOOKUP($A98,'2021 Team Advanced Stats'!$A$2:$CB$131,8,FALSE)</f>
        <v>1.1352980263299599</v>
      </c>
      <c r="R98" s="11">
        <f>VLOOKUP($A98,'2021 Team Advanced Stats'!$A$2:$CB$131,11,FALSE)</f>
        <v>3.1513742071881601</v>
      </c>
      <c r="S98" s="11">
        <f>VLOOKUP($A98,'2021 Team Advanced Stats'!$A$2:$CB$131,18,FALSE)</f>
        <v>3.8235294117646998</v>
      </c>
      <c r="T98" s="11">
        <f>VLOOKUP($A98,'2021 Team Advanced Stats'!$A$2:$CB$131,21,FALSE)</f>
        <v>0.14470588235294099</v>
      </c>
      <c r="U98" s="11">
        <f>VLOOKUP($A98,'2021 Team Advanced Stats'!$A$2:$CB$131,22,FALSE)</f>
        <v>9.0588235294117594E-2</v>
      </c>
      <c r="V98" s="11">
        <f>VLOOKUP($A98,'2021 Team Advanced Stats'!$A$2:$CB$131,23,FALSE)</f>
        <v>5.41176470588235E-2</v>
      </c>
      <c r="W98" s="11">
        <f>VLOOKUP($A98,'2021 Team Advanced Stats'!$A$2:$CB$131,32,FALSE)</f>
        <v>0.55647058823529405</v>
      </c>
      <c r="X98" s="11">
        <f>VLOOKUP($A98,'2021 Team Advanced Stats'!$A$2:$CB$131,33,FALSE)</f>
        <v>0.158123377423872</v>
      </c>
      <c r="Y98" s="11">
        <f>VLOOKUP($A98,'2021 Team Advanced Stats'!$A$2:$CB$131,34,FALSE)</f>
        <v>74.792357521491496</v>
      </c>
      <c r="Z98" s="11">
        <f>VLOOKUP($A98,'2021 Team Advanced Stats'!$A$2:$CB$131,35,FALSE)</f>
        <v>0.45031712473572899</v>
      </c>
      <c r="AA98" s="11">
        <f>VLOOKUP($A98,'2021 Team Advanced Stats'!$A$2:$CB$131,36,FALSE)</f>
        <v>0.909825142937286</v>
      </c>
      <c r="AB98" s="11">
        <f>VLOOKUP($A98,'2021 Team Advanced Stats'!$A$2:$CB$131,37,FALSE)</f>
        <v>0.431764705882352</v>
      </c>
      <c r="AC98" s="11">
        <f>VLOOKUP($A98,'2021 Team Advanced Stats'!$A$2:$CB$131,38,FALSE)</f>
        <v>0.25017684777501598</v>
      </c>
      <c r="AD98" s="11">
        <f>VLOOKUP($A98,'2021 Team Advanced Stats'!$A$2:$CB$131,39,FALSE)</f>
        <v>91.814903133431102</v>
      </c>
      <c r="AE98" s="11">
        <f>VLOOKUP($A98,'2021 Team Advanced Stats'!$A$2:$CB$131,40,FALSE)</f>
        <v>0.422343324250681</v>
      </c>
      <c r="AF98" s="11">
        <f>VLOOKUP($A98,'2021 Team Advanced Stats'!$A$2:$CB$131,41,FALSE)</f>
        <v>1.44514140802442</v>
      </c>
      <c r="AG98" s="11">
        <f>VLOOKUP($A98,'2021 Team Advanced Stats'!$A$2:$CB$131,44,FALSE)</f>
        <v>0.30345708639236102</v>
      </c>
      <c r="AH98" s="11">
        <f>VLOOKUP($A98,'2021 Team Advanced Stats'!$A$2:$CB$131,45,FALSE)</f>
        <v>226.682443535093</v>
      </c>
      <c r="AI98" s="11">
        <f>VLOOKUP($A98,'2021 Team Advanced Stats'!$A$2:$CB$131,46,FALSE)</f>
        <v>0.43775100401606398</v>
      </c>
      <c r="AJ98" s="11">
        <f>VLOOKUP($A98,'2021 Team Advanced Stats'!$A$2:$CB$131,47,FALSE)</f>
        <v>1.50909902107498</v>
      </c>
      <c r="AK98" s="11">
        <f>VLOOKUP($A98,'2021 Team Advanced Stats'!$A$2:$CB$131,50,FALSE)</f>
        <v>3.1641686182669702</v>
      </c>
      <c r="AL98" s="11">
        <f>VLOOKUP($A98,'2021 Team Advanced Stats'!$A$2:$CB$131,57,FALSE)</f>
        <v>3.6712328767123199</v>
      </c>
      <c r="AM98" s="11">
        <f>VLOOKUP($A98,'2021 Team Advanced Stats'!$A$2:$CB$131,60,FALSE)</f>
        <v>0.188755020080321</v>
      </c>
      <c r="AN98" s="11">
        <f>VLOOKUP($A98,'2021 Team Advanced Stats'!$A$2:$CB$131,61,FALSE)</f>
        <v>0.14323962516733599</v>
      </c>
      <c r="AO98" s="11">
        <f>VLOOKUP($A98,'2021 Team Advanced Stats'!$A$2:$CB$131,62,FALSE)</f>
        <v>4.5515394912985202E-2</v>
      </c>
      <c r="AP98" s="11">
        <f>VLOOKUP($A98,'2021 Team Advanced Stats'!$A$2:$CB$131,72,FALSE)</f>
        <v>0.57161981258366801</v>
      </c>
      <c r="AQ98" s="11">
        <f>VLOOKUP($A98,'2021 Team Advanced Stats'!$A$2:$CB$131,73,FALSE)</f>
        <v>0.30686425262268402</v>
      </c>
      <c r="AR98" s="11">
        <f>VLOOKUP($A98,'2021 Team Advanced Stats'!$A$2:$CB$131,74,FALSE)</f>
        <v>131.03103586988601</v>
      </c>
      <c r="AS98" s="11">
        <f>VLOOKUP($A98,'2021 Team Advanced Stats'!$A$2:$CB$131,75,FALSE)</f>
        <v>0.45199063231850101</v>
      </c>
      <c r="AT98" s="11">
        <f>VLOOKUP($A98,'2021 Team Advanced Stats'!$A$2:$CB$131,76,FALSE)</f>
        <v>1.3363657590266</v>
      </c>
      <c r="AU98" s="11">
        <f>VLOOKUP($A98,'2021 Team Advanced Stats'!$A$2:$CB$131,77,FALSE)</f>
        <v>0.424364123159303</v>
      </c>
      <c r="AV98" s="11">
        <f>VLOOKUP($A98,'2021 Team Advanced Stats'!$A$2:$CB$131,78,FALSE)</f>
        <v>0.352740197044009</v>
      </c>
      <c r="AW98" s="11">
        <f>VLOOKUP($A98,'2021 Team Advanced Stats'!$A$2:$CB$131,79,FALSE)</f>
        <v>0.42271293375394298</v>
      </c>
      <c r="AX98" s="11">
        <f>VLOOKUP($A98,'2021 Team Advanced Stats'!$A$2:$CB$131,80,FALSE)</f>
        <v>1.7578864805924399</v>
      </c>
      <c r="AY98" s="17" t="str">
        <f>IFERROR(VLOOKUP($A98,'2021PFF Preseason All Americans'!$H$3:$J$55,2,FALSE),"0")</f>
        <v>0</v>
      </c>
      <c r="AZ98" s="18" t="str">
        <f>IFERROR(VLOOKUP($A98,'2021PFF Preseason All Americans'!$H$3:$J$55,3,FALSE),"0")</f>
        <v>0</v>
      </c>
      <c r="BA98" s="12">
        <f t="shared" si="1"/>
        <v>0</v>
      </c>
    </row>
    <row r="99" spans="1:53" s="11" customFormat="1" x14ac:dyDescent="0.3">
      <c r="A99" s="5" t="s">
        <v>90</v>
      </c>
      <c r="B99" s="5">
        <f>VLOOKUP(A99,'Record-ATS'!$A$2:$E$131,3,FALSE)</f>
        <v>0.33300000000000002</v>
      </c>
      <c r="C99" s="5">
        <f>VLOOKUP(A99,'Record-ATS'!$A$2:$E$131,5,FALSE)</f>
        <v>-0.7</v>
      </c>
      <c r="D99" s="5">
        <f>IFERROR(VLOOKUP(A99,'AP Preseason Rankings'!$C$2:$H$26,2,FALSE),VLOOKUP(A99,'ESPN FPI'!$A$2:$D$131,4,FALSE))</f>
        <v>89</v>
      </c>
      <c r="E99" s="5">
        <f>IFERROR(VLOOKUP(A99,'AP Final Rankings'!$C$2:$H$26,2,FALSE),VLOOKUP(A99,'ESPN FPI'!$A$2:$D$131,4,FALSE))</f>
        <v>89</v>
      </c>
      <c r="F99" s="5">
        <f>IFERROR(VLOOKUP(A99,'ESPN FPI'!$A$2:$C$131,3,FALSE),"NR")</f>
        <v>-5.4</v>
      </c>
      <c r="G99" s="5">
        <f>VLOOKUP($A99,'ESPN FPI'!$A$2:$H$131,5,FALSE)</f>
        <v>81</v>
      </c>
      <c r="H99" s="5">
        <f>VLOOKUP($A99,'ESPN FPI'!$A$2:$H$131,6,FALSE)</f>
        <v>48</v>
      </c>
      <c r="I99" s="5">
        <f>VLOOKUP($A99,'ESPN FPI'!$A$2:$H$131,7,FALSE)</f>
        <v>80</v>
      </c>
      <c r="J99" s="5">
        <f>VLOOKUP($A99,'ESPN FPI'!$A$2:$H$131,8,FALSE)</f>
        <v>102</v>
      </c>
      <c r="K99" s="5">
        <f>VLOOKUP(A99,'ESPN Efficiency'!$A$2:$E$131,3,FALSE)</f>
        <v>37.700000000000003</v>
      </c>
      <c r="L99" s="5">
        <f>VLOOKUP($A99,'ESPN Efficiency'!$A$2:$E$131,4,FALSE)</f>
        <v>24.6</v>
      </c>
      <c r="M99" s="5">
        <f>VLOOKUP($A99,'ESPN Efficiency'!$A$2:$E$131,5,FALSE)</f>
        <v>47.7</v>
      </c>
      <c r="N99" s="11">
        <f>VLOOKUP($A99,'2021 Team Advanced Stats'!$A$2:$CB$131,5,FALSE)</f>
        <v>9.2061979880420294E-2</v>
      </c>
      <c r="O99" s="11">
        <f>VLOOKUP($A99,'2021 Team Advanced Stats'!$A$2:$CB$131,6,FALSE)</f>
        <v>62.786270278446601</v>
      </c>
      <c r="P99" s="11">
        <f>VLOOKUP($A99,'2021 Team Advanced Stats'!$A$2:$CB$131,7,FALSE)</f>
        <v>0.36803519061583501</v>
      </c>
      <c r="Q99" s="11">
        <f>VLOOKUP($A99,'2021 Team Advanced Stats'!$A$2:$CB$131,8,FALSE)</f>
        <v>1.12079765708245</v>
      </c>
      <c r="R99" s="11">
        <f>VLOOKUP($A99,'2021 Team Advanced Stats'!$A$2:$CB$131,11,FALSE)</f>
        <v>2.78891752577319</v>
      </c>
      <c r="S99" s="11">
        <f>VLOOKUP($A99,'2021 Team Advanced Stats'!$A$2:$CB$131,18,FALSE)</f>
        <v>3.8222222222222202</v>
      </c>
      <c r="T99" s="11">
        <f>VLOOKUP($A99,'2021 Team Advanced Stats'!$A$2:$CB$131,21,FALSE)</f>
        <v>0.19794721407624599</v>
      </c>
      <c r="U99" s="11">
        <f>VLOOKUP($A99,'2021 Team Advanced Stats'!$A$2:$CB$131,22,FALSE)</f>
        <v>0.13196480938416399</v>
      </c>
      <c r="V99" s="11">
        <f>VLOOKUP($A99,'2021 Team Advanced Stats'!$A$2:$CB$131,23,FALSE)</f>
        <v>6.5982404692082094E-2</v>
      </c>
      <c r="W99" s="11">
        <f>VLOOKUP($A99,'2021 Team Advanced Stats'!$A$2:$CB$131,32,FALSE)</f>
        <v>0.56891495601173003</v>
      </c>
      <c r="X99" s="11">
        <f>VLOOKUP($A99,'2021 Team Advanced Stats'!$A$2:$CB$131,33,FALSE)</f>
        <v>6.7732399127897497E-2</v>
      </c>
      <c r="Y99" s="11">
        <f>VLOOKUP($A99,'2021 Team Advanced Stats'!$A$2:$CB$131,34,FALSE)</f>
        <v>26.2801708616242</v>
      </c>
      <c r="Z99" s="11">
        <f>VLOOKUP($A99,'2021 Team Advanced Stats'!$A$2:$CB$131,35,FALSE)</f>
        <v>0.42268041237113402</v>
      </c>
      <c r="AA99" s="11">
        <f>VLOOKUP($A99,'2021 Team Advanced Stats'!$A$2:$CB$131,36,FALSE)</f>
        <v>0.83434866215910997</v>
      </c>
      <c r="AB99" s="11">
        <f>VLOOKUP($A99,'2021 Team Advanced Stats'!$A$2:$CB$131,37,FALSE)</f>
        <v>0.42961876832844498</v>
      </c>
      <c r="AC99" s="11">
        <f>VLOOKUP($A99,'2021 Team Advanced Stats'!$A$2:$CB$131,38,FALSE)</f>
        <v>0.12995577729584001</v>
      </c>
      <c r="AD99" s="11">
        <f>VLOOKUP($A99,'2021 Team Advanced Stats'!$A$2:$CB$131,39,FALSE)</f>
        <v>38.077042747681197</v>
      </c>
      <c r="AE99" s="11">
        <f>VLOOKUP($A99,'2021 Team Advanced Stats'!$A$2:$CB$131,40,FALSE)</f>
        <v>0.296928327645051</v>
      </c>
      <c r="AF99" s="11">
        <f>VLOOKUP($A99,'2021 Team Advanced Stats'!$A$2:$CB$131,41,FALSE)</f>
        <v>1.6607704750988601</v>
      </c>
      <c r="AG99" s="11">
        <f>VLOOKUP($A99,'2021 Team Advanced Stats'!$A$2:$CB$131,44,FALSE)</f>
        <v>0.233660426528222</v>
      </c>
      <c r="AH99" s="11">
        <f>VLOOKUP($A99,'2021 Team Advanced Stats'!$A$2:$CB$131,45,FALSE)</f>
        <v>189.49860591438801</v>
      </c>
      <c r="AI99" s="11">
        <f>VLOOKUP($A99,'2021 Team Advanced Stats'!$A$2:$CB$131,46,FALSE)</f>
        <v>0.44636251541306998</v>
      </c>
      <c r="AJ99" s="11">
        <f>VLOOKUP($A99,'2021 Team Advanced Stats'!$A$2:$CB$131,47,FALSE)</f>
        <v>1.27875858404031</v>
      </c>
      <c r="AK99" s="11">
        <f>VLOOKUP($A99,'2021 Team Advanced Stats'!$A$2:$CB$131,50,FALSE)</f>
        <v>3.2463840399002399</v>
      </c>
      <c r="AL99" s="11">
        <f>VLOOKUP($A99,'2021 Team Advanced Stats'!$A$2:$CB$131,57,FALSE)</f>
        <v>3.73684210526315</v>
      </c>
      <c r="AM99" s="11">
        <f>VLOOKUP($A99,'2021 Team Advanced Stats'!$A$2:$CB$131,60,FALSE)</f>
        <v>0.14303329223181199</v>
      </c>
      <c r="AN99" s="11">
        <f>VLOOKUP($A99,'2021 Team Advanced Stats'!$A$2:$CB$131,61,FALSE)</f>
        <v>9.1245376078914905E-2</v>
      </c>
      <c r="AO99" s="11">
        <f>VLOOKUP($A99,'2021 Team Advanced Stats'!$A$2:$CB$131,62,FALSE)</f>
        <v>5.1787916152897601E-2</v>
      </c>
      <c r="AP99" s="11">
        <f>VLOOKUP($A99,'2021 Team Advanced Stats'!$A$2:$CB$131,72,FALSE)</f>
        <v>0.494451294697903</v>
      </c>
      <c r="AQ99" s="11">
        <f>VLOOKUP($A99,'2021 Team Advanced Stats'!$A$2:$CB$131,73,FALSE)</f>
        <v>0.20881672343645499</v>
      </c>
      <c r="AR99" s="11">
        <f>VLOOKUP($A99,'2021 Team Advanced Stats'!$A$2:$CB$131,74,FALSE)</f>
        <v>83.735506098018703</v>
      </c>
      <c r="AS99" s="11">
        <f>VLOOKUP($A99,'2021 Team Advanced Stats'!$A$2:$CB$131,75,FALSE)</f>
        <v>0.47630922693266797</v>
      </c>
      <c r="AT99" s="11">
        <f>VLOOKUP($A99,'2021 Team Advanced Stats'!$A$2:$CB$131,76,FALSE)</f>
        <v>1.016705374474</v>
      </c>
      <c r="AU99" s="11">
        <f>VLOOKUP($A99,'2021 Team Advanced Stats'!$A$2:$CB$131,77,FALSE)</f>
        <v>0.50431565967940795</v>
      </c>
      <c r="AV99" s="11">
        <f>VLOOKUP($A99,'2021 Team Advanced Stats'!$A$2:$CB$131,78,FALSE)</f>
        <v>0.277018038648146</v>
      </c>
      <c r="AW99" s="11">
        <f>VLOOKUP($A99,'2021 Team Advanced Stats'!$A$2:$CB$131,79,FALSE)</f>
        <v>0.41809290953545197</v>
      </c>
      <c r="AX99" s="11">
        <f>VLOOKUP($A99,'2021 Team Advanced Stats'!$A$2:$CB$131,80,FALSE)</f>
        <v>1.5714612918015101</v>
      </c>
      <c r="AY99" s="17" t="str">
        <f>IFERROR(VLOOKUP($A99,'2021PFF Preseason All Americans'!$H$3:$J$55,2,FALSE),"0")</f>
        <v>0</v>
      </c>
      <c r="AZ99" s="18" t="str">
        <f>IFERROR(VLOOKUP($A99,'2021PFF Preseason All Americans'!$H$3:$J$55,3,FALSE),"0")</f>
        <v>0</v>
      </c>
      <c r="BA99" s="12">
        <f t="shared" si="1"/>
        <v>0</v>
      </c>
    </row>
    <row r="100" spans="1:53" s="11" customFormat="1" x14ac:dyDescent="0.3">
      <c r="A100" s="5" t="s">
        <v>157</v>
      </c>
      <c r="B100" s="5">
        <f>VLOOKUP(A100,'Record-ATS'!$A$2:$E$131,3,FALSE)</f>
        <v>0.33300000000000002</v>
      </c>
      <c r="C100" s="5">
        <f>VLOOKUP(A100,'Record-ATS'!$A$2:$E$131,5,FALSE)</f>
        <v>5.8</v>
      </c>
      <c r="D100" s="5">
        <f>IFERROR(VLOOKUP(A100,'AP Preseason Rankings'!$C$2:$H$26,2,FALSE),VLOOKUP(A100,'ESPN FPI'!$A$2:$D$131,4,FALSE))</f>
        <v>120</v>
      </c>
      <c r="E100" s="5">
        <f>IFERROR(VLOOKUP(A100,'AP Final Rankings'!$C$2:$H$26,2,FALSE),VLOOKUP(A100,'ESPN FPI'!$A$2:$D$131,4,FALSE))</f>
        <v>120</v>
      </c>
      <c r="F100" s="5">
        <f>IFERROR(VLOOKUP(A100,'ESPN FPI'!$A$2:$C$131,3,FALSE),"NR")</f>
        <v>-16.600000000000001</v>
      </c>
      <c r="G100" s="5">
        <f>VLOOKUP($A100,'ESPN FPI'!$A$2:$H$131,5,FALSE)</f>
        <v>105</v>
      </c>
      <c r="H100" s="5">
        <f>VLOOKUP($A100,'ESPN FPI'!$A$2:$H$131,6,FALSE)</f>
        <v>79</v>
      </c>
      <c r="I100" s="5">
        <f>VLOOKUP($A100,'ESPN FPI'!$A$2:$H$131,7,FALSE)</f>
        <v>109</v>
      </c>
      <c r="J100" s="5">
        <f>VLOOKUP($A100,'ESPN FPI'!$A$2:$H$131,8,FALSE)</f>
        <v>113</v>
      </c>
      <c r="K100" s="5">
        <f>VLOOKUP(A100,'ESPN Efficiency'!$A$2:$E$131,3,FALSE)</f>
        <v>24.8</v>
      </c>
      <c r="L100" s="5">
        <f>VLOOKUP($A100,'ESPN Efficiency'!$A$2:$E$131,4,FALSE)</f>
        <v>23</v>
      </c>
      <c r="M100" s="5">
        <f>VLOOKUP($A100,'ESPN Efficiency'!$A$2:$E$131,5,FALSE)</f>
        <v>37.1</v>
      </c>
      <c r="N100" s="11">
        <f>VLOOKUP($A100,'2021 Team Advanced Stats'!$A$2:$CB$131,5,FALSE)</f>
        <v>0.102865197214037</v>
      </c>
      <c r="O100" s="11">
        <f>VLOOKUP($A100,'2021 Team Advanced Stats'!$A$2:$CB$131,6,FALSE)</f>
        <v>78.691875868738705</v>
      </c>
      <c r="P100" s="11">
        <f>VLOOKUP($A100,'2021 Team Advanced Stats'!$A$2:$CB$131,7,FALSE)</f>
        <v>0.35424836601307103</v>
      </c>
      <c r="Q100" s="11">
        <f>VLOOKUP($A100,'2021 Team Advanced Stats'!$A$2:$CB$131,8,FALSE)</f>
        <v>1.34097014867624</v>
      </c>
      <c r="R100" s="11">
        <f>VLOOKUP($A100,'2021 Team Advanced Stats'!$A$2:$CB$131,11,FALSE)</f>
        <v>2.5765700483091698</v>
      </c>
      <c r="S100" s="11">
        <f>VLOOKUP($A100,'2021 Team Advanced Stats'!$A$2:$CB$131,18,FALSE)</f>
        <v>3.3965517241379302</v>
      </c>
      <c r="T100" s="11">
        <f>VLOOKUP($A100,'2021 Team Advanced Stats'!$A$2:$CB$131,21,FALSE)</f>
        <v>0.20522875816993399</v>
      </c>
      <c r="U100" s="11">
        <f>VLOOKUP($A100,'2021 Team Advanced Stats'!$A$2:$CB$131,22,FALSE)</f>
        <v>0.15816993464052201</v>
      </c>
      <c r="V100" s="11">
        <f>VLOOKUP($A100,'2021 Team Advanced Stats'!$A$2:$CB$131,23,FALSE)</f>
        <v>4.7058823529411702E-2</v>
      </c>
      <c r="W100" s="11">
        <f>VLOOKUP($A100,'2021 Team Advanced Stats'!$A$2:$CB$131,32,FALSE)</f>
        <v>0.54117647058823504</v>
      </c>
      <c r="X100" s="11">
        <f>VLOOKUP($A100,'2021 Team Advanced Stats'!$A$2:$CB$131,33,FALSE)</f>
        <v>2.6859696333210201E-2</v>
      </c>
      <c r="Y100" s="11">
        <f>VLOOKUP($A100,'2021 Team Advanced Stats'!$A$2:$CB$131,34,FALSE)</f>
        <v>11.119914281949001</v>
      </c>
      <c r="Z100" s="11">
        <f>VLOOKUP($A100,'2021 Team Advanced Stats'!$A$2:$CB$131,35,FALSE)</f>
        <v>0.364734299516908</v>
      </c>
      <c r="AA100" s="11">
        <f>VLOOKUP($A100,'2021 Team Advanced Stats'!$A$2:$CB$131,36,FALSE)</f>
        <v>0.98660939767837597</v>
      </c>
      <c r="AB100" s="11">
        <f>VLOOKUP($A100,'2021 Team Advanced Stats'!$A$2:$CB$131,37,FALSE)</f>
        <v>0.45620915032679699</v>
      </c>
      <c r="AC100" s="11">
        <f>VLOOKUP($A100,'2021 Team Advanced Stats'!$A$2:$CB$131,38,FALSE)</f>
        <v>0.19860434924298201</v>
      </c>
      <c r="AD100" s="11">
        <f>VLOOKUP($A100,'2021 Team Advanced Stats'!$A$2:$CB$131,39,FALSE)</f>
        <v>69.3129178858008</v>
      </c>
      <c r="AE100" s="11">
        <f>VLOOKUP($A100,'2021 Team Advanced Stats'!$A$2:$CB$131,40,FALSE)</f>
        <v>0.34383954154727697</v>
      </c>
      <c r="AF100" s="11">
        <f>VLOOKUP($A100,'2021 Team Advanced Stats'!$A$2:$CB$131,41,FALSE)</f>
        <v>1.7868740936818901</v>
      </c>
      <c r="AG100" s="11">
        <f>VLOOKUP($A100,'2021 Team Advanced Stats'!$A$2:$CB$131,44,FALSE)</f>
        <v>0.282270141292216</v>
      </c>
      <c r="AH100" s="11">
        <f>VLOOKUP($A100,'2021 Team Advanced Stats'!$A$2:$CB$131,45,FALSE)</f>
        <v>221.86433105568199</v>
      </c>
      <c r="AI100" s="11">
        <f>VLOOKUP($A100,'2021 Team Advanced Stats'!$A$2:$CB$131,46,FALSE)</f>
        <v>0.46819338422391799</v>
      </c>
      <c r="AJ100" s="11">
        <f>VLOOKUP($A100,'2021 Team Advanced Stats'!$A$2:$CB$131,47,FALSE)</f>
        <v>1.26189900276258</v>
      </c>
      <c r="AK100" s="11">
        <f>VLOOKUP($A100,'2021 Team Advanced Stats'!$A$2:$CB$131,50,FALSE)</f>
        <v>3.4440506329113898</v>
      </c>
      <c r="AL100" s="11">
        <f>VLOOKUP($A100,'2021 Team Advanced Stats'!$A$2:$CB$131,57,FALSE)</f>
        <v>4.33766233766233</v>
      </c>
      <c r="AM100" s="11">
        <f>VLOOKUP($A100,'2021 Team Advanced Stats'!$A$2:$CB$131,60,FALSE)</f>
        <v>0.15267175572519001</v>
      </c>
      <c r="AN100" s="11">
        <f>VLOOKUP($A100,'2021 Team Advanced Stats'!$A$2:$CB$131,61,FALSE)</f>
        <v>9.5419847328244198E-2</v>
      </c>
      <c r="AO100" s="11">
        <f>VLOOKUP($A100,'2021 Team Advanced Stats'!$A$2:$CB$131,62,FALSE)</f>
        <v>5.7251908396946501E-2</v>
      </c>
      <c r="AP100" s="11">
        <f>VLOOKUP($A100,'2021 Team Advanced Stats'!$A$2:$CB$131,72,FALSE)</f>
        <v>0.50254452926208604</v>
      </c>
      <c r="AQ100" s="11">
        <f>VLOOKUP($A100,'2021 Team Advanced Stats'!$A$2:$CB$131,73,FALSE)</f>
        <v>0.18246164204526999</v>
      </c>
      <c r="AR100" s="11">
        <f>VLOOKUP($A100,'2021 Team Advanced Stats'!$A$2:$CB$131,74,FALSE)</f>
        <v>72.072348607881807</v>
      </c>
      <c r="AS100" s="11">
        <f>VLOOKUP($A100,'2021 Team Advanced Stats'!$A$2:$CB$131,75,FALSE)</f>
        <v>0.46075949367088598</v>
      </c>
      <c r="AT100" s="11">
        <f>VLOOKUP($A100,'2021 Team Advanced Stats'!$A$2:$CB$131,76,FALSE)</f>
        <v>0.97295567200830502</v>
      </c>
      <c r="AU100" s="11">
        <f>VLOOKUP($A100,'2021 Team Advanced Stats'!$A$2:$CB$131,77,FALSE)</f>
        <v>0.49618320610687</v>
      </c>
      <c r="AV100" s="11">
        <f>VLOOKUP($A100,'2021 Team Advanced Stats'!$A$2:$CB$131,78,FALSE)</f>
        <v>0.38908473938099503</v>
      </c>
      <c r="AW100" s="11">
        <f>VLOOKUP($A100,'2021 Team Advanced Stats'!$A$2:$CB$131,79,FALSE)</f>
        <v>0.47692307692307601</v>
      </c>
      <c r="AX100" s="11">
        <f>VLOOKUP($A100,'2021 Team Advanced Stats'!$A$2:$CB$131,80,FALSE)</f>
        <v>1.5446284984468699</v>
      </c>
      <c r="AY100" s="17" t="str">
        <f>IFERROR(VLOOKUP($A100,'2021PFF Preseason All Americans'!$H$3:$J$55,2,FALSE),"0")</f>
        <v>0</v>
      </c>
      <c r="AZ100" s="18" t="str">
        <f>IFERROR(VLOOKUP($A100,'2021PFF Preseason All Americans'!$H$3:$J$55,3,FALSE),"0")</f>
        <v>0</v>
      </c>
      <c r="BA100" s="12">
        <f t="shared" si="1"/>
        <v>0</v>
      </c>
    </row>
    <row r="101" spans="1:53" s="11" customFormat="1" x14ac:dyDescent="0.3">
      <c r="A101" s="5" t="s">
        <v>91</v>
      </c>
      <c r="B101" s="5">
        <f>VLOOKUP(A101,'Record-ATS'!$A$2:$E$131,3,FALSE)</f>
        <v>0.33300000000000002</v>
      </c>
      <c r="C101" s="5">
        <f>VLOOKUP(A101,'Record-ATS'!$A$2:$E$131,5,FALSE)</f>
        <v>2.4</v>
      </c>
      <c r="D101" s="5">
        <f>IFERROR(VLOOKUP(A101,'AP Preseason Rankings'!$C$2:$H$26,2,FALSE),VLOOKUP(A101,'ESPN FPI'!$A$2:$D$131,4,FALSE))</f>
        <v>101</v>
      </c>
      <c r="E101" s="5">
        <f>IFERROR(VLOOKUP(A101,'AP Final Rankings'!$C$2:$H$26,2,FALSE),VLOOKUP(A101,'ESPN FPI'!$A$2:$D$131,4,FALSE))</f>
        <v>101</v>
      </c>
      <c r="F101" s="5">
        <f>IFERROR(VLOOKUP(A101,'ESPN FPI'!$A$2:$C$131,3,FALSE),"NR")</f>
        <v>-9.1</v>
      </c>
      <c r="G101" s="5">
        <f>VLOOKUP($A101,'ESPN FPI'!$A$2:$H$131,5,FALSE)</f>
        <v>89</v>
      </c>
      <c r="H101" s="5">
        <f>VLOOKUP($A101,'ESPN FPI'!$A$2:$H$131,6,FALSE)</f>
        <v>65</v>
      </c>
      <c r="I101" s="5">
        <f>VLOOKUP($A101,'ESPN FPI'!$A$2:$H$131,7,FALSE)</f>
        <v>89</v>
      </c>
      <c r="J101" s="5">
        <f>VLOOKUP($A101,'ESPN FPI'!$A$2:$H$131,8,FALSE)</f>
        <v>104</v>
      </c>
      <c r="K101" s="5">
        <f>VLOOKUP(A101,'ESPN Efficiency'!$A$2:$E$131,3,FALSE)</f>
        <v>37.9</v>
      </c>
      <c r="L101" s="5">
        <f>VLOOKUP($A101,'ESPN Efficiency'!$A$2:$E$131,4,FALSE)</f>
        <v>34.9</v>
      </c>
      <c r="M101" s="5">
        <f>VLOOKUP($A101,'ESPN Efficiency'!$A$2:$E$131,5,FALSE)</f>
        <v>46.8</v>
      </c>
      <c r="N101" s="11">
        <f>VLOOKUP($A101,'2021 Team Advanced Stats'!$A$2:$CB$131,5,FALSE)</f>
        <v>0.121610284852498</v>
      </c>
      <c r="O101" s="11">
        <f>VLOOKUP($A101,'2021 Team Advanced Stats'!$A$2:$CB$131,6,FALSE)</f>
        <v>94.612801615244095</v>
      </c>
      <c r="P101" s="11">
        <f>VLOOKUP($A101,'2021 Team Advanced Stats'!$A$2:$CB$131,7,FALSE)</f>
        <v>0.37017994858611802</v>
      </c>
      <c r="Q101" s="11">
        <f>VLOOKUP($A101,'2021 Team Advanced Stats'!$A$2:$CB$131,8,FALSE)</f>
        <v>1.17131177860674</v>
      </c>
      <c r="R101" s="11">
        <f>VLOOKUP($A101,'2021 Team Advanced Stats'!$A$2:$CB$131,11,FALSE)</f>
        <v>2.9379416282642001</v>
      </c>
      <c r="S101" s="11">
        <f>VLOOKUP($A101,'2021 Team Advanced Stats'!$A$2:$CB$131,18,FALSE)</f>
        <v>3.8727272727272699</v>
      </c>
      <c r="T101" s="11">
        <f>VLOOKUP($A101,'2021 Team Advanced Stats'!$A$2:$CB$131,21,FALSE)</f>
        <v>0.140102827763496</v>
      </c>
      <c r="U101" s="11">
        <f>VLOOKUP($A101,'2021 Team Advanced Stats'!$A$2:$CB$131,22,FALSE)</f>
        <v>0.12596401028277601</v>
      </c>
      <c r="V101" s="11">
        <f>VLOOKUP($A101,'2021 Team Advanced Stats'!$A$2:$CB$131,23,FALSE)</f>
        <v>1.41388174807197E-2</v>
      </c>
      <c r="W101" s="11">
        <f>VLOOKUP($A101,'2021 Team Advanced Stats'!$A$2:$CB$131,32,FALSE)</f>
        <v>0.83676092544987102</v>
      </c>
      <c r="X101" s="11">
        <f>VLOOKUP($A101,'2021 Team Advanced Stats'!$A$2:$CB$131,33,FALSE)</f>
        <v>0.15835134322043501</v>
      </c>
      <c r="Y101" s="11">
        <f>VLOOKUP($A101,'2021 Team Advanced Stats'!$A$2:$CB$131,34,FALSE)</f>
        <v>103.086724436503</v>
      </c>
      <c r="Z101" s="11">
        <f>VLOOKUP($A101,'2021 Team Advanced Stats'!$A$2:$CB$131,35,FALSE)</f>
        <v>0.39170506912442399</v>
      </c>
      <c r="AA101" s="11">
        <f>VLOOKUP($A101,'2021 Team Advanced Stats'!$A$2:$CB$131,36,FALSE)</f>
        <v>1.0906215038642399</v>
      </c>
      <c r="AB101" s="11">
        <f>VLOOKUP($A101,'2021 Team Advanced Stats'!$A$2:$CB$131,37,FALSE)</f>
        <v>0.160668380462724</v>
      </c>
      <c r="AC101" s="11">
        <f>VLOOKUP($A101,'2021 Team Advanced Stats'!$A$2:$CB$131,38,FALSE)</f>
        <v>-4.0244598235538401E-2</v>
      </c>
      <c r="AD101" s="11">
        <f>VLOOKUP($A101,'2021 Team Advanced Stats'!$A$2:$CB$131,39,FALSE)</f>
        <v>-5.0305747794422997</v>
      </c>
      <c r="AE101" s="11">
        <f>VLOOKUP($A101,'2021 Team Advanced Stats'!$A$2:$CB$131,40,FALSE)</f>
        <v>0.26400000000000001</v>
      </c>
      <c r="AF101" s="11">
        <f>VLOOKUP($A101,'2021 Team Advanced Stats'!$A$2:$CB$131,41,FALSE)</f>
        <v>1.79482753798061</v>
      </c>
      <c r="AG101" s="11">
        <f>VLOOKUP($A101,'2021 Team Advanced Stats'!$A$2:$CB$131,44,FALSE)</f>
        <v>0.216469504816235</v>
      </c>
      <c r="AH101" s="11">
        <f>VLOOKUP($A101,'2021 Team Advanced Stats'!$A$2:$CB$131,45,FALSE)</f>
        <v>149.79689733283399</v>
      </c>
      <c r="AI101" s="11">
        <f>VLOOKUP($A101,'2021 Team Advanced Stats'!$A$2:$CB$131,46,FALSE)</f>
        <v>0.42630057803468202</v>
      </c>
      <c r="AJ101" s="11">
        <f>VLOOKUP($A101,'2021 Team Advanced Stats'!$A$2:$CB$131,47,FALSE)</f>
        <v>1.32017685194909</v>
      </c>
      <c r="AK101" s="11">
        <f>VLOOKUP($A101,'2021 Team Advanced Stats'!$A$2:$CB$131,50,FALSE)</f>
        <v>2.6441176470588199</v>
      </c>
      <c r="AL101" s="11">
        <f>VLOOKUP($A101,'2021 Team Advanced Stats'!$A$2:$CB$131,57,FALSE)</f>
        <v>3.87323943661971</v>
      </c>
      <c r="AM101" s="11">
        <f>VLOOKUP($A101,'2021 Team Advanced Stats'!$A$2:$CB$131,60,FALSE)</f>
        <v>0.16112716763005699</v>
      </c>
      <c r="AN101" s="11">
        <f>VLOOKUP($A101,'2021 Team Advanced Stats'!$A$2:$CB$131,61,FALSE)</f>
        <v>0.111994219653179</v>
      </c>
      <c r="AO101" s="11">
        <f>VLOOKUP($A101,'2021 Team Advanced Stats'!$A$2:$CB$131,62,FALSE)</f>
        <v>4.9132947976878602E-2</v>
      </c>
      <c r="AP101" s="11">
        <f>VLOOKUP($A101,'2021 Team Advanced Stats'!$A$2:$CB$131,72,FALSE)</f>
        <v>0.540462427745664</v>
      </c>
      <c r="AQ101" s="11">
        <f>VLOOKUP($A101,'2021 Team Advanced Stats'!$A$2:$CB$131,73,FALSE)</f>
        <v>0.12826281925712299</v>
      </c>
      <c r="AR101" s="11">
        <f>VLOOKUP($A101,'2021 Team Advanced Stats'!$A$2:$CB$131,74,FALSE)</f>
        <v>47.9702944021642</v>
      </c>
      <c r="AS101" s="11">
        <f>VLOOKUP($A101,'2021 Team Advanced Stats'!$A$2:$CB$131,75,FALSE)</f>
        <v>0.41711229946523998</v>
      </c>
      <c r="AT101" s="11">
        <f>VLOOKUP($A101,'2021 Team Advanced Stats'!$A$2:$CB$131,76,FALSE)</f>
        <v>1.0700130539160799</v>
      </c>
      <c r="AU101" s="11">
        <f>VLOOKUP($A101,'2021 Team Advanced Stats'!$A$2:$CB$131,77,FALSE)</f>
        <v>0.459537572254335</v>
      </c>
      <c r="AV101" s="11">
        <f>VLOOKUP($A101,'2021 Team Advanced Stats'!$A$2:$CB$131,78,FALSE)</f>
        <v>0.32020944317820899</v>
      </c>
      <c r="AW101" s="11">
        <f>VLOOKUP($A101,'2021 Team Advanced Stats'!$A$2:$CB$131,79,FALSE)</f>
        <v>0.437106918238993</v>
      </c>
      <c r="AX101" s="11">
        <f>VLOOKUP($A101,'2021 Team Advanced Stats'!$A$2:$CB$131,80,FALSE)</f>
        <v>1.6009362224033901</v>
      </c>
      <c r="AY101" s="17" t="str">
        <f>IFERROR(VLOOKUP($A101,'2021PFF Preseason All Americans'!$H$3:$J$55,2,FALSE),"0")</f>
        <v>0</v>
      </c>
      <c r="AZ101" s="18" t="str">
        <f>IFERROR(VLOOKUP($A101,'2021PFF Preseason All Americans'!$H$3:$J$55,3,FALSE),"0")</f>
        <v>0</v>
      </c>
      <c r="BA101" s="12">
        <f t="shared" si="1"/>
        <v>0</v>
      </c>
    </row>
    <row r="102" spans="1:53" s="11" customFormat="1" x14ac:dyDescent="0.3">
      <c r="A102" s="5" t="s">
        <v>92</v>
      </c>
      <c r="B102" s="5">
        <f>VLOOKUP(A102,'Record-ATS'!$A$2:$E$131,3,FALSE)</f>
        <v>0.33300000000000002</v>
      </c>
      <c r="C102" s="5">
        <f>VLOOKUP(A102,'Record-ATS'!$A$2:$E$131,5,FALSE)</f>
        <v>-7</v>
      </c>
      <c r="D102" s="5">
        <f>IFERROR(VLOOKUP(A102,'AP Preseason Rankings'!$C$2:$H$26,2,FALSE),VLOOKUP(A102,'ESPN FPI'!$A$2:$D$131,4,FALSE))</f>
        <v>122</v>
      </c>
      <c r="E102" s="5">
        <f>IFERROR(VLOOKUP(A102,'AP Final Rankings'!$C$2:$H$26,2,FALSE),VLOOKUP(A102,'ESPN FPI'!$A$2:$D$131,4,FALSE))</f>
        <v>122</v>
      </c>
      <c r="F102" s="5">
        <f>IFERROR(VLOOKUP(A102,'ESPN FPI'!$A$2:$C$131,3,FALSE),"NR")</f>
        <v>-18.100000000000001</v>
      </c>
      <c r="G102" s="5">
        <f>VLOOKUP($A102,'ESPN FPI'!$A$2:$H$131,5,FALSE)</f>
        <v>106</v>
      </c>
      <c r="H102" s="5">
        <f>VLOOKUP($A102,'ESPN FPI'!$A$2:$H$131,6,FALSE)</f>
        <v>93</v>
      </c>
      <c r="I102" s="5">
        <f>VLOOKUP($A102,'ESPN FPI'!$A$2:$H$131,7,FALSE)</f>
        <v>106</v>
      </c>
      <c r="J102" s="5">
        <f>VLOOKUP($A102,'ESPN FPI'!$A$2:$H$131,8,FALSE)</f>
        <v>109</v>
      </c>
      <c r="K102" s="5">
        <f>VLOOKUP(A102,'ESPN Efficiency'!$A$2:$E$131,3,FALSE)</f>
        <v>21.1</v>
      </c>
      <c r="L102" s="5">
        <f>VLOOKUP($A102,'ESPN Efficiency'!$A$2:$E$131,4,FALSE)</f>
        <v>30.9</v>
      </c>
      <c r="M102" s="5">
        <f>VLOOKUP($A102,'ESPN Efficiency'!$A$2:$E$131,5,FALSE)</f>
        <v>24.9</v>
      </c>
      <c r="N102" s="11">
        <f>VLOOKUP($A102,'2021 Team Advanced Stats'!$A$2:$CB$131,5,FALSE)</f>
        <v>0.15495011139606099</v>
      </c>
      <c r="O102" s="11">
        <f>VLOOKUP($A102,'2021 Team Advanced Stats'!$A$2:$CB$131,6,FALSE)</f>
        <v>124.115039228245</v>
      </c>
      <c r="P102" s="11">
        <f>VLOOKUP($A102,'2021 Team Advanced Stats'!$A$2:$CB$131,7,FALSE)</f>
        <v>0.401997503121098</v>
      </c>
      <c r="Q102" s="11">
        <f>VLOOKUP($A102,'2021 Team Advanced Stats'!$A$2:$CB$131,8,FALSE)</f>
        <v>1.24806618473148</v>
      </c>
      <c r="R102" s="11">
        <f>VLOOKUP($A102,'2021 Team Advanced Stats'!$A$2:$CB$131,11,FALSE)</f>
        <v>2.94988610478359</v>
      </c>
      <c r="S102" s="11">
        <f>VLOOKUP($A102,'2021 Team Advanced Stats'!$A$2:$CB$131,18,FALSE)</f>
        <v>3.83928571428571</v>
      </c>
      <c r="T102" s="11">
        <f>VLOOKUP($A102,'2021 Team Advanced Stats'!$A$2:$CB$131,21,FALSE)</f>
        <v>0.174157303370786</v>
      </c>
      <c r="U102" s="11">
        <f>VLOOKUP($A102,'2021 Team Advanced Stats'!$A$2:$CB$131,22,FALSE)</f>
        <v>0.102996254681647</v>
      </c>
      <c r="V102" s="11">
        <f>VLOOKUP($A102,'2021 Team Advanced Stats'!$A$2:$CB$131,23,FALSE)</f>
        <v>7.1161048689138501E-2</v>
      </c>
      <c r="W102" s="11">
        <f>VLOOKUP($A102,'2021 Team Advanced Stats'!$A$2:$CB$131,32,FALSE)</f>
        <v>0.54806491885143505</v>
      </c>
      <c r="X102" s="11">
        <f>VLOOKUP($A102,'2021 Team Advanced Stats'!$A$2:$CB$131,33,FALSE)</f>
        <v>8.5776934917801001E-2</v>
      </c>
      <c r="Y102" s="11">
        <f>VLOOKUP($A102,'2021 Team Advanced Stats'!$A$2:$CB$131,34,FALSE)</f>
        <v>37.6560744289146</v>
      </c>
      <c r="Z102" s="11">
        <f>VLOOKUP($A102,'2021 Team Advanced Stats'!$A$2:$CB$131,35,FALSE)</f>
        <v>0.38041002277904301</v>
      </c>
      <c r="AA102" s="11">
        <f>VLOOKUP($A102,'2021 Team Advanced Stats'!$A$2:$CB$131,36,FALSE)</f>
        <v>0.95558038533020195</v>
      </c>
      <c r="AB102" s="11">
        <f>VLOOKUP($A102,'2021 Team Advanced Stats'!$A$2:$CB$131,37,FALSE)</f>
        <v>0.436953807740324</v>
      </c>
      <c r="AC102" s="11">
        <f>VLOOKUP($A102,'2021 Team Advanced Stats'!$A$2:$CB$131,38,FALSE)</f>
        <v>0.30346410363698401</v>
      </c>
      <c r="AD102" s="11">
        <f>VLOOKUP($A102,'2021 Team Advanced Stats'!$A$2:$CB$131,39,FALSE)</f>
        <v>106.212436272944</v>
      </c>
      <c r="AE102" s="11">
        <f>VLOOKUP($A102,'2021 Team Advanced Stats'!$A$2:$CB$131,40,FALSE)</f>
        <v>0.44285714285714201</v>
      </c>
      <c r="AF102" s="11">
        <f>VLOOKUP($A102,'2021 Team Advanced Stats'!$A$2:$CB$131,41,FALSE)</f>
        <v>1.5631960460218901</v>
      </c>
      <c r="AG102" s="11">
        <f>VLOOKUP($A102,'2021 Team Advanced Stats'!$A$2:$CB$131,44,FALSE)</f>
        <v>0.28495329642141898</v>
      </c>
      <c r="AH102" s="11">
        <f>VLOOKUP($A102,'2021 Team Advanced Stats'!$A$2:$CB$131,45,FALSE)</f>
        <v>213.430019019642</v>
      </c>
      <c r="AI102" s="11">
        <f>VLOOKUP($A102,'2021 Team Advanced Stats'!$A$2:$CB$131,46,FALSE)</f>
        <v>0.47129506008010602</v>
      </c>
      <c r="AJ102" s="11">
        <f>VLOOKUP($A102,'2021 Team Advanced Stats'!$A$2:$CB$131,47,FALSE)</f>
        <v>1.28020343328231</v>
      </c>
      <c r="AK102" s="11">
        <f>VLOOKUP($A102,'2021 Team Advanced Stats'!$A$2:$CB$131,50,FALSE)</f>
        <v>3.2501483679525198</v>
      </c>
      <c r="AL102" s="11">
        <f>VLOOKUP($A102,'2021 Team Advanced Stats'!$A$2:$CB$131,57,FALSE)</f>
        <v>3.9411764705882302</v>
      </c>
      <c r="AM102" s="11">
        <f>VLOOKUP($A102,'2021 Team Advanced Stats'!$A$2:$CB$131,60,FALSE)</f>
        <v>0.177570093457943</v>
      </c>
      <c r="AN102" s="11">
        <f>VLOOKUP($A102,'2021 Team Advanced Stats'!$A$2:$CB$131,61,FALSE)</f>
        <v>0.10146862483311</v>
      </c>
      <c r="AO102" s="11">
        <f>VLOOKUP($A102,'2021 Team Advanced Stats'!$A$2:$CB$131,62,FALSE)</f>
        <v>7.6101468624833093E-2</v>
      </c>
      <c r="AP102" s="11">
        <f>VLOOKUP($A102,'2021 Team Advanced Stats'!$A$2:$CB$131,72,FALSE)</f>
        <v>0.44993324432576698</v>
      </c>
      <c r="AQ102" s="11">
        <f>VLOOKUP($A102,'2021 Team Advanced Stats'!$A$2:$CB$131,73,FALSE)</f>
        <v>0.24031973428374201</v>
      </c>
      <c r="AR102" s="11">
        <f>VLOOKUP($A102,'2021 Team Advanced Stats'!$A$2:$CB$131,74,FALSE)</f>
        <v>80.987750453621302</v>
      </c>
      <c r="AS102" s="11">
        <f>VLOOKUP($A102,'2021 Team Advanced Stats'!$A$2:$CB$131,75,FALSE)</f>
        <v>0.47477744807121602</v>
      </c>
      <c r="AT102" s="11">
        <f>VLOOKUP($A102,'2021 Team Advanced Stats'!$A$2:$CB$131,76,FALSE)</f>
        <v>1.02167814313906</v>
      </c>
      <c r="AU102" s="11">
        <f>VLOOKUP($A102,'2021 Team Advanced Stats'!$A$2:$CB$131,77,FALSE)</f>
        <v>0.53271028037383095</v>
      </c>
      <c r="AV102" s="11">
        <f>VLOOKUP($A102,'2021 Team Advanced Stats'!$A$2:$CB$131,78,FALSE)</f>
        <v>0.39804164356339899</v>
      </c>
      <c r="AW102" s="11">
        <f>VLOOKUP($A102,'2021 Team Advanced Stats'!$A$2:$CB$131,79,FALSE)</f>
        <v>0.48370927318295698</v>
      </c>
      <c r="AX102" s="11">
        <f>VLOOKUP($A102,'2021 Team Advanced Stats'!$A$2:$CB$131,80,FALSE)</f>
        <v>1.4945249173388899</v>
      </c>
      <c r="AY102" s="17" t="str">
        <f>IFERROR(VLOOKUP($A102,'2021PFF Preseason All Americans'!$H$3:$J$55,2,FALSE),"0")</f>
        <v>0</v>
      </c>
      <c r="AZ102" s="18" t="str">
        <f>IFERROR(VLOOKUP($A102,'2021PFF Preseason All Americans'!$H$3:$J$55,3,FALSE),"0")</f>
        <v>0</v>
      </c>
      <c r="BA102" s="12">
        <f t="shared" si="1"/>
        <v>0</v>
      </c>
    </row>
    <row r="103" spans="1:53" s="11" customFormat="1" x14ac:dyDescent="0.3">
      <c r="A103" s="5" t="s">
        <v>177</v>
      </c>
      <c r="B103" s="5">
        <f>VLOOKUP(A103,'Record-ATS'!$A$2:$E$131,3,FALSE)</f>
        <v>0.33300000000000002</v>
      </c>
      <c r="C103" s="5">
        <f>VLOOKUP(A103,'Record-ATS'!$A$2:$E$131,5,FALSE)</f>
        <v>-3.6</v>
      </c>
      <c r="D103" s="5">
        <f>IFERROR(VLOOKUP(A103,'AP Preseason Rankings'!$C$2:$H$26,2,FALSE),VLOOKUP(A103,'ESPN FPI'!$A$2:$D$131,4,FALSE))</f>
        <v>119</v>
      </c>
      <c r="E103" s="5">
        <f>IFERROR(VLOOKUP(A103,'AP Final Rankings'!$C$2:$H$26,2,FALSE),VLOOKUP(A103,'ESPN FPI'!$A$2:$D$131,4,FALSE))</f>
        <v>119</v>
      </c>
      <c r="F103" s="5">
        <f>IFERROR(VLOOKUP(A103,'ESPN FPI'!$A$2:$C$131,3,FALSE),"NR")</f>
        <v>-16.3</v>
      </c>
      <c r="G103" s="5">
        <f>VLOOKUP($A103,'ESPN FPI'!$A$2:$H$131,5,FALSE)</f>
        <v>112</v>
      </c>
      <c r="H103" s="5">
        <f>VLOOKUP($A103,'ESPN FPI'!$A$2:$H$131,6,FALSE)</f>
        <v>117</v>
      </c>
      <c r="I103" s="5">
        <f>VLOOKUP($A103,'ESPN FPI'!$A$2:$H$131,7,FALSE)</f>
        <v>118</v>
      </c>
      <c r="J103" s="5">
        <f>VLOOKUP($A103,'ESPN FPI'!$A$2:$H$131,8,FALSE)</f>
        <v>112</v>
      </c>
      <c r="K103" s="5">
        <f>VLOOKUP(A103,'ESPN Efficiency'!$A$2:$E$131,3,FALSE)</f>
        <v>22.8</v>
      </c>
      <c r="L103" s="5">
        <f>VLOOKUP($A103,'ESPN Efficiency'!$A$2:$E$131,4,FALSE)</f>
        <v>26.8</v>
      </c>
      <c r="M103" s="5">
        <f>VLOOKUP($A103,'ESPN Efficiency'!$A$2:$E$131,5,FALSE)</f>
        <v>24.8</v>
      </c>
      <c r="N103" s="11">
        <f>VLOOKUP($A103,'2021 Team Advanced Stats'!$A$2:$CB$131,5,FALSE)</f>
        <v>0.172961796702509</v>
      </c>
      <c r="O103" s="11">
        <f>VLOOKUP($A103,'2021 Team Advanced Stats'!$A$2:$CB$131,6,FALSE)</f>
        <v>128.16469135655899</v>
      </c>
      <c r="P103" s="11">
        <f>VLOOKUP($A103,'2021 Team Advanced Stats'!$A$2:$CB$131,7,FALSE)</f>
        <v>0.41295546558704399</v>
      </c>
      <c r="Q103" s="11">
        <f>VLOOKUP($A103,'2021 Team Advanced Stats'!$A$2:$CB$131,8,FALSE)</f>
        <v>1.20027067900915</v>
      </c>
      <c r="R103" s="11">
        <f>VLOOKUP($A103,'2021 Team Advanced Stats'!$A$2:$CB$131,11,FALSE)</f>
        <v>3.4126721763085399</v>
      </c>
      <c r="S103" s="11">
        <f>VLOOKUP($A103,'2021 Team Advanced Stats'!$A$2:$CB$131,18,FALSE)</f>
        <v>4.1176470588235201</v>
      </c>
      <c r="T103" s="11">
        <f>VLOOKUP($A103,'2021 Team Advanced Stats'!$A$2:$CB$131,21,FALSE)</f>
        <v>0.21052631578947301</v>
      </c>
      <c r="U103" s="11">
        <f>VLOOKUP($A103,'2021 Team Advanced Stats'!$A$2:$CB$131,22,FALSE)</f>
        <v>0.143049932523616</v>
      </c>
      <c r="V103" s="11">
        <f>VLOOKUP($A103,'2021 Team Advanced Stats'!$A$2:$CB$131,23,FALSE)</f>
        <v>6.7476383265856907E-2</v>
      </c>
      <c r="W103" s="11">
        <f>VLOOKUP($A103,'2021 Team Advanced Stats'!$A$2:$CB$131,32,FALSE)</f>
        <v>0.48987854251012097</v>
      </c>
      <c r="X103" s="11">
        <f>VLOOKUP($A103,'2021 Team Advanced Stats'!$A$2:$CB$131,33,FALSE)</f>
        <v>0.15479787169961301</v>
      </c>
      <c r="Y103" s="11">
        <f>VLOOKUP($A103,'2021 Team Advanced Stats'!$A$2:$CB$131,34,FALSE)</f>
        <v>56.191627426959798</v>
      </c>
      <c r="Z103" s="11">
        <f>VLOOKUP($A103,'2021 Team Advanced Stats'!$A$2:$CB$131,35,FALSE)</f>
        <v>0.45730027548209301</v>
      </c>
      <c r="AA103" s="11">
        <f>VLOOKUP($A103,'2021 Team Advanced Stats'!$A$2:$CB$131,36,FALSE)</f>
        <v>0.90631352899355999</v>
      </c>
      <c r="AB103" s="11">
        <f>VLOOKUP($A103,'2021 Team Advanced Stats'!$A$2:$CB$131,37,FALSE)</f>
        <v>0.49797570850202399</v>
      </c>
      <c r="AC103" s="11">
        <f>VLOOKUP($A103,'2021 Team Advanced Stats'!$A$2:$CB$131,38,FALSE)</f>
        <v>0.21239039145090699</v>
      </c>
      <c r="AD103" s="11">
        <f>VLOOKUP($A103,'2021 Team Advanced Stats'!$A$2:$CB$131,39,FALSE)</f>
        <v>78.372054445385004</v>
      </c>
      <c r="AE103" s="11">
        <f>VLOOKUP($A103,'2021 Team Advanced Stats'!$A$2:$CB$131,40,FALSE)</f>
        <v>0.37940379403794</v>
      </c>
      <c r="AF103" s="11">
        <f>VLOOKUP($A103,'2021 Team Advanced Stats'!$A$2:$CB$131,41,FALSE)</f>
        <v>1.5488198711704999</v>
      </c>
      <c r="AG103" s="11">
        <f>VLOOKUP($A103,'2021 Team Advanced Stats'!$A$2:$CB$131,44,FALSE)</f>
        <v>0.30964634802026603</v>
      </c>
      <c r="AH103" s="11">
        <f>VLOOKUP($A103,'2021 Team Advanced Stats'!$A$2:$CB$131,45,FALSE)</f>
        <v>249.265310156314</v>
      </c>
      <c r="AI103" s="11">
        <f>VLOOKUP($A103,'2021 Team Advanced Stats'!$A$2:$CB$131,46,FALSE)</f>
        <v>0.47950310559006198</v>
      </c>
      <c r="AJ103" s="11">
        <f>VLOOKUP($A103,'2021 Team Advanced Stats'!$A$2:$CB$131,47,FALSE)</f>
        <v>1.18884425446463</v>
      </c>
      <c r="AK103" s="11">
        <f>VLOOKUP($A103,'2021 Team Advanced Stats'!$A$2:$CB$131,50,FALSE)</f>
        <v>3.4886574074074002</v>
      </c>
      <c r="AL103" s="11">
        <f>VLOOKUP($A103,'2021 Team Advanced Stats'!$A$2:$CB$131,57,FALSE)</f>
        <v>4.1818181818181799</v>
      </c>
      <c r="AM103" s="11">
        <f>VLOOKUP($A103,'2021 Team Advanced Stats'!$A$2:$CB$131,60,FALSE)</f>
        <v>0.147826086956521</v>
      </c>
      <c r="AN103" s="11">
        <f>VLOOKUP($A103,'2021 Team Advanced Stats'!$A$2:$CB$131,61,FALSE)</f>
        <v>9.8136645962732902E-2</v>
      </c>
      <c r="AO103" s="11">
        <f>VLOOKUP($A103,'2021 Team Advanced Stats'!$A$2:$CB$131,62,FALSE)</f>
        <v>4.9689440993788803E-2</v>
      </c>
      <c r="AP103" s="11">
        <f>VLOOKUP($A103,'2021 Team Advanced Stats'!$A$2:$CB$131,72,FALSE)</f>
        <v>0.53664596273291898</v>
      </c>
      <c r="AQ103" s="11">
        <f>VLOOKUP($A103,'2021 Team Advanced Stats'!$A$2:$CB$131,73,FALSE)</f>
        <v>0.24091519149259899</v>
      </c>
      <c r="AR103" s="11">
        <f>VLOOKUP($A103,'2021 Team Advanced Stats'!$A$2:$CB$131,74,FALSE)</f>
        <v>104.075362724803</v>
      </c>
      <c r="AS103" s="11">
        <f>VLOOKUP($A103,'2021 Team Advanced Stats'!$A$2:$CB$131,75,FALSE)</f>
        <v>0.47453703703703698</v>
      </c>
      <c r="AT103" s="11">
        <f>VLOOKUP($A103,'2021 Team Advanced Stats'!$A$2:$CB$131,76,FALSE)</f>
        <v>0.97518579291560903</v>
      </c>
      <c r="AU103" s="11">
        <f>VLOOKUP($A103,'2021 Team Advanced Stats'!$A$2:$CB$131,77,FALSE)</f>
        <v>0.45962732919254601</v>
      </c>
      <c r="AV103" s="11">
        <f>VLOOKUP($A103,'2021 Team Advanced Stats'!$A$2:$CB$131,78,FALSE)</f>
        <v>0.40714986558725202</v>
      </c>
      <c r="AW103" s="11">
        <f>VLOOKUP($A103,'2021 Team Advanced Stats'!$A$2:$CB$131,79,FALSE)</f>
        <v>0.48918918918918902</v>
      </c>
      <c r="AX103" s="11">
        <f>VLOOKUP($A103,'2021 Team Advanced Stats'!$A$2:$CB$131,80,FALSE)</f>
        <v>1.43083311975497</v>
      </c>
      <c r="AY103" s="17" t="str">
        <f>IFERROR(VLOOKUP($A103,'2021PFF Preseason All Americans'!$H$3:$J$55,2,FALSE),"0")</f>
        <v>0</v>
      </c>
      <c r="AZ103" s="18" t="str">
        <f>IFERROR(VLOOKUP($A103,'2021PFF Preseason All Americans'!$H$3:$J$55,3,FALSE),"0")</f>
        <v>0</v>
      </c>
      <c r="BA103" s="12">
        <f t="shared" si="1"/>
        <v>0</v>
      </c>
    </row>
    <row r="104" spans="1:53" s="11" customFormat="1" x14ac:dyDescent="0.3">
      <c r="A104" s="5" t="s">
        <v>35</v>
      </c>
      <c r="B104" s="5">
        <f>VLOOKUP(A104,'Record-ATS'!$A$2:$E$131,3,FALSE)</f>
        <v>0.33300000000000002</v>
      </c>
      <c r="C104" s="5">
        <f>VLOOKUP(A104,'Record-ATS'!$A$2:$E$131,5,FALSE)</f>
        <v>-7</v>
      </c>
      <c r="D104" s="5">
        <f>IFERROR(VLOOKUP(A104,'AP Preseason Rankings'!$C$2:$H$26,2,FALSE),VLOOKUP(A104,'ESPN FPI'!$A$2:$D$131,4,FALSE))</f>
        <v>15</v>
      </c>
      <c r="E104" s="5">
        <f>IFERROR(VLOOKUP(A104,'AP Final Rankings'!$C$2:$H$26,2,FALSE),VLOOKUP(A104,'ESPN FPI'!$A$2:$D$131,4,FALSE))</f>
        <v>58</v>
      </c>
      <c r="F104" s="5">
        <f>IFERROR(VLOOKUP(A104,'ESPN FPI'!$A$2:$C$131,3,FALSE),"NR")</f>
        <v>1.7</v>
      </c>
      <c r="G104" s="5">
        <f>VLOOKUP($A104,'ESPN FPI'!$A$2:$H$131,5,FALSE)</f>
        <v>87</v>
      </c>
      <c r="H104" s="5">
        <f>VLOOKUP($A104,'ESPN FPI'!$A$2:$H$131,6,FALSE)</f>
        <v>56</v>
      </c>
      <c r="I104" s="5">
        <f>VLOOKUP($A104,'ESPN FPI'!$A$2:$H$131,7,FALSE)</f>
        <v>85</v>
      </c>
      <c r="J104" s="5">
        <f>VLOOKUP($A104,'ESPN FPI'!$A$2:$H$131,8,FALSE)</f>
        <v>99</v>
      </c>
      <c r="K104" s="5">
        <f>VLOOKUP(A104,'ESPN Efficiency'!$A$2:$E$131,3,FALSE)</f>
        <v>43.4</v>
      </c>
      <c r="L104" s="5">
        <f>VLOOKUP($A104,'ESPN Efficiency'!$A$2:$E$131,4,FALSE)</f>
        <v>54.1</v>
      </c>
      <c r="M104" s="5">
        <f>VLOOKUP($A104,'ESPN Efficiency'!$A$2:$E$131,5,FALSE)</f>
        <v>32.9</v>
      </c>
      <c r="N104" s="11">
        <f>VLOOKUP($A104,'2021 Team Advanced Stats'!$A$2:$CB$131,5,FALSE)</f>
        <v>0.206476643797223</v>
      </c>
      <c r="O104" s="11">
        <f>VLOOKUP($A104,'2021 Team Advanced Stats'!$A$2:$CB$131,6,FALSE)</f>
        <v>181.28649325396199</v>
      </c>
      <c r="P104" s="11">
        <f>VLOOKUP($A104,'2021 Team Advanced Stats'!$A$2:$CB$131,7,FALSE)</f>
        <v>0.46810933940774402</v>
      </c>
      <c r="Q104" s="11">
        <f>VLOOKUP($A104,'2021 Team Advanced Stats'!$A$2:$CB$131,8,FALSE)</f>
        <v>1.15865010482992</v>
      </c>
      <c r="R104" s="11">
        <f>VLOOKUP($A104,'2021 Team Advanced Stats'!$A$2:$CB$131,11,FALSE)</f>
        <v>3.1857526881720402</v>
      </c>
      <c r="S104" s="11">
        <f>VLOOKUP($A104,'2021 Team Advanced Stats'!$A$2:$CB$131,18,FALSE)</f>
        <v>3.76811594202898</v>
      </c>
      <c r="T104" s="11">
        <f>VLOOKUP($A104,'2021 Team Advanced Stats'!$A$2:$CB$131,21,FALSE)</f>
        <v>0.17425968109339399</v>
      </c>
      <c r="U104" s="11">
        <f>VLOOKUP($A104,'2021 Team Advanced Stats'!$A$2:$CB$131,22,FALSE)</f>
        <v>8.54214123006833E-2</v>
      </c>
      <c r="V104" s="11">
        <f>VLOOKUP($A104,'2021 Team Advanced Stats'!$A$2:$CB$131,23,FALSE)</f>
        <v>8.8838268792710701E-2</v>
      </c>
      <c r="W104" s="11">
        <f>VLOOKUP($A104,'2021 Team Advanced Stats'!$A$2:$CB$131,32,FALSE)</f>
        <v>0.42369020501138899</v>
      </c>
      <c r="X104" s="11">
        <f>VLOOKUP($A104,'2021 Team Advanced Stats'!$A$2:$CB$131,33,FALSE)</f>
        <v>0.14918985627845999</v>
      </c>
      <c r="Y104" s="11">
        <f>VLOOKUP($A104,'2021 Team Advanced Stats'!$A$2:$CB$131,34,FALSE)</f>
        <v>55.498626535587299</v>
      </c>
      <c r="Z104" s="11">
        <f>VLOOKUP($A104,'2021 Team Advanced Stats'!$A$2:$CB$131,35,FALSE)</f>
        <v>0.494623655913978</v>
      </c>
      <c r="AA104" s="11">
        <f>VLOOKUP($A104,'2021 Team Advanced Stats'!$A$2:$CB$131,36,FALSE)</f>
        <v>0.87221961644012802</v>
      </c>
      <c r="AB104" s="11">
        <f>VLOOKUP($A104,'2021 Team Advanced Stats'!$A$2:$CB$131,37,FALSE)</f>
        <v>0.57061503416856496</v>
      </c>
      <c r="AC104" s="11">
        <f>VLOOKUP($A104,'2021 Team Advanced Stats'!$A$2:$CB$131,38,FALSE)</f>
        <v>0.26392096953935901</v>
      </c>
      <c r="AD104" s="11">
        <f>VLOOKUP($A104,'2021 Team Advanced Stats'!$A$2:$CB$131,39,FALSE)</f>
        <v>132.22440573921901</v>
      </c>
      <c r="AE104" s="11">
        <f>VLOOKUP($A104,'2021 Team Advanced Stats'!$A$2:$CB$131,40,FALSE)</f>
        <v>0.45309381237524898</v>
      </c>
      <c r="AF104" s="11">
        <f>VLOOKUP($A104,'2021 Team Advanced Stats'!$A$2:$CB$131,41,FALSE)</f>
        <v>1.3908228355071099</v>
      </c>
      <c r="AG104" s="11">
        <f>VLOOKUP($A104,'2021 Team Advanced Stats'!$A$2:$CB$131,44,FALSE)</f>
        <v>0.30229449998207802</v>
      </c>
      <c r="AH104" s="11">
        <f>VLOOKUP($A104,'2021 Team Advanced Stats'!$A$2:$CB$131,45,FALSE)</f>
        <v>218.55892348704299</v>
      </c>
      <c r="AI104" s="11">
        <f>VLOOKUP($A104,'2021 Team Advanced Stats'!$A$2:$CB$131,46,FALSE)</f>
        <v>0.47164591977869902</v>
      </c>
      <c r="AJ104" s="11">
        <f>VLOOKUP($A104,'2021 Team Advanced Stats'!$A$2:$CB$131,47,FALSE)</f>
        <v>1.2716698875025301</v>
      </c>
      <c r="AK104" s="11">
        <f>VLOOKUP($A104,'2021 Team Advanced Stats'!$A$2:$CB$131,50,FALSE)</f>
        <v>3.04392059553349</v>
      </c>
      <c r="AL104" s="11">
        <f>VLOOKUP($A104,'2021 Team Advanced Stats'!$A$2:$CB$131,57,FALSE)</f>
        <v>4.5079365079364999</v>
      </c>
      <c r="AM104" s="11">
        <f>VLOOKUP($A104,'2021 Team Advanced Stats'!$A$2:$CB$131,60,FALSE)</f>
        <v>0.13969571230982</v>
      </c>
      <c r="AN104" s="11">
        <f>VLOOKUP($A104,'2021 Team Advanced Stats'!$A$2:$CB$131,61,FALSE)</f>
        <v>8.85200553250345E-2</v>
      </c>
      <c r="AO104" s="11">
        <f>VLOOKUP($A104,'2021 Team Advanced Stats'!$A$2:$CB$131,62,FALSE)</f>
        <v>5.11756569847856E-2</v>
      </c>
      <c r="AP104" s="11">
        <f>VLOOKUP($A104,'2021 Team Advanced Stats'!$A$2:$CB$131,72,FALSE)</f>
        <v>0.55739972337482702</v>
      </c>
      <c r="AQ104" s="11">
        <f>VLOOKUP($A104,'2021 Team Advanced Stats'!$A$2:$CB$131,73,FALSE)</f>
        <v>0.177607394092724</v>
      </c>
      <c r="AR104" s="11">
        <f>VLOOKUP($A104,'2021 Team Advanced Stats'!$A$2:$CB$131,74,FALSE)</f>
        <v>71.575779819367995</v>
      </c>
      <c r="AS104" s="11">
        <f>VLOOKUP($A104,'2021 Team Advanced Stats'!$A$2:$CB$131,75,FALSE)</f>
        <v>0.45161290322580599</v>
      </c>
      <c r="AT104" s="11">
        <f>VLOOKUP($A104,'2021 Team Advanced Stats'!$A$2:$CB$131,76,FALSE)</f>
        <v>1.0168884410760199</v>
      </c>
      <c r="AU104" s="11">
        <f>VLOOKUP($A104,'2021 Team Advanced Stats'!$A$2:$CB$131,77,FALSE)</f>
        <v>0.44121715076071899</v>
      </c>
      <c r="AV104" s="11">
        <f>VLOOKUP($A104,'2021 Team Advanced Stats'!$A$2:$CB$131,78,FALSE)</f>
        <v>0.46744408930695203</v>
      </c>
      <c r="AW104" s="11">
        <f>VLOOKUP($A104,'2021 Team Advanced Stats'!$A$2:$CB$131,79,FALSE)</f>
        <v>0.49843260188087701</v>
      </c>
      <c r="AX104" s="11">
        <f>VLOOKUP($A104,'2021 Team Advanced Stats'!$A$2:$CB$131,80,FALSE)</f>
        <v>1.5633065117140099</v>
      </c>
      <c r="AY104" s="17" t="str">
        <f>IFERROR(VLOOKUP($A104,'2021PFF Preseason All Americans'!$H$3:$J$55,2,FALSE),"0")</f>
        <v>0</v>
      </c>
      <c r="AZ104" s="18" t="str">
        <f>IFERROR(VLOOKUP($A104,'2021PFF Preseason All Americans'!$H$3:$J$55,3,FALSE),"0")</f>
        <v>0</v>
      </c>
      <c r="BA104" s="12">
        <f t="shared" si="1"/>
        <v>0</v>
      </c>
    </row>
    <row r="105" spans="1:53" s="11" customFormat="1" x14ac:dyDescent="0.3">
      <c r="A105" s="5" t="s">
        <v>39</v>
      </c>
      <c r="B105" s="5">
        <f>VLOOKUP(A105,'Record-ATS'!$A$2:$E$131,3,FALSE)</f>
        <v>0.33300000000000002</v>
      </c>
      <c r="C105" s="5">
        <f>VLOOKUP(A105,'Record-ATS'!$A$2:$E$131,5,FALSE)</f>
        <v>-5</v>
      </c>
      <c r="D105" s="5">
        <f>IFERROR(VLOOKUP(A105,'AP Preseason Rankings'!$C$2:$H$26,2,FALSE),VLOOKUP(A105,'ESPN FPI'!$A$2:$D$131,4,FALSE))</f>
        <v>20</v>
      </c>
      <c r="E105" s="5">
        <f>IFERROR(VLOOKUP(A105,'AP Final Rankings'!$C$2:$H$26,2,FALSE),VLOOKUP(A105,'ESPN FPI'!$A$2:$D$131,4,FALSE))</f>
        <v>62</v>
      </c>
      <c r="F105" s="5">
        <f>IFERROR(VLOOKUP(A105,'ESPN FPI'!$A$2:$C$131,3,FALSE),"NR")</f>
        <v>1.1000000000000001</v>
      </c>
      <c r="G105" s="5">
        <f>VLOOKUP($A105,'ESPN FPI'!$A$2:$H$131,5,FALSE)</f>
        <v>97</v>
      </c>
      <c r="H105" s="5">
        <f>VLOOKUP($A105,'ESPN FPI'!$A$2:$H$131,6,FALSE)</f>
        <v>62</v>
      </c>
      <c r="I105" s="5">
        <f>VLOOKUP($A105,'ESPN FPI'!$A$2:$H$131,7,FALSE)</f>
        <v>84</v>
      </c>
      <c r="J105" s="5">
        <f>VLOOKUP($A105,'ESPN FPI'!$A$2:$H$131,8,FALSE)</f>
        <v>86</v>
      </c>
      <c r="K105" s="5">
        <f>VLOOKUP(A105,'ESPN Efficiency'!$A$2:$E$131,3,FALSE)</f>
        <v>45.3</v>
      </c>
      <c r="L105" s="5">
        <f>VLOOKUP($A105,'ESPN Efficiency'!$A$2:$E$131,4,FALSE)</f>
        <v>30.9</v>
      </c>
      <c r="M105" s="5">
        <f>VLOOKUP($A105,'ESPN Efficiency'!$A$2:$E$131,5,FALSE)</f>
        <v>63.3</v>
      </c>
      <c r="N105" s="11">
        <f>VLOOKUP($A105,'2021 Team Advanced Stats'!$A$2:$CB$131,5,FALSE)</f>
        <v>0.13219519383053499</v>
      </c>
      <c r="O105" s="11">
        <f>VLOOKUP($A105,'2021 Team Advanced Stats'!$A$2:$CB$131,6,FALSE)</f>
        <v>101.39371366802</v>
      </c>
      <c r="P105" s="11">
        <f>VLOOKUP($A105,'2021 Team Advanced Stats'!$A$2:$CB$131,7,FALSE)</f>
        <v>0.42372881355932202</v>
      </c>
      <c r="Q105" s="11">
        <f>VLOOKUP($A105,'2021 Team Advanced Stats'!$A$2:$CB$131,8,FALSE)</f>
        <v>1.1470103871039199</v>
      </c>
      <c r="R105" s="11">
        <f>VLOOKUP($A105,'2021 Team Advanced Stats'!$A$2:$CB$131,11,FALSE)</f>
        <v>3.0695522388059699</v>
      </c>
      <c r="S105" s="11">
        <f>VLOOKUP($A105,'2021 Team Advanced Stats'!$A$2:$CB$131,18,FALSE)</f>
        <v>3.7719298245614001</v>
      </c>
      <c r="T105" s="11">
        <f>VLOOKUP($A105,'2021 Team Advanced Stats'!$A$2:$CB$131,21,FALSE)</f>
        <v>0.178617992177314</v>
      </c>
      <c r="U105" s="11">
        <f>VLOOKUP($A105,'2021 Team Advanced Stats'!$A$2:$CB$131,22,FALSE)</f>
        <v>0.10039113428943899</v>
      </c>
      <c r="V105" s="11">
        <f>VLOOKUP($A105,'2021 Team Advanced Stats'!$A$2:$CB$131,23,FALSE)</f>
        <v>7.8226857887874798E-2</v>
      </c>
      <c r="W105" s="11">
        <f>VLOOKUP($A105,'2021 Team Advanced Stats'!$A$2:$CB$131,32,FALSE)</f>
        <v>0.43676662320730097</v>
      </c>
      <c r="X105" s="11">
        <f>VLOOKUP($A105,'2021 Team Advanced Stats'!$A$2:$CB$131,33,FALSE)</f>
        <v>0.114322721387544</v>
      </c>
      <c r="Y105" s="11">
        <f>VLOOKUP($A105,'2021 Team Advanced Stats'!$A$2:$CB$131,34,FALSE)</f>
        <v>38.298111664827303</v>
      </c>
      <c r="Z105" s="11">
        <f>VLOOKUP($A105,'2021 Team Advanced Stats'!$A$2:$CB$131,35,FALSE)</f>
        <v>0.44776119402984998</v>
      </c>
      <c r="AA105" s="11">
        <f>VLOOKUP($A105,'2021 Team Advanced Stats'!$A$2:$CB$131,36,FALSE)</f>
        <v>0.83746560395018499</v>
      </c>
      <c r="AB105" s="11">
        <f>VLOOKUP($A105,'2021 Team Advanced Stats'!$A$2:$CB$131,37,FALSE)</f>
        <v>0.55149934810951695</v>
      </c>
      <c r="AC105" s="11">
        <f>VLOOKUP($A105,'2021 Team Advanced Stats'!$A$2:$CB$131,38,FALSE)</f>
        <v>0.187021699374219</v>
      </c>
      <c r="AD105" s="11">
        <f>VLOOKUP($A105,'2021 Team Advanced Stats'!$A$2:$CB$131,39,FALSE)</f>
        <v>79.110178835294704</v>
      </c>
      <c r="AE105" s="11">
        <f>VLOOKUP($A105,'2021 Team Advanced Stats'!$A$2:$CB$131,40,FALSE)</f>
        <v>0.41371158392434898</v>
      </c>
      <c r="AF105" s="11">
        <f>VLOOKUP($A105,'2021 Team Advanced Stats'!$A$2:$CB$131,41,FALSE)</f>
        <v>1.4123344869499901</v>
      </c>
      <c r="AG105" s="11">
        <f>VLOOKUP($A105,'2021 Team Advanced Stats'!$A$2:$CB$131,44,FALSE)</f>
        <v>0.16812803865098699</v>
      </c>
      <c r="AH105" s="11">
        <f>VLOOKUP($A105,'2021 Team Advanced Stats'!$A$2:$CB$131,45,FALSE)</f>
        <v>132.31676641832601</v>
      </c>
      <c r="AI105" s="11">
        <f>VLOOKUP($A105,'2021 Team Advanced Stats'!$A$2:$CB$131,46,FALSE)</f>
        <v>0.43202033036848703</v>
      </c>
      <c r="AJ105" s="11">
        <f>VLOOKUP($A105,'2021 Team Advanced Stats'!$A$2:$CB$131,47,FALSE)</f>
        <v>1.05367927946785</v>
      </c>
      <c r="AK105" s="11">
        <f>VLOOKUP($A105,'2021 Team Advanced Stats'!$A$2:$CB$131,50,FALSE)</f>
        <v>3.49100877192982</v>
      </c>
      <c r="AL105" s="11">
        <f>VLOOKUP($A105,'2021 Team Advanced Stats'!$A$2:$CB$131,57,FALSE)</f>
        <v>3.7301587301587298</v>
      </c>
      <c r="AM105" s="11">
        <f>VLOOKUP($A105,'2021 Team Advanced Stats'!$A$2:$CB$131,60,FALSE)</f>
        <v>0.14739517153748399</v>
      </c>
      <c r="AN105" s="11">
        <f>VLOOKUP($A105,'2021 Team Advanced Stats'!$A$2:$CB$131,61,FALSE)</f>
        <v>9.4027954256670904E-2</v>
      </c>
      <c r="AO105" s="11">
        <f>VLOOKUP($A105,'2021 Team Advanced Stats'!$A$2:$CB$131,62,FALSE)</f>
        <v>5.3367217280813201E-2</v>
      </c>
      <c r="AP105" s="11">
        <f>VLOOKUP($A105,'2021 Team Advanced Stats'!$A$2:$CB$131,72,FALSE)</f>
        <v>0.57941550190597202</v>
      </c>
      <c r="AQ105" s="11">
        <f>VLOOKUP($A105,'2021 Team Advanced Stats'!$A$2:$CB$131,73,FALSE)</f>
        <v>0.23635949604095699</v>
      </c>
      <c r="AR105" s="11">
        <f>VLOOKUP($A105,'2021 Team Advanced Stats'!$A$2:$CB$131,74,FALSE)</f>
        <v>107.779930194676</v>
      </c>
      <c r="AS105" s="11">
        <f>VLOOKUP($A105,'2021 Team Advanced Stats'!$A$2:$CB$131,75,FALSE)</f>
        <v>0.49561403508771901</v>
      </c>
      <c r="AT105" s="11">
        <f>VLOOKUP($A105,'2021 Team Advanced Stats'!$A$2:$CB$131,76,FALSE)</f>
        <v>0.91857846852154701</v>
      </c>
      <c r="AU105" s="11">
        <f>VLOOKUP($A105,'2021 Team Advanced Stats'!$A$2:$CB$131,77,FALSE)</f>
        <v>0.41168996188055901</v>
      </c>
      <c r="AV105" s="11">
        <f>VLOOKUP($A105,'2021 Team Advanced Stats'!$A$2:$CB$131,78,FALSE)</f>
        <v>0.11657510286598299</v>
      </c>
      <c r="AW105" s="11">
        <f>VLOOKUP($A105,'2021 Team Advanced Stats'!$A$2:$CB$131,79,FALSE)</f>
        <v>0.35185185185185103</v>
      </c>
      <c r="AX105" s="11">
        <f>VLOOKUP($A105,'2021 Team Advanced Stats'!$A$2:$CB$131,80,FALSE)</f>
        <v>1.32151071169475</v>
      </c>
      <c r="AY105" s="17">
        <f>IFERROR(VLOOKUP($A105,'2021PFF Preseason All Americans'!$H$3:$J$55,2,FALSE),"0")</f>
        <v>0</v>
      </c>
      <c r="AZ105" s="18">
        <f>IFERROR(VLOOKUP($A105,'2021PFF Preseason All Americans'!$H$3:$J$55,3,FALSE),"0")</f>
        <v>2</v>
      </c>
      <c r="BA105" s="12">
        <f t="shared" si="1"/>
        <v>2</v>
      </c>
    </row>
    <row r="106" spans="1:53" s="11" customFormat="1" x14ac:dyDescent="0.3">
      <c r="A106" s="5" t="s">
        <v>158</v>
      </c>
      <c r="B106" s="5">
        <f>VLOOKUP(A106,'Record-ATS'!$A$2:$E$131,3,FALSE)</f>
        <v>0.25</v>
      </c>
      <c r="C106" s="5">
        <f>VLOOKUP(A106,'Record-ATS'!$A$2:$E$131,5,FALSE)</f>
        <v>-3.5</v>
      </c>
      <c r="D106" s="5">
        <f>IFERROR(VLOOKUP(A106,'AP Preseason Rankings'!$C$2:$H$26,2,FALSE),VLOOKUP(A106,'ESPN FPI'!$A$2:$D$131,4,FALSE))</f>
        <v>97</v>
      </c>
      <c r="E106" s="5">
        <f>IFERROR(VLOOKUP(A106,'AP Final Rankings'!$C$2:$H$26,2,FALSE),VLOOKUP(A106,'ESPN FPI'!$A$2:$D$131,4,FALSE))</f>
        <v>97</v>
      </c>
      <c r="F106" s="5">
        <f>IFERROR(VLOOKUP(A106,'ESPN FPI'!$A$2:$C$131,3,FALSE),"NR")</f>
        <v>-8.6</v>
      </c>
      <c r="G106" s="5">
        <f>VLOOKUP($A106,'ESPN FPI'!$A$2:$H$131,5,FALSE)</f>
        <v>115</v>
      </c>
      <c r="H106" s="5">
        <f>VLOOKUP($A106,'ESPN FPI'!$A$2:$H$131,6,FALSE)</f>
        <v>104</v>
      </c>
      <c r="I106" s="5">
        <f>VLOOKUP($A106,'ESPN FPI'!$A$2:$H$131,7,FALSE)</f>
        <v>107</v>
      </c>
      <c r="J106" s="5">
        <f>VLOOKUP($A106,'ESPN FPI'!$A$2:$H$131,8,FALSE)</f>
        <v>106</v>
      </c>
      <c r="K106" s="5">
        <f>VLOOKUP(A106,'ESPN Efficiency'!$A$2:$E$131,3,FALSE)</f>
        <v>36.200000000000003</v>
      </c>
      <c r="L106" s="5">
        <f>VLOOKUP($A106,'ESPN Efficiency'!$A$2:$E$131,4,FALSE)</f>
        <v>36.200000000000003</v>
      </c>
      <c r="M106" s="5">
        <f>VLOOKUP($A106,'ESPN Efficiency'!$A$2:$E$131,5,FALSE)</f>
        <v>42.3</v>
      </c>
      <c r="N106" s="11">
        <f>VLOOKUP($A106,'2021 Team Advanced Stats'!$A$2:$CB$131,5,FALSE)</f>
        <v>0.16454440099555401</v>
      </c>
      <c r="O106" s="11">
        <f>VLOOKUP($A106,'2021 Team Advanced Stats'!$A$2:$CB$131,6,FALSE)</f>
        <v>135.584586420336</v>
      </c>
      <c r="P106" s="11">
        <f>VLOOKUP($A106,'2021 Team Advanced Stats'!$A$2:$CB$131,7,FALSE)</f>
        <v>0.39805825242718401</v>
      </c>
      <c r="Q106" s="11">
        <f>VLOOKUP($A106,'2021 Team Advanced Stats'!$A$2:$CB$131,8,FALSE)</f>
        <v>1.2262419506364499</v>
      </c>
      <c r="R106" s="11">
        <f>VLOOKUP($A106,'2021 Team Advanced Stats'!$A$2:$CB$131,11,FALSE)</f>
        <v>3.00644444444444</v>
      </c>
      <c r="S106" s="11">
        <f>VLOOKUP($A106,'2021 Team Advanced Stats'!$A$2:$CB$131,18,FALSE)</f>
        <v>3.16417910447761</v>
      </c>
      <c r="T106" s="11">
        <f>VLOOKUP($A106,'2021 Team Advanced Stats'!$A$2:$CB$131,21,FALSE)</f>
        <v>0.18082524271844599</v>
      </c>
      <c r="U106" s="11">
        <f>VLOOKUP($A106,'2021 Team Advanced Stats'!$A$2:$CB$131,22,FALSE)</f>
        <v>0.104368932038834</v>
      </c>
      <c r="V106" s="11">
        <f>VLOOKUP($A106,'2021 Team Advanced Stats'!$A$2:$CB$131,23,FALSE)</f>
        <v>7.6456310679611603E-2</v>
      </c>
      <c r="W106" s="11">
        <f>VLOOKUP($A106,'2021 Team Advanced Stats'!$A$2:$CB$131,32,FALSE)</f>
        <v>0.54611650485436802</v>
      </c>
      <c r="X106" s="11">
        <f>VLOOKUP($A106,'2021 Team Advanced Stats'!$A$2:$CB$131,33,FALSE)</f>
        <v>5.7081400360052902E-2</v>
      </c>
      <c r="Y106" s="11">
        <f>VLOOKUP($A106,'2021 Team Advanced Stats'!$A$2:$CB$131,34,FALSE)</f>
        <v>25.6866301620238</v>
      </c>
      <c r="Z106" s="11">
        <f>VLOOKUP($A106,'2021 Team Advanced Stats'!$A$2:$CB$131,35,FALSE)</f>
        <v>0.38</v>
      </c>
      <c r="AA106" s="11">
        <f>VLOOKUP($A106,'2021 Team Advanced Stats'!$A$2:$CB$131,36,FALSE)</f>
        <v>0.83988590248372097</v>
      </c>
      <c r="AB106" s="11">
        <f>VLOOKUP($A106,'2021 Team Advanced Stats'!$A$2:$CB$131,37,FALSE)</f>
        <v>0.45266990291262099</v>
      </c>
      <c r="AC106" s="11">
        <f>VLOOKUP($A106,'2021 Team Advanced Stats'!$A$2:$CB$131,38,FALSE)</f>
        <v>0.29467876943668603</v>
      </c>
      <c r="AD106" s="11">
        <f>VLOOKUP($A106,'2021 Team Advanced Stats'!$A$2:$CB$131,39,FALSE)</f>
        <v>109.915180999884</v>
      </c>
      <c r="AE106" s="11">
        <f>VLOOKUP($A106,'2021 Team Advanced Stats'!$A$2:$CB$131,40,FALSE)</f>
        <v>0.420911528150134</v>
      </c>
      <c r="AF106" s="11">
        <f>VLOOKUP($A106,'2021 Team Advanced Stats'!$A$2:$CB$131,41,FALSE)</f>
        <v>1.6470501304715901</v>
      </c>
      <c r="AG106" s="11">
        <f>VLOOKUP($A106,'2021 Team Advanced Stats'!$A$2:$CB$131,44,FALSE)</f>
        <v>0.158293725786957</v>
      </c>
      <c r="AH106" s="11">
        <f>VLOOKUP($A106,'2021 Team Advanced Stats'!$A$2:$CB$131,45,FALSE)</f>
        <v>119.67005669494</v>
      </c>
      <c r="AI106" s="11">
        <f>VLOOKUP($A106,'2021 Team Advanced Stats'!$A$2:$CB$131,46,FALSE)</f>
        <v>0.365079365079365</v>
      </c>
      <c r="AJ106" s="11">
        <f>VLOOKUP($A106,'2021 Team Advanced Stats'!$A$2:$CB$131,47,FALSE)</f>
        <v>1.3617816594115399</v>
      </c>
      <c r="AK106" s="11">
        <f>VLOOKUP($A106,'2021 Team Advanced Stats'!$A$2:$CB$131,50,FALSE)</f>
        <v>2.93252427184466</v>
      </c>
      <c r="AL106" s="11">
        <f>VLOOKUP($A106,'2021 Team Advanced Stats'!$A$2:$CB$131,57,FALSE)</f>
        <v>3.7301587301587298</v>
      </c>
      <c r="AM106" s="11">
        <f>VLOOKUP($A106,'2021 Team Advanced Stats'!$A$2:$CB$131,60,FALSE)</f>
        <v>0.179894179894179</v>
      </c>
      <c r="AN106" s="11">
        <f>VLOOKUP($A106,'2021 Team Advanced Stats'!$A$2:$CB$131,61,FALSE)</f>
        <v>0.12830687830687801</v>
      </c>
      <c r="AO106" s="11">
        <f>VLOOKUP($A106,'2021 Team Advanced Stats'!$A$2:$CB$131,62,FALSE)</f>
        <v>5.1587301587301501E-2</v>
      </c>
      <c r="AP106" s="11">
        <f>VLOOKUP($A106,'2021 Team Advanced Stats'!$A$2:$CB$131,72,FALSE)</f>
        <v>0.544973544973545</v>
      </c>
      <c r="AQ106" s="11">
        <f>VLOOKUP($A106,'2021 Team Advanced Stats'!$A$2:$CB$131,73,FALSE)</f>
        <v>0.118028112888869</v>
      </c>
      <c r="AR106" s="11">
        <f>VLOOKUP($A106,'2021 Team Advanced Stats'!$A$2:$CB$131,74,FALSE)</f>
        <v>48.627582510214097</v>
      </c>
      <c r="AS106" s="11">
        <f>VLOOKUP($A106,'2021 Team Advanced Stats'!$A$2:$CB$131,75,FALSE)</f>
        <v>0.39320388349514501</v>
      </c>
      <c r="AT106" s="11">
        <f>VLOOKUP($A106,'2021 Team Advanced Stats'!$A$2:$CB$131,76,FALSE)</f>
        <v>1.0570381204413799</v>
      </c>
      <c r="AU106" s="11">
        <f>VLOOKUP($A106,'2021 Team Advanced Stats'!$A$2:$CB$131,77,FALSE)</f>
        <v>0.453703703703703</v>
      </c>
      <c r="AV106" s="11">
        <f>VLOOKUP($A106,'2021 Team Advanced Stats'!$A$2:$CB$131,78,FALSE)</f>
        <v>0.21997283229053999</v>
      </c>
      <c r="AW106" s="11">
        <f>VLOOKUP($A106,'2021 Team Advanced Stats'!$A$2:$CB$131,79,FALSE)</f>
        <v>0.33236151603498498</v>
      </c>
      <c r="AX106" s="11">
        <f>VLOOKUP($A106,'2021 Team Advanced Stats'!$A$2:$CB$131,80,FALSE)</f>
        <v>1.79483826742177</v>
      </c>
      <c r="AY106" s="17" t="str">
        <f>IFERROR(VLOOKUP($A106,'2021PFF Preseason All Americans'!$H$3:$J$55,2,FALSE),"0")</f>
        <v>0</v>
      </c>
      <c r="AZ106" s="18" t="str">
        <f>IFERROR(VLOOKUP($A106,'2021PFF Preseason All Americans'!$H$3:$J$55,3,FALSE),"0")</f>
        <v>0</v>
      </c>
      <c r="BA106" s="12">
        <f t="shared" si="1"/>
        <v>0</v>
      </c>
    </row>
    <row r="107" spans="1:53" s="11" customFormat="1" x14ac:dyDescent="0.3">
      <c r="A107" s="5" t="s">
        <v>93</v>
      </c>
      <c r="B107" s="5">
        <f>VLOOKUP(A107,'Record-ATS'!$A$2:$E$131,3,FALSE)</f>
        <v>0.25</v>
      </c>
      <c r="C107" s="5">
        <f>VLOOKUP(A107,'Record-ATS'!$A$2:$E$131,5,FALSE)</f>
        <v>-9.9</v>
      </c>
      <c r="D107" s="5">
        <f>IFERROR(VLOOKUP(A107,'AP Preseason Rankings'!$C$2:$H$26,2,FALSE),VLOOKUP(A107,'ESPN FPI'!$A$2:$D$131,4,FALSE))</f>
        <v>113</v>
      </c>
      <c r="E107" s="5">
        <f>IFERROR(VLOOKUP(A107,'AP Final Rankings'!$C$2:$H$26,2,FALSE),VLOOKUP(A107,'ESPN FPI'!$A$2:$D$131,4,FALSE))</f>
        <v>113</v>
      </c>
      <c r="F107" s="5">
        <f>IFERROR(VLOOKUP(A107,'ESPN FPI'!$A$2:$C$131,3,FALSE),"NR")</f>
        <v>-15</v>
      </c>
      <c r="G107" s="5">
        <f>VLOOKUP($A107,'ESPN FPI'!$A$2:$H$131,5,FALSE)</f>
        <v>109</v>
      </c>
      <c r="H107" s="5">
        <f>VLOOKUP($A107,'ESPN FPI'!$A$2:$H$131,6,FALSE)</f>
        <v>77</v>
      </c>
      <c r="I107" s="5">
        <f>VLOOKUP($A107,'ESPN FPI'!$A$2:$H$131,7,FALSE)</f>
        <v>111</v>
      </c>
      <c r="J107" s="5">
        <f>VLOOKUP($A107,'ESPN FPI'!$A$2:$H$131,8,FALSE)</f>
        <v>115</v>
      </c>
      <c r="K107" s="5">
        <f>VLOOKUP(A107,'ESPN Efficiency'!$A$2:$E$131,3,FALSE)</f>
        <v>21.8</v>
      </c>
      <c r="L107" s="5">
        <f>VLOOKUP($A107,'ESPN Efficiency'!$A$2:$E$131,4,FALSE)</f>
        <v>27.2</v>
      </c>
      <c r="M107" s="5">
        <f>VLOOKUP($A107,'ESPN Efficiency'!$A$2:$E$131,5,FALSE)</f>
        <v>22.5</v>
      </c>
      <c r="N107" s="11">
        <f>VLOOKUP($A107,'2021 Team Advanced Stats'!$A$2:$CB$131,5,FALSE)</f>
        <v>0.15662834139310899</v>
      </c>
      <c r="O107" s="11">
        <f>VLOOKUP($A107,'2021 Team Advanced Stats'!$A$2:$CB$131,6,FALSE)</f>
        <v>143.47156071608799</v>
      </c>
      <c r="P107" s="11">
        <f>VLOOKUP($A107,'2021 Team Advanced Stats'!$A$2:$CB$131,7,FALSE)</f>
        <v>0.42139737991266302</v>
      </c>
      <c r="Q107" s="11">
        <f>VLOOKUP($A107,'2021 Team Advanced Stats'!$A$2:$CB$131,8,FALSE)</f>
        <v>1.204908149302</v>
      </c>
      <c r="R107" s="11">
        <f>VLOOKUP($A107,'2021 Team Advanced Stats'!$A$2:$CB$131,11,FALSE)</f>
        <v>3.1877049180327801</v>
      </c>
      <c r="S107" s="11">
        <f>VLOOKUP($A107,'2021 Team Advanced Stats'!$A$2:$CB$131,18,FALSE)</f>
        <v>3.0694444444444402</v>
      </c>
      <c r="T107" s="11">
        <f>VLOOKUP($A107,'2021 Team Advanced Stats'!$A$2:$CB$131,21,FALSE)</f>
        <v>0.15884279475982499</v>
      </c>
      <c r="U107" s="11">
        <f>VLOOKUP($A107,'2021 Team Advanced Stats'!$A$2:$CB$131,22,FALSE)</f>
        <v>0.112991266375545</v>
      </c>
      <c r="V107" s="11">
        <f>VLOOKUP($A107,'2021 Team Advanced Stats'!$A$2:$CB$131,23,FALSE)</f>
        <v>4.5851528384279402E-2</v>
      </c>
      <c r="W107" s="11">
        <f>VLOOKUP($A107,'2021 Team Advanced Stats'!$A$2:$CB$131,32,FALSE)</f>
        <v>0.53275109170305601</v>
      </c>
      <c r="X107" s="11">
        <f>VLOOKUP($A107,'2021 Team Advanced Stats'!$A$2:$CB$131,33,FALSE)</f>
        <v>0.11416106232945</v>
      </c>
      <c r="Y107" s="11">
        <f>VLOOKUP($A107,'2021 Team Advanced Stats'!$A$2:$CB$131,34,FALSE)</f>
        <v>55.710598416771703</v>
      </c>
      <c r="Z107" s="11">
        <f>VLOOKUP($A107,'2021 Team Advanced Stats'!$A$2:$CB$131,35,FALSE)</f>
        <v>0.411885245901639</v>
      </c>
      <c r="AA107" s="11">
        <f>VLOOKUP($A107,'2021 Team Advanced Stats'!$A$2:$CB$131,36,FALSE)</f>
        <v>1.03271483763126</v>
      </c>
      <c r="AB107" s="11">
        <f>VLOOKUP($A107,'2021 Team Advanced Stats'!$A$2:$CB$131,37,FALSE)</f>
        <v>0.45960698689956297</v>
      </c>
      <c r="AC107" s="11">
        <f>VLOOKUP($A107,'2021 Team Advanced Stats'!$A$2:$CB$131,38,FALSE)</f>
        <v>0.24904328864179801</v>
      </c>
      <c r="AD107" s="11">
        <f>VLOOKUP($A107,'2021 Team Advanced Stats'!$A$2:$CB$131,39,FALSE)</f>
        <v>104.847224518197</v>
      </c>
      <c r="AE107" s="11">
        <f>VLOOKUP($A107,'2021 Team Advanced Stats'!$A$2:$CB$131,40,FALSE)</f>
        <v>0.43942992874109199</v>
      </c>
      <c r="AF107" s="11">
        <f>VLOOKUP($A107,'2021 Team Advanced Stats'!$A$2:$CB$131,41,FALSE)</f>
        <v>1.3919938554956099</v>
      </c>
      <c r="AG107" s="11">
        <f>VLOOKUP($A107,'2021 Team Advanced Stats'!$A$2:$CB$131,44,FALSE)</f>
        <v>0.37987218711093301</v>
      </c>
      <c r="AH107" s="11">
        <f>VLOOKUP($A107,'2021 Team Advanced Stats'!$A$2:$CB$131,45,FALSE)</f>
        <v>326.69008091540297</v>
      </c>
      <c r="AI107" s="11">
        <f>VLOOKUP($A107,'2021 Team Advanced Stats'!$A$2:$CB$131,46,FALSE)</f>
        <v>0.47209302325581298</v>
      </c>
      <c r="AJ107" s="11">
        <f>VLOOKUP($A107,'2021 Team Advanced Stats'!$A$2:$CB$131,47,FALSE)</f>
        <v>1.40518685364453</v>
      </c>
      <c r="AK107" s="11">
        <f>VLOOKUP($A107,'2021 Team Advanced Stats'!$A$2:$CB$131,50,FALSE)</f>
        <v>3.33585746102449</v>
      </c>
      <c r="AL107" s="11">
        <f>VLOOKUP($A107,'2021 Team Advanced Stats'!$A$2:$CB$131,57,FALSE)</f>
        <v>4.7674418604651096</v>
      </c>
      <c r="AM107" s="11">
        <f>VLOOKUP($A107,'2021 Team Advanced Stats'!$A$2:$CB$131,60,FALSE)</f>
        <v>0.16162790697674401</v>
      </c>
      <c r="AN107" s="11">
        <f>VLOOKUP($A107,'2021 Team Advanced Stats'!$A$2:$CB$131,61,FALSE)</f>
        <v>9.6511627906976705E-2</v>
      </c>
      <c r="AO107" s="11">
        <f>VLOOKUP($A107,'2021 Team Advanced Stats'!$A$2:$CB$131,62,FALSE)</f>
        <v>6.5116279069767399E-2</v>
      </c>
      <c r="AP107" s="11">
        <f>VLOOKUP($A107,'2021 Team Advanced Stats'!$A$2:$CB$131,72,FALSE)</f>
        <v>0.52209302325581397</v>
      </c>
      <c r="AQ107" s="11">
        <f>VLOOKUP($A107,'2021 Team Advanced Stats'!$A$2:$CB$131,73,FALSE)</f>
        <v>0.25747742732767598</v>
      </c>
      <c r="AR107" s="11">
        <f>VLOOKUP($A107,'2021 Team Advanced Stats'!$A$2:$CB$131,74,FALSE)</f>
        <v>115.60736487012601</v>
      </c>
      <c r="AS107" s="11">
        <f>VLOOKUP($A107,'2021 Team Advanced Stats'!$A$2:$CB$131,75,FALSE)</f>
        <v>0.48775055679287299</v>
      </c>
      <c r="AT107" s="11">
        <f>VLOOKUP($A107,'2021 Team Advanced Stats'!$A$2:$CB$131,76,FALSE)</f>
        <v>1.0040668552796801</v>
      </c>
      <c r="AU107" s="11">
        <f>VLOOKUP($A107,'2021 Team Advanced Stats'!$A$2:$CB$131,77,FALSE)</f>
        <v>0.46744186046511599</v>
      </c>
      <c r="AV107" s="11">
        <f>VLOOKUP($A107,'2021 Team Advanced Stats'!$A$2:$CB$131,78,FALSE)</f>
        <v>0.55665305596469605</v>
      </c>
      <c r="AW107" s="11">
        <f>VLOOKUP($A107,'2021 Team Advanced Stats'!$A$2:$CB$131,79,FALSE)</f>
        <v>0.46517412935323299</v>
      </c>
      <c r="AX107" s="11">
        <f>VLOOKUP($A107,'2021 Team Advanced Stats'!$A$2:$CB$131,80,FALSE)</f>
        <v>1.87494770734454</v>
      </c>
      <c r="AY107" s="17" t="str">
        <f>IFERROR(VLOOKUP($A107,'2021PFF Preseason All Americans'!$H$3:$J$55,2,FALSE),"0")</f>
        <v>0</v>
      </c>
      <c r="AZ107" s="18" t="str">
        <f>IFERROR(VLOOKUP($A107,'2021PFF Preseason All Americans'!$H$3:$J$55,3,FALSE),"0")</f>
        <v>0</v>
      </c>
      <c r="BA107" s="12">
        <f t="shared" si="1"/>
        <v>0</v>
      </c>
    </row>
    <row r="108" spans="1:53" s="11" customFormat="1" x14ac:dyDescent="0.3">
      <c r="A108" s="5" t="s">
        <v>159</v>
      </c>
      <c r="B108" s="5">
        <f>VLOOKUP(A108,'Record-ATS'!$A$2:$E$131,3,FALSE)</f>
        <v>0.25</v>
      </c>
      <c r="C108" s="5">
        <f>VLOOKUP(A108,'Record-ATS'!$A$2:$E$131,5,FALSE)</f>
        <v>-3.5</v>
      </c>
      <c r="D108" s="5">
        <f>IFERROR(VLOOKUP(A108,'AP Preseason Rankings'!$C$2:$H$26,2,FALSE),VLOOKUP(A108,'ESPN FPI'!$A$2:$D$131,4,FALSE))</f>
        <v>111</v>
      </c>
      <c r="E108" s="5">
        <f>IFERROR(VLOOKUP(A108,'AP Final Rankings'!$C$2:$H$26,2,FALSE),VLOOKUP(A108,'ESPN FPI'!$A$2:$D$131,4,FALSE))</f>
        <v>111</v>
      </c>
      <c r="F108" s="5">
        <f>IFERROR(VLOOKUP(A108,'ESPN FPI'!$A$2:$C$131,3,FALSE),"NR")</f>
        <v>-13.9</v>
      </c>
      <c r="G108" s="5">
        <f>VLOOKUP($A108,'ESPN FPI'!$A$2:$H$131,5,FALSE)</f>
        <v>116</v>
      </c>
      <c r="H108" s="5">
        <f>VLOOKUP($A108,'ESPN FPI'!$A$2:$H$131,6,FALSE)</f>
        <v>100</v>
      </c>
      <c r="I108" s="5">
        <f>VLOOKUP($A108,'ESPN FPI'!$A$2:$H$131,7,FALSE)</f>
        <v>115</v>
      </c>
      <c r="J108" s="5">
        <f>VLOOKUP($A108,'ESPN FPI'!$A$2:$H$131,8,FALSE)</f>
        <v>111</v>
      </c>
      <c r="K108" s="5">
        <f>VLOOKUP(A108,'ESPN Efficiency'!$A$2:$E$131,3,FALSE)</f>
        <v>24.4</v>
      </c>
      <c r="L108" s="5">
        <f>VLOOKUP($A108,'ESPN Efficiency'!$A$2:$E$131,4,FALSE)</f>
        <v>28.3</v>
      </c>
      <c r="M108" s="5">
        <f>VLOOKUP($A108,'ESPN Efficiency'!$A$2:$E$131,5,FALSE)</f>
        <v>31.6</v>
      </c>
      <c r="N108" s="11">
        <f>VLOOKUP($A108,'2021 Team Advanced Stats'!$A$2:$CB$131,5,FALSE)</f>
        <v>9.3680860680977807E-2</v>
      </c>
      <c r="O108" s="11">
        <f>VLOOKUP($A108,'2021 Team Advanced Stats'!$A$2:$CB$131,6,FALSE)</f>
        <v>63.421942681022003</v>
      </c>
      <c r="P108" s="11">
        <f>VLOOKUP($A108,'2021 Team Advanced Stats'!$A$2:$CB$131,7,FALSE)</f>
        <v>0.34859675036927601</v>
      </c>
      <c r="Q108" s="11">
        <f>VLOOKUP($A108,'2021 Team Advanced Stats'!$A$2:$CB$131,8,FALSE)</f>
        <v>1.35278513956872</v>
      </c>
      <c r="R108" s="11">
        <f>VLOOKUP($A108,'2021 Team Advanced Stats'!$A$2:$CB$131,11,FALSE)</f>
        <v>2.8154761904761898</v>
      </c>
      <c r="S108" s="11">
        <f>VLOOKUP($A108,'2021 Team Advanced Stats'!$A$2:$CB$131,18,FALSE)</f>
        <v>2.8085106382978702</v>
      </c>
      <c r="T108" s="11">
        <f>VLOOKUP($A108,'2021 Team Advanced Stats'!$A$2:$CB$131,21,FALSE)</f>
        <v>0.23338257016248101</v>
      </c>
      <c r="U108" s="11">
        <f>VLOOKUP($A108,'2021 Team Advanced Stats'!$A$2:$CB$131,22,FALSE)</f>
        <v>0.14771048744460799</v>
      </c>
      <c r="V108" s="11">
        <f>VLOOKUP($A108,'2021 Team Advanced Stats'!$A$2:$CB$131,23,FALSE)</f>
        <v>8.5672082717872897E-2</v>
      </c>
      <c r="W108" s="11">
        <f>VLOOKUP($A108,'2021 Team Advanced Stats'!$A$2:$CB$131,32,FALSE)</f>
        <v>0.62038404726735596</v>
      </c>
      <c r="X108" s="11">
        <f>VLOOKUP($A108,'2021 Team Advanced Stats'!$A$2:$CB$131,33,FALSE)</f>
        <v>0.16441448493084401</v>
      </c>
      <c r="Y108" s="11">
        <f>VLOOKUP($A108,'2021 Team Advanced Stats'!$A$2:$CB$131,34,FALSE)</f>
        <v>69.054083670954697</v>
      </c>
      <c r="Z108" s="11">
        <f>VLOOKUP($A108,'2021 Team Advanced Stats'!$A$2:$CB$131,35,FALSE)</f>
        <v>0.36666666666666597</v>
      </c>
      <c r="AA108" s="11">
        <f>VLOOKUP($A108,'2021 Team Advanced Stats'!$A$2:$CB$131,36,FALSE)</f>
        <v>1.3208365260169601</v>
      </c>
      <c r="AB108" s="11">
        <f>VLOOKUP($A108,'2021 Team Advanced Stats'!$A$2:$CB$131,37,FALSE)</f>
        <v>0.37223042836041298</v>
      </c>
      <c r="AC108" s="11">
        <f>VLOOKUP($A108,'2021 Team Advanced Stats'!$A$2:$CB$131,38,FALSE)</f>
        <v>4.0202168848606397E-2</v>
      </c>
      <c r="AD108" s="11">
        <f>VLOOKUP($A108,'2021 Team Advanced Stats'!$A$2:$CB$131,39,FALSE)</f>
        <v>10.130946549848799</v>
      </c>
      <c r="AE108" s="11">
        <f>VLOOKUP($A108,'2021 Team Advanced Stats'!$A$2:$CB$131,40,FALSE)</f>
        <v>0.32539682539682502</v>
      </c>
      <c r="AF108" s="11">
        <f>VLOOKUP($A108,'2021 Team Advanced Stats'!$A$2:$CB$131,41,FALSE)</f>
        <v>1.4127861942878699</v>
      </c>
      <c r="AG108" s="11">
        <f>VLOOKUP($A108,'2021 Team Advanced Stats'!$A$2:$CB$131,44,FALSE)</f>
        <v>0.28727899537148199</v>
      </c>
      <c r="AH108" s="11">
        <f>VLOOKUP($A108,'2021 Team Advanced Stats'!$A$2:$CB$131,45,FALSE)</f>
        <v>205.11720269523801</v>
      </c>
      <c r="AI108" s="11">
        <f>VLOOKUP($A108,'2021 Team Advanced Stats'!$A$2:$CB$131,46,FALSE)</f>
        <v>0.43977591036414498</v>
      </c>
      <c r="AJ108" s="11">
        <f>VLOOKUP($A108,'2021 Team Advanced Stats'!$A$2:$CB$131,47,FALSE)</f>
        <v>1.37403444196935</v>
      </c>
      <c r="AK108" s="11">
        <f>VLOOKUP($A108,'2021 Team Advanced Stats'!$A$2:$CB$131,50,FALSE)</f>
        <v>3.3354285714285701</v>
      </c>
      <c r="AL108" s="11">
        <f>VLOOKUP($A108,'2021 Team Advanced Stats'!$A$2:$CB$131,57,FALSE)</f>
        <v>3.7164179104477602</v>
      </c>
      <c r="AM108" s="11">
        <f>VLOOKUP($A108,'2021 Team Advanced Stats'!$A$2:$CB$131,60,FALSE)</f>
        <v>0.19187675070028001</v>
      </c>
      <c r="AN108" s="11">
        <f>VLOOKUP($A108,'2021 Team Advanced Stats'!$A$2:$CB$131,61,FALSE)</f>
        <v>0.126050420168067</v>
      </c>
      <c r="AO108" s="11">
        <f>VLOOKUP($A108,'2021 Team Advanced Stats'!$A$2:$CB$131,62,FALSE)</f>
        <v>6.5826330532212804E-2</v>
      </c>
      <c r="AP108" s="11">
        <f>VLOOKUP($A108,'2021 Team Advanced Stats'!$A$2:$CB$131,72,FALSE)</f>
        <v>0.49019607843137197</v>
      </c>
      <c r="AQ108" s="11">
        <f>VLOOKUP($A108,'2021 Team Advanced Stats'!$A$2:$CB$131,73,FALSE)</f>
        <v>0.19515048603886501</v>
      </c>
      <c r="AR108" s="11">
        <f>VLOOKUP($A108,'2021 Team Advanced Stats'!$A$2:$CB$131,74,FALSE)</f>
        <v>68.302670113602801</v>
      </c>
      <c r="AS108" s="11">
        <f>VLOOKUP($A108,'2021 Team Advanced Stats'!$A$2:$CB$131,75,FALSE)</f>
        <v>0.44285714285714201</v>
      </c>
      <c r="AT108" s="11">
        <f>VLOOKUP($A108,'2021 Team Advanced Stats'!$A$2:$CB$131,76,FALSE)</f>
        <v>1.01316011571313</v>
      </c>
      <c r="AU108" s="11">
        <f>VLOOKUP($A108,'2021 Team Advanced Stats'!$A$2:$CB$131,77,FALSE)</f>
        <v>0.504201680672268</v>
      </c>
      <c r="AV108" s="11">
        <f>VLOOKUP($A108,'2021 Team Advanced Stats'!$A$2:$CB$131,78,FALSE)</f>
        <v>0.41221272608409998</v>
      </c>
      <c r="AW108" s="11">
        <f>VLOOKUP($A108,'2021 Team Advanced Stats'!$A$2:$CB$131,79,FALSE)</f>
        <v>0.44166666666666599</v>
      </c>
      <c r="AX108" s="11">
        <f>VLOOKUP($A108,'2021 Team Advanced Stats'!$A$2:$CB$131,80,FALSE)</f>
        <v>1.7258301688229101</v>
      </c>
      <c r="AY108" s="17" t="str">
        <f>IFERROR(VLOOKUP($A108,'2021PFF Preseason All Americans'!$H$3:$J$55,2,FALSE),"0")</f>
        <v>0</v>
      </c>
      <c r="AZ108" s="18" t="str">
        <f>IFERROR(VLOOKUP($A108,'2021PFF Preseason All Americans'!$H$3:$J$55,3,FALSE),"0")</f>
        <v>0</v>
      </c>
      <c r="BA108" s="12">
        <f t="shared" si="1"/>
        <v>0</v>
      </c>
    </row>
    <row r="109" spans="1:53" s="11" customFormat="1" x14ac:dyDescent="0.3">
      <c r="A109" s="5" t="s">
        <v>160</v>
      </c>
      <c r="B109" s="5">
        <f>VLOOKUP(A109,'Record-ATS'!$A$2:$E$131,3,FALSE)</f>
        <v>0.25</v>
      </c>
      <c r="C109" s="5">
        <f>VLOOKUP(A109,'Record-ATS'!$A$2:$E$131,5,FALSE)</f>
        <v>-3.6</v>
      </c>
      <c r="D109" s="5">
        <f>IFERROR(VLOOKUP(A109,'AP Preseason Rankings'!$C$2:$H$26,2,FALSE),VLOOKUP(A109,'ESPN FPI'!$A$2:$D$131,4,FALSE))</f>
        <v>82</v>
      </c>
      <c r="E109" s="5">
        <f>IFERROR(VLOOKUP(A109,'AP Final Rankings'!$C$2:$H$26,2,FALSE),VLOOKUP(A109,'ESPN FPI'!$A$2:$D$131,4,FALSE))</f>
        <v>82</v>
      </c>
      <c r="F109" s="5">
        <f>IFERROR(VLOOKUP(A109,'ESPN FPI'!$A$2:$C$131,3,FALSE),"NR")</f>
        <v>-3.8</v>
      </c>
      <c r="G109" s="5">
        <f>VLOOKUP($A109,'ESPN FPI'!$A$2:$H$131,5,FALSE)</f>
        <v>92</v>
      </c>
      <c r="H109" s="5">
        <f>VLOOKUP($A109,'ESPN FPI'!$A$2:$H$131,6,FALSE)</f>
        <v>12</v>
      </c>
      <c r="I109" s="5">
        <f>VLOOKUP($A109,'ESPN FPI'!$A$2:$H$131,7,FALSE)</f>
        <v>82</v>
      </c>
      <c r="J109" s="5">
        <f>VLOOKUP($A109,'ESPN FPI'!$A$2:$H$131,8,FALSE)</f>
        <v>110</v>
      </c>
      <c r="K109" s="5">
        <f>VLOOKUP(A109,'ESPN Efficiency'!$A$2:$E$131,3,FALSE)</f>
        <v>39.1</v>
      </c>
      <c r="L109" s="5">
        <f>VLOOKUP($A109,'ESPN Efficiency'!$A$2:$E$131,4,FALSE)</f>
        <v>42.7</v>
      </c>
      <c r="M109" s="5">
        <f>VLOOKUP($A109,'ESPN Efficiency'!$A$2:$E$131,5,FALSE)</f>
        <v>39.1</v>
      </c>
      <c r="N109" s="11">
        <f>VLOOKUP($A109,'2021 Team Advanced Stats'!$A$2:$CB$131,5,FALSE)</f>
        <v>0.12852549839973201</v>
      </c>
      <c r="O109" s="11">
        <f>VLOOKUP($A109,'2021 Team Advanced Stats'!$A$2:$CB$131,6,FALSE)</f>
        <v>89.967848879812806</v>
      </c>
      <c r="P109" s="11">
        <f>VLOOKUP($A109,'2021 Team Advanced Stats'!$A$2:$CB$131,7,FALSE)</f>
        <v>0.39571428571428502</v>
      </c>
      <c r="Q109" s="11">
        <f>VLOOKUP($A109,'2021 Team Advanced Stats'!$A$2:$CB$131,8,FALSE)</f>
        <v>1.2878728446555101</v>
      </c>
      <c r="R109" s="11">
        <f>VLOOKUP($A109,'2021 Team Advanced Stats'!$A$2:$CB$131,11,FALSE)</f>
        <v>3.1274725274725199</v>
      </c>
      <c r="S109" s="11">
        <f>VLOOKUP($A109,'2021 Team Advanced Stats'!$A$2:$CB$131,18,FALSE)</f>
        <v>3.2372881355932202</v>
      </c>
      <c r="T109" s="11">
        <f>VLOOKUP($A109,'2021 Team Advanced Stats'!$A$2:$CB$131,21,FALSE)</f>
        <v>0.187142857142857</v>
      </c>
      <c r="U109" s="11">
        <f>VLOOKUP($A109,'2021 Team Advanced Stats'!$A$2:$CB$131,22,FALSE)</f>
        <v>0.125714285714285</v>
      </c>
      <c r="V109" s="11">
        <f>VLOOKUP($A109,'2021 Team Advanced Stats'!$A$2:$CB$131,23,FALSE)</f>
        <v>6.1428571428571402E-2</v>
      </c>
      <c r="W109" s="11">
        <f>VLOOKUP($A109,'2021 Team Advanced Stats'!$A$2:$CB$131,32,FALSE)</f>
        <v>0.52</v>
      </c>
      <c r="X109" s="11">
        <f>VLOOKUP($A109,'2021 Team Advanced Stats'!$A$2:$CB$131,33,FALSE)</f>
        <v>0.10236028901936001</v>
      </c>
      <c r="Y109" s="11">
        <f>VLOOKUP($A109,'2021 Team Advanced Stats'!$A$2:$CB$131,34,FALSE)</f>
        <v>37.259145203047296</v>
      </c>
      <c r="Z109" s="11">
        <f>VLOOKUP($A109,'2021 Team Advanced Stats'!$A$2:$CB$131,35,FALSE)</f>
        <v>0.39835164835164799</v>
      </c>
      <c r="AA109" s="11">
        <f>VLOOKUP($A109,'2021 Team Advanced Stats'!$A$2:$CB$131,36,FALSE)</f>
        <v>1.0709199683626001</v>
      </c>
      <c r="AB109" s="11">
        <f>VLOOKUP($A109,'2021 Team Advanced Stats'!$A$2:$CB$131,37,FALSE)</f>
        <v>0.47571428571428498</v>
      </c>
      <c r="AC109" s="11">
        <f>VLOOKUP($A109,'2021 Team Advanced Stats'!$A$2:$CB$131,38,FALSE)</f>
        <v>0.174473779024961</v>
      </c>
      <c r="AD109" s="11">
        <f>VLOOKUP($A109,'2021 Team Advanced Stats'!$A$2:$CB$131,39,FALSE)</f>
        <v>58.099768415312198</v>
      </c>
      <c r="AE109" s="11">
        <f>VLOOKUP($A109,'2021 Team Advanced Stats'!$A$2:$CB$131,40,FALSE)</f>
        <v>0.39639639639639601</v>
      </c>
      <c r="AF109" s="11">
        <f>VLOOKUP($A109,'2021 Team Advanced Stats'!$A$2:$CB$131,41,FALSE)</f>
        <v>1.5261922920984901</v>
      </c>
      <c r="AG109" s="11">
        <f>VLOOKUP($A109,'2021 Team Advanced Stats'!$A$2:$CB$131,44,FALSE)</f>
        <v>0.30383270194723999</v>
      </c>
      <c r="AH109" s="11">
        <f>VLOOKUP($A109,'2021 Team Advanced Stats'!$A$2:$CB$131,45,FALSE)</f>
        <v>230.305188076007</v>
      </c>
      <c r="AI109" s="11">
        <f>VLOOKUP($A109,'2021 Team Advanced Stats'!$A$2:$CB$131,46,FALSE)</f>
        <v>0.47229551451187302</v>
      </c>
      <c r="AJ109" s="11">
        <f>VLOOKUP($A109,'2021 Team Advanced Stats'!$A$2:$CB$131,47,FALSE)</f>
        <v>1.3069991696516099</v>
      </c>
      <c r="AK109" s="11">
        <f>VLOOKUP($A109,'2021 Team Advanced Stats'!$A$2:$CB$131,50,FALSE)</f>
        <v>3.2926365795724402</v>
      </c>
      <c r="AL109" s="11">
        <f>VLOOKUP($A109,'2021 Team Advanced Stats'!$A$2:$CB$131,57,FALSE)</f>
        <v>4.2285714285714198</v>
      </c>
      <c r="AM109" s="11">
        <f>VLOOKUP($A109,'2021 Team Advanced Stats'!$A$2:$CB$131,60,FALSE)</f>
        <v>0.13984168865435301</v>
      </c>
      <c r="AN109" s="11">
        <f>VLOOKUP($A109,'2021 Team Advanced Stats'!$A$2:$CB$131,61,FALSE)</f>
        <v>0.102902374670184</v>
      </c>
      <c r="AO109" s="11">
        <f>VLOOKUP($A109,'2021 Team Advanced Stats'!$A$2:$CB$131,62,FALSE)</f>
        <v>3.6939313984168803E-2</v>
      </c>
      <c r="AP109" s="11">
        <f>VLOOKUP($A109,'2021 Team Advanced Stats'!$A$2:$CB$131,72,FALSE)</f>
        <v>0.55540897097625297</v>
      </c>
      <c r="AQ109" s="11">
        <f>VLOOKUP($A109,'2021 Team Advanced Stats'!$A$2:$CB$131,73,FALSE)</f>
        <v>0.112404243470252</v>
      </c>
      <c r="AR109" s="11">
        <f>VLOOKUP($A109,'2021 Team Advanced Stats'!$A$2:$CB$131,74,FALSE)</f>
        <v>47.322186500976102</v>
      </c>
      <c r="AS109" s="11">
        <f>VLOOKUP($A109,'2021 Team Advanced Stats'!$A$2:$CB$131,75,FALSE)</f>
        <v>0.46318289786223199</v>
      </c>
      <c r="AT109" s="11">
        <f>VLOOKUP($A109,'2021 Team Advanced Stats'!$A$2:$CB$131,76,FALSE)</f>
        <v>0.90436865866221094</v>
      </c>
      <c r="AU109" s="11">
        <f>VLOOKUP($A109,'2021 Team Advanced Stats'!$A$2:$CB$131,77,FALSE)</f>
        <v>0.44195250659630603</v>
      </c>
      <c r="AV109" s="11">
        <f>VLOOKUP($A109,'2021 Team Advanced Stats'!$A$2:$CB$131,78,FALSE)</f>
        <v>0.56325318949131797</v>
      </c>
      <c r="AW109" s="11">
        <f>VLOOKUP($A109,'2021 Team Advanced Stats'!$A$2:$CB$131,79,FALSE)</f>
        <v>0.48656716417910401</v>
      </c>
      <c r="AX109" s="11">
        <f>VLOOKUP($A109,'2021 Team Advanced Stats'!$A$2:$CB$131,80,FALSE)</f>
        <v>1.7886737073383301</v>
      </c>
      <c r="AY109" s="17" t="str">
        <f>IFERROR(VLOOKUP($A109,'2021PFF Preseason All Americans'!$H$3:$J$55,2,FALSE),"0")</f>
        <v>0</v>
      </c>
      <c r="AZ109" s="18" t="str">
        <f>IFERROR(VLOOKUP($A109,'2021PFF Preseason All Americans'!$H$3:$J$55,3,FALSE),"0")</f>
        <v>0</v>
      </c>
      <c r="BA109" s="12">
        <f t="shared" si="1"/>
        <v>0</v>
      </c>
    </row>
    <row r="110" spans="1:53" s="11" customFormat="1" x14ac:dyDescent="0.3">
      <c r="A110" s="5" t="s">
        <v>161</v>
      </c>
      <c r="B110" s="5">
        <f>VLOOKUP(A110,'Record-ATS'!$A$2:$E$131,3,FALSE)</f>
        <v>0.25</v>
      </c>
      <c r="C110" s="5">
        <f>VLOOKUP(A110,'Record-ATS'!$A$2:$E$131,5,FALSE)</f>
        <v>-5</v>
      </c>
      <c r="D110" s="5">
        <f>IFERROR(VLOOKUP(A110,'AP Preseason Rankings'!$C$2:$H$26,2,FALSE),VLOOKUP(A110,'ESPN FPI'!$A$2:$D$131,4,FALSE))</f>
        <v>104</v>
      </c>
      <c r="E110" s="5">
        <f>IFERROR(VLOOKUP(A110,'AP Final Rankings'!$C$2:$H$26,2,FALSE),VLOOKUP(A110,'ESPN FPI'!$A$2:$D$131,4,FALSE))</f>
        <v>104</v>
      </c>
      <c r="F110" s="5">
        <f>IFERROR(VLOOKUP(A110,'ESPN FPI'!$A$2:$C$131,3,FALSE),"NR")</f>
        <v>-10.199999999999999</v>
      </c>
      <c r="G110" s="5">
        <f>VLOOKUP($A110,'ESPN FPI'!$A$2:$H$131,5,FALSE)</f>
        <v>120</v>
      </c>
      <c r="H110" s="5">
        <f>VLOOKUP($A110,'ESPN FPI'!$A$2:$H$131,6,FALSE)</f>
        <v>98</v>
      </c>
      <c r="I110" s="5">
        <f>VLOOKUP($A110,'ESPN FPI'!$A$2:$H$131,7,FALSE)</f>
        <v>88</v>
      </c>
      <c r="J110" s="5">
        <f>VLOOKUP($A110,'ESPN FPI'!$A$2:$H$131,8,FALSE)</f>
        <v>81</v>
      </c>
      <c r="K110" s="5">
        <f>VLOOKUP(A110,'ESPN Efficiency'!$A$2:$E$131,3,FALSE)</f>
        <v>36.799999999999997</v>
      </c>
      <c r="L110" s="5">
        <f>VLOOKUP($A110,'ESPN Efficiency'!$A$2:$E$131,4,FALSE)</f>
        <v>38.6</v>
      </c>
      <c r="M110" s="5">
        <f>VLOOKUP($A110,'ESPN Efficiency'!$A$2:$E$131,5,FALSE)</f>
        <v>43.4</v>
      </c>
      <c r="N110" s="11">
        <f>VLOOKUP($A110,'2021 Team Advanced Stats'!$A$2:$CB$131,5,FALSE)</f>
        <v>0.17742403445016799</v>
      </c>
      <c r="O110" s="11">
        <f>VLOOKUP($A110,'2021 Team Advanced Stats'!$A$2:$CB$131,6,FALSE)</f>
        <v>136.97135459552999</v>
      </c>
      <c r="P110" s="11">
        <f>VLOOKUP($A110,'2021 Team Advanced Stats'!$A$2:$CB$131,7,FALSE)</f>
        <v>0.41321243523315998</v>
      </c>
      <c r="Q110" s="11">
        <f>VLOOKUP($A110,'2021 Team Advanced Stats'!$A$2:$CB$131,8,FALSE)</f>
        <v>1.33020369149081</v>
      </c>
      <c r="R110" s="11">
        <f>VLOOKUP($A110,'2021 Team Advanced Stats'!$A$2:$CB$131,11,FALSE)</f>
        <v>2.91476323119777</v>
      </c>
      <c r="S110" s="11">
        <f>VLOOKUP($A110,'2021 Team Advanced Stats'!$A$2:$CB$131,18,FALSE)</f>
        <v>3.6986301369863002</v>
      </c>
      <c r="T110" s="11">
        <f>VLOOKUP($A110,'2021 Team Advanced Stats'!$A$2:$CB$131,21,FALSE)</f>
        <v>0.17746113989637299</v>
      </c>
      <c r="U110" s="11">
        <f>VLOOKUP($A110,'2021 Team Advanced Stats'!$A$2:$CB$131,22,FALSE)</f>
        <v>0.104922279792746</v>
      </c>
      <c r="V110" s="11">
        <f>VLOOKUP($A110,'2021 Team Advanced Stats'!$A$2:$CB$131,23,FALSE)</f>
        <v>7.2538860103626895E-2</v>
      </c>
      <c r="W110" s="11">
        <f>VLOOKUP($A110,'2021 Team Advanced Stats'!$A$2:$CB$131,32,FALSE)</f>
        <v>0.465025906735751</v>
      </c>
      <c r="X110" s="11">
        <f>VLOOKUP($A110,'2021 Team Advanced Stats'!$A$2:$CB$131,33,FALSE)</f>
        <v>5.2185560086881098E-2</v>
      </c>
      <c r="Y110" s="11">
        <f>VLOOKUP($A110,'2021 Team Advanced Stats'!$A$2:$CB$131,34,FALSE)</f>
        <v>18.734616071190299</v>
      </c>
      <c r="Z110" s="11">
        <f>VLOOKUP($A110,'2021 Team Advanced Stats'!$A$2:$CB$131,35,FALSE)</f>
        <v>0.38440111420612799</v>
      </c>
      <c r="AA110" s="11">
        <f>VLOOKUP($A110,'2021 Team Advanced Stats'!$A$2:$CB$131,36,FALSE)</f>
        <v>0.99436600317236601</v>
      </c>
      <c r="AB110" s="11">
        <f>VLOOKUP($A110,'2021 Team Advanced Stats'!$A$2:$CB$131,37,FALSE)</f>
        <v>0.52461139896372999</v>
      </c>
      <c r="AC110" s="11">
        <f>VLOOKUP($A110,'2021 Team Advanced Stats'!$A$2:$CB$131,38,FALSE)</f>
        <v>0.327172769984793</v>
      </c>
      <c r="AD110" s="11">
        <f>VLOOKUP($A110,'2021 Team Advanced Stats'!$A$2:$CB$131,39,FALSE)</f>
        <v>132.50497184384099</v>
      </c>
      <c r="AE110" s="11">
        <f>VLOOKUP($A110,'2021 Team Advanced Stats'!$A$2:$CB$131,40,FALSE)</f>
        <v>0.44691358024691302</v>
      </c>
      <c r="AF110" s="11">
        <f>VLOOKUP($A110,'2021 Team Advanced Stats'!$A$2:$CB$131,41,FALSE)</f>
        <v>1.5862567356231001</v>
      </c>
      <c r="AG110" s="11">
        <f>VLOOKUP($A110,'2021 Team Advanced Stats'!$A$2:$CB$131,44,FALSE)</f>
        <v>0.25849757223075998</v>
      </c>
      <c r="AH110" s="11">
        <f>VLOOKUP($A110,'2021 Team Advanced Stats'!$A$2:$CB$131,45,FALSE)</f>
        <v>212.74350194591599</v>
      </c>
      <c r="AI110" s="11">
        <f>VLOOKUP($A110,'2021 Team Advanced Stats'!$A$2:$CB$131,46,FALSE)</f>
        <v>0.45929526123936798</v>
      </c>
      <c r="AJ110" s="11">
        <f>VLOOKUP($A110,'2021 Team Advanced Stats'!$A$2:$CB$131,47,FALSE)</f>
        <v>1.24571467298298</v>
      </c>
      <c r="AK110" s="11">
        <f>VLOOKUP($A110,'2021 Team Advanced Stats'!$A$2:$CB$131,50,FALSE)</f>
        <v>3.3156498673739998</v>
      </c>
      <c r="AL110" s="11">
        <f>VLOOKUP($A110,'2021 Team Advanced Stats'!$A$2:$CB$131,57,FALSE)</f>
        <v>4.3287671232876699</v>
      </c>
      <c r="AM110" s="11">
        <f>VLOOKUP($A110,'2021 Team Advanced Stats'!$A$2:$CB$131,60,FALSE)</f>
        <v>0.15188335358444699</v>
      </c>
      <c r="AN110" s="11">
        <f>VLOOKUP($A110,'2021 Team Advanced Stats'!$A$2:$CB$131,61,FALSE)</f>
        <v>0.102065613608748</v>
      </c>
      <c r="AO110" s="11">
        <f>VLOOKUP($A110,'2021 Team Advanced Stats'!$A$2:$CB$131,62,FALSE)</f>
        <v>4.9817739975698598E-2</v>
      </c>
      <c r="AP110" s="11">
        <f>VLOOKUP($A110,'2021 Team Advanced Stats'!$A$2:$CB$131,72,FALSE)</f>
        <v>0.45808019441069198</v>
      </c>
      <c r="AQ110" s="11">
        <f>VLOOKUP($A110,'2021 Team Advanced Stats'!$A$2:$CB$131,73,FALSE)</f>
        <v>0.24150886958432599</v>
      </c>
      <c r="AR110" s="11">
        <f>VLOOKUP($A110,'2021 Team Advanced Stats'!$A$2:$CB$131,74,FALSE)</f>
        <v>91.048843833290903</v>
      </c>
      <c r="AS110" s="11">
        <f>VLOOKUP($A110,'2021 Team Advanced Stats'!$A$2:$CB$131,75,FALSE)</f>
        <v>0.45358090185676297</v>
      </c>
      <c r="AT110" s="11">
        <f>VLOOKUP($A110,'2021 Team Advanced Stats'!$A$2:$CB$131,76,FALSE)</f>
        <v>1.10637432565259</v>
      </c>
      <c r="AU110" s="11">
        <f>VLOOKUP($A110,'2021 Team Advanced Stats'!$A$2:$CB$131,77,FALSE)</f>
        <v>0.53827460510327996</v>
      </c>
      <c r="AV110" s="11">
        <f>VLOOKUP($A110,'2021 Team Advanced Stats'!$A$2:$CB$131,78,FALSE)</f>
        <v>0.28555439868015098</v>
      </c>
      <c r="AW110" s="11">
        <f>VLOOKUP($A110,'2021 Team Advanced Stats'!$A$2:$CB$131,79,FALSE)</f>
        <v>0.46726862302483002</v>
      </c>
      <c r="AX110" s="11">
        <f>VLOOKUP($A110,'2021 Team Advanced Stats'!$A$2:$CB$131,80,FALSE)</f>
        <v>1.3608219164298301</v>
      </c>
      <c r="AY110" s="17" t="str">
        <f>IFERROR(VLOOKUP($A110,'2021PFF Preseason All Americans'!$H$3:$J$55,2,FALSE),"0")</f>
        <v>0</v>
      </c>
      <c r="AZ110" s="18" t="str">
        <f>IFERROR(VLOOKUP($A110,'2021PFF Preseason All Americans'!$H$3:$J$55,3,FALSE),"0")</f>
        <v>0</v>
      </c>
      <c r="BA110" s="12">
        <f t="shared" si="1"/>
        <v>0</v>
      </c>
    </row>
    <row r="111" spans="1:53" s="11" customFormat="1" x14ac:dyDescent="0.3">
      <c r="A111" s="5" t="s">
        <v>94</v>
      </c>
      <c r="B111" s="5">
        <f>VLOOKUP(A111,'Record-ATS'!$A$2:$E$131,3,FALSE)</f>
        <v>0.25</v>
      </c>
      <c r="C111" s="5">
        <f>VLOOKUP(A111,'Record-ATS'!$A$2:$E$131,5,FALSE)</f>
        <v>2.5</v>
      </c>
      <c r="D111" s="5">
        <f>IFERROR(VLOOKUP(A111,'AP Preseason Rankings'!$C$2:$H$26,2,FALSE),VLOOKUP(A111,'ESPN FPI'!$A$2:$D$131,4,FALSE))</f>
        <v>29</v>
      </c>
      <c r="E111" s="5">
        <f>IFERROR(VLOOKUP(A111,'AP Final Rankings'!$C$2:$H$26,2,FALSE),VLOOKUP(A111,'ESPN FPI'!$A$2:$D$131,4,FALSE))</f>
        <v>29</v>
      </c>
      <c r="F111" s="5">
        <f>IFERROR(VLOOKUP(A111,'ESPN FPI'!$A$2:$C$131,3,FALSE),"NR")</f>
        <v>8.5</v>
      </c>
      <c r="G111" s="5">
        <f>VLOOKUP($A111,'ESPN FPI'!$A$2:$H$131,5,FALSE)</f>
        <v>84</v>
      </c>
      <c r="H111" s="5">
        <f>VLOOKUP($A111,'ESPN FPI'!$A$2:$H$131,6,FALSE)</f>
        <v>11</v>
      </c>
      <c r="I111" s="5">
        <f>VLOOKUP($A111,'ESPN FPI'!$A$2:$H$131,7,FALSE)</f>
        <v>40</v>
      </c>
      <c r="J111" s="5">
        <f>VLOOKUP($A111,'ESPN FPI'!$A$2:$H$131,8,FALSE)</f>
        <v>76</v>
      </c>
      <c r="K111" s="5">
        <f>VLOOKUP(A111,'ESPN Efficiency'!$A$2:$E$131,3,FALSE)</f>
        <v>62.5</v>
      </c>
      <c r="L111" s="5">
        <f>VLOOKUP($A111,'ESPN Efficiency'!$A$2:$E$131,4,FALSE)</f>
        <v>63.3</v>
      </c>
      <c r="M111" s="5">
        <f>VLOOKUP($A111,'ESPN Efficiency'!$A$2:$E$131,5,FALSE)</f>
        <v>65.099999999999994</v>
      </c>
      <c r="N111" s="11">
        <f>VLOOKUP($A111,'2021 Team Advanced Stats'!$A$2:$CB$131,5,FALSE)</f>
        <v>0.283496456384844</v>
      </c>
      <c r="O111" s="11">
        <f>VLOOKUP($A111,'2021 Team Advanced Stats'!$A$2:$CB$131,6,FALSE)</f>
        <v>233.88457651749599</v>
      </c>
      <c r="P111" s="11">
        <f>VLOOKUP($A111,'2021 Team Advanced Stats'!$A$2:$CB$131,7,FALSE)</f>
        <v>0.45696969696969603</v>
      </c>
      <c r="Q111" s="11">
        <f>VLOOKUP($A111,'2021 Team Advanced Stats'!$A$2:$CB$131,8,FALSE)</f>
        <v>1.30754732106154</v>
      </c>
      <c r="R111" s="11">
        <f>VLOOKUP($A111,'2021 Team Advanced Stats'!$A$2:$CB$131,11,FALSE)</f>
        <v>3.1372549019607798</v>
      </c>
      <c r="S111" s="11">
        <f>VLOOKUP($A111,'2021 Team Advanced Stats'!$A$2:$CB$131,18,FALSE)</f>
        <v>3.9726027397260202</v>
      </c>
      <c r="T111" s="11">
        <f>VLOOKUP($A111,'2021 Team Advanced Stats'!$A$2:$CB$131,21,FALSE)</f>
        <v>0.146666666666666</v>
      </c>
      <c r="U111" s="11">
        <f>VLOOKUP($A111,'2021 Team Advanced Stats'!$A$2:$CB$131,22,FALSE)</f>
        <v>9.8181818181818106E-2</v>
      </c>
      <c r="V111" s="11">
        <f>VLOOKUP($A111,'2021 Team Advanced Stats'!$A$2:$CB$131,23,FALSE)</f>
        <v>4.8484848484848402E-2</v>
      </c>
      <c r="W111" s="11">
        <f>VLOOKUP($A111,'2021 Team Advanced Stats'!$A$2:$CB$131,32,FALSE)</f>
        <v>0.55636363636363595</v>
      </c>
      <c r="X111" s="11">
        <f>VLOOKUP($A111,'2021 Team Advanced Stats'!$A$2:$CB$131,33,FALSE)</f>
        <v>0.21675764492399499</v>
      </c>
      <c r="Y111" s="11">
        <f>VLOOKUP($A111,'2021 Team Advanced Stats'!$A$2:$CB$131,34,FALSE)</f>
        <v>99.491759020113804</v>
      </c>
      <c r="Z111" s="11">
        <f>VLOOKUP($A111,'2021 Team Advanced Stats'!$A$2:$CB$131,35,FALSE)</f>
        <v>0.44662309368191699</v>
      </c>
      <c r="AA111" s="11">
        <f>VLOOKUP($A111,'2021 Team Advanced Stats'!$A$2:$CB$131,36,FALSE)</f>
        <v>1.05397429650755</v>
      </c>
      <c r="AB111" s="11">
        <f>VLOOKUP($A111,'2021 Team Advanced Stats'!$A$2:$CB$131,37,FALSE)</f>
        <v>0.44</v>
      </c>
      <c r="AC111" s="11">
        <f>VLOOKUP($A111,'2021 Team Advanced Stats'!$A$2:$CB$131,38,FALSE)</f>
        <v>0.39155135433105098</v>
      </c>
      <c r="AD111" s="11">
        <f>VLOOKUP($A111,'2021 Team Advanced Stats'!$A$2:$CB$131,39,FALSE)</f>
        <v>142.133141622171</v>
      </c>
      <c r="AE111" s="11">
        <f>VLOOKUP($A111,'2021 Team Advanced Stats'!$A$2:$CB$131,40,FALSE)</f>
        <v>0.473829201101928</v>
      </c>
      <c r="AF111" s="11">
        <f>VLOOKUP($A111,'2021 Team Advanced Stats'!$A$2:$CB$131,41,FALSE)</f>
        <v>1.6097709840474099</v>
      </c>
      <c r="AG111" s="11">
        <f>VLOOKUP($A111,'2021 Team Advanced Stats'!$A$2:$CB$131,44,FALSE)</f>
        <v>0.17292328228897499</v>
      </c>
      <c r="AH111" s="11">
        <f>VLOOKUP($A111,'2021 Team Advanced Stats'!$A$2:$CB$131,45,FALSE)</f>
        <v>140.06785865406999</v>
      </c>
      <c r="AI111" s="11">
        <f>VLOOKUP($A111,'2021 Team Advanced Stats'!$A$2:$CB$131,46,FALSE)</f>
        <v>0.43209876543209802</v>
      </c>
      <c r="AJ111" s="11">
        <f>VLOOKUP($A111,'2021 Team Advanced Stats'!$A$2:$CB$131,47,FALSE)</f>
        <v>1.13362886296438</v>
      </c>
      <c r="AK111" s="11">
        <f>VLOOKUP($A111,'2021 Team Advanced Stats'!$A$2:$CB$131,50,FALSE)</f>
        <v>2.9458227848101202</v>
      </c>
      <c r="AL111" s="11">
        <f>VLOOKUP($A111,'2021 Team Advanced Stats'!$A$2:$CB$131,57,FALSE)</f>
        <v>2.9701492537313401</v>
      </c>
      <c r="AM111" s="11">
        <f>VLOOKUP($A111,'2021 Team Advanced Stats'!$A$2:$CB$131,60,FALSE)</f>
        <v>0.16049382716049301</v>
      </c>
      <c r="AN111" s="11">
        <f>VLOOKUP($A111,'2021 Team Advanced Stats'!$A$2:$CB$131,61,FALSE)</f>
        <v>9.3827160493827097E-2</v>
      </c>
      <c r="AO111" s="11">
        <f>VLOOKUP($A111,'2021 Team Advanced Stats'!$A$2:$CB$131,62,FALSE)</f>
        <v>6.6666666666666596E-2</v>
      </c>
      <c r="AP111" s="11">
        <f>VLOOKUP($A111,'2021 Team Advanced Stats'!$A$2:$CB$131,72,FALSE)</f>
        <v>0.48765432098765399</v>
      </c>
      <c r="AQ111" s="11">
        <f>VLOOKUP($A111,'2021 Team Advanced Stats'!$A$2:$CB$131,73,FALSE)</f>
        <v>8.4948721304535998E-2</v>
      </c>
      <c r="AR111" s="11">
        <f>VLOOKUP($A111,'2021 Team Advanced Stats'!$A$2:$CB$131,74,FALSE)</f>
        <v>33.5547449152917</v>
      </c>
      <c r="AS111" s="11">
        <f>VLOOKUP($A111,'2021 Team Advanced Stats'!$A$2:$CB$131,75,FALSE)</f>
        <v>0.44810126582278398</v>
      </c>
      <c r="AT111" s="11">
        <f>VLOOKUP($A111,'2021 Team Advanced Stats'!$A$2:$CB$131,76,FALSE)</f>
        <v>0.82299015140445897</v>
      </c>
      <c r="AU111" s="11">
        <f>VLOOKUP($A111,'2021 Team Advanced Stats'!$A$2:$CB$131,77,FALSE)</f>
        <v>0.50493827160493798</v>
      </c>
      <c r="AV111" s="11">
        <f>VLOOKUP($A111,'2021 Team Advanced Stats'!$A$2:$CB$131,78,FALSE)</f>
        <v>0.26594130694893597</v>
      </c>
      <c r="AW111" s="11">
        <f>VLOOKUP($A111,'2021 Team Advanced Stats'!$A$2:$CB$131,79,FALSE)</f>
        <v>0.420537897310513</v>
      </c>
      <c r="AX111" s="11">
        <f>VLOOKUP($A111,'2021 Team Advanced Stats'!$A$2:$CB$131,80,FALSE)</f>
        <v>1.4515000461424601</v>
      </c>
      <c r="AY111" s="17">
        <f>IFERROR(VLOOKUP($A111,'2021PFF Preseason All Americans'!$H$3:$J$55,2,FALSE),"0")</f>
        <v>0</v>
      </c>
      <c r="AZ111" s="18">
        <f>IFERROR(VLOOKUP($A111,'2021PFF Preseason All Americans'!$H$3:$J$55,3,FALSE),"0")</f>
        <v>2</v>
      </c>
      <c r="BA111" s="12">
        <f t="shared" si="1"/>
        <v>2</v>
      </c>
    </row>
    <row r="112" spans="1:53" s="11" customFormat="1" x14ac:dyDescent="0.3">
      <c r="A112" s="5" t="s">
        <v>162</v>
      </c>
      <c r="B112" s="5">
        <f>VLOOKUP(A112,'Record-ATS'!$A$2:$E$131,3,FALSE)</f>
        <v>0.25</v>
      </c>
      <c r="C112" s="5">
        <f>VLOOKUP(A112,'Record-ATS'!$A$2:$E$131,5,FALSE)</f>
        <v>-6.8</v>
      </c>
      <c r="D112" s="5">
        <f>IFERROR(VLOOKUP(A112,'AP Preseason Rankings'!$C$2:$H$26,2,FALSE),VLOOKUP(A112,'ESPN FPI'!$A$2:$D$131,4,FALSE))</f>
        <v>124</v>
      </c>
      <c r="E112" s="5">
        <f>IFERROR(VLOOKUP(A112,'AP Final Rankings'!$C$2:$H$26,2,FALSE),VLOOKUP(A112,'ESPN FPI'!$A$2:$D$131,4,FALSE))</f>
        <v>124</v>
      </c>
      <c r="F112" s="5">
        <f>IFERROR(VLOOKUP(A112,'ESPN FPI'!$A$2:$C$131,3,FALSE),"NR")</f>
        <v>-20.8</v>
      </c>
      <c r="G112" s="5">
        <f>VLOOKUP($A112,'ESPN FPI'!$A$2:$H$131,5,FALSE)</f>
        <v>119</v>
      </c>
      <c r="H112" s="5">
        <f>VLOOKUP($A112,'ESPN FPI'!$A$2:$H$131,6,FALSE)</f>
        <v>94</v>
      </c>
      <c r="I112" s="5">
        <f>VLOOKUP($A112,'ESPN FPI'!$A$2:$H$131,7,FALSE)</f>
        <v>118</v>
      </c>
      <c r="J112" s="5">
        <f>VLOOKUP($A112,'ESPN FPI'!$A$2:$H$131,8,FALSE)</f>
        <v>121</v>
      </c>
      <c r="K112" s="5">
        <f>VLOOKUP(A112,'ESPN Efficiency'!$A$2:$E$131,3,FALSE)</f>
        <v>12.6</v>
      </c>
      <c r="L112" s="5">
        <f>VLOOKUP($A112,'ESPN Efficiency'!$A$2:$E$131,4,FALSE)</f>
        <v>6.1</v>
      </c>
      <c r="M112" s="5">
        <f>VLOOKUP($A112,'ESPN Efficiency'!$A$2:$E$131,5,FALSE)</f>
        <v>37.200000000000003</v>
      </c>
      <c r="N112" s="11">
        <f>VLOOKUP($A112,'2021 Team Advanced Stats'!$A$2:$CB$131,5,FALSE)</f>
        <v>-7.7838547626488605E-2</v>
      </c>
      <c r="O112" s="11">
        <f>VLOOKUP($A112,'2021 Team Advanced Stats'!$A$2:$CB$131,6,FALSE)</f>
        <v>-50.128024671458597</v>
      </c>
      <c r="P112" s="11">
        <f>VLOOKUP($A112,'2021 Team Advanced Stats'!$A$2:$CB$131,7,FALSE)</f>
        <v>0.3027950310559</v>
      </c>
      <c r="Q112" s="11">
        <f>VLOOKUP($A112,'2021 Team Advanced Stats'!$A$2:$CB$131,8,FALSE)</f>
        <v>1.10965756590839</v>
      </c>
      <c r="R112" s="11">
        <f>VLOOKUP($A112,'2021 Team Advanced Stats'!$A$2:$CB$131,11,FALSE)</f>
        <v>2.42233766233766</v>
      </c>
      <c r="S112" s="11">
        <f>VLOOKUP($A112,'2021 Team Advanced Stats'!$A$2:$CB$131,18,FALSE)</f>
        <v>2.1538461538461502</v>
      </c>
      <c r="T112" s="11">
        <f>VLOOKUP($A112,'2021 Team Advanced Stats'!$A$2:$CB$131,21,FALSE)</f>
        <v>0.21195652173912999</v>
      </c>
      <c r="U112" s="11">
        <f>VLOOKUP($A112,'2021 Team Advanced Stats'!$A$2:$CB$131,22,FALSE)</f>
        <v>0.17624223602484401</v>
      </c>
      <c r="V112" s="11">
        <f>VLOOKUP($A112,'2021 Team Advanced Stats'!$A$2:$CB$131,23,FALSE)</f>
        <v>3.5714285714285698E-2</v>
      </c>
      <c r="W112" s="11">
        <f>VLOOKUP($A112,'2021 Team Advanced Stats'!$A$2:$CB$131,32,FALSE)</f>
        <v>0.59782608695652095</v>
      </c>
      <c r="X112" s="11">
        <f>VLOOKUP($A112,'2021 Team Advanced Stats'!$A$2:$CB$131,33,FALSE)</f>
        <v>-5.2214200320026598E-2</v>
      </c>
      <c r="Y112" s="11">
        <f>VLOOKUP($A112,'2021 Team Advanced Stats'!$A$2:$CB$131,34,FALSE)</f>
        <v>-20.1024671232102</v>
      </c>
      <c r="Z112" s="11">
        <f>VLOOKUP($A112,'2021 Team Advanced Stats'!$A$2:$CB$131,35,FALSE)</f>
        <v>0.33506493506493501</v>
      </c>
      <c r="AA112" s="11">
        <f>VLOOKUP($A112,'2021 Team Advanced Stats'!$A$2:$CB$131,36,FALSE)</f>
        <v>0.93387693891740697</v>
      </c>
      <c r="AB112" s="11">
        <f>VLOOKUP($A112,'2021 Team Advanced Stats'!$A$2:$CB$131,37,FALSE)</f>
        <v>0.39906832298136602</v>
      </c>
      <c r="AC112" s="11">
        <f>VLOOKUP($A112,'2021 Team Advanced Stats'!$A$2:$CB$131,38,FALSE)</f>
        <v>-6.4592479990431495E-2</v>
      </c>
      <c r="AD112" s="11">
        <f>VLOOKUP($A112,'2021 Team Advanced Stats'!$A$2:$CB$131,39,FALSE)</f>
        <v>-16.600267357540901</v>
      </c>
      <c r="AE112" s="11">
        <f>VLOOKUP($A112,'2021 Team Advanced Stats'!$A$2:$CB$131,40,FALSE)</f>
        <v>0.25680933852139998</v>
      </c>
      <c r="AF112" s="11">
        <f>VLOOKUP($A112,'2021 Team Advanced Stats'!$A$2:$CB$131,41,FALSE)</f>
        <v>1.45322879139078</v>
      </c>
      <c r="AG112" s="11">
        <f>VLOOKUP($A112,'2021 Team Advanced Stats'!$A$2:$CB$131,44,FALSE)</f>
        <v>0.20211758459461299</v>
      </c>
      <c r="AH112" s="11">
        <f>VLOOKUP($A112,'2021 Team Advanced Stats'!$A$2:$CB$131,45,FALSE)</f>
        <v>145.92889607731101</v>
      </c>
      <c r="AI112" s="11">
        <f>VLOOKUP($A112,'2021 Team Advanced Stats'!$A$2:$CB$131,46,FALSE)</f>
        <v>0.42243767313019298</v>
      </c>
      <c r="AJ112" s="11">
        <f>VLOOKUP($A112,'2021 Team Advanced Stats'!$A$2:$CB$131,47,FALSE)</f>
        <v>1.27729921339619</v>
      </c>
      <c r="AK112" s="11">
        <f>VLOOKUP($A112,'2021 Team Advanced Stats'!$A$2:$CB$131,50,FALSE)</f>
        <v>2.9682266009852198</v>
      </c>
      <c r="AL112" s="11">
        <f>VLOOKUP($A112,'2021 Team Advanced Stats'!$A$2:$CB$131,57,FALSE)</f>
        <v>3.9242424242424199</v>
      </c>
      <c r="AM112" s="11">
        <f>VLOOKUP($A112,'2021 Team Advanced Stats'!$A$2:$CB$131,60,FALSE)</f>
        <v>0.15997229916897501</v>
      </c>
      <c r="AN112" s="11">
        <f>VLOOKUP($A112,'2021 Team Advanced Stats'!$A$2:$CB$131,61,FALSE)</f>
        <v>0.10180055401662</v>
      </c>
      <c r="AO112" s="11">
        <f>VLOOKUP($A112,'2021 Team Advanced Stats'!$A$2:$CB$131,62,FALSE)</f>
        <v>5.8171745152354501E-2</v>
      </c>
      <c r="AP112" s="11">
        <f>VLOOKUP($A112,'2021 Team Advanced Stats'!$A$2:$CB$131,72,FALSE)</f>
        <v>0.56232686980609403</v>
      </c>
      <c r="AQ112" s="11">
        <f>VLOOKUP($A112,'2021 Team Advanced Stats'!$A$2:$CB$131,73,FALSE)</f>
        <v>0.14120883160443901</v>
      </c>
      <c r="AR112" s="11">
        <f>VLOOKUP($A112,'2021 Team Advanced Stats'!$A$2:$CB$131,74,FALSE)</f>
        <v>57.330785631402598</v>
      </c>
      <c r="AS112" s="11">
        <f>VLOOKUP($A112,'2021 Team Advanced Stats'!$A$2:$CB$131,75,FALSE)</f>
        <v>0.44581280788177302</v>
      </c>
      <c r="AT112" s="11">
        <f>VLOOKUP($A112,'2021 Team Advanced Stats'!$A$2:$CB$131,76,FALSE)</f>
        <v>0.93861885292446401</v>
      </c>
      <c r="AU112" s="11">
        <f>VLOOKUP($A112,'2021 Team Advanced Stats'!$A$2:$CB$131,77,FALSE)</f>
        <v>0.436288088642659</v>
      </c>
      <c r="AV112" s="11">
        <f>VLOOKUP($A112,'2021 Team Advanced Stats'!$A$2:$CB$131,78,FALSE)</f>
        <v>0.28961246877628299</v>
      </c>
      <c r="AW112" s="11">
        <f>VLOOKUP($A112,'2021 Team Advanced Stats'!$A$2:$CB$131,79,FALSE)</f>
        <v>0.39365079365079297</v>
      </c>
      <c r="AX112" s="11">
        <f>VLOOKUP($A112,'2021 Team Advanced Stats'!$A$2:$CB$131,80,FALSE)</f>
        <v>1.7716632879557299</v>
      </c>
      <c r="AY112" s="17" t="str">
        <f>IFERROR(VLOOKUP($A112,'2021PFF Preseason All Americans'!$H$3:$J$55,2,FALSE),"0")</f>
        <v>0</v>
      </c>
      <c r="AZ112" s="18" t="str">
        <f>IFERROR(VLOOKUP($A112,'2021PFF Preseason All Americans'!$H$3:$J$55,3,FALSE),"0")</f>
        <v>0</v>
      </c>
      <c r="BA112" s="12">
        <f t="shared" si="1"/>
        <v>0</v>
      </c>
    </row>
    <row r="113" spans="1:53" s="11" customFormat="1" x14ac:dyDescent="0.3">
      <c r="A113" s="5" t="s">
        <v>95</v>
      </c>
      <c r="B113" s="5">
        <f>VLOOKUP(A113,'Record-ATS'!$A$2:$E$131,3,FALSE)</f>
        <v>0.25</v>
      </c>
      <c r="C113" s="5">
        <f>VLOOKUP(A113,'Record-ATS'!$A$2:$E$131,5,FALSE)</f>
        <v>-8.1</v>
      </c>
      <c r="D113" s="5">
        <f>IFERROR(VLOOKUP(A113,'AP Preseason Rankings'!$C$2:$H$26,2,FALSE),VLOOKUP(A113,'ESPN FPI'!$A$2:$D$131,4,FALSE))</f>
        <v>94</v>
      </c>
      <c r="E113" s="5">
        <f>IFERROR(VLOOKUP(A113,'AP Final Rankings'!$C$2:$H$26,2,FALSE),VLOOKUP(A113,'ESPN FPI'!$A$2:$D$131,4,FALSE))</f>
        <v>94</v>
      </c>
      <c r="F113" s="5">
        <f>IFERROR(VLOOKUP(A113,'ESPN FPI'!$A$2:$C$131,3,FALSE),"NR")</f>
        <v>-7.5</v>
      </c>
      <c r="G113" s="5">
        <f>VLOOKUP($A113,'ESPN FPI'!$A$2:$H$131,5,FALSE)</f>
        <v>100</v>
      </c>
      <c r="H113" s="5">
        <f>VLOOKUP($A113,'ESPN FPI'!$A$2:$H$131,6,FALSE)</f>
        <v>37</v>
      </c>
      <c r="I113" s="5">
        <f>VLOOKUP($A113,'ESPN FPI'!$A$2:$H$131,7,FALSE)</f>
        <v>103</v>
      </c>
      <c r="J113" s="5">
        <f>VLOOKUP($A113,'ESPN FPI'!$A$2:$H$131,8,FALSE)</f>
        <v>120</v>
      </c>
      <c r="K113" s="5">
        <f>VLOOKUP(A113,'ESPN Efficiency'!$A$2:$E$131,3,FALSE)</f>
        <v>29.6</v>
      </c>
      <c r="L113" s="5">
        <f>VLOOKUP($A113,'ESPN Efficiency'!$A$2:$E$131,4,FALSE)</f>
        <v>29.3</v>
      </c>
      <c r="M113" s="5">
        <f>VLOOKUP($A113,'ESPN Efficiency'!$A$2:$E$131,5,FALSE)</f>
        <v>38.5</v>
      </c>
      <c r="N113" s="11">
        <f>VLOOKUP($A113,'2021 Team Advanced Stats'!$A$2:$CB$131,5,FALSE)</f>
        <v>0.105837977014269</v>
      </c>
      <c r="O113" s="11">
        <f>VLOOKUP($A113,'2021 Team Advanced Stats'!$A$2:$CB$131,6,FALSE)</f>
        <v>84.882057565444001</v>
      </c>
      <c r="P113" s="11">
        <f>VLOOKUP($A113,'2021 Team Advanced Stats'!$A$2:$CB$131,7,FALSE)</f>
        <v>0.37655860349127102</v>
      </c>
      <c r="Q113" s="11">
        <f>VLOOKUP($A113,'2021 Team Advanced Stats'!$A$2:$CB$131,8,FALSE)</f>
        <v>1.20623770801435</v>
      </c>
      <c r="R113" s="11">
        <f>VLOOKUP($A113,'2021 Team Advanced Stats'!$A$2:$CB$131,11,FALSE)</f>
        <v>2.8616666666666601</v>
      </c>
      <c r="S113" s="11">
        <f>VLOOKUP($A113,'2021 Team Advanced Stats'!$A$2:$CB$131,18,FALSE)</f>
        <v>2.9655172413793101</v>
      </c>
      <c r="T113" s="11">
        <f>VLOOKUP($A113,'2021 Team Advanced Stats'!$A$2:$CB$131,21,FALSE)</f>
        <v>0.19700748129675799</v>
      </c>
      <c r="U113" s="11">
        <f>VLOOKUP($A113,'2021 Team Advanced Stats'!$A$2:$CB$131,22,FALSE)</f>
        <v>0.123441396508728</v>
      </c>
      <c r="V113" s="11">
        <f>VLOOKUP($A113,'2021 Team Advanced Stats'!$A$2:$CB$131,23,FALSE)</f>
        <v>7.3566084788029895E-2</v>
      </c>
      <c r="W113" s="11">
        <f>VLOOKUP($A113,'2021 Team Advanced Stats'!$A$2:$CB$131,32,FALSE)</f>
        <v>0.52369077306733103</v>
      </c>
      <c r="X113" s="11">
        <f>VLOOKUP($A113,'2021 Team Advanced Stats'!$A$2:$CB$131,33,FALSE)</f>
        <v>0.110860260029309</v>
      </c>
      <c r="Y113" s="11">
        <f>VLOOKUP($A113,'2021 Team Advanced Stats'!$A$2:$CB$131,34,FALSE)</f>
        <v>46.561309212309901</v>
      </c>
      <c r="Z113" s="11">
        <f>VLOOKUP($A113,'2021 Team Advanced Stats'!$A$2:$CB$131,35,FALSE)</f>
        <v>0.41666666666666602</v>
      </c>
      <c r="AA113" s="11">
        <f>VLOOKUP($A113,'2021 Team Advanced Stats'!$A$2:$CB$131,36,FALSE)</f>
        <v>0.96415430308584305</v>
      </c>
      <c r="AB113" s="11">
        <f>VLOOKUP($A113,'2021 Team Advanced Stats'!$A$2:$CB$131,37,FALSE)</f>
        <v>0.46882793017456298</v>
      </c>
      <c r="AC113" s="11">
        <f>VLOOKUP($A113,'2021 Team Advanced Stats'!$A$2:$CB$131,38,FALSE)</f>
        <v>0.122555743076281</v>
      </c>
      <c r="AD113" s="11">
        <f>VLOOKUP($A113,'2021 Team Advanced Stats'!$A$2:$CB$131,39,FALSE)</f>
        <v>46.080959396681799</v>
      </c>
      <c r="AE113" s="11">
        <f>VLOOKUP($A113,'2021 Team Advanced Stats'!$A$2:$CB$131,40,FALSE)</f>
        <v>0.33776595744680799</v>
      </c>
      <c r="AF113" s="11">
        <f>VLOOKUP($A113,'2021 Team Advanced Stats'!$A$2:$CB$131,41,FALSE)</f>
        <v>1.53981720299458</v>
      </c>
      <c r="AG113" s="11">
        <f>VLOOKUP($A113,'2021 Team Advanced Stats'!$A$2:$CB$131,44,FALSE)</f>
        <v>0.28067280374319198</v>
      </c>
      <c r="AH113" s="11">
        <f>VLOOKUP($A113,'2021 Team Advanced Stats'!$A$2:$CB$131,45,FALSE)</f>
        <v>231.83573589187699</v>
      </c>
      <c r="AI113" s="11">
        <f>VLOOKUP($A113,'2021 Team Advanced Stats'!$A$2:$CB$131,46,FALSE)</f>
        <v>0.46368038740920098</v>
      </c>
      <c r="AJ113" s="11">
        <f>VLOOKUP($A113,'2021 Team Advanced Stats'!$A$2:$CB$131,47,FALSE)</f>
        <v>1.18934323671428</v>
      </c>
      <c r="AK113" s="11">
        <f>VLOOKUP($A113,'2021 Team Advanced Stats'!$A$2:$CB$131,50,FALSE)</f>
        <v>3.4949450549450498</v>
      </c>
      <c r="AL113" s="11">
        <f>VLOOKUP($A113,'2021 Team Advanced Stats'!$A$2:$CB$131,57,FALSE)</f>
        <v>4.2837837837837798</v>
      </c>
      <c r="AM113" s="11">
        <f>VLOOKUP($A113,'2021 Team Advanced Stats'!$A$2:$CB$131,60,FALSE)</f>
        <v>0.119854721549636</v>
      </c>
      <c r="AN113" s="11">
        <f>VLOOKUP($A113,'2021 Team Advanced Stats'!$A$2:$CB$131,61,FALSE)</f>
        <v>7.5060532687651296E-2</v>
      </c>
      <c r="AO113" s="11">
        <f>VLOOKUP($A113,'2021 Team Advanced Stats'!$A$2:$CB$131,62,FALSE)</f>
        <v>4.4794188861985398E-2</v>
      </c>
      <c r="AP113" s="11">
        <f>VLOOKUP($A113,'2021 Team Advanced Stats'!$A$2:$CB$131,72,FALSE)</f>
        <v>0.55084745762711795</v>
      </c>
      <c r="AQ113" s="11">
        <f>VLOOKUP($A113,'2021 Team Advanced Stats'!$A$2:$CB$131,73,FALSE)</f>
        <v>0.318782196031897</v>
      </c>
      <c r="AR113" s="11">
        <f>VLOOKUP($A113,'2021 Team Advanced Stats'!$A$2:$CB$131,74,FALSE)</f>
        <v>145.045899194513</v>
      </c>
      <c r="AS113" s="11">
        <f>VLOOKUP($A113,'2021 Team Advanced Stats'!$A$2:$CB$131,75,FALSE)</f>
        <v>0.47472527472527398</v>
      </c>
      <c r="AT113" s="11">
        <f>VLOOKUP($A113,'2021 Team Advanced Stats'!$A$2:$CB$131,76,FALSE)</f>
        <v>1.1118857678203999</v>
      </c>
      <c r="AU113" s="11">
        <f>VLOOKUP($A113,'2021 Team Advanced Stats'!$A$2:$CB$131,77,FALSE)</f>
        <v>0.44673123486682798</v>
      </c>
      <c r="AV113" s="11">
        <f>VLOOKUP($A113,'2021 Team Advanced Stats'!$A$2:$CB$131,78,FALSE)</f>
        <v>0.24362877545994199</v>
      </c>
      <c r="AW113" s="11">
        <f>VLOOKUP($A113,'2021 Team Advanced Stats'!$A$2:$CB$131,79,FALSE)</f>
        <v>0.45257452574525697</v>
      </c>
      <c r="AX113" s="11">
        <f>VLOOKUP($A113,'2021 Team Advanced Stats'!$A$2:$CB$131,80,FALSE)</f>
        <v>1.28952774737942</v>
      </c>
      <c r="AY113" s="17">
        <f>IFERROR(VLOOKUP($A113,'2021PFF Preseason All Americans'!$H$3:$J$55,2,FALSE),"0")</f>
        <v>1</v>
      </c>
      <c r="AZ113" s="18">
        <f>IFERROR(VLOOKUP($A113,'2021PFF Preseason All Americans'!$H$3:$J$55,3,FALSE),"0")</f>
        <v>1</v>
      </c>
      <c r="BA113" s="12">
        <f t="shared" si="1"/>
        <v>2</v>
      </c>
    </row>
    <row r="114" spans="1:53" s="11" customFormat="1" x14ac:dyDescent="0.3">
      <c r="A114" s="5" t="s">
        <v>96</v>
      </c>
      <c r="B114" s="5">
        <f>VLOOKUP(A114,'Record-ATS'!$A$2:$E$131,3,FALSE)</f>
        <v>0.25</v>
      </c>
      <c r="C114" s="5">
        <f>VLOOKUP(A114,'Record-ATS'!$A$2:$E$131,5,FALSE)</f>
        <v>-5.8</v>
      </c>
      <c r="D114" s="5">
        <f>IFERROR(VLOOKUP(A114,'AP Preseason Rankings'!$C$2:$H$26,2,FALSE),VLOOKUP(A114,'ESPN FPI'!$A$2:$D$131,4,FALSE))</f>
        <v>115</v>
      </c>
      <c r="E114" s="5">
        <f>IFERROR(VLOOKUP(A114,'AP Final Rankings'!$C$2:$H$26,2,FALSE),VLOOKUP(A114,'ESPN FPI'!$A$2:$D$131,4,FALSE))</f>
        <v>115</v>
      </c>
      <c r="F114" s="5">
        <f>IFERROR(VLOOKUP(A114,'ESPN FPI'!$A$2:$C$131,3,FALSE),"NR")</f>
        <v>-15.4</v>
      </c>
      <c r="G114" s="5">
        <f>VLOOKUP($A114,'ESPN FPI'!$A$2:$H$131,5,FALSE)</f>
        <v>123</v>
      </c>
      <c r="H114" s="5">
        <f>VLOOKUP($A114,'ESPN FPI'!$A$2:$H$131,6,FALSE)</f>
        <v>129</v>
      </c>
      <c r="I114" s="5">
        <f>VLOOKUP($A114,'ESPN FPI'!$A$2:$H$131,7,FALSE)</f>
        <v>118</v>
      </c>
      <c r="J114" s="5">
        <f>VLOOKUP($A114,'ESPN FPI'!$A$2:$H$131,8,FALSE)</f>
        <v>98</v>
      </c>
      <c r="K114" s="5">
        <f>VLOOKUP(A114,'ESPN Efficiency'!$A$2:$E$131,3,FALSE)</f>
        <v>25.8</v>
      </c>
      <c r="L114" s="5">
        <f>VLOOKUP($A114,'ESPN Efficiency'!$A$2:$E$131,4,FALSE)</f>
        <v>39.299999999999997</v>
      </c>
      <c r="M114" s="5">
        <f>VLOOKUP($A114,'ESPN Efficiency'!$A$2:$E$131,5,FALSE)</f>
        <v>24</v>
      </c>
      <c r="N114" s="11">
        <f>VLOOKUP($A114,'2021 Team Advanced Stats'!$A$2:$CB$131,5,FALSE)</f>
        <v>0.20990044859801499</v>
      </c>
      <c r="O114" s="11">
        <f>VLOOKUP($A114,'2021 Team Advanced Stats'!$A$2:$CB$131,6,FALSE)</f>
        <v>146.51051312141399</v>
      </c>
      <c r="P114" s="11">
        <f>VLOOKUP($A114,'2021 Team Advanced Stats'!$A$2:$CB$131,7,FALSE)</f>
        <v>0.44699140401146098</v>
      </c>
      <c r="Q114" s="11">
        <f>VLOOKUP($A114,'2021 Team Advanced Stats'!$A$2:$CB$131,8,FALSE)</f>
        <v>1.1644385995556401</v>
      </c>
      <c r="R114" s="11">
        <f>VLOOKUP($A114,'2021 Team Advanced Stats'!$A$2:$CB$131,11,FALSE)</f>
        <v>3.4976501305482999</v>
      </c>
      <c r="S114" s="11">
        <f>VLOOKUP($A114,'2021 Team Advanced Stats'!$A$2:$CB$131,18,FALSE)</f>
        <v>3.85245901639344</v>
      </c>
      <c r="T114" s="11">
        <f>VLOOKUP($A114,'2021 Team Advanced Stats'!$A$2:$CB$131,21,FALSE)</f>
        <v>0.16189111747851001</v>
      </c>
      <c r="U114" s="11">
        <f>VLOOKUP($A114,'2021 Team Advanced Stats'!$A$2:$CB$131,22,FALSE)</f>
        <v>0.108882521489971</v>
      </c>
      <c r="V114" s="11">
        <f>VLOOKUP($A114,'2021 Team Advanced Stats'!$A$2:$CB$131,23,FALSE)</f>
        <v>5.3008595988538597E-2</v>
      </c>
      <c r="W114" s="11">
        <f>VLOOKUP($A114,'2021 Team Advanced Stats'!$A$2:$CB$131,32,FALSE)</f>
        <v>0.54871060171919706</v>
      </c>
      <c r="X114" s="11">
        <f>VLOOKUP($A114,'2021 Team Advanced Stats'!$A$2:$CB$131,33,FALSE)</f>
        <v>0.277109971837804</v>
      </c>
      <c r="Y114" s="11">
        <f>VLOOKUP($A114,'2021 Team Advanced Stats'!$A$2:$CB$131,34,FALSE)</f>
        <v>106.133119213879</v>
      </c>
      <c r="Z114" s="11">
        <f>VLOOKUP($A114,'2021 Team Advanced Stats'!$A$2:$CB$131,35,FALSE)</f>
        <v>0.47519582245430803</v>
      </c>
      <c r="AA114" s="11">
        <f>VLOOKUP($A114,'2021 Team Advanced Stats'!$A$2:$CB$131,36,FALSE)</f>
        <v>1.0940375885204501</v>
      </c>
      <c r="AB114" s="11">
        <f>VLOOKUP($A114,'2021 Team Advanced Stats'!$A$2:$CB$131,37,FALSE)</f>
        <v>0.44269340974212001</v>
      </c>
      <c r="AC114" s="11">
        <f>VLOOKUP($A114,'2021 Team Advanced Stats'!$A$2:$CB$131,38,FALSE)</f>
        <v>0.171588816554265</v>
      </c>
      <c r="AD114" s="11">
        <f>VLOOKUP($A114,'2021 Team Advanced Stats'!$A$2:$CB$131,39,FALSE)</f>
        <v>53.020944315267997</v>
      </c>
      <c r="AE114" s="11">
        <f>VLOOKUP($A114,'2021 Team Advanced Stats'!$A$2:$CB$131,40,FALSE)</f>
        <v>0.42071197411003203</v>
      </c>
      <c r="AF114" s="11">
        <f>VLOOKUP($A114,'2021 Team Advanced Stats'!$A$2:$CB$131,41,FALSE)</f>
        <v>1.2630000150049101</v>
      </c>
      <c r="AG114" s="11">
        <f>VLOOKUP($A114,'2021 Team Advanced Stats'!$A$2:$CB$131,44,FALSE)</f>
        <v>0.27223750225253701</v>
      </c>
      <c r="AH114" s="11">
        <f>VLOOKUP($A114,'2021 Team Advanced Stats'!$A$2:$CB$131,45,FALSE)</f>
        <v>215.61210178400901</v>
      </c>
      <c r="AI114" s="11">
        <f>VLOOKUP($A114,'2021 Team Advanced Stats'!$A$2:$CB$131,46,FALSE)</f>
        <v>0.469696969696969</v>
      </c>
      <c r="AJ114" s="11">
        <f>VLOOKUP($A114,'2021 Team Advanced Stats'!$A$2:$CB$131,47,FALSE)</f>
        <v>1.1941278289786901</v>
      </c>
      <c r="AK114" s="11">
        <f>VLOOKUP($A114,'2021 Team Advanced Stats'!$A$2:$CB$131,50,FALSE)</f>
        <v>3.3115479115479101</v>
      </c>
      <c r="AL114" s="11">
        <f>VLOOKUP($A114,'2021 Team Advanced Stats'!$A$2:$CB$131,57,FALSE)</f>
        <v>4.0144927536231796</v>
      </c>
      <c r="AM114" s="11">
        <f>VLOOKUP($A114,'2021 Team Advanced Stats'!$A$2:$CB$131,60,FALSE)</f>
        <v>0.122474747474747</v>
      </c>
      <c r="AN114" s="11">
        <f>VLOOKUP($A114,'2021 Team Advanced Stats'!$A$2:$CB$131,61,FALSE)</f>
        <v>7.9545454545454503E-2</v>
      </c>
      <c r="AO114" s="11">
        <f>VLOOKUP($A114,'2021 Team Advanced Stats'!$A$2:$CB$131,62,FALSE)</f>
        <v>4.29292929292929E-2</v>
      </c>
      <c r="AP114" s="11">
        <f>VLOOKUP($A114,'2021 Team Advanced Stats'!$A$2:$CB$131,72,FALSE)</f>
        <v>0.51388888888888795</v>
      </c>
      <c r="AQ114" s="11">
        <f>VLOOKUP($A114,'2021 Team Advanced Stats'!$A$2:$CB$131,73,FALSE)</f>
        <v>0.204447336064286</v>
      </c>
      <c r="AR114" s="11">
        <f>VLOOKUP($A114,'2021 Team Advanced Stats'!$A$2:$CB$131,74,FALSE)</f>
        <v>83.210065778164704</v>
      </c>
      <c r="AS114" s="11">
        <f>VLOOKUP($A114,'2021 Team Advanced Stats'!$A$2:$CB$131,75,FALSE)</f>
        <v>0.44471744471744401</v>
      </c>
      <c r="AT114" s="11">
        <f>VLOOKUP($A114,'2021 Team Advanced Stats'!$A$2:$CB$131,76,FALSE)</f>
        <v>0.99410781633503298</v>
      </c>
      <c r="AU114" s="11">
        <f>VLOOKUP($A114,'2021 Team Advanced Stats'!$A$2:$CB$131,77,FALSE)</f>
        <v>0.48358585858585801</v>
      </c>
      <c r="AV114" s="11">
        <f>VLOOKUP($A114,'2021 Team Advanced Stats'!$A$2:$CB$131,78,FALSE)</f>
        <v>0.35692322549037597</v>
      </c>
      <c r="AW114" s="11">
        <f>VLOOKUP($A114,'2021 Team Advanced Stats'!$A$2:$CB$131,79,FALSE)</f>
        <v>0.49869451697127898</v>
      </c>
      <c r="AX114" s="11">
        <f>VLOOKUP($A114,'2021 Team Advanced Stats'!$A$2:$CB$131,80,FALSE)</f>
        <v>1.3836755896514701</v>
      </c>
      <c r="AY114" s="17" t="str">
        <f>IFERROR(VLOOKUP($A114,'2021PFF Preseason All Americans'!$H$3:$J$55,2,FALSE),"0")</f>
        <v>0</v>
      </c>
      <c r="AZ114" s="18" t="str">
        <f>IFERROR(VLOOKUP($A114,'2021PFF Preseason All Americans'!$H$3:$J$55,3,FALSE),"0")</f>
        <v>0</v>
      </c>
      <c r="BA114" s="12">
        <f t="shared" si="1"/>
        <v>0</v>
      </c>
    </row>
    <row r="115" spans="1:53" s="11" customFormat="1" x14ac:dyDescent="0.3">
      <c r="A115" s="5" t="s">
        <v>163</v>
      </c>
      <c r="B115" s="5">
        <f>VLOOKUP(A115,'Record-ATS'!$A$2:$E$131,3,FALSE)</f>
        <v>0.25</v>
      </c>
      <c r="C115" s="5">
        <f>VLOOKUP(A115,'Record-ATS'!$A$2:$E$131,5,FALSE)</f>
        <v>-1.5</v>
      </c>
      <c r="D115" s="5">
        <f>IFERROR(VLOOKUP(A115,'AP Preseason Rankings'!$C$2:$H$26,2,FALSE),VLOOKUP(A115,'ESPN FPI'!$A$2:$D$131,4,FALSE))</f>
        <v>116</v>
      </c>
      <c r="E115" s="5">
        <f>IFERROR(VLOOKUP(A115,'AP Final Rankings'!$C$2:$H$26,2,FALSE),VLOOKUP(A115,'ESPN FPI'!$A$2:$D$131,4,FALSE))</f>
        <v>116</v>
      </c>
      <c r="F115" s="5">
        <f>IFERROR(VLOOKUP(A115,'ESPN FPI'!$A$2:$C$131,3,FALSE),"NR")</f>
        <v>-15.8</v>
      </c>
      <c r="G115" s="5">
        <f>VLOOKUP($A115,'ESPN FPI'!$A$2:$H$131,5,FALSE)</f>
        <v>124</v>
      </c>
      <c r="H115" s="5">
        <f>VLOOKUP($A115,'ESPN FPI'!$A$2:$H$131,6,FALSE)</f>
        <v>74</v>
      </c>
      <c r="I115" s="5">
        <f>VLOOKUP($A115,'ESPN FPI'!$A$2:$H$131,7,FALSE)</f>
        <v>118</v>
      </c>
      <c r="J115" s="5">
        <f>VLOOKUP($A115,'ESPN FPI'!$A$2:$H$131,8,FALSE)</f>
        <v>105</v>
      </c>
      <c r="K115" s="5">
        <f>VLOOKUP(A115,'ESPN Efficiency'!$A$2:$E$131,3,FALSE)</f>
        <v>18.600000000000001</v>
      </c>
      <c r="L115" s="5">
        <f>VLOOKUP($A115,'ESPN Efficiency'!$A$2:$E$131,4,FALSE)</f>
        <v>8.4</v>
      </c>
      <c r="M115" s="5">
        <f>VLOOKUP($A115,'ESPN Efficiency'!$A$2:$E$131,5,FALSE)</f>
        <v>49.9</v>
      </c>
      <c r="N115" s="11">
        <f>VLOOKUP($A115,'2021 Team Advanced Stats'!$A$2:$CB$131,5,FALSE)</f>
        <v>9.7663459411594499E-3</v>
      </c>
      <c r="O115" s="11">
        <f>VLOOKUP($A115,'2021 Team Advanced Stats'!$A$2:$CB$131,6,FALSE)</f>
        <v>6.6508815859295796</v>
      </c>
      <c r="P115" s="11">
        <f>VLOOKUP($A115,'2021 Team Advanced Stats'!$A$2:$CB$131,7,FALSE)</f>
        <v>0.33773861967694502</v>
      </c>
      <c r="Q115" s="11">
        <f>VLOOKUP($A115,'2021 Team Advanced Stats'!$A$2:$CB$131,8,FALSE)</f>
        <v>1.3260739615463299</v>
      </c>
      <c r="R115" s="11">
        <f>VLOOKUP($A115,'2021 Team Advanced Stats'!$A$2:$CB$131,11,FALSE)</f>
        <v>2.7640326975476799</v>
      </c>
      <c r="S115" s="11">
        <f>VLOOKUP($A115,'2021 Team Advanced Stats'!$A$2:$CB$131,18,FALSE)</f>
        <v>2.52941176470588</v>
      </c>
      <c r="T115" s="11">
        <f>VLOOKUP($A115,'2021 Team Advanced Stats'!$A$2:$CB$131,21,FALSE)</f>
        <v>0.25403817914831101</v>
      </c>
      <c r="U115" s="11">
        <f>VLOOKUP($A115,'2021 Team Advanced Stats'!$A$2:$CB$131,22,FALSE)</f>
        <v>0.18208516886930901</v>
      </c>
      <c r="V115" s="11">
        <f>VLOOKUP($A115,'2021 Team Advanced Stats'!$A$2:$CB$131,23,FALSE)</f>
        <v>7.1953010279001403E-2</v>
      </c>
      <c r="W115" s="11">
        <f>VLOOKUP($A115,'2021 Team Advanced Stats'!$A$2:$CB$131,32,FALSE)</f>
        <v>0.53891336270190804</v>
      </c>
      <c r="X115" s="11">
        <f>VLOOKUP($A115,'2021 Team Advanced Stats'!$A$2:$CB$131,33,FALSE)</f>
        <v>-6.7156017505784399E-2</v>
      </c>
      <c r="Y115" s="11">
        <f>VLOOKUP($A115,'2021 Team Advanced Stats'!$A$2:$CB$131,34,FALSE)</f>
        <v>-24.6462584246228</v>
      </c>
      <c r="Z115" s="11">
        <f>VLOOKUP($A115,'2021 Team Advanced Stats'!$A$2:$CB$131,35,FALSE)</f>
        <v>0.33242506811989098</v>
      </c>
      <c r="AA115" s="11">
        <f>VLOOKUP($A115,'2021 Team Advanced Stats'!$A$2:$CB$131,36,FALSE)</f>
        <v>1.0361579695405101</v>
      </c>
      <c r="AB115" s="11">
        <f>VLOOKUP($A115,'2021 Team Advanced Stats'!$A$2:$CB$131,37,FALSE)</f>
        <v>0.44640234948604901</v>
      </c>
      <c r="AC115" s="11">
        <f>VLOOKUP($A115,'2021 Team Advanced Stats'!$A$2:$CB$131,38,FALSE)</f>
        <v>0.176054716551552</v>
      </c>
      <c r="AD115" s="11">
        <f>VLOOKUP($A115,'2021 Team Advanced Stats'!$A$2:$CB$131,39,FALSE)</f>
        <v>53.520633831671901</v>
      </c>
      <c r="AE115" s="11">
        <f>VLOOKUP($A115,'2021 Team Advanced Stats'!$A$2:$CB$131,40,FALSE)</f>
        <v>0.355263157894736</v>
      </c>
      <c r="AF115" s="11">
        <f>VLOOKUP($A115,'2021 Team Advanced Stats'!$A$2:$CB$131,41,FALSE)</f>
        <v>1.6535716562195699</v>
      </c>
      <c r="AG115" s="11">
        <f>VLOOKUP($A115,'2021 Team Advanced Stats'!$A$2:$CB$131,44,FALSE)</f>
        <v>0.218296256914638</v>
      </c>
      <c r="AH115" s="11">
        <f>VLOOKUP($A115,'2021 Team Advanced Stats'!$A$2:$CB$131,45,FALSE)</f>
        <v>145.82189961897799</v>
      </c>
      <c r="AI115" s="11">
        <f>VLOOKUP($A115,'2021 Team Advanced Stats'!$A$2:$CB$131,46,FALSE)</f>
        <v>0.40419161676646698</v>
      </c>
      <c r="AJ115" s="11">
        <f>VLOOKUP($A115,'2021 Team Advanced Stats'!$A$2:$CB$131,47,FALSE)</f>
        <v>1.4177207068036599</v>
      </c>
      <c r="AK115" s="11">
        <f>VLOOKUP($A115,'2021 Team Advanced Stats'!$A$2:$CB$131,50,FALSE)</f>
        <v>3.1280991735537098</v>
      </c>
      <c r="AL115" s="11">
        <f>VLOOKUP($A115,'2021 Team Advanced Stats'!$A$2:$CB$131,57,FALSE)</f>
        <v>3.109375</v>
      </c>
      <c r="AM115" s="11">
        <f>VLOOKUP($A115,'2021 Team Advanced Stats'!$A$2:$CB$131,60,FALSE)</f>
        <v>0.18862275449101701</v>
      </c>
      <c r="AN115" s="11">
        <f>VLOOKUP($A115,'2021 Team Advanced Stats'!$A$2:$CB$131,61,FALSE)</f>
        <v>0.122754491017964</v>
      </c>
      <c r="AO115" s="11">
        <f>VLOOKUP($A115,'2021 Team Advanced Stats'!$A$2:$CB$131,62,FALSE)</f>
        <v>6.5868263473053898E-2</v>
      </c>
      <c r="AP115" s="11">
        <f>VLOOKUP($A115,'2021 Team Advanced Stats'!$A$2:$CB$131,72,FALSE)</f>
        <v>0.54341317365269404</v>
      </c>
      <c r="AQ115" s="11">
        <f>VLOOKUP($A115,'2021 Team Advanced Stats'!$A$2:$CB$131,73,FALSE)</f>
        <v>0.12541575797868301</v>
      </c>
      <c r="AR115" s="11">
        <f>VLOOKUP($A115,'2021 Team Advanced Stats'!$A$2:$CB$131,74,FALSE)</f>
        <v>45.525920146261903</v>
      </c>
      <c r="AS115" s="11">
        <f>VLOOKUP($A115,'2021 Team Advanced Stats'!$A$2:$CB$131,75,FALSE)</f>
        <v>0.40771349862258899</v>
      </c>
      <c r="AT115" s="11">
        <f>VLOOKUP($A115,'2021 Team Advanced Stats'!$A$2:$CB$131,76,FALSE)</f>
        <v>1.0473287817125401</v>
      </c>
      <c r="AU115" s="11">
        <f>VLOOKUP($A115,'2021 Team Advanced Stats'!$A$2:$CB$131,77,FALSE)</f>
        <v>0.45658682634730502</v>
      </c>
      <c r="AV115" s="11">
        <f>VLOOKUP($A115,'2021 Team Advanced Stats'!$A$2:$CB$131,78,FALSE)</f>
        <v>0.32883927695972598</v>
      </c>
      <c r="AW115" s="11">
        <f>VLOOKUP($A115,'2021 Team Advanced Stats'!$A$2:$CB$131,79,FALSE)</f>
        <v>0.4</v>
      </c>
      <c r="AX115" s="11">
        <f>VLOOKUP($A115,'2021 Team Advanced Stats'!$A$2:$CB$131,80,FALSE)</f>
        <v>1.8670486159305899</v>
      </c>
      <c r="AY115" s="17" t="str">
        <f>IFERROR(VLOOKUP($A115,'2021PFF Preseason All Americans'!$H$3:$J$55,2,FALSE),"0")</f>
        <v>0</v>
      </c>
      <c r="AZ115" s="18" t="str">
        <f>IFERROR(VLOOKUP($A115,'2021PFF Preseason All Americans'!$H$3:$J$55,3,FALSE),"0")</f>
        <v>0</v>
      </c>
      <c r="BA115" s="12">
        <f t="shared" si="1"/>
        <v>0</v>
      </c>
    </row>
    <row r="116" spans="1:53" s="11" customFormat="1" x14ac:dyDescent="0.3">
      <c r="A116" s="5" t="s">
        <v>97</v>
      </c>
      <c r="B116" s="5">
        <f>VLOOKUP(A116,'Record-ATS'!$A$2:$E$131,3,FALSE)</f>
        <v>0.25</v>
      </c>
      <c r="C116" s="5">
        <f>VLOOKUP(A116,'Record-ATS'!$A$2:$E$131,5,FALSE)</f>
        <v>-5.5</v>
      </c>
      <c r="D116" s="5">
        <f>IFERROR(VLOOKUP(A116,'AP Preseason Rankings'!$C$2:$H$26,2,FALSE),VLOOKUP(A116,'ESPN FPI'!$A$2:$D$131,4,FALSE))</f>
        <v>91</v>
      </c>
      <c r="E116" s="5">
        <f>IFERROR(VLOOKUP(A116,'AP Final Rankings'!$C$2:$H$26,2,FALSE),VLOOKUP(A116,'ESPN FPI'!$A$2:$D$131,4,FALSE))</f>
        <v>91</v>
      </c>
      <c r="F116" s="5">
        <f>IFERROR(VLOOKUP(A116,'ESPN FPI'!$A$2:$C$131,3,FALSE),"NR")</f>
        <v>-5.6</v>
      </c>
      <c r="G116" s="5">
        <f>VLOOKUP($A116,'ESPN FPI'!$A$2:$H$131,5,FALSE)</f>
        <v>91</v>
      </c>
      <c r="H116" s="5">
        <f>VLOOKUP($A116,'ESPN FPI'!$A$2:$H$131,6,FALSE)</f>
        <v>58</v>
      </c>
      <c r="I116" s="5">
        <f>VLOOKUP($A116,'ESPN FPI'!$A$2:$H$131,7,FALSE)</f>
        <v>100</v>
      </c>
      <c r="J116" s="5">
        <f>VLOOKUP($A116,'ESPN FPI'!$A$2:$H$131,8,FALSE)</f>
        <v>118</v>
      </c>
      <c r="K116" s="5">
        <f>VLOOKUP(A116,'ESPN Efficiency'!$A$2:$E$131,3,FALSE)</f>
        <v>37.5</v>
      </c>
      <c r="L116" s="5">
        <f>VLOOKUP($A116,'ESPN Efficiency'!$A$2:$E$131,4,FALSE)</f>
        <v>38.9</v>
      </c>
      <c r="M116" s="5">
        <f>VLOOKUP($A116,'ESPN Efficiency'!$A$2:$E$131,5,FALSE)</f>
        <v>37.700000000000003</v>
      </c>
      <c r="N116" s="11">
        <f>VLOOKUP($A116,'2021 Team Advanced Stats'!$A$2:$CB$131,5,FALSE)</f>
        <v>0.134866262773086</v>
      </c>
      <c r="O116" s="11">
        <f>VLOOKUP($A116,'2021 Team Advanced Stats'!$A$2:$CB$131,6,FALSE)</f>
        <v>93.597186364521804</v>
      </c>
      <c r="P116" s="11">
        <f>VLOOKUP($A116,'2021 Team Advanced Stats'!$A$2:$CB$131,7,FALSE)</f>
        <v>0.390489913544668</v>
      </c>
      <c r="Q116" s="11">
        <f>VLOOKUP($A116,'2021 Team Advanced Stats'!$A$2:$CB$131,8,FALSE)</f>
        <v>1.33377999184414</v>
      </c>
      <c r="R116" s="11">
        <f>VLOOKUP($A116,'2021 Team Advanced Stats'!$A$2:$CB$131,11,FALSE)</f>
        <v>2.7348275862068898</v>
      </c>
      <c r="S116" s="11">
        <f>VLOOKUP($A116,'2021 Team Advanced Stats'!$A$2:$CB$131,18,FALSE)</f>
        <v>3.22413793103448</v>
      </c>
      <c r="T116" s="11">
        <f>VLOOKUP($A116,'2021 Team Advanced Stats'!$A$2:$CB$131,21,FALSE)</f>
        <v>0.20317002881844301</v>
      </c>
      <c r="U116" s="11">
        <f>VLOOKUP($A116,'2021 Team Advanced Stats'!$A$2:$CB$131,22,FALSE)</f>
        <v>0.126801152737752</v>
      </c>
      <c r="V116" s="11">
        <f>VLOOKUP($A116,'2021 Team Advanced Stats'!$A$2:$CB$131,23,FALSE)</f>
        <v>7.6368876080691594E-2</v>
      </c>
      <c r="W116" s="11">
        <f>VLOOKUP($A116,'2021 Team Advanced Stats'!$A$2:$CB$131,32,FALSE)</f>
        <v>0.417867435158501</v>
      </c>
      <c r="X116" s="11">
        <f>VLOOKUP($A116,'2021 Team Advanced Stats'!$A$2:$CB$131,33,FALSE)</f>
        <v>5.78389805751627E-2</v>
      </c>
      <c r="Y116" s="11">
        <f>VLOOKUP($A116,'2021 Team Advanced Stats'!$A$2:$CB$131,34,FALSE)</f>
        <v>16.773304366797198</v>
      </c>
      <c r="Z116" s="11">
        <f>VLOOKUP($A116,'2021 Team Advanced Stats'!$A$2:$CB$131,35,FALSE)</f>
        <v>0.36551724137931002</v>
      </c>
      <c r="AA116" s="11">
        <f>VLOOKUP($A116,'2021 Team Advanced Stats'!$A$2:$CB$131,36,FALSE)</f>
        <v>1.0963684947989001</v>
      </c>
      <c r="AB116" s="11">
        <f>VLOOKUP($A116,'2021 Team Advanced Stats'!$A$2:$CB$131,37,FALSE)</f>
        <v>0.57636887608069098</v>
      </c>
      <c r="AC116" s="11">
        <f>VLOOKUP($A116,'2021 Team Advanced Stats'!$A$2:$CB$131,38,FALSE)</f>
        <v>0.216609290779953</v>
      </c>
      <c r="AD116" s="11">
        <f>VLOOKUP($A116,'2021 Team Advanced Stats'!$A$2:$CB$131,39,FALSE)</f>
        <v>86.643716311981194</v>
      </c>
      <c r="AE116" s="11">
        <f>VLOOKUP($A116,'2021 Team Advanced Stats'!$A$2:$CB$131,40,FALSE)</f>
        <v>0.41249999999999998</v>
      </c>
      <c r="AF116" s="11">
        <f>VLOOKUP($A116,'2021 Team Advanced Stats'!$A$2:$CB$131,41,FALSE)</f>
        <v>1.48629889297623</v>
      </c>
      <c r="AG116" s="11">
        <f>VLOOKUP($A116,'2021 Team Advanced Stats'!$A$2:$CB$131,44,FALSE)</f>
        <v>0.314001876326713</v>
      </c>
      <c r="AH116" s="11">
        <f>VLOOKUP($A116,'2021 Team Advanced Stats'!$A$2:$CB$131,45,FALSE)</f>
        <v>258.42354421688498</v>
      </c>
      <c r="AI116" s="11">
        <f>VLOOKUP($A116,'2021 Team Advanced Stats'!$A$2:$CB$131,46,FALSE)</f>
        <v>0.49696233292831099</v>
      </c>
      <c r="AJ116" s="11">
        <f>VLOOKUP($A116,'2021 Team Advanced Stats'!$A$2:$CB$131,47,FALSE)</f>
        <v>1.1778664158315899</v>
      </c>
      <c r="AK116" s="11">
        <f>VLOOKUP($A116,'2021 Team Advanced Stats'!$A$2:$CB$131,50,FALSE)</f>
        <v>3.63212765957446</v>
      </c>
      <c r="AL116" s="11">
        <f>VLOOKUP($A116,'2021 Team Advanced Stats'!$A$2:$CB$131,57,FALSE)</f>
        <v>4</v>
      </c>
      <c r="AM116" s="11">
        <f>VLOOKUP($A116,'2021 Team Advanced Stats'!$A$2:$CB$131,60,FALSE)</f>
        <v>0.12515188335358399</v>
      </c>
      <c r="AN116" s="11">
        <f>VLOOKUP($A116,'2021 Team Advanced Stats'!$A$2:$CB$131,61,FALSE)</f>
        <v>7.1688942891858995E-2</v>
      </c>
      <c r="AO116" s="11">
        <f>VLOOKUP($A116,'2021 Team Advanced Stats'!$A$2:$CB$131,62,FALSE)</f>
        <v>5.3462940461725297E-2</v>
      </c>
      <c r="AP116" s="11">
        <f>VLOOKUP($A116,'2021 Team Advanced Stats'!$A$2:$CB$131,72,FALSE)</f>
        <v>0.57108140947752095</v>
      </c>
      <c r="AQ116" s="11">
        <f>VLOOKUP($A116,'2021 Team Advanced Stats'!$A$2:$CB$131,73,FALSE)</f>
        <v>0.374306048896137</v>
      </c>
      <c r="AR116" s="11">
        <f>VLOOKUP($A116,'2021 Team Advanced Stats'!$A$2:$CB$131,74,FALSE)</f>
        <v>175.92384298118401</v>
      </c>
      <c r="AS116" s="11">
        <f>VLOOKUP($A116,'2021 Team Advanced Stats'!$A$2:$CB$131,75,FALSE)</f>
        <v>0.54893617021276597</v>
      </c>
      <c r="AT116" s="11">
        <f>VLOOKUP($A116,'2021 Team Advanced Stats'!$A$2:$CB$131,76,FALSE)</f>
        <v>1.0456189323729601</v>
      </c>
      <c r="AU116" s="11">
        <f>VLOOKUP($A116,'2021 Team Advanced Stats'!$A$2:$CB$131,77,FALSE)</f>
        <v>0.42770352369380299</v>
      </c>
      <c r="AV116" s="11">
        <f>VLOOKUP($A116,'2021 Team Advanced Stats'!$A$2:$CB$131,78,FALSE)</f>
        <v>0.24327673005269199</v>
      </c>
      <c r="AW116" s="11">
        <f>VLOOKUP($A116,'2021 Team Advanced Stats'!$A$2:$CB$131,79,FALSE)</f>
        <v>0.42897727272727199</v>
      </c>
      <c r="AX116" s="11">
        <f>VLOOKUP($A116,'2021 Team Advanced Stats'!$A$2:$CB$131,80,FALSE)</f>
        <v>1.4038256922046199</v>
      </c>
      <c r="AY116" s="17" t="str">
        <f>IFERROR(VLOOKUP($A116,'2021PFF Preseason All Americans'!$H$3:$J$55,2,FALSE),"0")</f>
        <v>0</v>
      </c>
      <c r="AZ116" s="18" t="str">
        <f>IFERROR(VLOOKUP($A116,'2021PFF Preseason All Americans'!$H$3:$J$55,3,FALSE),"0")</f>
        <v>0</v>
      </c>
      <c r="BA116" s="12">
        <f t="shared" si="1"/>
        <v>0</v>
      </c>
    </row>
    <row r="117" spans="1:53" s="11" customFormat="1" x14ac:dyDescent="0.3">
      <c r="A117" s="5" t="s">
        <v>98</v>
      </c>
      <c r="B117" s="5">
        <f>VLOOKUP(A117,'Record-ATS'!$A$2:$E$131,3,FALSE)</f>
        <v>0.25</v>
      </c>
      <c r="C117" s="5">
        <f>VLOOKUP(A117,'Record-ATS'!$A$2:$E$131,5,FALSE)</f>
        <v>-11.4</v>
      </c>
      <c r="D117" s="5">
        <f>IFERROR(VLOOKUP(A117,'AP Preseason Rankings'!$C$2:$H$26,2,FALSE),VLOOKUP(A117,'ESPN FPI'!$A$2:$D$131,4,FALSE))</f>
        <v>125</v>
      </c>
      <c r="E117" s="5">
        <f>IFERROR(VLOOKUP(A117,'AP Final Rankings'!$C$2:$H$26,2,FALSE),VLOOKUP(A117,'ESPN FPI'!$A$2:$D$131,4,FALSE))</f>
        <v>125</v>
      </c>
      <c r="F117" s="5">
        <f>IFERROR(VLOOKUP(A117,'ESPN FPI'!$A$2:$C$131,3,FALSE),"NR")</f>
        <v>-23.4</v>
      </c>
      <c r="G117" s="5">
        <f>VLOOKUP($A117,'ESPN FPI'!$A$2:$H$131,5,FALSE)</f>
        <v>117</v>
      </c>
      <c r="H117" s="5">
        <f>VLOOKUP($A117,'ESPN FPI'!$A$2:$H$131,6,FALSE)</f>
        <v>96</v>
      </c>
      <c r="I117" s="5">
        <f>VLOOKUP($A117,'ESPN FPI'!$A$2:$H$131,7,FALSE)</f>
        <v>118</v>
      </c>
      <c r="J117" s="5">
        <f>VLOOKUP($A117,'ESPN FPI'!$A$2:$H$131,8,FALSE)</f>
        <v>128</v>
      </c>
      <c r="K117" s="5">
        <f>VLOOKUP(A117,'ESPN Efficiency'!$A$2:$E$131,3,FALSE)</f>
        <v>14.3</v>
      </c>
      <c r="L117" s="5">
        <f>VLOOKUP($A117,'ESPN Efficiency'!$A$2:$E$131,4,FALSE)</f>
        <v>17</v>
      </c>
      <c r="M117" s="5">
        <f>VLOOKUP($A117,'ESPN Efficiency'!$A$2:$E$131,5,FALSE)</f>
        <v>30.1</v>
      </c>
      <c r="N117" s="11">
        <f>VLOOKUP($A117,'2021 Team Advanced Stats'!$A$2:$CB$131,5,FALSE)</f>
        <v>6.8341388206786105E-2</v>
      </c>
      <c r="O117" s="11">
        <f>VLOOKUP($A117,'2021 Team Advanced Stats'!$A$2:$CB$131,6,FALSE)</f>
        <v>49.137458120679199</v>
      </c>
      <c r="P117" s="11">
        <f>VLOOKUP($A117,'2021 Team Advanced Stats'!$A$2:$CB$131,7,FALSE)</f>
        <v>0.36161335187760701</v>
      </c>
      <c r="Q117" s="11">
        <f>VLOOKUP($A117,'2021 Team Advanced Stats'!$A$2:$CB$131,8,FALSE)</f>
        <v>1.2428353987313201</v>
      </c>
      <c r="R117" s="11">
        <f>VLOOKUP($A117,'2021 Team Advanced Stats'!$A$2:$CB$131,11,FALSE)</f>
        <v>2.96018237082066</v>
      </c>
      <c r="S117" s="11">
        <f>VLOOKUP($A117,'2021 Team Advanced Stats'!$A$2:$CB$131,18,FALSE)</f>
        <v>2.78</v>
      </c>
      <c r="T117" s="11">
        <f>VLOOKUP($A117,'2021 Team Advanced Stats'!$A$2:$CB$131,21,FALSE)</f>
        <v>0.16411682892906801</v>
      </c>
      <c r="U117" s="11">
        <f>VLOOKUP($A117,'2021 Team Advanced Stats'!$A$2:$CB$131,22,FALSE)</f>
        <v>0.11404728789986</v>
      </c>
      <c r="V117" s="11">
        <f>VLOOKUP($A117,'2021 Team Advanced Stats'!$A$2:$CB$131,23,FALSE)</f>
        <v>5.0069541029207201E-2</v>
      </c>
      <c r="W117" s="11">
        <f>VLOOKUP($A117,'2021 Team Advanced Stats'!$A$2:$CB$131,32,FALSE)</f>
        <v>0.45757997218358798</v>
      </c>
      <c r="X117" s="11">
        <f>VLOOKUP($A117,'2021 Team Advanced Stats'!$A$2:$CB$131,33,FALSE)</f>
        <v>0.12881909664564301</v>
      </c>
      <c r="Y117" s="11">
        <f>VLOOKUP($A117,'2021 Team Advanced Stats'!$A$2:$CB$131,34,FALSE)</f>
        <v>42.381482796416499</v>
      </c>
      <c r="Z117" s="11">
        <f>VLOOKUP($A117,'2021 Team Advanced Stats'!$A$2:$CB$131,35,FALSE)</f>
        <v>0.40425531914893598</v>
      </c>
      <c r="AA117" s="11">
        <f>VLOOKUP($A117,'2021 Team Advanced Stats'!$A$2:$CB$131,36,FALSE)</f>
        <v>0.99993425744425801</v>
      </c>
      <c r="AB117" s="11">
        <f>VLOOKUP($A117,'2021 Team Advanced Stats'!$A$2:$CB$131,37,FALSE)</f>
        <v>0.53824756606397695</v>
      </c>
      <c r="AC117" s="11">
        <f>VLOOKUP($A117,'2021 Team Advanced Stats'!$A$2:$CB$131,38,FALSE)</f>
        <v>3.4975392969796099E-2</v>
      </c>
      <c r="AD117" s="11">
        <f>VLOOKUP($A117,'2021 Team Advanced Stats'!$A$2:$CB$131,39,FALSE)</f>
        <v>13.5354770793111</v>
      </c>
      <c r="AE117" s="11">
        <f>VLOOKUP($A117,'2021 Team Advanced Stats'!$A$2:$CB$131,40,FALSE)</f>
        <v>0.32816537467700202</v>
      </c>
      <c r="AF117" s="11">
        <f>VLOOKUP($A117,'2021 Team Advanced Stats'!$A$2:$CB$131,41,FALSE)</f>
        <v>1.4972121844886399</v>
      </c>
      <c r="AG117" s="11">
        <f>VLOOKUP($A117,'2021 Team Advanced Stats'!$A$2:$CB$131,44,FALSE)</f>
        <v>0.28131343632615002</v>
      </c>
      <c r="AH117" s="11">
        <f>VLOOKUP($A117,'2021 Team Advanced Stats'!$A$2:$CB$131,45,FALSE)</f>
        <v>235.45934620498701</v>
      </c>
      <c r="AI117" s="11">
        <f>VLOOKUP($A117,'2021 Team Advanced Stats'!$A$2:$CB$131,46,FALSE)</f>
        <v>0.46356033452807599</v>
      </c>
      <c r="AJ117" s="11">
        <f>VLOOKUP($A117,'2021 Team Advanced Stats'!$A$2:$CB$131,47,FALSE)</f>
        <v>1.2442031978935599</v>
      </c>
      <c r="AK117" s="11">
        <f>VLOOKUP($A117,'2021 Team Advanced Stats'!$A$2:$CB$131,50,FALSE)</f>
        <v>3.1812499999999999</v>
      </c>
      <c r="AL117" s="11">
        <f>VLOOKUP($A117,'2021 Team Advanced Stats'!$A$2:$CB$131,57,FALSE)</f>
        <v>4.9634146341463401</v>
      </c>
      <c r="AM117" s="11">
        <f>VLOOKUP($A117,'2021 Team Advanced Stats'!$A$2:$CB$131,60,FALSE)</f>
        <v>0.16129032258064499</v>
      </c>
      <c r="AN117" s="11">
        <f>VLOOKUP($A117,'2021 Team Advanced Stats'!$A$2:$CB$131,61,FALSE)</f>
        <v>0.115890083632019</v>
      </c>
      <c r="AO117" s="11">
        <f>VLOOKUP($A117,'2021 Team Advanced Stats'!$A$2:$CB$131,62,FALSE)</f>
        <v>4.5400238948626E-2</v>
      </c>
      <c r="AP117" s="11">
        <f>VLOOKUP($A117,'2021 Team Advanced Stats'!$A$2:$CB$131,72,FALSE)</f>
        <v>0.63082437275985603</v>
      </c>
      <c r="AQ117" s="11">
        <f>VLOOKUP($A117,'2021 Team Advanced Stats'!$A$2:$CB$131,73,FALSE)</f>
        <v>0.246728303507222</v>
      </c>
      <c r="AR117" s="11">
        <f>VLOOKUP($A117,'2021 Team Advanced Stats'!$A$2:$CB$131,74,FALSE)</f>
        <v>130.272544251813</v>
      </c>
      <c r="AS117" s="11">
        <f>VLOOKUP($A117,'2021 Team Advanced Stats'!$A$2:$CB$131,75,FALSE)</f>
        <v>0.48674242424242398</v>
      </c>
      <c r="AT117" s="11">
        <f>VLOOKUP($A117,'2021 Team Advanced Stats'!$A$2:$CB$131,76,FALSE)</f>
        <v>1.0142879966199001</v>
      </c>
      <c r="AU117" s="11">
        <f>VLOOKUP($A117,'2021 Team Advanced Stats'!$A$2:$CB$131,77,FALSE)</f>
        <v>0.36798088410991597</v>
      </c>
      <c r="AV117" s="11">
        <f>VLOOKUP($A117,'2021 Team Advanced Stats'!$A$2:$CB$131,78,FALSE)</f>
        <v>0.34164006744535802</v>
      </c>
      <c r="AW117" s="11">
        <f>VLOOKUP($A117,'2021 Team Advanced Stats'!$A$2:$CB$131,79,FALSE)</f>
        <v>0.42532467532467499</v>
      </c>
      <c r="AX117" s="11">
        <f>VLOOKUP($A117,'2021 Team Advanced Stats'!$A$2:$CB$131,80,FALSE)</f>
        <v>1.6952582110793</v>
      </c>
      <c r="AY117" s="17" t="str">
        <f>IFERROR(VLOOKUP($A117,'2021PFF Preseason All Americans'!$H$3:$J$55,2,FALSE),"0")</f>
        <v>0</v>
      </c>
      <c r="AZ117" s="18" t="str">
        <f>IFERROR(VLOOKUP($A117,'2021PFF Preseason All Americans'!$H$3:$J$55,3,FALSE),"0")</f>
        <v>0</v>
      </c>
      <c r="BA117" s="12">
        <f t="shared" si="1"/>
        <v>0</v>
      </c>
    </row>
    <row r="118" spans="1:53" s="11" customFormat="1" x14ac:dyDescent="0.3">
      <c r="A118" s="5" t="s">
        <v>99</v>
      </c>
      <c r="B118" s="5">
        <f>VLOOKUP(A118,'Record-ATS'!$A$2:$E$131,3,FALSE)</f>
        <v>0.16700000000000001</v>
      </c>
      <c r="C118" s="5">
        <f>VLOOKUP(A118,'Record-ATS'!$A$2:$E$131,5,FALSE)</f>
        <v>-0.9</v>
      </c>
      <c r="D118" s="5">
        <f>IFERROR(VLOOKUP(A118,'AP Preseason Rankings'!$C$2:$H$26,2,FALSE),VLOOKUP(A118,'ESPN FPI'!$A$2:$D$131,4,FALSE))</f>
        <v>128</v>
      </c>
      <c r="E118" s="5">
        <f>IFERROR(VLOOKUP(A118,'AP Final Rankings'!$C$2:$H$26,2,FALSE),VLOOKUP(A118,'ESPN FPI'!$A$2:$D$131,4,FALSE))</f>
        <v>128</v>
      </c>
      <c r="F118" s="5">
        <f>IFERROR(VLOOKUP(A118,'ESPN FPI'!$A$2:$C$131,3,FALSE),"NR")</f>
        <v>-25.2</v>
      </c>
      <c r="G118" s="5">
        <f>VLOOKUP($A118,'ESPN FPI'!$A$2:$H$131,5,FALSE)</f>
        <v>127</v>
      </c>
      <c r="H118" s="5">
        <f>VLOOKUP($A118,'ESPN FPI'!$A$2:$H$131,6,FALSE)</f>
        <v>67</v>
      </c>
      <c r="I118" s="5">
        <f>VLOOKUP($A118,'ESPN FPI'!$A$2:$H$131,7,FALSE)</f>
        <v>118</v>
      </c>
      <c r="J118" s="5">
        <f>VLOOKUP($A118,'ESPN FPI'!$A$2:$H$131,8,FALSE)</f>
        <v>125</v>
      </c>
      <c r="K118" s="5">
        <f>VLOOKUP(A118,'ESPN Efficiency'!$A$2:$E$131,3,FALSE)</f>
        <v>12.2</v>
      </c>
      <c r="L118" s="5">
        <f>VLOOKUP($A118,'ESPN Efficiency'!$A$2:$E$131,4,FALSE)</f>
        <v>23.8</v>
      </c>
      <c r="M118" s="5">
        <f>VLOOKUP($A118,'ESPN Efficiency'!$A$2:$E$131,5,FALSE)</f>
        <v>12.4</v>
      </c>
      <c r="N118" s="11">
        <f>VLOOKUP($A118,'2021 Team Advanced Stats'!$A$2:$CB$131,5,FALSE)</f>
        <v>0.16352578109879401</v>
      </c>
      <c r="O118" s="11">
        <f>VLOOKUP($A118,'2021 Team Advanced Stats'!$A$2:$CB$131,6,FALSE)</f>
        <v>110.87047958498199</v>
      </c>
      <c r="P118" s="11">
        <f>VLOOKUP($A118,'2021 Team Advanced Stats'!$A$2:$CB$131,7,FALSE)</f>
        <v>0.41002949852507298</v>
      </c>
      <c r="Q118" s="11">
        <f>VLOOKUP($A118,'2021 Team Advanced Stats'!$A$2:$CB$131,8,FALSE)</f>
        <v>1.33061481106886</v>
      </c>
      <c r="R118" s="11">
        <f>VLOOKUP($A118,'2021 Team Advanced Stats'!$A$2:$CB$131,11,FALSE)</f>
        <v>3.2038709677419299</v>
      </c>
      <c r="S118" s="11">
        <f>VLOOKUP($A118,'2021 Team Advanced Stats'!$A$2:$CB$131,18,FALSE)</f>
        <v>3.8333333333333299</v>
      </c>
      <c r="T118" s="11">
        <f>VLOOKUP($A118,'2021 Team Advanced Stats'!$A$2:$CB$131,21,FALSE)</f>
        <v>0.22861356932153301</v>
      </c>
      <c r="U118" s="11">
        <f>VLOOKUP($A118,'2021 Team Advanced Stats'!$A$2:$CB$131,22,FALSE)</f>
        <v>0.18879056047197601</v>
      </c>
      <c r="V118" s="11">
        <f>VLOOKUP($A118,'2021 Team Advanced Stats'!$A$2:$CB$131,23,FALSE)</f>
        <v>3.9823008849557501E-2</v>
      </c>
      <c r="W118" s="11">
        <f>VLOOKUP($A118,'2021 Team Advanced Stats'!$A$2:$CB$131,32,FALSE)</f>
        <v>0.45722713864306702</v>
      </c>
      <c r="X118" s="11">
        <f>VLOOKUP($A118,'2021 Team Advanced Stats'!$A$2:$CB$131,33,FALSE)</f>
        <v>0.16055088074888099</v>
      </c>
      <c r="Y118" s="11">
        <f>VLOOKUP($A118,'2021 Team Advanced Stats'!$A$2:$CB$131,34,FALSE)</f>
        <v>49.770773032153301</v>
      </c>
      <c r="Z118" s="11">
        <f>VLOOKUP($A118,'2021 Team Advanced Stats'!$A$2:$CB$131,35,FALSE)</f>
        <v>0.40967741935483798</v>
      </c>
      <c r="AA118" s="11">
        <f>VLOOKUP($A118,'2021 Team Advanced Stats'!$A$2:$CB$131,36,FALSE)</f>
        <v>1.12265127694179</v>
      </c>
      <c r="AB118" s="11">
        <f>VLOOKUP($A118,'2021 Team Advanced Stats'!$A$2:$CB$131,37,FALSE)</f>
        <v>0.53982300884955703</v>
      </c>
      <c r="AC118" s="11">
        <f>VLOOKUP($A118,'2021 Team Advanced Stats'!$A$2:$CB$131,38,FALSE)</f>
        <v>0.17661688455365099</v>
      </c>
      <c r="AD118" s="11">
        <f>VLOOKUP($A118,'2021 Team Advanced Stats'!$A$2:$CB$131,39,FALSE)</f>
        <v>64.641779746636502</v>
      </c>
      <c r="AE118" s="11">
        <f>VLOOKUP($A118,'2021 Team Advanced Stats'!$A$2:$CB$131,40,FALSE)</f>
        <v>0.41256830601092898</v>
      </c>
      <c r="AF118" s="11">
        <f>VLOOKUP($A118,'2021 Team Advanced Stats'!$A$2:$CB$131,41,FALSE)</f>
        <v>1.50552453844725</v>
      </c>
      <c r="AG118" s="11">
        <f>VLOOKUP($A118,'2021 Team Advanced Stats'!$A$2:$CB$131,44,FALSE)</f>
        <v>0.42094653015747602</v>
      </c>
      <c r="AH118" s="11">
        <f>VLOOKUP($A118,'2021 Team Advanced Stats'!$A$2:$CB$131,45,FALSE)</f>
        <v>275.71997725314702</v>
      </c>
      <c r="AI118" s="11">
        <f>VLOOKUP($A118,'2021 Team Advanced Stats'!$A$2:$CB$131,46,FALSE)</f>
        <v>0.55267175572519001</v>
      </c>
      <c r="AJ118" s="11">
        <f>VLOOKUP($A118,'2021 Team Advanced Stats'!$A$2:$CB$131,47,FALSE)</f>
        <v>1.2509158437238801</v>
      </c>
      <c r="AK118" s="11">
        <f>VLOOKUP($A118,'2021 Team Advanced Stats'!$A$2:$CB$131,50,FALSE)</f>
        <v>3.8207792207792202</v>
      </c>
      <c r="AL118" s="11">
        <f>VLOOKUP($A118,'2021 Team Advanced Stats'!$A$2:$CB$131,57,FALSE)</f>
        <v>5.515625</v>
      </c>
      <c r="AM118" s="11">
        <f>VLOOKUP($A118,'2021 Team Advanced Stats'!$A$2:$CB$131,60,FALSE)</f>
        <v>0.117557251908396</v>
      </c>
      <c r="AN118" s="11">
        <f>VLOOKUP($A118,'2021 Team Advanced Stats'!$A$2:$CB$131,61,FALSE)</f>
        <v>8.3969465648854894E-2</v>
      </c>
      <c r="AO118" s="11">
        <f>VLOOKUP($A118,'2021 Team Advanced Stats'!$A$2:$CB$131,62,FALSE)</f>
        <v>3.3587786259541903E-2</v>
      </c>
      <c r="AP118" s="11">
        <f>VLOOKUP($A118,'2021 Team Advanced Stats'!$A$2:$CB$131,72,FALSE)</f>
        <v>0.58778625954198405</v>
      </c>
      <c r="AQ118" s="11">
        <f>VLOOKUP($A118,'2021 Team Advanced Stats'!$A$2:$CB$131,73,FALSE)</f>
        <v>0.425499960133008</v>
      </c>
      <c r="AR118" s="11">
        <f>VLOOKUP($A118,'2021 Team Advanced Stats'!$A$2:$CB$131,74,FALSE)</f>
        <v>163.81748465120799</v>
      </c>
      <c r="AS118" s="11">
        <f>VLOOKUP($A118,'2021 Team Advanced Stats'!$A$2:$CB$131,75,FALSE)</f>
        <v>0.58701298701298699</v>
      </c>
      <c r="AT118" s="11">
        <f>VLOOKUP($A118,'2021 Team Advanced Stats'!$A$2:$CB$131,76,FALSE)</f>
        <v>1.0542277026414</v>
      </c>
      <c r="AU118" s="11">
        <f>VLOOKUP($A118,'2021 Team Advanced Stats'!$A$2:$CB$131,77,FALSE)</f>
        <v>0.41068702290076298</v>
      </c>
      <c r="AV118" s="11">
        <f>VLOOKUP($A118,'2021 Team Advanced Stats'!$A$2:$CB$131,78,FALSE)</f>
        <v>0.42773635936734999</v>
      </c>
      <c r="AW118" s="11">
        <f>VLOOKUP($A118,'2021 Team Advanced Stats'!$A$2:$CB$131,79,FALSE)</f>
        <v>0.50557620817843796</v>
      </c>
      <c r="AX118" s="11">
        <f>VLOOKUP($A118,'2021 Team Advanced Stats'!$A$2:$CB$131,80,FALSE)</f>
        <v>1.57776525464036</v>
      </c>
      <c r="AY118" s="17" t="str">
        <f>IFERROR(VLOOKUP($A118,'2021PFF Preseason All Americans'!$H$3:$J$55,2,FALSE),"0")</f>
        <v>0</v>
      </c>
      <c r="AZ118" s="18" t="str">
        <f>IFERROR(VLOOKUP($A118,'2021PFF Preseason All Americans'!$H$3:$J$55,3,FALSE),"0")</f>
        <v>0</v>
      </c>
      <c r="BA118" s="12">
        <f t="shared" si="1"/>
        <v>0</v>
      </c>
    </row>
    <row r="119" spans="1:53" s="11" customFormat="1" x14ac:dyDescent="0.3">
      <c r="A119" s="5" t="s">
        <v>164</v>
      </c>
      <c r="B119" s="5">
        <f>VLOOKUP(A119,'Record-ATS'!$A$2:$E$131,3,FALSE)</f>
        <v>0.16700000000000001</v>
      </c>
      <c r="C119" s="5">
        <f>VLOOKUP(A119,'Record-ATS'!$A$2:$E$131,5,FALSE)</f>
        <v>-4.2</v>
      </c>
      <c r="D119" s="5">
        <f>IFERROR(VLOOKUP(A119,'AP Preseason Rankings'!$C$2:$H$26,2,FALSE),VLOOKUP(A119,'ESPN FPI'!$A$2:$D$131,4,FALSE))</f>
        <v>118</v>
      </c>
      <c r="E119" s="5">
        <f>IFERROR(VLOOKUP(A119,'AP Final Rankings'!$C$2:$H$26,2,FALSE),VLOOKUP(A119,'ESPN FPI'!$A$2:$D$131,4,FALSE))</f>
        <v>118</v>
      </c>
      <c r="F119" s="5">
        <f>IFERROR(VLOOKUP(A119,'ESPN FPI'!$A$2:$C$131,3,FALSE),"NR")</f>
        <v>-16.2</v>
      </c>
      <c r="G119" s="5">
        <f>VLOOKUP($A119,'ESPN FPI'!$A$2:$H$131,5,FALSE)</f>
        <v>125</v>
      </c>
      <c r="H119" s="5">
        <f>VLOOKUP($A119,'ESPN FPI'!$A$2:$H$131,6,FALSE)</f>
        <v>121</v>
      </c>
      <c r="I119" s="5">
        <f>VLOOKUP($A119,'ESPN FPI'!$A$2:$H$131,7,FALSE)</f>
        <v>118</v>
      </c>
      <c r="J119" s="5">
        <f>VLOOKUP($A119,'ESPN FPI'!$A$2:$H$131,8,FALSE)</f>
        <v>126</v>
      </c>
      <c r="K119" s="5">
        <f>VLOOKUP(A119,'ESPN Efficiency'!$A$2:$E$131,3,FALSE)</f>
        <v>20</v>
      </c>
      <c r="L119" s="5">
        <f>VLOOKUP($A119,'ESPN Efficiency'!$A$2:$E$131,4,FALSE)</f>
        <v>29.7</v>
      </c>
      <c r="M119" s="5">
        <f>VLOOKUP($A119,'ESPN Efficiency'!$A$2:$E$131,5,FALSE)</f>
        <v>17.2</v>
      </c>
      <c r="N119" s="11">
        <f>VLOOKUP($A119,'2021 Team Advanced Stats'!$A$2:$CB$131,5,FALSE)</f>
        <v>0.128014840050971</v>
      </c>
      <c r="O119" s="11">
        <f>VLOOKUP($A119,'2021 Team Advanced Stats'!$A$2:$CB$131,6,FALSE)</f>
        <v>93.066788717056298</v>
      </c>
      <c r="P119" s="11">
        <f>VLOOKUP($A119,'2021 Team Advanced Stats'!$A$2:$CB$131,7,FALSE)</f>
        <v>0.36726272352132</v>
      </c>
      <c r="Q119" s="11">
        <f>VLOOKUP($A119,'2021 Team Advanced Stats'!$A$2:$CB$131,8,FALSE)</f>
        <v>1.3533035643549001</v>
      </c>
      <c r="R119" s="11">
        <f>VLOOKUP($A119,'2021 Team Advanced Stats'!$A$2:$CB$131,11,FALSE)</f>
        <v>2.9339768339768302</v>
      </c>
      <c r="S119" s="11">
        <f>VLOOKUP($A119,'2021 Team Advanced Stats'!$A$2:$CB$131,18,FALSE)</f>
        <v>3.36666666666666</v>
      </c>
      <c r="T119" s="11">
        <f>VLOOKUP($A119,'2021 Team Advanced Stats'!$A$2:$CB$131,21,FALSE)</f>
        <v>0.26822558459422202</v>
      </c>
      <c r="U119" s="11">
        <f>VLOOKUP($A119,'2021 Team Advanced Stats'!$A$2:$CB$131,22,FALSE)</f>
        <v>0.15818431911966899</v>
      </c>
      <c r="V119" s="11">
        <f>VLOOKUP($A119,'2021 Team Advanced Stats'!$A$2:$CB$131,23,FALSE)</f>
        <v>0.11004126547455199</v>
      </c>
      <c r="W119" s="11">
        <f>VLOOKUP($A119,'2021 Team Advanced Stats'!$A$2:$CB$131,32,FALSE)</f>
        <v>0.35625859697386503</v>
      </c>
      <c r="X119" s="11">
        <f>VLOOKUP($A119,'2021 Team Advanced Stats'!$A$2:$CB$131,33,FALSE)</f>
        <v>5.8436994491962001E-3</v>
      </c>
      <c r="Y119" s="11">
        <f>VLOOKUP($A119,'2021 Team Advanced Stats'!$A$2:$CB$131,34,FALSE)</f>
        <v>1.5135181573418099</v>
      </c>
      <c r="Z119" s="11">
        <f>VLOOKUP($A119,'2021 Team Advanced Stats'!$A$2:$CB$131,35,FALSE)</f>
        <v>0.36679536679536601</v>
      </c>
      <c r="AA119" s="11">
        <f>VLOOKUP($A119,'2021 Team Advanced Stats'!$A$2:$CB$131,36,FALSE)</f>
        <v>0.77697184103824102</v>
      </c>
      <c r="AB119" s="11">
        <f>VLOOKUP($A119,'2021 Team Advanced Stats'!$A$2:$CB$131,37,FALSE)</f>
        <v>0.63823933975240699</v>
      </c>
      <c r="AC119" s="11">
        <f>VLOOKUP($A119,'2021 Team Advanced Stats'!$A$2:$CB$131,38,FALSE)</f>
        <v>0.22711903848387499</v>
      </c>
      <c r="AD119" s="11">
        <f>VLOOKUP($A119,'2021 Team Advanced Stats'!$A$2:$CB$131,39,FALSE)</f>
        <v>105.383233856518</v>
      </c>
      <c r="AE119" s="11">
        <f>VLOOKUP($A119,'2021 Team Advanced Stats'!$A$2:$CB$131,40,FALSE)</f>
        <v>0.37068965517241298</v>
      </c>
      <c r="AF119" s="11">
        <f>VLOOKUP($A119,'2021 Team Advanced Stats'!$A$2:$CB$131,41,FALSE)</f>
        <v>1.6716263185123601</v>
      </c>
      <c r="AG119" s="11">
        <f>VLOOKUP($A119,'2021 Team Advanced Stats'!$A$2:$CB$131,44,FALSE)</f>
        <v>0.336293510198795</v>
      </c>
      <c r="AH119" s="11">
        <f>VLOOKUP($A119,'2021 Team Advanced Stats'!$A$2:$CB$131,45,FALSE)</f>
        <v>229.015880445379</v>
      </c>
      <c r="AI119" s="11">
        <f>VLOOKUP($A119,'2021 Team Advanced Stats'!$A$2:$CB$131,46,FALSE)</f>
        <v>0.444933920704845</v>
      </c>
      <c r="AJ119" s="11">
        <f>VLOOKUP($A119,'2021 Team Advanced Stats'!$A$2:$CB$131,47,FALSE)</f>
        <v>1.48246335088698</v>
      </c>
      <c r="AK119" s="11">
        <f>VLOOKUP($A119,'2021 Team Advanced Stats'!$A$2:$CB$131,50,FALSE)</f>
        <v>3.25</v>
      </c>
      <c r="AL119" s="11">
        <f>VLOOKUP($A119,'2021 Team Advanced Stats'!$A$2:$CB$131,57,FALSE)</f>
        <v>4.5090909090908999</v>
      </c>
      <c r="AM119" s="11">
        <f>VLOOKUP($A119,'2021 Team Advanced Stats'!$A$2:$CB$131,60,FALSE)</f>
        <v>0.19383259911894199</v>
      </c>
      <c r="AN119" s="11">
        <f>VLOOKUP($A119,'2021 Team Advanced Stats'!$A$2:$CB$131,61,FALSE)</f>
        <v>0.120411160058737</v>
      </c>
      <c r="AO119" s="11">
        <f>VLOOKUP($A119,'2021 Team Advanced Stats'!$A$2:$CB$131,62,FALSE)</f>
        <v>7.3421439060205498E-2</v>
      </c>
      <c r="AP119" s="11">
        <f>VLOOKUP($A119,'2021 Team Advanced Stats'!$A$2:$CB$131,72,FALSE)</f>
        <v>0.53157121879588798</v>
      </c>
      <c r="AQ119" s="11">
        <f>VLOOKUP($A119,'2021 Team Advanced Stats'!$A$2:$CB$131,73,FALSE)</f>
        <v>0.35974701483289301</v>
      </c>
      <c r="AR119" s="11">
        <f>VLOOKUP($A119,'2021 Team Advanced Stats'!$A$2:$CB$131,74,FALSE)</f>
        <v>130.22841936950701</v>
      </c>
      <c r="AS119" s="11">
        <f>VLOOKUP($A119,'2021 Team Advanced Stats'!$A$2:$CB$131,75,FALSE)</f>
        <v>0.46408839779005501</v>
      </c>
      <c r="AT119" s="11">
        <f>VLOOKUP($A119,'2021 Team Advanced Stats'!$A$2:$CB$131,76,FALSE)</f>
        <v>1.3112811796785</v>
      </c>
      <c r="AU119" s="11">
        <f>VLOOKUP($A119,'2021 Team Advanced Stats'!$A$2:$CB$131,77,FALSE)</f>
        <v>0.465491923641703</v>
      </c>
      <c r="AV119" s="11">
        <f>VLOOKUP($A119,'2021 Team Advanced Stats'!$A$2:$CB$131,78,FALSE)</f>
        <v>0.32179953585822701</v>
      </c>
      <c r="AW119" s="11">
        <f>VLOOKUP($A119,'2021 Team Advanced Stats'!$A$2:$CB$131,79,FALSE)</f>
        <v>0.42586750788643501</v>
      </c>
      <c r="AX119" s="11">
        <f>VLOOKUP($A119,'2021 Team Advanced Stats'!$A$2:$CB$131,80,FALSE)</f>
        <v>1.6954900528353101</v>
      </c>
      <c r="AY119" s="17" t="str">
        <f>IFERROR(VLOOKUP($A119,'2021PFF Preseason All Americans'!$H$3:$J$55,2,FALSE),"0")</f>
        <v>0</v>
      </c>
      <c r="AZ119" s="18" t="str">
        <f>IFERROR(VLOOKUP($A119,'2021PFF Preseason All Americans'!$H$3:$J$55,3,FALSE),"0")</f>
        <v>0</v>
      </c>
      <c r="BA119" s="12">
        <f t="shared" si="1"/>
        <v>0</v>
      </c>
    </row>
    <row r="120" spans="1:53" s="11" customFormat="1" x14ac:dyDescent="0.3">
      <c r="A120" s="5" t="s">
        <v>37</v>
      </c>
      <c r="B120" s="5">
        <f>VLOOKUP(A120,'Record-ATS'!$A$2:$E$131,3,FALSE)</f>
        <v>0.16700000000000001</v>
      </c>
      <c r="C120" s="5">
        <f>VLOOKUP(A120,'Record-ATS'!$A$2:$E$131,5,FALSE)</f>
        <v>-12.1</v>
      </c>
      <c r="D120" s="5">
        <f>IFERROR(VLOOKUP(A120,'AP Preseason Rankings'!$C$2:$H$26,2,FALSE),VLOOKUP(A120,'ESPN FPI'!$A$2:$D$131,4,FALSE))</f>
        <v>17</v>
      </c>
      <c r="E120" s="5">
        <f>IFERROR(VLOOKUP(A120,'AP Final Rankings'!$C$2:$H$26,2,FALSE),VLOOKUP(A120,'ESPN FPI'!$A$2:$D$131,4,FALSE))</f>
        <v>84</v>
      </c>
      <c r="F120" s="5">
        <f>IFERROR(VLOOKUP(A120,'ESPN FPI'!$A$2:$C$131,3,FALSE),"NR")</f>
        <v>-4.0999999999999996</v>
      </c>
      <c r="G120" s="5">
        <f>VLOOKUP($A120,'ESPN FPI'!$A$2:$H$131,5,FALSE)</f>
        <v>93</v>
      </c>
      <c r="H120" s="5">
        <f>VLOOKUP($A120,'ESPN FPI'!$A$2:$H$131,6,FALSE)</f>
        <v>7</v>
      </c>
      <c r="I120" s="5">
        <f>VLOOKUP($A120,'ESPN FPI'!$A$2:$H$131,7,FALSE)</f>
        <v>83</v>
      </c>
      <c r="J120" s="5">
        <f>VLOOKUP($A120,'ESPN FPI'!$A$2:$H$131,8,FALSE)</f>
        <v>119</v>
      </c>
      <c r="K120" s="5">
        <f>VLOOKUP(A120,'ESPN Efficiency'!$A$2:$E$131,3,FALSE)</f>
        <v>36.200000000000003</v>
      </c>
      <c r="L120" s="5">
        <f>VLOOKUP($A120,'ESPN Efficiency'!$A$2:$E$131,4,FALSE)</f>
        <v>31.1</v>
      </c>
      <c r="M120" s="5">
        <f>VLOOKUP($A120,'ESPN Efficiency'!$A$2:$E$131,5,FALSE)</f>
        <v>50.4</v>
      </c>
      <c r="N120" s="11">
        <f>VLOOKUP($A120,'2021 Team Advanced Stats'!$A$2:$CB$131,5,FALSE)</f>
        <v>3.1809509143040197E-2</v>
      </c>
      <c r="O120" s="11">
        <f>VLOOKUP($A120,'2021 Team Advanced Stats'!$A$2:$CB$131,6,FALSE)</f>
        <v>25.988368969863899</v>
      </c>
      <c r="P120" s="11">
        <f>VLOOKUP($A120,'2021 Team Advanced Stats'!$A$2:$CB$131,7,FALSE)</f>
        <v>0.361077111383108</v>
      </c>
      <c r="Q120" s="11">
        <f>VLOOKUP($A120,'2021 Team Advanced Stats'!$A$2:$CB$131,8,FALSE)</f>
        <v>1.16727019226055</v>
      </c>
      <c r="R120" s="11">
        <f>VLOOKUP($A120,'2021 Team Advanced Stats'!$A$2:$CB$131,11,FALSE)</f>
        <v>2.7127500000000002</v>
      </c>
      <c r="S120" s="11">
        <f>VLOOKUP($A120,'2021 Team Advanced Stats'!$A$2:$CB$131,18,FALSE)</f>
        <v>3.4423076923076898</v>
      </c>
      <c r="T120" s="11">
        <f>VLOOKUP($A120,'2021 Team Advanced Stats'!$A$2:$CB$131,21,FALSE)</f>
        <v>0.18359853121174999</v>
      </c>
      <c r="U120" s="11">
        <f>VLOOKUP($A120,'2021 Team Advanced Stats'!$A$2:$CB$131,22,FALSE)</f>
        <v>0.106487148102815</v>
      </c>
      <c r="V120" s="11">
        <f>VLOOKUP($A120,'2021 Team Advanced Stats'!$A$2:$CB$131,23,FALSE)</f>
        <v>7.7111383108935103E-2</v>
      </c>
      <c r="W120" s="11">
        <f>VLOOKUP($A120,'2021 Team Advanced Stats'!$A$2:$CB$131,32,FALSE)</f>
        <v>0.48959608323133402</v>
      </c>
      <c r="X120" s="11">
        <f>VLOOKUP($A120,'2021 Team Advanced Stats'!$A$2:$CB$131,33,FALSE)</f>
        <v>6.3321334493384604E-2</v>
      </c>
      <c r="Y120" s="11">
        <f>VLOOKUP($A120,'2021 Team Advanced Stats'!$A$2:$CB$131,34,FALSE)</f>
        <v>25.328533797353799</v>
      </c>
      <c r="Z120" s="11">
        <f>VLOOKUP($A120,'2021 Team Advanced Stats'!$A$2:$CB$131,35,FALSE)</f>
        <v>0.39500000000000002</v>
      </c>
      <c r="AA120" s="11">
        <f>VLOOKUP($A120,'2021 Team Advanced Stats'!$A$2:$CB$131,36,FALSE)</f>
        <v>0.89272687011819596</v>
      </c>
      <c r="AB120" s="11">
        <f>VLOOKUP($A120,'2021 Team Advanced Stats'!$A$2:$CB$131,37,FALSE)</f>
        <v>0.50305997552019499</v>
      </c>
      <c r="AC120" s="11">
        <f>VLOOKUP($A120,'2021 Team Advanced Stats'!$A$2:$CB$131,38,FALSE)</f>
        <v>1.8909176250918602E-2</v>
      </c>
      <c r="AD120" s="11">
        <f>VLOOKUP($A120,'2021 Team Advanced Stats'!$A$2:$CB$131,39,FALSE)</f>
        <v>7.7716714391275499</v>
      </c>
      <c r="AE120" s="11">
        <f>VLOOKUP($A120,'2021 Team Advanced Stats'!$A$2:$CB$131,40,FALSE)</f>
        <v>0.33333333333333298</v>
      </c>
      <c r="AF120" s="11">
        <f>VLOOKUP($A120,'2021 Team Advanced Stats'!$A$2:$CB$131,41,FALSE)</f>
        <v>1.48389679735904</v>
      </c>
      <c r="AG120" s="11">
        <f>VLOOKUP($A120,'2021 Team Advanced Stats'!$A$2:$CB$131,44,FALSE)</f>
        <v>0.212320269340603</v>
      </c>
      <c r="AH120" s="11">
        <f>VLOOKUP($A120,'2021 Team Advanced Stats'!$A$2:$CB$131,45,FALSE)</f>
        <v>171.76709789654799</v>
      </c>
      <c r="AI120" s="11">
        <f>VLOOKUP($A120,'2021 Team Advanced Stats'!$A$2:$CB$131,46,FALSE)</f>
        <v>0.45735475896168098</v>
      </c>
      <c r="AJ120" s="11">
        <f>VLOOKUP($A120,'2021 Team Advanced Stats'!$A$2:$CB$131,47,FALSE)</f>
        <v>1.1320495829782899</v>
      </c>
      <c r="AK120" s="11">
        <f>VLOOKUP($A120,'2021 Team Advanced Stats'!$A$2:$CB$131,50,FALSE)</f>
        <v>2.99367396593673</v>
      </c>
      <c r="AL120" s="11">
        <f>VLOOKUP($A120,'2021 Team Advanced Stats'!$A$2:$CB$131,57,FALSE)</f>
        <v>4.4430379746835396</v>
      </c>
      <c r="AM120" s="11">
        <f>VLOOKUP($A120,'2021 Team Advanced Stats'!$A$2:$CB$131,60,FALSE)</f>
        <v>0.137206427688504</v>
      </c>
      <c r="AN120" s="11">
        <f>VLOOKUP($A120,'2021 Team Advanced Stats'!$A$2:$CB$131,61,FALSE)</f>
        <v>7.9110012360939397E-2</v>
      </c>
      <c r="AO120" s="11">
        <f>VLOOKUP($A120,'2021 Team Advanced Stats'!$A$2:$CB$131,62,FALSE)</f>
        <v>5.8096415327564897E-2</v>
      </c>
      <c r="AP120" s="11">
        <f>VLOOKUP($A120,'2021 Team Advanced Stats'!$A$2:$CB$131,72,FALSE)</f>
        <v>0.508034610630407</v>
      </c>
      <c r="AQ120" s="11">
        <f>VLOOKUP($A120,'2021 Team Advanced Stats'!$A$2:$CB$131,73,FALSE)</f>
        <v>0.12688295932388299</v>
      </c>
      <c r="AR120" s="11">
        <f>VLOOKUP($A120,'2021 Team Advanced Stats'!$A$2:$CB$131,74,FALSE)</f>
        <v>52.148896282115999</v>
      </c>
      <c r="AS120" s="11">
        <f>VLOOKUP($A120,'2021 Team Advanced Stats'!$A$2:$CB$131,75,FALSE)</f>
        <v>0.45498783454987801</v>
      </c>
      <c r="AT120" s="11">
        <f>VLOOKUP($A120,'2021 Team Advanced Stats'!$A$2:$CB$131,76,FALSE)</f>
        <v>0.85257117232522195</v>
      </c>
      <c r="AU120" s="11">
        <f>VLOOKUP($A120,'2021 Team Advanced Stats'!$A$2:$CB$131,77,FALSE)</f>
        <v>0.48702101359703298</v>
      </c>
      <c r="AV120" s="11">
        <f>VLOOKUP($A120,'2021 Team Advanced Stats'!$A$2:$CB$131,78,FALSE)</f>
        <v>0.35395032620736899</v>
      </c>
      <c r="AW120" s="11">
        <f>VLOOKUP($A120,'2021 Team Advanced Stats'!$A$2:$CB$131,79,FALSE)</f>
        <v>0.46446700507614203</v>
      </c>
      <c r="AX120" s="11">
        <f>VLOOKUP($A120,'2021 Team Advanced Stats'!$A$2:$CB$131,80,FALSE)</f>
        <v>1.41763681135056</v>
      </c>
      <c r="AY120" s="17">
        <f>IFERROR(VLOOKUP($A120,'2021PFF Preseason All Americans'!$H$3:$J$55,2,FALSE),"0")</f>
        <v>1</v>
      </c>
      <c r="AZ120" s="18">
        <f>IFERROR(VLOOKUP($A120,'2021PFF Preseason All Americans'!$H$3:$J$55,3,FALSE),"0")</f>
        <v>2</v>
      </c>
      <c r="BA120" s="12">
        <f t="shared" si="1"/>
        <v>3</v>
      </c>
    </row>
    <row r="121" spans="1:53" s="11" customFormat="1" x14ac:dyDescent="0.3">
      <c r="A121" s="5" t="s">
        <v>100</v>
      </c>
      <c r="B121" s="5">
        <f>VLOOKUP(A121,'Record-ATS'!$A$2:$E$131,3,FALSE)</f>
        <v>0.16700000000000001</v>
      </c>
      <c r="C121" s="5">
        <f>VLOOKUP(A121,'Record-ATS'!$A$2:$E$131,5,FALSE)</f>
        <v>0.3</v>
      </c>
      <c r="D121" s="5">
        <f>IFERROR(VLOOKUP(A121,'AP Preseason Rankings'!$C$2:$H$26,2,FALSE),VLOOKUP(A121,'ESPN FPI'!$A$2:$D$131,4,FALSE))</f>
        <v>114</v>
      </c>
      <c r="E121" s="5">
        <f>IFERROR(VLOOKUP(A121,'AP Final Rankings'!$C$2:$H$26,2,FALSE),VLOOKUP(A121,'ESPN FPI'!$A$2:$D$131,4,FALSE))</f>
        <v>114</v>
      </c>
      <c r="F121" s="5">
        <f>IFERROR(VLOOKUP(A121,'ESPN FPI'!$A$2:$C$131,3,FALSE),"NR")</f>
        <v>-15.2</v>
      </c>
      <c r="G121" s="5">
        <f>VLOOKUP($A121,'ESPN FPI'!$A$2:$H$131,5,FALSE)</f>
        <v>104</v>
      </c>
      <c r="H121" s="5">
        <f>VLOOKUP($A121,'ESPN FPI'!$A$2:$H$131,6,FALSE)</f>
        <v>34</v>
      </c>
      <c r="I121" s="5">
        <f>VLOOKUP($A121,'ESPN FPI'!$A$2:$H$131,7,FALSE)</f>
        <v>95</v>
      </c>
      <c r="J121" s="5">
        <f>VLOOKUP($A121,'ESPN FPI'!$A$2:$H$131,8,FALSE)</f>
        <v>123</v>
      </c>
      <c r="K121" s="5">
        <f>VLOOKUP(A121,'ESPN Efficiency'!$A$2:$E$131,3,FALSE)</f>
        <v>24.6</v>
      </c>
      <c r="L121" s="5">
        <f>VLOOKUP($A121,'ESPN Efficiency'!$A$2:$E$131,4,FALSE)</f>
        <v>37.299999999999997</v>
      </c>
      <c r="M121" s="5">
        <f>VLOOKUP($A121,'ESPN Efficiency'!$A$2:$E$131,5,FALSE)</f>
        <v>23.1</v>
      </c>
      <c r="N121" s="11">
        <f>VLOOKUP($A121,'2021 Team Advanced Stats'!$A$2:$CB$131,5,FALSE)</f>
        <v>0.124794700071117</v>
      </c>
      <c r="O121" s="11">
        <f>VLOOKUP($A121,'2021 Team Advanced Stats'!$A$2:$CB$131,6,FALSE)</f>
        <v>93.096846253053897</v>
      </c>
      <c r="P121" s="11">
        <f>VLOOKUP($A121,'2021 Team Advanced Stats'!$A$2:$CB$131,7,FALSE)</f>
        <v>0.38739946380696999</v>
      </c>
      <c r="Q121" s="11">
        <f>VLOOKUP($A121,'2021 Team Advanced Stats'!$A$2:$CB$131,8,FALSE)</f>
        <v>1.2422281379137301</v>
      </c>
      <c r="R121" s="11">
        <f>VLOOKUP($A121,'2021 Team Advanced Stats'!$A$2:$CB$131,11,FALSE)</f>
        <v>2.9336515513126402</v>
      </c>
      <c r="S121" s="11">
        <f>VLOOKUP($A121,'2021 Team Advanced Stats'!$A$2:$CB$131,18,FALSE)</f>
        <v>3.7894736842105199</v>
      </c>
      <c r="T121" s="11">
        <f>VLOOKUP($A121,'2021 Team Advanced Stats'!$A$2:$CB$131,21,FALSE)</f>
        <v>0.17024128686327</v>
      </c>
      <c r="U121" s="11">
        <f>VLOOKUP($A121,'2021 Team Advanced Stats'!$A$2:$CB$131,22,FALSE)</f>
        <v>0.10857908847184899</v>
      </c>
      <c r="V121" s="11">
        <f>VLOOKUP($A121,'2021 Team Advanced Stats'!$A$2:$CB$131,23,FALSE)</f>
        <v>6.1662198391420897E-2</v>
      </c>
      <c r="W121" s="11">
        <f>VLOOKUP($A121,'2021 Team Advanced Stats'!$A$2:$CB$131,32,FALSE)</f>
        <v>0.56166219839142095</v>
      </c>
      <c r="X121" s="11">
        <f>VLOOKUP($A121,'2021 Team Advanced Stats'!$A$2:$CB$131,33,FALSE)</f>
        <v>7.3391720085197606E-2</v>
      </c>
      <c r="Y121" s="11">
        <f>VLOOKUP($A121,'2021 Team Advanced Stats'!$A$2:$CB$131,34,FALSE)</f>
        <v>30.751130715697801</v>
      </c>
      <c r="Z121" s="11">
        <f>VLOOKUP($A121,'2021 Team Advanced Stats'!$A$2:$CB$131,35,FALSE)</f>
        <v>0.384248210023866</v>
      </c>
      <c r="AA121" s="11">
        <f>VLOOKUP($A121,'2021 Team Advanced Stats'!$A$2:$CB$131,36,FALSE)</f>
        <v>0.93029776547542697</v>
      </c>
      <c r="AB121" s="11">
        <f>VLOOKUP($A121,'2021 Team Advanced Stats'!$A$2:$CB$131,37,FALSE)</f>
        <v>0.42895442359249297</v>
      </c>
      <c r="AC121" s="11">
        <f>VLOOKUP($A121,'2021 Team Advanced Stats'!$A$2:$CB$131,38,FALSE)</f>
        <v>0.25439704711454902</v>
      </c>
      <c r="AD121" s="11">
        <f>VLOOKUP($A121,'2021 Team Advanced Stats'!$A$2:$CB$131,39,FALSE)</f>
        <v>81.407055076655695</v>
      </c>
      <c r="AE121" s="11">
        <f>VLOOKUP($A121,'2021 Team Advanced Stats'!$A$2:$CB$131,40,FALSE)</f>
        <v>0.4</v>
      </c>
      <c r="AF121" s="11">
        <f>VLOOKUP($A121,'2021 Team Advanced Stats'!$A$2:$CB$131,41,FALSE)</f>
        <v>1.63457805949629</v>
      </c>
      <c r="AG121" s="11">
        <f>VLOOKUP($A121,'2021 Team Advanced Stats'!$A$2:$CB$131,44,FALSE)</f>
        <v>0.43647584945409301</v>
      </c>
      <c r="AH121" s="11">
        <f>VLOOKUP($A121,'2021 Team Advanced Stats'!$A$2:$CB$131,45,FALSE)</f>
        <v>347.434776165458</v>
      </c>
      <c r="AI121" s="11">
        <f>VLOOKUP($A121,'2021 Team Advanced Stats'!$A$2:$CB$131,46,FALSE)</f>
        <v>0.54522613065326597</v>
      </c>
      <c r="AJ121" s="11">
        <f>VLOOKUP($A121,'2021 Team Advanced Stats'!$A$2:$CB$131,47,FALSE)</f>
        <v>1.24650023306875</v>
      </c>
      <c r="AK121" s="11">
        <f>VLOOKUP($A121,'2021 Team Advanced Stats'!$A$2:$CB$131,50,FALSE)</f>
        <v>3.8834033613445298</v>
      </c>
      <c r="AL121" s="11">
        <f>VLOOKUP($A121,'2021 Team Advanced Stats'!$A$2:$CB$131,57,FALSE)</f>
        <v>5.0470588235294098</v>
      </c>
      <c r="AM121" s="11">
        <f>VLOOKUP($A121,'2021 Team Advanced Stats'!$A$2:$CB$131,60,FALSE)</f>
        <v>0.114321608040201</v>
      </c>
      <c r="AN121" s="11">
        <f>VLOOKUP($A121,'2021 Team Advanced Stats'!$A$2:$CB$131,61,FALSE)</f>
        <v>7.66331658291457E-2</v>
      </c>
      <c r="AO121" s="11">
        <f>VLOOKUP($A121,'2021 Team Advanced Stats'!$A$2:$CB$131,62,FALSE)</f>
        <v>3.7688442211055197E-2</v>
      </c>
      <c r="AP121" s="11">
        <f>VLOOKUP($A121,'2021 Team Advanced Stats'!$A$2:$CB$131,72,FALSE)</f>
        <v>0.59798994974874298</v>
      </c>
      <c r="AQ121" s="11">
        <f>VLOOKUP($A121,'2021 Team Advanced Stats'!$A$2:$CB$131,73,FALSE)</f>
        <v>0.39123845314906402</v>
      </c>
      <c r="AR121" s="11">
        <f>VLOOKUP($A121,'2021 Team Advanced Stats'!$A$2:$CB$131,74,FALSE)</f>
        <v>186.22950369895401</v>
      </c>
      <c r="AS121" s="11">
        <f>VLOOKUP($A121,'2021 Team Advanced Stats'!$A$2:$CB$131,75,FALSE)</f>
        <v>0.55882352941176405</v>
      </c>
      <c r="AT121" s="11">
        <f>VLOOKUP($A121,'2021 Team Advanced Stats'!$A$2:$CB$131,76,FALSE)</f>
        <v>1.0604289218734499</v>
      </c>
      <c r="AU121" s="11">
        <f>VLOOKUP($A121,'2021 Team Advanced Stats'!$A$2:$CB$131,77,FALSE)</f>
        <v>0.39572864321607998</v>
      </c>
      <c r="AV121" s="11">
        <f>VLOOKUP($A121,'2021 Team Advanced Stats'!$A$2:$CB$131,78,FALSE)</f>
        <v>0.56417742171449303</v>
      </c>
      <c r="AW121" s="11">
        <f>VLOOKUP($A121,'2021 Team Advanced Stats'!$A$2:$CB$131,79,FALSE)</f>
        <v>0.53333333333333299</v>
      </c>
      <c r="AX121" s="11">
        <f>VLOOKUP($A121,'2021 Team Advanced Stats'!$A$2:$CB$131,80,FALSE)</f>
        <v>1.5411131424613</v>
      </c>
      <c r="AY121" s="17" t="str">
        <f>IFERROR(VLOOKUP($A121,'2021PFF Preseason All Americans'!$H$3:$J$55,2,FALSE),"0")</f>
        <v>0</v>
      </c>
      <c r="AZ121" s="18" t="str">
        <f>IFERROR(VLOOKUP($A121,'2021PFF Preseason All Americans'!$H$3:$J$55,3,FALSE),"0")</f>
        <v>0</v>
      </c>
      <c r="BA121" s="12">
        <f t="shared" si="1"/>
        <v>0</v>
      </c>
    </row>
    <row r="122" spans="1:53" s="11" customFormat="1" x14ac:dyDescent="0.3">
      <c r="A122" s="5" t="s">
        <v>178</v>
      </c>
      <c r="B122" s="5">
        <f>VLOOKUP(A122,'Record-ATS'!$A$2:$E$131,3,FALSE)</f>
        <v>0.16700000000000001</v>
      </c>
      <c r="C122" s="5">
        <f>VLOOKUP(A122,'Record-ATS'!$A$2:$E$131,5,FALSE)</f>
        <v>2.4</v>
      </c>
      <c r="D122" s="5">
        <f>IFERROR(VLOOKUP(A122,'AP Preseason Rankings'!$C$2:$H$26,2,FALSE),VLOOKUP(A122,'ESPN FPI'!$A$2:$D$131,4,FALSE))</f>
        <v>127</v>
      </c>
      <c r="E122" s="5">
        <f>IFERROR(VLOOKUP(A122,'AP Final Rankings'!$C$2:$H$26,2,FALSE),VLOOKUP(A122,'ESPN FPI'!$A$2:$D$131,4,FALSE))</f>
        <v>127</v>
      </c>
      <c r="F122" s="5">
        <f>IFERROR(VLOOKUP(A122,'ESPN FPI'!$A$2:$C$131,3,FALSE),"NR")</f>
        <v>-25</v>
      </c>
      <c r="G122" s="5">
        <f>VLOOKUP($A122,'ESPN FPI'!$A$2:$H$131,5,FALSE)</f>
        <v>126</v>
      </c>
      <c r="H122" s="5">
        <f>VLOOKUP($A122,'ESPN FPI'!$A$2:$H$131,6,FALSE)</f>
        <v>55</v>
      </c>
      <c r="I122" s="5">
        <f>VLOOKUP($A122,'ESPN FPI'!$A$2:$H$131,7,FALSE)</f>
        <v>118</v>
      </c>
      <c r="J122" s="5">
        <f>VLOOKUP($A122,'ESPN FPI'!$A$2:$H$131,8,FALSE)</f>
        <v>117</v>
      </c>
      <c r="K122" s="5">
        <f>VLOOKUP(A122,'ESPN Efficiency'!$A$2:$E$131,3,FALSE)</f>
        <v>15.6</v>
      </c>
      <c r="L122" s="5">
        <f>VLOOKUP($A122,'ESPN Efficiency'!$A$2:$E$131,4,FALSE)</f>
        <v>29.3</v>
      </c>
      <c r="M122" s="5">
        <f>VLOOKUP($A122,'ESPN Efficiency'!$A$2:$E$131,5,FALSE)</f>
        <v>13</v>
      </c>
      <c r="N122" s="11">
        <f>VLOOKUP($A122,'2021 Team Advanced Stats'!$A$2:$CB$131,5,FALSE)</f>
        <v>9.1402319729251502E-2</v>
      </c>
      <c r="O122" s="11">
        <f>VLOOKUP($A122,'2021 Team Advanced Stats'!$A$2:$CB$131,6,FALSE)</f>
        <v>80.982455280116795</v>
      </c>
      <c r="P122" s="11">
        <f>VLOOKUP($A122,'2021 Team Advanced Stats'!$A$2:$CB$131,7,FALSE)</f>
        <v>0.40519187358916398</v>
      </c>
      <c r="Q122" s="11">
        <f>VLOOKUP($A122,'2021 Team Advanced Stats'!$A$2:$CB$131,8,FALSE)</f>
        <v>1.19287512718967</v>
      </c>
      <c r="R122" s="11">
        <f>VLOOKUP($A122,'2021 Team Advanced Stats'!$A$2:$CB$131,11,FALSE)</f>
        <v>3.02192192192192</v>
      </c>
      <c r="S122" s="11">
        <f>VLOOKUP($A122,'2021 Team Advanced Stats'!$A$2:$CB$131,18,FALSE)</f>
        <v>3.1076923076923002</v>
      </c>
      <c r="T122" s="11">
        <f>VLOOKUP($A122,'2021 Team Advanced Stats'!$A$2:$CB$131,21,FALSE)</f>
        <v>0.20203160270880299</v>
      </c>
      <c r="U122" s="11">
        <f>VLOOKUP($A122,'2021 Team Advanced Stats'!$A$2:$CB$131,22,FALSE)</f>
        <v>0.117381489841986</v>
      </c>
      <c r="V122" s="11">
        <f>VLOOKUP($A122,'2021 Team Advanced Stats'!$A$2:$CB$131,23,FALSE)</f>
        <v>8.4650112866817104E-2</v>
      </c>
      <c r="W122" s="11">
        <f>VLOOKUP($A122,'2021 Team Advanced Stats'!$A$2:$CB$131,32,FALSE)</f>
        <v>0.37584650112866802</v>
      </c>
      <c r="X122" s="11">
        <f>VLOOKUP($A122,'2021 Team Advanced Stats'!$A$2:$CB$131,33,FALSE)</f>
        <v>0.124764376683472</v>
      </c>
      <c r="Y122" s="11">
        <f>VLOOKUP($A122,'2021 Team Advanced Stats'!$A$2:$CB$131,34,FALSE)</f>
        <v>41.546537435596399</v>
      </c>
      <c r="Z122" s="11">
        <f>VLOOKUP($A122,'2021 Team Advanced Stats'!$A$2:$CB$131,35,FALSE)</f>
        <v>0.417417417417417</v>
      </c>
      <c r="AA122" s="11">
        <f>VLOOKUP($A122,'2021 Team Advanced Stats'!$A$2:$CB$131,36,FALSE)</f>
        <v>0.93945149798860805</v>
      </c>
      <c r="AB122" s="11">
        <f>VLOOKUP($A122,'2021 Team Advanced Stats'!$A$2:$CB$131,37,FALSE)</f>
        <v>0.61963882618510102</v>
      </c>
      <c r="AC122" s="11">
        <f>VLOOKUP($A122,'2021 Team Advanced Stats'!$A$2:$CB$131,38,FALSE)</f>
        <v>8.6694326488551701E-2</v>
      </c>
      <c r="AD122" s="11">
        <f>VLOOKUP($A122,'2021 Team Advanced Stats'!$A$2:$CB$131,39,FALSE)</f>
        <v>47.595185242214903</v>
      </c>
      <c r="AE122" s="11">
        <f>VLOOKUP($A122,'2021 Team Advanced Stats'!$A$2:$CB$131,40,FALSE)</f>
        <v>0.40072859744990802</v>
      </c>
      <c r="AF122" s="11">
        <f>VLOOKUP($A122,'2021 Team Advanced Stats'!$A$2:$CB$131,41,FALSE)</f>
        <v>1.3529927838212601</v>
      </c>
      <c r="AG122" s="11">
        <f>VLOOKUP($A122,'2021 Team Advanced Stats'!$A$2:$CB$131,44,FALSE)</f>
        <v>0.35746739896770002</v>
      </c>
      <c r="AH122" s="11">
        <f>VLOOKUP($A122,'2021 Team Advanced Stats'!$A$2:$CB$131,45,FALSE)</f>
        <v>280.96937558861202</v>
      </c>
      <c r="AI122" s="11">
        <f>VLOOKUP($A122,'2021 Team Advanced Stats'!$A$2:$CB$131,46,FALSE)</f>
        <v>0.48727735368956698</v>
      </c>
      <c r="AJ122" s="11">
        <f>VLOOKUP($A122,'2021 Team Advanced Stats'!$A$2:$CB$131,47,FALSE)</f>
        <v>1.3991835982354699</v>
      </c>
      <c r="AK122" s="11">
        <f>VLOOKUP($A122,'2021 Team Advanced Stats'!$A$2:$CB$131,50,FALSE)</f>
        <v>3.4842892768079801</v>
      </c>
      <c r="AL122" s="11">
        <f>VLOOKUP($A122,'2021 Team Advanced Stats'!$A$2:$CB$131,57,FALSE)</f>
        <v>3.9431818181818099</v>
      </c>
      <c r="AM122" s="11">
        <f>VLOOKUP($A122,'2021 Team Advanced Stats'!$A$2:$CB$131,60,FALSE)</f>
        <v>0.17048346055979599</v>
      </c>
      <c r="AN122" s="11">
        <f>VLOOKUP($A122,'2021 Team Advanced Stats'!$A$2:$CB$131,61,FALSE)</f>
        <v>0.120865139949109</v>
      </c>
      <c r="AO122" s="11">
        <f>VLOOKUP($A122,'2021 Team Advanced Stats'!$A$2:$CB$131,62,FALSE)</f>
        <v>4.9618320610687001E-2</v>
      </c>
      <c r="AP122" s="11">
        <f>VLOOKUP($A122,'2021 Team Advanced Stats'!$A$2:$CB$131,72,FALSE)</f>
        <v>0.51017811704834604</v>
      </c>
      <c r="AQ122" s="11">
        <f>VLOOKUP($A122,'2021 Team Advanced Stats'!$A$2:$CB$131,73,FALSE)</f>
        <v>0.23845260567517801</v>
      </c>
      <c r="AR122" s="11">
        <f>VLOOKUP($A122,'2021 Team Advanced Stats'!$A$2:$CB$131,74,FALSE)</f>
        <v>95.619494875746398</v>
      </c>
      <c r="AS122" s="11">
        <f>VLOOKUP($A122,'2021 Team Advanced Stats'!$A$2:$CB$131,75,FALSE)</f>
        <v>0.49875311720698201</v>
      </c>
      <c r="AT122" s="11">
        <f>VLOOKUP($A122,'2021 Team Advanced Stats'!$A$2:$CB$131,76,FALSE)</f>
        <v>1.04423381795903</v>
      </c>
      <c r="AU122" s="11">
        <f>VLOOKUP($A122,'2021 Team Advanced Stats'!$A$2:$CB$131,77,FALSE)</f>
        <v>0.47837150127226402</v>
      </c>
      <c r="AV122" s="11">
        <f>VLOOKUP($A122,'2021 Team Advanced Stats'!$A$2:$CB$131,78,FALSE)</f>
        <v>0.54828405013314596</v>
      </c>
      <c r="AW122" s="11">
        <f>VLOOKUP($A122,'2021 Team Advanced Stats'!$A$2:$CB$131,79,FALSE)</f>
        <v>0.48670212765957399</v>
      </c>
      <c r="AX122" s="11">
        <f>VLOOKUP($A122,'2021 Team Advanced Stats'!$A$2:$CB$131,80,FALSE)</f>
        <v>1.7871068553681899</v>
      </c>
      <c r="AY122" s="17" t="str">
        <f>IFERROR(VLOOKUP($A122,'2021PFF Preseason All Americans'!$H$3:$J$55,2,FALSE),"0")</f>
        <v>0</v>
      </c>
      <c r="AZ122" s="18" t="str">
        <f>IFERROR(VLOOKUP($A122,'2021PFF Preseason All Americans'!$H$3:$J$55,3,FALSE),"0")</f>
        <v>0</v>
      </c>
      <c r="BA122" s="12">
        <f t="shared" si="1"/>
        <v>0</v>
      </c>
    </row>
    <row r="123" spans="1:53" s="11" customFormat="1" x14ac:dyDescent="0.3">
      <c r="A123" s="5" t="s">
        <v>165</v>
      </c>
      <c r="B123" s="5">
        <f>VLOOKUP(A123,'Record-ATS'!$A$2:$E$131,3,FALSE)</f>
        <v>0.16700000000000001</v>
      </c>
      <c r="C123" s="5">
        <f>VLOOKUP(A123,'Record-ATS'!$A$2:$E$131,5,FALSE)</f>
        <v>0.8</v>
      </c>
      <c r="D123" s="5">
        <f>IFERROR(VLOOKUP(A123,'AP Preseason Rankings'!$C$2:$H$26,2,FALSE),VLOOKUP(A123,'ESPN FPI'!$A$2:$D$131,4,FALSE))</f>
        <v>107</v>
      </c>
      <c r="E123" s="5">
        <f>IFERROR(VLOOKUP(A123,'AP Final Rankings'!$C$2:$H$26,2,FALSE),VLOOKUP(A123,'ESPN FPI'!$A$2:$D$131,4,FALSE))</f>
        <v>107</v>
      </c>
      <c r="F123" s="5">
        <f>IFERROR(VLOOKUP(A123,'ESPN FPI'!$A$2:$C$131,3,FALSE),"NR")</f>
        <v>-11.5</v>
      </c>
      <c r="G123" s="5">
        <f>VLOOKUP($A123,'ESPN FPI'!$A$2:$H$131,5,FALSE)</f>
        <v>114</v>
      </c>
      <c r="H123" s="5">
        <f>VLOOKUP($A123,'ESPN FPI'!$A$2:$H$131,6,FALSE)</f>
        <v>66</v>
      </c>
      <c r="I123" s="5">
        <f>VLOOKUP($A123,'ESPN FPI'!$A$2:$H$131,7,FALSE)</f>
        <v>102</v>
      </c>
      <c r="J123" s="5">
        <f>VLOOKUP($A123,'ESPN FPI'!$A$2:$H$131,8,FALSE)</f>
        <v>116</v>
      </c>
      <c r="K123" s="5">
        <f>VLOOKUP(A123,'ESPN Efficiency'!$A$2:$E$131,3,FALSE)</f>
        <v>26.9</v>
      </c>
      <c r="L123" s="5">
        <f>VLOOKUP($A123,'ESPN Efficiency'!$A$2:$E$131,4,FALSE)</f>
        <v>34</v>
      </c>
      <c r="M123" s="5">
        <f>VLOOKUP($A123,'ESPN Efficiency'!$A$2:$E$131,5,FALSE)</f>
        <v>23.9</v>
      </c>
      <c r="N123" s="11">
        <f>VLOOKUP($A123,'2021 Team Advanced Stats'!$A$2:$CB$131,5,FALSE)</f>
        <v>0.138481596867009</v>
      </c>
      <c r="O123" s="11">
        <f>VLOOKUP($A123,'2021 Team Advanced Stats'!$A$2:$CB$131,6,FALSE)</f>
        <v>114.524280609016</v>
      </c>
      <c r="P123" s="11">
        <f>VLOOKUP($A123,'2021 Team Advanced Stats'!$A$2:$CB$131,7,FALSE)</f>
        <v>0.42079806529625102</v>
      </c>
      <c r="Q123" s="11">
        <f>VLOOKUP($A123,'2021 Team Advanced Stats'!$A$2:$CB$131,8,FALSE)</f>
        <v>1.1759924551923899</v>
      </c>
      <c r="R123" s="11">
        <f>VLOOKUP($A123,'2021 Team Advanced Stats'!$A$2:$CB$131,11,FALSE)</f>
        <v>2.9275330396475701</v>
      </c>
      <c r="S123" s="11">
        <f>VLOOKUP($A123,'2021 Team Advanced Stats'!$A$2:$CB$131,18,FALSE)</f>
        <v>3.4225352112676002</v>
      </c>
      <c r="T123" s="11">
        <f>VLOOKUP($A123,'2021 Team Advanced Stats'!$A$2:$CB$131,21,FALSE)</f>
        <v>0.164449818621523</v>
      </c>
      <c r="U123" s="11">
        <f>VLOOKUP($A123,'2021 Team Advanced Stats'!$A$2:$CB$131,22,FALSE)</f>
        <v>0.11608222490931</v>
      </c>
      <c r="V123" s="11">
        <f>VLOOKUP($A123,'2021 Team Advanced Stats'!$A$2:$CB$131,23,FALSE)</f>
        <v>4.8367593712212803E-2</v>
      </c>
      <c r="W123" s="11">
        <f>VLOOKUP($A123,'2021 Team Advanced Stats'!$A$2:$CB$131,32,FALSE)</f>
        <v>0.54897218863361497</v>
      </c>
      <c r="X123" s="11">
        <f>VLOOKUP($A123,'2021 Team Advanced Stats'!$A$2:$CB$131,33,FALSE)</f>
        <v>0.14403552331057601</v>
      </c>
      <c r="Y123" s="11">
        <f>VLOOKUP($A123,'2021 Team Advanced Stats'!$A$2:$CB$131,34,FALSE)</f>
        <v>65.392127583001795</v>
      </c>
      <c r="Z123" s="11">
        <f>VLOOKUP($A123,'2021 Team Advanced Stats'!$A$2:$CB$131,35,FALSE)</f>
        <v>0.45594713656387598</v>
      </c>
      <c r="AA123" s="11">
        <f>VLOOKUP($A123,'2021 Team Advanced Stats'!$A$2:$CB$131,36,FALSE)</f>
        <v>0.95892831455634897</v>
      </c>
      <c r="AB123" s="11">
        <f>VLOOKUP($A123,'2021 Team Advanced Stats'!$A$2:$CB$131,37,FALSE)</f>
        <v>0.44619105199516301</v>
      </c>
      <c r="AC123" s="11">
        <f>VLOOKUP($A123,'2021 Team Advanced Stats'!$A$2:$CB$131,38,FALSE)</f>
        <v>0.15365578683846901</v>
      </c>
      <c r="AD123" s="11">
        <f>VLOOKUP($A123,'2021 Team Advanced Stats'!$A$2:$CB$131,39,FALSE)</f>
        <v>56.698985343395002</v>
      </c>
      <c r="AE123" s="11">
        <f>VLOOKUP($A123,'2021 Team Advanced Stats'!$A$2:$CB$131,40,FALSE)</f>
        <v>0.38211382113821102</v>
      </c>
      <c r="AF123" s="11">
        <f>VLOOKUP($A123,'2021 Team Advanced Stats'!$A$2:$CB$131,41,FALSE)</f>
        <v>1.4946610871899899</v>
      </c>
      <c r="AG123" s="11">
        <f>VLOOKUP($A123,'2021 Team Advanced Stats'!$A$2:$CB$131,44,FALSE)</f>
        <v>0.32147992112714102</v>
      </c>
      <c r="AH123" s="11">
        <f>VLOOKUP($A123,'2021 Team Advanced Stats'!$A$2:$CB$131,45,FALSE)</f>
        <v>256.54097705945799</v>
      </c>
      <c r="AI123" s="11">
        <f>VLOOKUP($A123,'2021 Team Advanced Stats'!$A$2:$CB$131,46,FALSE)</f>
        <v>0.487468671679198</v>
      </c>
      <c r="AJ123" s="11">
        <f>VLOOKUP($A123,'2021 Team Advanced Stats'!$A$2:$CB$131,47,FALSE)</f>
        <v>1.3098461608423699</v>
      </c>
      <c r="AK123" s="11">
        <f>VLOOKUP($A123,'2021 Team Advanced Stats'!$A$2:$CB$131,50,FALSE)</f>
        <v>3.14746987951807</v>
      </c>
      <c r="AL123" s="11">
        <f>VLOOKUP($A123,'2021 Team Advanced Stats'!$A$2:$CB$131,57,FALSE)</f>
        <v>4.1898734177215102</v>
      </c>
      <c r="AM123" s="11">
        <f>VLOOKUP($A123,'2021 Team Advanced Stats'!$A$2:$CB$131,60,FALSE)</f>
        <v>0.122807017543859</v>
      </c>
      <c r="AN123" s="11">
        <f>VLOOKUP($A123,'2021 Team Advanced Stats'!$A$2:$CB$131,61,FALSE)</f>
        <v>7.7694235588972399E-2</v>
      </c>
      <c r="AO123" s="11">
        <f>VLOOKUP($A123,'2021 Team Advanced Stats'!$A$2:$CB$131,62,FALSE)</f>
        <v>4.5112781954887202E-2</v>
      </c>
      <c r="AP123" s="11">
        <f>VLOOKUP($A123,'2021 Team Advanced Stats'!$A$2:$CB$131,72,FALSE)</f>
        <v>0.52005012531328298</v>
      </c>
      <c r="AQ123" s="11">
        <f>VLOOKUP($A123,'2021 Team Advanced Stats'!$A$2:$CB$131,73,FALSE)</f>
        <v>0.28182119508145598</v>
      </c>
      <c r="AR123" s="11">
        <f>VLOOKUP($A123,'2021 Team Advanced Stats'!$A$2:$CB$131,74,FALSE)</f>
        <v>116.955795958804</v>
      </c>
      <c r="AS123" s="11">
        <f>VLOOKUP($A123,'2021 Team Advanced Stats'!$A$2:$CB$131,75,FALSE)</f>
        <v>0.45783132530120402</v>
      </c>
      <c r="AT123" s="11">
        <f>VLOOKUP($A123,'2021 Team Advanced Stats'!$A$2:$CB$131,76,FALSE)</f>
        <v>1.1801542218302901</v>
      </c>
      <c r="AU123" s="11">
        <f>VLOOKUP($A123,'2021 Team Advanced Stats'!$A$2:$CB$131,77,FALSE)</f>
        <v>0.47869674185463601</v>
      </c>
      <c r="AV123" s="11">
        <f>VLOOKUP($A123,'2021 Team Advanced Stats'!$A$2:$CB$131,78,FALSE)</f>
        <v>0.37479659356843997</v>
      </c>
      <c r="AW123" s="11">
        <f>VLOOKUP($A123,'2021 Team Advanced Stats'!$A$2:$CB$131,79,FALSE)</f>
        <v>0.52094240837696304</v>
      </c>
      <c r="AX123" s="11">
        <f>VLOOKUP($A123,'2021 Team Advanced Stats'!$A$2:$CB$131,80,FALSE)</f>
        <v>1.4336726352760201</v>
      </c>
      <c r="AY123" s="17" t="str">
        <f>IFERROR(VLOOKUP($A123,'2021PFF Preseason All Americans'!$H$3:$J$55,2,FALSE),"0")</f>
        <v>0</v>
      </c>
      <c r="AZ123" s="18" t="str">
        <f>IFERROR(VLOOKUP($A123,'2021PFF Preseason All Americans'!$H$3:$J$55,3,FALSE),"0")</f>
        <v>0</v>
      </c>
      <c r="BA123" s="12">
        <f t="shared" si="1"/>
        <v>0</v>
      </c>
    </row>
    <row r="124" spans="1:53" s="11" customFormat="1" x14ac:dyDescent="0.3">
      <c r="A124" s="5" t="s">
        <v>101</v>
      </c>
      <c r="B124" s="5">
        <f>VLOOKUP(A124,'Record-ATS'!$A$2:$E$131,3,FALSE)</f>
        <v>0.16700000000000001</v>
      </c>
      <c r="C124" s="5">
        <f>VLOOKUP(A124,'Record-ATS'!$A$2:$E$131,5,FALSE)</f>
        <v>-1.7</v>
      </c>
      <c r="D124" s="5">
        <f>IFERROR(VLOOKUP(A124,'AP Preseason Rankings'!$C$2:$H$26,2,FALSE),VLOOKUP(A124,'ESPN FPI'!$A$2:$D$131,4,FALSE))</f>
        <v>90</v>
      </c>
      <c r="E124" s="5">
        <f>IFERROR(VLOOKUP(A124,'AP Final Rankings'!$C$2:$H$26,2,FALSE),VLOOKUP(A124,'ESPN FPI'!$A$2:$D$131,4,FALSE))</f>
        <v>90</v>
      </c>
      <c r="F124" s="5">
        <f>IFERROR(VLOOKUP(A124,'ESPN FPI'!$A$2:$C$131,3,FALSE),"NR")</f>
        <v>-5.5</v>
      </c>
      <c r="G124" s="5">
        <f>VLOOKUP($A124,'ESPN FPI'!$A$2:$H$131,5,FALSE)</f>
        <v>110</v>
      </c>
      <c r="H124" s="5">
        <f>VLOOKUP($A124,'ESPN FPI'!$A$2:$H$131,6,FALSE)</f>
        <v>51</v>
      </c>
      <c r="I124" s="5">
        <f>VLOOKUP($A124,'ESPN FPI'!$A$2:$H$131,7,FALSE)</f>
        <v>96</v>
      </c>
      <c r="J124" s="5">
        <f>VLOOKUP($A124,'ESPN FPI'!$A$2:$H$131,8,FALSE)</f>
        <v>114</v>
      </c>
      <c r="K124" s="5">
        <f>VLOOKUP(A124,'ESPN Efficiency'!$A$2:$E$131,3,FALSE)</f>
        <v>37.9</v>
      </c>
      <c r="L124" s="5">
        <f>VLOOKUP($A124,'ESPN Efficiency'!$A$2:$E$131,4,FALSE)</f>
        <v>37.299999999999997</v>
      </c>
      <c r="M124" s="5">
        <f>VLOOKUP($A124,'ESPN Efficiency'!$A$2:$E$131,5,FALSE)</f>
        <v>42.4</v>
      </c>
      <c r="N124" s="11">
        <f>VLOOKUP($A124,'2021 Team Advanced Stats'!$A$2:$CB$131,5,FALSE)</f>
        <v>0.191229793654182</v>
      </c>
      <c r="O124" s="11">
        <f>VLOOKUP($A124,'2021 Team Advanced Stats'!$A$2:$CB$131,6,FALSE)</f>
        <v>145.71710276448599</v>
      </c>
      <c r="P124" s="11">
        <f>VLOOKUP($A124,'2021 Team Advanced Stats'!$A$2:$CB$131,7,FALSE)</f>
        <v>0.38976377952755897</v>
      </c>
      <c r="Q124" s="11">
        <f>VLOOKUP($A124,'2021 Team Advanced Stats'!$A$2:$CB$131,8,FALSE)</f>
        <v>1.4595217092892701</v>
      </c>
      <c r="R124" s="11">
        <f>VLOOKUP($A124,'2021 Team Advanced Stats'!$A$2:$CB$131,11,FALSE)</f>
        <v>3.0530666666666599</v>
      </c>
      <c r="S124" s="11">
        <f>VLOOKUP($A124,'2021 Team Advanced Stats'!$A$2:$CB$131,18,FALSE)</f>
        <v>4.0983606557377001</v>
      </c>
      <c r="T124" s="11">
        <f>VLOOKUP($A124,'2021 Team Advanced Stats'!$A$2:$CB$131,21,FALSE)</f>
        <v>0.208792650918635</v>
      </c>
      <c r="U124" s="11">
        <f>VLOOKUP($A124,'2021 Team Advanced Stats'!$A$2:$CB$131,22,FALSE)</f>
        <v>0.13005249343832001</v>
      </c>
      <c r="V124" s="11">
        <f>VLOOKUP($A124,'2021 Team Advanced Stats'!$A$2:$CB$131,23,FALSE)</f>
        <v>7.8740157480314904E-2</v>
      </c>
      <c r="W124" s="11">
        <f>VLOOKUP($A124,'2021 Team Advanced Stats'!$A$2:$CB$131,32,FALSE)</f>
        <v>0.49212598425196802</v>
      </c>
      <c r="X124" s="11">
        <f>VLOOKUP($A124,'2021 Team Advanced Stats'!$A$2:$CB$131,33,FALSE)</f>
        <v>0.224257788041967</v>
      </c>
      <c r="Y124" s="11">
        <f>VLOOKUP($A124,'2021 Team Advanced Stats'!$A$2:$CB$131,34,FALSE)</f>
        <v>84.096670515737699</v>
      </c>
      <c r="Z124" s="11">
        <f>VLOOKUP($A124,'2021 Team Advanced Stats'!$A$2:$CB$131,35,FALSE)</f>
        <v>0.394666666666666</v>
      </c>
      <c r="AA124" s="11">
        <f>VLOOKUP($A124,'2021 Team Advanced Stats'!$A$2:$CB$131,36,FALSE)</f>
        <v>1.26605924302831</v>
      </c>
      <c r="AB124" s="11">
        <f>VLOOKUP($A124,'2021 Team Advanced Stats'!$A$2:$CB$131,37,FALSE)</f>
        <v>0.50787401574803104</v>
      </c>
      <c r="AC124" s="11">
        <f>VLOOKUP($A124,'2021 Team Advanced Stats'!$A$2:$CB$131,38,FALSE)</f>
        <v>0.15922592312338199</v>
      </c>
      <c r="AD124" s="11">
        <f>VLOOKUP($A124,'2021 Team Advanced Stats'!$A$2:$CB$131,39,FALSE)</f>
        <v>61.620432248748997</v>
      </c>
      <c r="AE124" s="11">
        <f>VLOOKUP($A124,'2021 Team Advanced Stats'!$A$2:$CB$131,40,FALSE)</f>
        <v>0.38501291989663999</v>
      </c>
      <c r="AF124" s="11">
        <f>VLOOKUP($A124,'2021 Team Advanced Stats'!$A$2:$CB$131,41,FALSE)</f>
        <v>1.6516857697364</v>
      </c>
      <c r="AG124" s="11">
        <f>VLOOKUP($A124,'2021 Team Advanced Stats'!$A$2:$CB$131,44,FALSE)</f>
        <v>0.21352533458216799</v>
      </c>
      <c r="AH124" s="11">
        <f>VLOOKUP($A124,'2021 Team Advanced Stats'!$A$2:$CB$131,45,FALSE)</f>
        <v>176.15840103028799</v>
      </c>
      <c r="AI124" s="11">
        <f>VLOOKUP($A124,'2021 Team Advanced Stats'!$A$2:$CB$131,46,FALSE)</f>
        <v>0.41818181818181799</v>
      </c>
      <c r="AJ124" s="11">
        <f>VLOOKUP($A124,'2021 Team Advanced Stats'!$A$2:$CB$131,47,FALSE)</f>
        <v>1.3547700432472001</v>
      </c>
      <c r="AK124" s="11">
        <f>VLOOKUP($A124,'2021 Team Advanced Stats'!$A$2:$CB$131,50,FALSE)</f>
        <v>2.7646080760095</v>
      </c>
      <c r="AL124" s="11">
        <f>VLOOKUP($A124,'2021 Team Advanced Stats'!$A$2:$CB$131,57,FALSE)</f>
        <v>3.7976190476190399</v>
      </c>
      <c r="AM124" s="11">
        <f>VLOOKUP($A124,'2021 Team Advanced Stats'!$A$2:$CB$131,60,FALSE)</f>
        <v>0.17090909090909001</v>
      </c>
      <c r="AN124" s="11">
        <f>VLOOKUP($A124,'2021 Team Advanced Stats'!$A$2:$CB$131,61,FALSE)</f>
        <v>0.12121212121212099</v>
      </c>
      <c r="AO124" s="11">
        <f>VLOOKUP($A124,'2021 Team Advanced Stats'!$A$2:$CB$131,62,FALSE)</f>
        <v>4.9696969696969698E-2</v>
      </c>
      <c r="AP124" s="11">
        <f>VLOOKUP($A124,'2021 Team Advanced Stats'!$A$2:$CB$131,72,FALSE)</f>
        <v>0.51030303030303004</v>
      </c>
      <c r="AQ124" s="11">
        <f>VLOOKUP($A124,'2021 Team Advanced Stats'!$A$2:$CB$131,73,FALSE)</f>
        <v>0.13085588505939599</v>
      </c>
      <c r="AR124" s="11">
        <f>VLOOKUP($A124,'2021 Team Advanced Stats'!$A$2:$CB$131,74,FALSE)</f>
        <v>55.090327610006</v>
      </c>
      <c r="AS124" s="11">
        <f>VLOOKUP($A124,'2021 Team Advanced Stats'!$A$2:$CB$131,75,FALSE)</f>
        <v>0.40142517814726802</v>
      </c>
      <c r="AT124" s="11">
        <f>VLOOKUP($A124,'2021 Team Advanced Stats'!$A$2:$CB$131,76,FALSE)</f>
        <v>1.0632150522389401</v>
      </c>
      <c r="AU124" s="11">
        <f>VLOOKUP($A124,'2021 Team Advanced Stats'!$A$2:$CB$131,77,FALSE)</f>
        <v>0.48848484848484802</v>
      </c>
      <c r="AV124" s="11">
        <f>VLOOKUP($A124,'2021 Team Advanced Stats'!$A$2:$CB$131,78,FALSE)</f>
        <v>0.30461815483980198</v>
      </c>
      <c r="AW124" s="11">
        <f>VLOOKUP($A124,'2021 Team Advanced Stats'!$A$2:$CB$131,79,FALSE)</f>
        <v>0.436724565756823</v>
      </c>
      <c r="AX124" s="11">
        <f>VLOOKUP($A124,'2021 Team Advanced Stats'!$A$2:$CB$131,80,FALSE)</f>
        <v>1.6347290971130799</v>
      </c>
      <c r="AY124" s="17" t="str">
        <f>IFERROR(VLOOKUP($A124,'2021PFF Preseason All Americans'!$H$3:$J$55,2,FALSE),"0")</f>
        <v>0</v>
      </c>
      <c r="AZ124" s="18" t="str">
        <f>IFERROR(VLOOKUP($A124,'2021PFF Preseason All Americans'!$H$3:$J$55,3,FALSE),"0")</f>
        <v>0</v>
      </c>
      <c r="BA124" s="12">
        <f t="shared" si="1"/>
        <v>0</v>
      </c>
    </row>
    <row r="125" spans="1:53" s="11" customFormat="1" x14ac:dyDescent="0.3">
      <c r="A125" s="5" t="s">
        <v>102</v>
      </c>
      <c r="B125" s="5">
        <f>VLOOKUP(A125,'Record-ATS'!$A$2:$E$131,3,FALSE)</f>
        <v>0.16700000000000001</v>
      </c>
      <c r="C125" s="5">
        <f>VLOOKUP(A125,'Record-ATS'!$A$2:$E$131,5,FALSE)</f>
        <v>3.5</v>
      </c>
      <c r="D125" s="5">
        <f>IFERROR(VLOOKUP(A125,'AP Preseason Rankings'!$C$2:$H$26,2,FALSE),VLOOKUP(A125,'ESPN FPI'!$A$2:$D$131,4,FALSE))</f>
        <v>112</v>
      </c>
      <c r="E125" s="5">
        <f>IFERROR(VLOOKUP(A125,'AP Final Rankings'!$C$2:$H$26,2,FALSE),VLOOKUP(A125,'ESPN FPI'!$A$2:$D$131,4,FALSE))</f>
        <v>112</v>
      </c>
      <c r="F125" s="5">
        <f>IFERROR(VLOOKUP(A125,'ESPN FPI'!$A$2:$C$131,3,FALSE),"NR")</f>
        <v>-14.4</v>
      </c>
      <c r="G125" s="5">
        <f>VLOOKUP($A125,'ESPN FPI'!$A$2:$H$131,5,FALSE)</f>
        <v>121</v>
      </c>
      <c r="H125" s="5">
        <f>VLOOKUP($A125,'ESPN FPI'!$A$2:$H$131,6,FALSE)</f>
        <v>91</v>
      </c>
      <c r="I125" s="5">
        <f>VLOOKUP($A125,'ESPN FPI'!$A$2:$H$131,7,FALSE)</f>
        <v>101</v>
      </c>
      <c r="J125" s="5">
        <f>VLOOKUP($A125,'ESPN FPI'!$A$2:$H$131,8,FALSE)</f>
        <v>108</v>
      </c>
      <c r="K125" s="5">
        <f>VLOOKUP(A125,'ESPN Efficiency'!$A$2:$E$131,3,FALSE)</f>
        <v>29.2</v>
      </c>
      <c r="L125" s="5">
        <f>VLOOKUP($A125,'ESPN Efficiency'!$A$2:$E$131,4,FALSE)</f>
        <v>25.7</v>
      </c>
      <c r="M125" s="5">
        <f>VLOOKUP($A125,'ESPN Efficiency'!$A$2:$E$131,5,FALSE)</f>
        <v>41</v>
      </c>
      <c r="N125" s="11">
        <f>VLOOKUP($A125,'2021 Team Advanced Stats'!$A$2:$CB$131,5,FALSE)</f>
        <v>0.12658296539772099</v>
      </c>
      <c r="O125" s="11">
        <f>VLOOKUP($A125,'2021 Team Advanced Stats'!$A$2:$CB$131,6,FALSE)</f>
        <v>67.721886487780694</v>
      </c>
      <c r="P125" s="11">
        <f>VLOOKUP($A125,'2021 Team Advanced Stats'!$A$2:$CB$131,7,FALSE)</f>
        <v>0.358878504672897</v>
      </c>
      <c r="Q125" s="11">
        <f>VLOOKUP($A125,'2021 Team Advanced Stats'!$A$2:$CB$131,8,FALSE)</f>
        <v>1.4417840938145901</v>
      </c>
      <c r="R125" s="11">
        <f>VLOOKUP($A125,'2021 Team Advanced Stats'!$A$2:$CB$131,11,FALSE)</f>
        <v>2.71932773109243</v>
      </c>
      <c r="S125" s="11">
        <f>VLOOKUP($A125,'2021 Team Advanced Stats'!$A$2:$CB$131,18,FALSE)</f>
        <v>4.1351351351351298</v>
      </c>
      <c r="T125" s="11">
        <f>VLOOKUP($A125,'2021 Team Advanced Stats'!$A$2:$CB$131,21,FALSE)</f>
        <v>0.30654205607476598</v>
      </c>
      <c r="U125" s="11">
        <f>VLOOKUP($A125,'2021 Team Advanced Stats'!$A$2:$CB$131,22,FALSE)</f>
        <v>0.2</v>
      </c>
      <c r="V125" s="11">
        <f>VLOOKUP($A125,'2021 Team Advanced Stats'!$A$2:$CB$131,23,FALSE)</f>
        <v>0.106542056074766</v>
      </c>
      <c r="W125" s="11">
        <f>VLOOKUP($A125,'2021 Team Advanced Stats'!$A$2:$CB$131,32,FALSE)</f>
        <v>0.44485981308411199</v>
      </c>
      <c r="X125" s="11">
        <f>VLOOKUP($A125,'2021 Team Advanced Stats'!$A$2:$CB$131,33,FALSE)</f>
        <v>9.2720445827121301E-2</v>
      </c>
      <c r="Y125" s="11">
        <f>VLOOKUP($A125,'2021 Team Advanced Stats'!$A$2:$CB$131,34,FALSE)</f>
        <v>22.067466106854798</v>
      </c>
      <c r="Z125" s="11">
        <f>VLOOKUP($A125,'2021 Team Advanced Stats'!$A$2:$CB$131,35,FALSE)</f>
        <v>0.369747899159663</v>
      </c>
      <c r="AA125" s="11">
        <f>VLOOKUP($A125,'2021 Team Advanced Stats'!$A$2:$CB$131,36,FALSE)</f>
        <v>1.01687177917545</v>
      </c>
      <c r="AB125" s="11">
        <f>VLOOKUP($A125,'2021 Team Advanced Stats'!$A$2:$CB$131,37,FALSE)</f>
        <v>0.54953271028037298</v>
      </c>
      <c r="AC125" s="11">
        <f>VLOOKUP($A125,'2021 Team Advanced Stats'!$A$2:$CB$131,38,FALSE)</f>
        <v>0.17246508756034501</v>
      </c>
      <c r="AD125" s="11">
        <f>VLOOKUP($A125,'2021 Team Advanced Stats'!$A$2:$CB$131,39,FALSE)</f>
        <v>50.704735742741498</v>
      </c>
      <c r="AE125" s="11">
        <f>VLOOKUP($A125,'2021 Team Advanced Stats'!$A$2:$CB$131,40,FALSE)</f>
        <v>0.35374149659863902</v>
      </c>
      <c r="AF125" s="11">
        <f>VLOOKUP($A125,'2021 Team Advanced Stats'!$A$2:$CB$131,41,FALSE)</f>
        <v>1.80132528312462</v>
      </c>
      <c r="AG125" s="11">
        <f>VLOOKUP($A125,'2021 Team Advanced Stats'!$A$2:$CB$131,44,FALSE)</f>
        <v>0.25624643774572797</v>
      </c>
      <c r="AH125" s="11">
        <f>VLOOKUP($A125,'2021 Team Advanced Stats'!$A$2:$CB$131,45,FALSE)</f>
        <v>158.36029852685999</v>
      </c>
      <c r="AI125" s="11">
        <f>VLOOKUP($A125,'2021 Team Advanced Stats'!$A$2:$CB$131,46,FALSE)</f>
        <v>0.45307443365695699</v>
      </c>
      <c r="AJ125" s="11">
        <f>VLOOKUP($A125,'2021 Team Advanced Stats'!$A$2:$CB$131,47,FALSE)</f>
        <v>1.24814025315541</v>
      </c>
      <c r="AK125" s="11">
        <f>VLOOKUP($A125,'2021 Team Advanced Stats'!$A$2:$CB$131,50,FALSE)</f>
        <v>3.1559077809798199</v>
      </c>
      <c r="AL125" s="11">
        <f>VLOOKUP($A125,'2021 Team Advanced Stats'!$A$2:$CB$131,57,FALSE)</f>
        <v>4.2622950819672099</v>
      </c>
      <c r="AM125" s="11">
        <f>VLOOKUP($A125,'2021 Team Advanced Stats'!$A$2:$CB$131,60,FALSE)</f>
        <v>0.18446601941747501</v>
      </c>
      <c r="AN125" s="11">
        <f>VLOOKUP($A125,'2021 Team Advanced Stats'!$A$2:$CB$131,61,FALSE)</f>
        <v>0.13106796116504801</v>
      </c>
      <c r="AO125" s="11">
        <f>VLOOKUP($A125,'2021 Team Advanced Stats'!$A$2:$CB$131,62,FALSE)</f>
        <v>5.3398058252427098E-2</v>
      </c>
      <c r="AP125" s="11">
        <f>VLOOKUP($A125,'2021 Team Advanced Stats'!$A$2:$CB$131,72,FALSE)</f>
        <v>0.56148867313915796</v>
      </c>
      <c r="AQ125" s="11">
        <f>VLOOKUP($A125,'2021 Team Advanced Stats'!$A$2:$CB$131,73,FALSE)</f>
        <v>0.16971625474079399</v>
      </c>
      <c r="AR125" s="11">
        <f>VLOOKUP($A125,'2021 Team Advanced Stats'!$A$2:$CB$131,74,FALSE)</f>
        <v>58.891540395055799</v>
      </c>
      <c r="AS125" s="11">
        <f>VLOOKUP($A125,'2021 Team Advanced Stats'!$A$2:$CB$131,75,FALSE)</f>
        <v>0.42363112391930802</v>
      </c>
      <c r="AT125" s="11">
        <f>VLOOKUP($A125,'2021 Team Advanced Stats'!$A$2:$CB$131,76,FALSE)</f>
        <v>1.07280660820615</v>
      </c>
      <c r="AU125" s="11">
        <f>VLOOKUP($A125,'2021 Team Advanced Stats'!$A$2:$CB$131,77,FALSE)</f>
        <v>0.43365695792880199</v>
      </c>
      <c r="AV125" s="11">
        <f>VLOOKUP($A125,'2021 Team Advanced Stats'!$A$2:$CB$131,78,FALSE)</f>
        <v>0.41068764727781398</v>
      </c>
      <c r="AW125" s="11">
        <f>VLOOKUP($A125,'2021 Team Advanced Stats'!$A$2:$CB$131,79,FALSE)</f>
        <v>0.49626865671641701</v>
      </c>
      <c r="AX125" s="11">
        <f>VLOOKUP($A125,'2021 Team Advanced Stats'!$A$2:$CB$131,80,FALSE)</f>
        <v>1.4419300712572201</v>
      </c>
      <c r="AY125" s="17" t="str">
        <f>IFERROR(VLOOKUP($A125,'2021PFF Preseason All Americans'!$H$3:$J$55,2,FALSE),"0")</f>
        <v>0</v>
      </c>
      <c r="AZ125" s="18" t="str">
        <f>IFERROR(VLOOKUP($A125,'2021PFF Preseason All Americans'!$H$3:$J$55,3,FALSE),"0")</f>
        <v>0</v>
      </c>
      <c r="BA125" s="12">
        <f t="shared" si="1"/>
        <v>0</v>
      </c>
    </row>
    <row r="126" spans="1:53" s="11" customFormat="1" x14ac:dyDescent="0.3">
      <c r="A126" s="5" t="s">
        <v>103</v>
      </c>
      <c r="B126" s="5">
        <f>VLOOKUP(A126,'Record-ATS'!$A$2:$E$131,3,FALSE)</f>
        <v>0.16700000000000001</v>
      </c>
      <c r="C126" s="5">
        <f>VLOOKUP(A126,'Record-ATS'!$A$2:$E$131,5,FALSE)</f>
        <v>-3</v>
      </c>
      <c r="D126" s="5">
        <f>IFERROR(VLOOKUP(A126,'AP Preseason Rankings'!$C$2:$H$26,2,FALSE),VLOOKUP(A126,'ESPN FPI'!$A$2:$D$131,4,FALSE))</f>
        <v>121</v>
      </c>
      <c r="E126" s="5">
        <f>IFERROR(VLOOKUP(A126,'AP Final Rankings'!$C$2:$H$26,2,FALSE),VLOOKUP(A126,'ESPN FPI'!$A$2:$D$131,4,FALSE))</f>
        <v>121</v>
      </c>
      <c r="F126" s="5">
        <f>IFERROR(VLOOKUP(A126,'ESPN FPI'!$A$2:$C$131,3,FALSE),"NR")</f>
        <v>-16.899999999999999</v>
      </c>
      <c r="G126" s="5">
        <f>VLOOKUP($A126,'ESPN FPI'!$A$2:$H$131,5,FALSE)</f>
        <v>113</v>
      </c>
      <c r="H126" s="5">
        <f>VLOOKUP($A126,'ESPN FPI'!$A$2:$H$131,6,FALSE)</f>
        <v>38</v>
      </c>
      <c r="I126" s="5">
        <f>VLOOKUP($A126,'ESPN FPI'!$A$2:$H$131,7,FALSE)</f>
        <v>118</v>
      </c>
      <c r="J126" s="5">
        <f>VLOOKUP($A126,'ESPN FPI'!$A$2:$H$131,8,FALSE)</f>
        <v>129</v>
      </c>
      <c r="K126" s="5">
        <f>VLOOKUP(A126,'ESPN Efficiency'!$A$2:$E$131,3,FALSE)</f>
        <v>14.9</v>
      </c>
      <c r="L126" s="5">
        <f>VLOOKUP($A126,'ESPN Efficiency'!$A$2:$E$131,4,FALSE)</f>
        <v>18.399999999999999</v>
      </c>
      <c r="M126" s="5">
        <f>VLOOKUP($A126,'ESPN Efficiency'!$A$2:$E$131,5,FALSE)</f>
        <v>27.5</v>
      </c>
      <c r="N126" s="11">
        <f>VLOOKUP($A126,'2021 Team Advanced Stats'!$A$2:$CB$131,5,FALSE)</f>
        <v>7.4457086739702305E-2</v>
      </c>
      <c r="O126" s="11">
        <f>VLOOKUP($A126,'2021 Team Advanced Stats'!$A$2:$CB$131,6,FALSE)</f>
        <v>56.066186314995903</v>
      </c>
      <c r="P126" s="11">
        <f>VLOOKUP($A126,'2021 Team Advanced Stats'!$A$2:$CB$131,7,FALSE)</f>
        <v>0.33333333333333298</v>
      </c>
      <c r="Q126" s="11">
        <f>VLOOKUP($A126,'2021 Team Advanced Stats'!$A$2:$CB$131,8,FALSE)</f>
        <v>1.3305481885100301</v>
      </c>
      <c r="R126" s="11">
        <f>VLOOKUP($A126,'2021 Team Advanced Stats'!$A$2:$CB$131,11,FALSE)</f>
        <v>2.7087431693988999</v>
      </c>
      <c r="S126" s="11">
        <f>VLOOKUP($A126,'2021 Team Advanced Stats'!$A$2:$CB$131,18,FALSE)</f>
        <v>3.3137254901960702</v>
      </c>
      <c r="T126" s="11">
        <f>VLOOKUP($A126,'2021 Team Advanced Stats'!$A$2:$CB$131,21,FALSE)</f>
        <v>0.17795484727755601</v>
      </c>
      <c r="U126" s="11">
        <f>VLOOKUP($A126,'2021 Team Advanced Stats'!$A$2:$CB$131,22,FALSE)</f>
        <v>9.9601593625498003E-2</v>
      </c>
      <c r="V126" s="11">
        <f>VLOOKUP($A126,'2021 Team Advanced Stats'!$A$2:$CB$131,23,FALSE)</f>
        <v>7.8353253652058405E-2</v>
      </c>
      <c r="W126" s="11">
        <f>VLOOKUP($A126,'2021 Team Advanced Stats'!$A$2:$CB$131,32,FALSE)</f>
        <v>0.48605577689243001</v>
      </c>
      <c r="X126" s="11">
        <f>VLOOKUP($A126,'2021 Team Advanced Stats'!$A$2:$CB$131,33,FALSE)</f>
        <v>4.5649398153738703E-2</v>
      </c>
      <c r="Y126" s="11">
        <f>VLOOKUP($A126,'2021 Team Advanced Stats'!$A$2:$CB$131,34,FALSE)</f>
        <v>16.707679724268299</v>
      </c>
      <c r="Z126" s="11">
        <f>VLOOKUP($A126,'2021 Team Advanced Stats'!$A$2:$CB$131,35,FALSE)</f>
        <v>0.34153005464480801</v>
      </c>
      <c r="AA126" s="11">
        <f>VLOOKUP($A126,'2021 Team Advanced Stats'!$A$2:$CB$131,36,FALSE)</f>
        <v>1.04253017279529</v>
      </c>
      <c r="AB126" s="11">
        <f>VLOOKUP($A126,'2021 Team Advanced Stats'!$A$2:$CB$131,37,FALSE)</f>
        <v>0.51128818061088899</v>
      </c>
      <c r="AC126" s="11">
        <f>VLOOKUP($A126,'2021 Team Advanced Stats'!$A$2:$CB$131,38,FALSE)</f>
        <v>0.12169278437521901</v>
      </c>
      <c r="AD126" s="11">
        <f>VLOOKUP($A126,'2021 Team Advanced Stats'!$A$2:$CB$131,39,FALSE)</f>
        <v>46.851721984459502</v>
      </c>
      <c r="AE126" s="11">
        <f>VLOOKUP($A126,'2021 Team Advanced Stats'!$A$2:$CB$131,40,FALSE)</f>
        <v>0.32727272727272699</v>
      </c>
      <c r="AF126" s="11">
        <f>VLOOKUP($A126,'2021 Team Advanced Stats'!$A$2:$CB$131,41,FALSE)</f>
        <v>1.61628034695719</v>
      </c>
      <c r="AG126" s="11">
        <f>VLOOKUP($A126,'2021 Team Advanced Stats'!$A$2:$CB$131,44,FALSE)</f>
        <v>0.34391151559016903</v>
      </c>
      <c r="AH126" s="11">
        <f>VLOOKUP($A126,'2021 Team Advanced Stats'!$A$2:$CB$131,45,FALSE)</f>
        <v>261.71666336411897</v>
      </c>
      <c r="AI126" s="11">
        <f>VLOOKUP($A126,'2021 Team Advanced Stats'!$A$2:$CB$131,46,FALSE)</f>
        <v>0.495400788436268</v>
      </c>
      <c r="AJ126" s="11">
        <f>VLOOKUP($A126,'2021 Team Advanced Stats'!$A$2:$CB$131,47,FALSE)</f>
        <v>1.2647434622370299</v>
      </c>
      <c r="AK126" s="11">
        <f>VLOOKUP($A126,'2021 Team Advanced Stats'!$A$2:$CB$131,50,FALSE)</f>
        <v>3.5073684210526301</v>
      </c>
      <c r="AL126" s="11">
        <f>VLOOKUP($A126,'2021 Team Advanced Stats'!$A$2:$CB$131,57,FALSE)</f>
        <v>4.3690476190476097</v>
      </c>
      <c r="AM126" s="11">
        <f>VLOOKUP($A126,'2021 Team Advanced Stats'!$A$2:$CB$131,60,FALSE)</f>
        <v>0.145860709592641</v>
      </c>
      <c r="AN126" s="11">
        <f>VLOOKUP($A126,'2021 Team Advanced Stats'!$A$2:$CB$131,61,FALSE)</f>
        <v>7.88436268068331E-2</v>
      </c>
      <c r="AO126" s="11">
        <f>VLOOKUP($A126,'2021 Team Advanced Stats'!$A$2:$CB$131,62,FALSE)</f>
        <v>6.7017082785808105E-2</v>
      </c>
      <c r="AP126" s="11">
        <f>VLOOKUP($A126,'2021 Team Advanced Stats'!$A$2:$CB$131,72,FALSE)</f>
        <v>0.49934296977660902</v>
      </c>
      <c r="AQ126" s="11">
        <f>VLOOKUP($A126,'2021 Team Advanced Stats'!$A$2:$CB$131,73,FALSE)</f>
        <v>0.26416410196451001</v>
      </c>
      <c r="AR126" s="11">
        <f>VLOOKUP($A126,'2021 Team Advanced Stats'!$A$2:$CB$131,74,FALSE)</f>
        <v>100.38235874651301</v>
      </c>
      <c r="AS126" s="11">
        <f>VLOOKUP($A126,'2021 Team Advanced Stats'!$A$2:$CB$131,75,FALSE)</f>
        <v>0.49473684210526298</v>
      </c>
      <c r="AT126" s="11">
        <f>VLOOKUP($A126,'2021 Team Advanced Stats'!$A$2:$CB$131,76,FALSE)</f>
        <v>1.02845827478519</v>
      </c>
      <c r="AU126" s="11">
        <f>VLOOKUP($A126,'2021 Team Advanced Stats'!$A$2:$CB$131,77,FALSE)</f>
        <v>0.49802890932982902</v>
      </c>
      <c r="AV126" s="11">
        <f>VLOOKUP($A126,'2021 Team Advanced Stats'!$A$2:$CB$131,78,FALSE)</f>
        <v>0.43459274897257</v>
      </c>
      <c r="AW126" s="11">
        <f>VLOOKUP($A126,'2021 Team Advanced Stats'!$A$2:$CB$131,79,FALSE)</f>
        <v>0.498680738786279</v>
      </c>
      <c r="AX126" s="11">
        <f>VLOOKUP($A126,'2021 Team Advanced Stats'!$A$2:$CB$131,80,FALSE)</f>
        <v>1.49977846351188</v>
      </c>
      <c r="AY126" s="17" t="str">
        <f>IFERROR(VLOOKUP($A126,'2021PFF Preseason All Americans'!$H$3:$J$55,2,FALSE),"0")</f>
        <v>0</v>
      </c>
      <c r="AZ126" s="18" t="str">
        <f>IFERROR(VLOOKUP($A126,'2021PFF Preseason All Americans'!$H$3:$J$55,3,FALSE),"0")</f>
        <v>0</v>
      </c>
      <c r="BA126" s="12">
        <f t="shared" si="1"/>
        <v>0</v>
      </c>
    </row>
    <row r="127" spans="1:53" s="11" customFormat="1" x14ac:dyDescent="0.3">
      <c r="A127" s="5" t="s">
        <v>104</v>
      </c>
      <c r="B127" s="5">
        <f>VLOOKUP(A127,'Record-ATS'!$A$2:$E$131,3,FALSE)</f>
        <v>8.3000000000000004E-2</v>
      </c>
      <c r="C127" s="5">
        <f>VLOOKUP(A127,'Record-ATS'!$A$2:$E$131,5,FALSE)</f>
        <v>-2.4</v>
      </c>
      <c r="D127" s="5">
        <f>IFERROR(VLOOKUP(A127,'AP Preseason Rankings'!$C$2:$H$26,2,FALSE),VLOOKUP(A127,'ESPN FPI'!$A$2:$D$131,4,FALSE))</f>
        <v>106</v>
      </c>
      <c r="E127" s="5">
        <f>IFERROR(VLOOKUP(A127,'AP Final Rankings'!$C$2:$H$26,2,FALSE),VLOOKUP(A127,'ESPN FPI'!$A$2:$D$131,4,FALSE))</f>
        <v>106</v>
      </c>
      <c r="F127" s="5">
        <f>IFERROR(VLOOKUP(A127,'ESPN FPI'!$A$2:$C$131,3,FALSE),"NR")</f>
        <v>-11.3</v>
      </c>
      <c r="G127" s="5">
        <f>VLOOKUP($A127,'ESPN FPI'!$A$2:$H$131,5,FALSE)</f>
        <v>122</v>
      </c>
      <c r="H127" s="5">
        <f>VLOOKUP($A127,'ESPN FPI'!$A$2:$H$131,6,FALSE)</f>
        <v>71</v>
      </c>
      <c r="I127" s="5">
        <f>VLOOKUP($A127,'ESPN FPI'!$A$2:$H$131,7,FALSE)</f>
        <v>110</v>
      </c>
      <c r="J127" s="5">
        <f>VLOOKUP($A127,'ESPN FPI'!$A$2:$H$131,8,FALSE)</f>
        <v>122</v>
      </c>
      <c r="K127" s="5">
        <f>VLOOKUP(A127,'ESPN Efficiency'!$A$2:$E$131,3,FALSE)</f>
        <v>27.6</v>
      </c>
      <c r="L127" s="5">
        <f>VLOOKUP($A127,'ESPN Efficiency'!$A$2:$E$131,4,FALSE)</f>
        <v>27.3</v>
      </c>
      <c r="M127" s="5">
        <f>VLOOKUP($A127,'ESPN Efficiency'!$A$2:$E$131,5,FALSE)</f>
        <v>38.9</v>
      </c>
      <c r="N127" s="11">
        <f>VLOOKUP($A127,'2021 Team Advanced Stats'!$A$2:$CB$131,5,FALSE)</f>
        <v>3.3360716722877201E-2</v>
      </c>
      <c r="O127" s="11">
        <f>VLOOKUP($A127,'2021 Team Advanced Stats'!$A$2:$CB$131,6,FALSE)</f>
        <v>29.123905699071798</v>
      </c>
      <c r="P127" s="11">
        <f>VLOOKUP($A127,'2021 Team Advanced Stats'!$A$2:$CB$131,7,FALSE)</f>
        <v>0.38029782359679198</v>
      </c>
      <c r="Q127" s="11">
        <f>VLOOKUP($A127,'2021 Team Advanced Stats'!$A$2:$CB$131,8,FALSE)</f>
        <v>1.1694023429811899</v>
      </c>
      <c r="R127" s="11">
        <f>VLOOKUP($A127,'2021 Team Advanced Stats'!$A$2:$CB$131,11,FALSE)</f>
        <v>2.8827763496143901</v>
      </c>
      <c r="S127" s="11">
        <f>VLOOKUP($A127,'2021 Team Advanced Stats'!$A$2:$CB$131,18,FALSE)</f>
        <v>2.5593220338983</v>
      </c>
      <c r="T127" s="11">
        <f>VLOOKUP($A127,'2021 Team Advanced Stats'!$A$2:$CB$131,21,FALSE)</f>
        <v>0.17182130584192401</v>
      </c>
      <c r="U127" s="11">
        <f>VLOOKUP($A127,'2021 Team Advanced Stats'!$A$2:$CB$131,22,FALSE)</f>
        <v>0.116838487972508</v>
      </c>
      <c r="V127" s="11">
        <f>VLOOKUP($A127,'2021 Team Advanced Stats'!$A$2:$CB$131,23,FALSE)</f>
        <v>5.49828178694158E-2</v>
      </c>
      <c r="W127" s="11">
        <f>VLOOKUP($A127,'2021 Team Advanced Stats'!$A$2:$CB$131,32,FALSE)</f>
        <v>0.44558991981672302</v>
      </c>
      <c r="X127" s="11">
        <f>VLOOKUP($A127,'2021 Team Advanced Stats'!$A$2:$CB$131,33,FALSE)</f>
        <v>7.1402426988432799E-2</v>
      </c>
      <c r="Y127" s="11">
        <f>VLOOKUP($A127,'2021 Team Advanced Stats'!$A$2:$CB$131,34,FALSE)</f>
        <v>27.775544098500301</v>
      </c>
      <c r="Z127" s="11">
        <f>VLOOKUP($A127,'2021 Team Advanced Stats'!$A$2:$CB$131,35,FALSE)</f>
        <v>0.408740359897172</v>
      </c>
      <c r="AA127" s="11">
        <f>VLOOKUP($A127,'2021 Team Advanced Stats'!$A$2:$CB$131,36,FALSE)</f>
        <v>0.88510250861061801</v>
      </c>
      <c r="AB127" s="11">
        <f>VLOOKUP($A127,'2021 Team Advanced Stats'!$A$2:$CB$131,37,FALSE)</f>
        <v>0.54982817869415801</v>
      </c>
      <c r="AC127" s="11">
        <f>VLOOKUP($A127,'2021 Team Advanced Stats'!$A$2:$CB$131,38,FALSE)</f>
        <v>4.0155495912599003E-2</v>
      </c>
      <c r="AD127" s="11">
        <f>VLOOKUP($A127,'2021 Team Advanced Stats'!$A$2:$CB$131,39,FALSE)</f>
        <v>19.274638038047499</v>
      </c>
      <c r="AE127" s="11">
        <f>VLOOKUP($A127,'2021 Team Advanced Stats'!$A$2:$CB$131,40,FALSE)</f>
        <v>0.360416666666666</v>
      </c>
      <c r="AF127" s="11">
        <f>VLOOKUP($A127,'2021 Team Advanced Stats'!$A$2:$CB$131,41,FALSE)</f>
        <v>1.43069525433913</v>
      </c>
      <c r="AG127" s="11">
        <f>VLOOKUP($A127,'2021 Team Advanced Stats'!$A$2:$CB$131,44,FALSE)</f>
        <v>0.22253617774637899</v>
      </c>
      <c r="AH127" s="11">
        <f>VLOOKUP($A127,'2021 Team Advanced Stats'!$A$2:$CB$131,45,FALSE)</f>
        <v>164.00916299908101</v>
      </c>
      <c r="AI127" s="11">
        <f>VLOOKUP($A127,'2021 Team Advanced Stats'!$A$2:$CB$131,46,FALSE)</f>
        <v>0.41791044776119401</v>
      </c>
      <c r="AJ127" s="11">
        <f>VLOOKUP($A127,'2021 Team Advanced Stats'!$A$2:$CB$131,47,FALSE)</f>
        <v>1.3371517493285301</v>
      </c>
      <c r="AK127" s="11">
        <f>VLOOKUP($A127,'2021 Team Advanced Stats'!$A$2:$CB$131,50,FALSE)</f>
        <v>3.0799076212471101</v>
      </c>
      <c r="AL127" s="11">
        <f>VLOOKUP($A127,'2021 Team Advanced Stats'!$A$2:$CB$131,57,FALSE)</f>
        <v>4.6034482758620596</v>
      </c>
      <c r="AM127" s="11">
        <f>VLOOKUP($A127,'2021 Team Advanced Stats'!$A$2:$CB$131,60,FALSE)</f>
        <v>0.16824966078697401</v>
      </c>
      <c r="AN127" s="11">
        <f>VLOOKUP($A127,'2021 Team Advanced Stats'!$A$2:$CB$131,61,FALSE)</f>
        <v>0.10719131614654</v>
      </c>
      <c r="AO127" s="11">
        <f>VLOOKUP($A127,'2021 Team Advanced Stats'!$A$2:$CB$131,62,FALSE)</f>
        <v>6.1058344640434102E-2</v>
      </c>
      <c r="AP127" s="11">
        <f>VLOOKUP($A127,'2021 Team Advanced Stats'!$A$2:$CB$131,72,FALSE)</f>
        <v>0.587516960651289</v>
      </c>
      <c r="AQ127" s="11">
        <f>VLOOKUP($A127,'2021 Team Advanced Stats'!$A$2:$CB$131,73,FALSE)</f>
        <v>0.15143959035097199</v>
      </c>
      <c r="AR127" s="11">
        <f>VLOOKUP($A127,'2021 Team Advanced Stats'!$A$2:$CB$131,74,FALSE)</f>
        <v>65.573342621971094</v>
      </c>
      <c r="AS127" s="11">
        <f>VLOOKUP($A127,'2021 Team Advanced Stats'!$A$2:$CB$131,75,FALSE)</f>
        <v>0.43648960739030002</v>
      </c>
      <c r="AT127" s="11">
        <f>VLOOKUP($A127,'2021 Team Advanced Stats'!$A$2:$CB$131,76,FALSE)</f>
        <v>0.98809434319996603</v>
      </c>
      <c r="AU127" s="11">
        <f>VLOOKUP($A127,'2021 Team Advanced Stats'!$A$2:$CB$131,77,FALSE)</f>
        <v>0.40841248303934802</v>
      </c>
      <c r="AV127" s="11">
        <f>VLOOKUP($A127,'2021 Team Advanced Stats'!$A$2:$CB$131,78,FALSE)</f>
        <v>0.361162037290575</v>
      </c>
      <c r="AW127" s="11">
        <f>VLOOKUP($A127,'2021 Team Advanced Stats'!$A$2:$CB$131,79,FALSE)</f>
        <v>0.39534883720930197</v>
      </c>
      <c r="AX127" s="11">
        <f>VLOOKUP($A127,'2021 Team Advanced Stats'!$A$2:$CB$131,80,FALSE)</f>
        <v>1.89153704141509</v>
      </c>
      <c r="AY127" s="17" t="str">
        <f>IFERROR(VLOOKUP($A127,'2021PFF Preseason All Americans'!$H$3:$J$55,2,FALSE),"0")</f>
        <v>0</v>
      </c>
      <c r="AZ127" s="18" t="str">
        <f>IFERROR(VLOOKUP($A127,'2021PFF Preseason All Americans'!$H$3:$J$55,3,FALSE),"0")</f>
        <v>0</v>
      </c>
      <c r="BA127" s="12">
        <f t="shared" si="1"/>
        <v>0</v>
      </c>
    </row>
    <row r="128" spans="1:53" s="11" customFormat="1" x14ac:dyDescent="0.3">
      <c r="A128" s="5" t="s">
        <v>105</v>
      </c>
      <c r="B128" s="5">
        <f>VLOOKUP(A128,'Record-ATS'!$A$2:$E$131,3,FALSE)</f>
        <v>8.3000000000000004E-2</v>
      </c>
      <c r="C128" s="5">
        <f>VLOOKUP(A128,'Record-ATS'!$A$2:$E$131,5,FALSE)</f>
        <v>-1.5</v>
      </c>
      <c r="D128" s="5">
        <f>IFERROR(VLOOKUP(A128,'AP Preseason Rankings'!$C$2:$H$26,2,FALSE),VLOOKUP(A128,'ESPN FPI'!$A$2:$D$131,4,FALSE))</f>
        <v>129</v>
      </c>
      <c r="E128" s="5">
        <f>IFERROR(VLOOKUP(A128,'AP Final Rankings'!$C$2:$H$26,2,FALSE),VLOOKUP(A128,'ESPN FPI'!$A$2:$D$131,4,FALSE))</f>
        <v>129</v>
      </c>
      <c r="F128" s="5">
        <f>IFERROR(VLOOKUP(A128,'ESPN FPI'!$A$2:$C$131,3,FALSE),"NR")</f>
        <v>-25.9</v>
      </c>
      <c r="G128" s="5">
        <f>VLOOKUP($A128,'ESPN FPI'!$A$2:$H$131,5,FALSE)</f>
        <v>128</v>
      </c>
      <c r="H128" s="5">
        <f>VLOOKUP($A128,'ESPN FPI'!$A$2:$H$131,6,FALSE)</f>
        <v>80</v>
      </c>
      <c r="I128" s="5">
        <f>VLOOKUP($A128,'ESPN FPI'!$A$2:$H$131,7,FALSE)</f>
        <v>118</v>
      </c>
      <c r="J128" s="5">
        <f>VLOOKUP($A128,'ESPN FPI'!$A$2:$H$131,8,FALSE)</f>
        <v>127</v>
      </c>
      <c r="K128" s="5">
        <f>VLOOKUP(A128,'ESPN Efficiency'!$A$2:$E$131,3,FALSE)</f>
        <v>12.2</v>
      </c>
      <c r="L128" s="5">
        <f>VLOOKUP($A128,'ESPN Efficiency'!$A$2:$E$131,4,FALSE)</f>
        <v>12.3</v>
      </c>
      <c r="M128" s="5">
        <f>VLOOKUP($A128,'ESPN Efficiency'!$A$2:$E$131,5,FALSE)</f>
        <v>22.4</v>
      </c>
      <c r="N128" s="11">
        <f>VLOOKUP($A128,'2021 Team Advanced Stats'!$A$2:$CB$131,5,FALSE)</f>
        <v>-7.8819257376264995E-3</v>
      </c>
      <c r="O128" s="11">
        <f>VLOOKUP($A128,'2021 Team Advanced Stats'!$A$2:$CB$131,6,FALSE)</f>
        <v>-5.83262504584361</v>
      </c>
      <c r="P128" s="11">
        <f>VLOOKUP($A128,'2021 Team Advanced Stats'!$A$2:$CB$131,7,FALSE)</f>
        <v>0.30945945945945902</v>
      </c>
      <c r="Q128" s="11">
        <f>VLOOKUP($A128,'2021 Team Advanced Stats'!$A$2:$CB$131,8,FALSE)</f>
        <v>1.3550147511244699</v>
      </c>
      <c r="R128" s="11">
        <f>VLOOKUP($A128,'2021 Team Advanced Stats'!$A$2:$CB$131,11,FALSE)</f>
        <v>2.6856249999999999</v>
      </c>
      <c r="S128" s="11">
        <f>VLOOKUP($A128,'2021 Team Advanced Stats'!$A$2:$CB$131,18,FALSE)</f>
        <v>2.96</v>
      </c>
      <c r="T128" s="11">
        <f>VLOOKUP($A128,'2021 Team Advanced Stats'!$A$2:$CB$131,21,FALSE)</f>
        <v>0.26216216216216198</v>
      </c>
      <c r="U128" s="11">
        <f>VLOOKUP($A128,'2021 Team Advanced Stats'!$A$2:$CB$131,22,FALSE)</f>
        <v>0.159459459459459</v>
      </c>
      <c r="V128" s="11">
        <f>VLOOKUP($A128,'2021 Team Advanced Stats'!$A$2:$CB$131,23,FALSE)</f>
        <v>0.102702702702702</v>
      </c>
      <c r="W128" s="11">
        <f>VLOOKUP($A128,'2021 Team Advanced Stats'!$A$2:$CB$131,32,FALSE)</f>
        <v>0.43243243243243201</v>
      </c>
      <c r="X128" s="11">
        <f>VLOOKUP($A128,'2021 Team Advanced Stats'!$A$2:$CB$131,33,FALSE)</f>
        <v>2.6636582413662901E-2</v>
      </c>
      <c r="Y128" s="11">
        <f>VLOOKUP($A128,'2021 Team Advanced Stats'!$A$2:$CB$131,34,FALSE)</f>
        <v>8.5237063723721302</v>
      </c>
      <c r="Z128" s="11">
        <f>VLOOKUP($A128,'2021 Team Advanced Stats'!$A$2:$CB$131,35,FALSE)</f>
        <v>0.37812499999999999</v>
      </c>
      <c r="AA128" s="11">
        <f>VLOOKUP($A128,'2021 Team Advanced Stats'!$A$2:$CB$131,36,FALSE)</f>
        <v>1.0585198684008501</v>
      </c>
      <c r="AB128" s="11">
        <f>VLOOKUP($A128,'2021 Team Advanced Stats'!$A$2:$CB$131,37,FALSE)</f>
        <v>0.56216216216216197</v>
      </c>
      <c r="AC128" s="11">
        <f>VLOOKUP($A128,'2021 Team Advanced Stats'!$A$2:$CB$131,38,FALSE)</f>
        <v>-2.61124907036057E-2</v>
      </c>
      <c r="AD128" s="11">
        <f>VLOOKUP($A128,'2021 Team Advanced Stats'!$A$2:$CB$131,39,FALSE)</f>
        <v>-10.8627961326999</v>
      </c>
      <c r="AE128" s="11">
        <f>VLOOKUP($A128,'2021 Team Advanced Stats'!$A$2:$CB$131,40,FALSE)</f>
        <v>0.25961538461538403</v>
      </c>
      <c r="AF128" s="11">
        <f>VLOOKUP($A128,'2021 Team Advanced Stats'!$A$2:$CB$131,41,FALSE)</f>
        <v>1.68719883269446</v>
      </c>
      <c r="AG128" s="11">
        <f>VLOOKUP($A128,'2021 Team Advanced Stats'!$A$2:$CB$131,44,FALSE)</f>
        <v>0.254701165444574</v>
      </c>
      <c r="AH128" s="11">
        <f>VLOOKUP($A128,'2021 Team Advanced Stats'!$A$2:$CB$131,45,FALSE)</f>
        <v>224.90112908755901</v>
      </c>
      <c r="AI128" s="11">
        <f>VLOOKUP($A128,'2021 Team Advanced Stats'!$A$2:$CB$131,46,FALSE)</f>
        <v>0.45979614949037301</v>
      </c>
      <c r="AJ128" s="11">
        <f>VLOOKUP($A128,'2021 Team Advanced Stats'!$A$2:$CB$131,47,FALSE)</f>
        <v>1.1991864087039701</v>
      </c>
      <c r="AK128" s="11">
        <f>VLOOKUP($A128,'2021 Team Advanced Stats'!$A$2:$CB$131,50,FALSE)</f>
        <v>3.1648535564853502</v>
      </c>
      <c r="AL128" s="11">
        <f>VLOOKUP($A128,'2021 Team Advanced Stats'!$A$2:$CB$131,57,FALSE)</f>
        <v>4.4222222222222198</v>
      </c>
      <c r="AM128" s="11">
        <f>VLOOKUP($A128,'2021 Team Advanced Stats'!$A$2:$CB$131,60,FALSE)</f>
        <v>0.13816534541336301</v>
      </c>
      <c r="AN128" s="11">
        <f>VLOOKUP($A128,'2021 Team Advanced Stats'!$A$2:$CB$131,61,FALSE)</f>
        <v>8.4937712344280797E-2</v>
      </c>
      <c r="AO128" s="11">
        <f>VLOOKUP($A128,'2021 Team Advanced Stats'!$A$2:$CB$131,62,FALSE)</f>
        <v>5.3227633069082597E-2</v>
      </c>
      <c r="AP128" s="11">
        <f>VLOOKUP($A128,'2021 Team Advanced Stats'!$A$2:$CB$131,72,FALSE)</f>
        <v>0.54133635334088304</v>
      </c>
      <c r="AQ128" s="11">
        <f>VLOOKUP($A128,'2021 Team Advanced Stats'!$A$2:$CB$131,73,FALSE)</f>
        <v>0.17612102912965999</v>
      </c>
      <c r="AR128" s="11">
        <f>VLOOKUP($A128,'2021 Team Advanced Stats'!$A$2:$CB$131,74,FALSE)</f>
        <v>84.185851923977907</v>
      </c>
      <c r="AS128" s="11">
        <f>VLOOKUP($A128,'2021 Team Advanced Stats'!$A$2:$CB$131,75,FALSE)</f>
        <v>0.48117154811715401</v>
      </c>
      <c r="AT128" s="11">
        <f>VLOOKUP($A128,'2021 Team Advanced Stats'!$A$2:$CB$131,76,FALSE)</f>
        <v>0.89554771769371999</v>
      </c>
      <c r="AU128" s="11">
        <f>VLOOKUP($A128,'2021 Team Advanced Stats'!$A$2:$CB$131,77,FALSE)</f>
        <v>0.45753114382785898</v>
      </c>
      <c r="AV128" s="11">
        <f>VLOOKUP($A128,'2021 Team Advanced Stats'!$A$2:$CB$131,78,FALSE)</f>
        <v>0.349265674360006</v>
      </c>
      <c r="AW128" s="11">
        <f>VLOOKUP($A128,'2021 Team Advanced Stats'!$A$2:$CB$131,79,FALSE)</f>
        <v>0.43564356435643498</v>
      </c>
      <c r="AX128" s="11">
        <f>VLOOKUP($A128,'2021 Team Advanced Stats'!$A$2:$CB$131,80,FALSE)</f>
        <v>1.5959869708196399</v>
      </c>
      <c r="AY128" s="17" t="str">
        <f>IFERROR(VLOOKUP($A128,'2021PFF Preseason All Americans'!$H$3:$J$55,2,FALSE),"0")</f>
        <v>0</v>
      </c>
      <c r="AZ128" s="18" t="str">
        <f>IFERROR(VLOOKUP($A128,'2021PFF Preseason All Americans'!$H$3:$J$55,3,FALSE),"0")</f>
        <v>0</v>
      </c>
      <c r="BA128" s="12">
        <f t="shared" si="1"/>
        <v>0</v>
      </c>
    </row>
    <row r="129" spans="1:53" s="11" customFormat="1" x14ac:dyDescent="0.3">
      <c r="A129" s="5" t="s">
        <v>166</v>
      </c>
      <c r="B129" s="5">
        <f>VLOOKUP(A129,'Record-ATS'!$A$2:$E$131,3,FALSE)</f>
        <v>8.3000000000000004E-2</v>
      </c>
      <c r="C129" s="5">
        <f>VLOOKUP(A129,'Record-ATS'!$A$2:$E$131,5,FALSE)</f>
        <v>-12.2</v>
      </c>
      <c r="D129" s="5">
        <f>IFERROR(VLOOKUP(A129,'AP Preseason Rankings'!$C$2:$H$26,2,FALSE),VLOOKUP(A129,'ESPN FPI'!$A$2:$D$131,4,FALSE))</f>
        <v>126</v>
      </c>
      <c r="E129" s="5">
        <f>IFERROR(VLOOKUP(A129,'AP Final Rankings'!$C$2:$H$26,2,FALSE),VLOOKUP(A129,'ESPN FPI'!$A$2:$D$131,4,FALSE))</f>
        <v>126</v>
      </c>
      <c r="F129" s="5">
        <f>IFERROR(VLOOKUP(A129,'ESPN FPI'!$A$2:$C$131,3,FALSE),"NR")</f>
        <v>-24.6</v>
      </c>
      <c r="G129" s="5">
        <f>VLOOKUP($A129,'ESPN FPI'!$A$2:$H$131,5,FALSE)</f>
        <v>130</v>
      </c>
      <c r="H129" s="5">
        <f>VLOOKUP($A129,'ESPN FPI'!$A$2:$H$131,6,FALSE)</f>
        <v>125</v>
      </c>
      <c r="I129" s="5">
        <f>VLOOKUP($A129,'ESPN FPI'!$A$2:$H$131,7,FALSE)</f>
        <v>118</v>
      </c>
      <c r="J129" s="5">
        <f>VLOOKUP($A129,'ESPN FPI'!$A$2:$H$131,8,FALSE)</f>
        <v>124</v>
      </c>
      <c r="K129" s="5">
        <f>VLOOKUP(A129,'ESPN Efficiency'!$A$2:$E$131,3,FALSE)</f>
        <v>11</v>
      </c>
      <c r="L129" s="5">
        <f>VLOOKUP($A129,'ESPN Efficiency'!$A$2:$E$131,4,FALSE)</f>
        <v>19</v>
      </c>
      <c r="M129" s="5">
        <f>VLOOKUP($A129,'ESPN Efficiency'!$A$2:$E$131,5,FALSE)</f>
        <v>13.3</v>
      </c>
      <c r="N129" s="11">
        <f>VLOOKUP($A129,'2021 Team Advanced Stats'!$A$2:$CB$131,5,FALSE)</f>
        <v>0.117653155482845</v>
      </c>
      <c r="O129" s="11">
        <f>VLOOKUP($A129,'2021 Team Advanced Stats'!$A$2:$CB$131,6,FALSE)</f>
        <v>68.591789646498697</v>
      </c>
      <c r="P129" s="11">
        <f>VLOOKUP($A129,'2021 Team Advanced Stats'!$A$2:$CB$131,7,FALSE)</f>
        <v>0.36363636363636298</v>
      </c>
      <c r="Q129" s="11">
        <f>VLOOKUP($A129,'2021 Team Advanced Stats'!$A$2:$CB$131,8,FALSE)</f>
        <v>1.4156566640594199</v>
      </c>
      <c r="R129" s="11">
        <f>VLOOKUP($A129,'2021 Team Advanced Stats'!$A$2:$CB$131,11,FALSE)</f>
        <v>2.8767441860465102</v>
      </c>
      <c r="S129" s="11">
        <f>VLOOKUP($A129,'2021 Team Advanced Stats'!$A$2:$CB$131,18,FALSE)</f>
        <v>2.3555555555555499</v>
      </c>
      <c r="T129" s="11">
        <f>VLOOKUP($A129,'2021 Team Advanced Stats'!$A$2:$CB$131,21,FALSE)</f>
        <v>0.26415094339622602</v>
      </c>
      <c r="U129" s="11">
        <f>VLOOKUP($A129,'2021 Team Advanced Stats'!$A$2:$CB$131,22,FALSE)</f>
        <v>0.14579759862778699</v>
      </c>
      <c r="V129" s="11">
        <f>VLOOKUP($A129,'2021 Team Advanced Stats'!$A$2:$CB$131,23,FALSE)</f>
        <v>0.11835334476843901</v>
      </c>
      <c r="W129" s="11">
        <f>VLOOKUP($A129,'2021 Team Advanced Stats'!$A$2:$CB$131,32,FALSE)</f>
        <v>0.44253859348198898</v>
      </c>
      <c r="X129" s="11">
        <f>VLOOKUP($A129,'2021 Team Advanced Stats'!$A$2:$CB$131,33,FALSE)</f>
        <v>-1.6961483261667899E-3</v>
      </c>
      <c r="Y129" s="11">
        <f>VLOOKUP($A129,'2021 Team Advanced Stats'!$A$2:$CB$131,34,FALSE)</f>
        <v>-0.43760626815103298</v>
      </c>
      <c r="Z129" s="11">
        <f>VLOOKUP($A129,'2021 Team Advanced Stats'!$A$2:$CB$131,35,FALSE)</f>
        <v>0.39147286821705402</v>
      </c>
      <c r="AA129" s="11">
        <f>VLOOKUP($A129,'2021 Team Advanced Stats'!$A$2:$CB$131,36,FALSE)</f>
        <v>0.72285442847007397</v>
      </c>
      <c r="AB129" s="11">
        <f>VLOOKUP($A129,'2021 Team Advanced Stats'!$A$2:$CB$131,37,FALSE)</f>
        <v>0.55060034305317296</v>
      </c>
      <c r="AC129" s="11">
        <f>VLOOKUP($A129,'2021 Team Advanced Stats'!$A$2:$CB$131,38,FALSE)</f>
        <v>0.242079820071576</v>
      </c>
      <c r="AD129" s="11">
        <f>VLOOKUP($A129,'2021 Team Advanced Stats'!$A$2:$CB$131,39,FALSE)</f>
        <v>77.707622242976001</v>
      </c>
      <c r="AE129" s="11">
        <f>VLOOKUP($A129,'2021 Team Advanced Stats'!$A$2:$CB$131,40,FALSE)</f>
        <v>0.34579439252336402</v>
      </c>
      <c r="AF129" s="11">
        <f>VLOOKUP($A129,'2021 Team Advanced Stats'!$A$2:$CB$131,41,FALSE)</f>
        <v>2.0460442838299202</v>
      </c>
      <c r="AG129" s="11">
        <f>VLOOKUP($A129,'2021 Team Advanced Stats'!$A$2:$CB$131,44,FALSE)</f>
        <v>0.38370416743967101</v>
      </c>
      <c r="AH129" s="11">
        <f>VLOOKUP($A129,'2021 Team Advanced Stats'!$A$2:$CB$131,45,FALSE)</f>
        <v>255.163271347381</v>
      </c>
      <c r="AI129" s="11">
        <f>VLOOKUP($A129,'2021 Team Advanced Stats'!$A$2:$CB$131,46,FALSE)</f>
        <v>0.50827067669172898</v>
      </c>
      <c r="AJ129" s="11">
        <f>VLOOKUP($A129,'2021 Team Advanced Stats'!$A$2:$CB$131,47,FALSE)</f>
        <v>1.2238434671255101</v>
      </c>
      <c r="AK129" s="11">
        <f>VLOOKUP($A129,'2021 Team Advanced Stats'!$A$2:$CB$131,50,FALSE)</f>
        <v>3.64638069705093</v>
      </c>
      <c r="AL129" s="11">
        <f>VLOOKUP($A129,'2021 Team Advanced Stats'!$A$2:$CB$131,57,FALSE)</f>
        <v>4.7313432835820803</v>
      </c>
      <c r="AM129" s="11">
        <f>VLOOKUP($A129,'2021 Team Advanced Stats'!$A$2:$CB$131,60,FALSE)</f>
        <v>0.145864661654135</v>
      </c>
      <c r="AN129" s="11">
        <f>VLOOKUP($A129,'2021 Team Advanced Stats'!$A$2:$CB$131,61,FALSE)</f>
        <v>9.9248120300751794E-2</v>
      </c>
      <c r="AO129" s="11">
        <f>VLOOKUP($A129,'2021 Team Advanced Stats'!$A$2:$CB$131,62,FALSE)</f>
        <v>4.6616541353383403E-2</v>
      </c>
      <c r="AP129" s="11">
        <f>VLOOKUP($A129,'2021 Team Advanced Stats'!$A$2:$CB$131,72,FALSE)</f>
        <v>0.56090225563909701</v>
      </c>
      <c r="AQ129" s="11">
        <f>VLOOKUP($A129,'2021 Team Advanced Stats'!$A$2:$CB$131,73,FALSE)</f>
        <v>0.321077283360516</v>
      </c>
      <c r="AR129" s="11">
        <f>VLOOKUP($A129,'2021 Team Advanced Stats'!$A$2:$CB$131,74,FALSE)</f>
        <v>119.761826693472</v>
      </c>
      <c r="AS129" s="11">
        <f>VLOOKUP($A129,'2021 Team Advanced Stats'!$A$2:$CB$131,75,FALSE)</f>
        <v>0.51206434316353799</v>
      </c>
      <c r="AT129" s="11">
        <f>VLOOKUP($A129,'2021 Team Advanced Stats'!$A$2:$CB$131,76,FALSE)</f>
        <v>0.98771143486114099</v>
      </c>
      <c r="AU129" s="11">
        <f>VLOOKUP($A129,'2021 Team Advanced Stats'!$A$2:$CB$131,77,FALSE)</f>
        <v>0.43759398496240598</v>
      </c>
      <c r="AV129" s="11">
        <f>VLOOKUP($A129,'2021 Team Advanced Stats'!$A$2:$CB$131,78,FALSE)</f>
        <v>0.47182926368151101</v>
      </c>
      <c r="AW129" s="11">
        <f>VLOOKUP($A129,'2021 Team Advanced Stats'!$A$2:$CB$131,79,FALSE)</f>
        <v>0.50515463917525705</v>
      </c>
      <c r="AX129" s="11">
        <f>VLOOKUP($A129,'2021 Team Advanced Stats'!$A$2:$CB$131,80,FALSE)</f>
        <v>1.5306544750336499</v>
      </c>
      <c r="AY129" s="17" t="str">
        <f>IFERROR(VLOOKUP($A129,'2021PFF Preseason All Americans'!$H$3:$J$55,2,FALSE),"0")</f>
        <v>0</v>
      </c>
      <c r="AZ129" s="18" t="str">
        <f>IFERROR(VLOOKUP($A129,'2021PFF Preseason All Americans'!$H$3:$J$55,3,FALSE),"0")</f>
        <v>0</v>
      </c>
      <c r="BA129" s="12">
        <f t="shared" si="1"/>
        <v>0</v>
      </c>
    </row>
    <row r="130" spans="1:53" s="11" customFormat="1" x14ac:dyDescent="0.3">
      <c r="A130" s="5" t="s">
        <v>167</v>
      </c>
      <c r="B130" s="5">
        <f>VLOOKUP(A130,'Record-ATS'!$A$2:$E$131,3,FALSE)</f>
        <v>8.3000000000000004E-2</v>
      </c>
      <c r="C130" s="5">
        <f>VLOOKUP(A130,'Record-ATS'!$A$2:$E$131,5,FALSE)</f>
        <v>-3.2</v>
      </c>
      <c r="D130" s="5">
        <f>IFERROR(VLOOKUP(A130,'AP Preseason Rankings'!$C$2:$H$26,2,FALSE),VLOOKUP(A130,'ESPN FPI'!$A$2:$D$131,4,FALSE))</f>
        <v>130</v>
      </c>
      <c r="E130" s="5">
        <f>IFERROR(VLOOKUP(A130,'AP Final Rankings'!$C$2:$H$26,2,FALSE),VLOOKUP(A130,'ESPN FPI'!$A$2:$D$131,4,FALSE))</f>
        <v>130</v>
      </c>
      <c r="F130" s="5">
        <f>IFERROR(VLOOKUP(A130,'ESPN FPI'!$A$2:$C$131,3,FALSE),"NR")</f>
        <v>-30.1</v>
      </c>
      <c r="G130" s="5">
        <f>VLOOKUP($A130,'ESPN FPI'!$A$2:$H$131,5,FALSE)</f>
        <v>129</v>
      </c>
      <c r="H130" s="5">
        <f>VLOOKUP($A130,'ESPN FPI'!$A$2:$H$131,6,FALSE)</f>
        <v>83</v>
      </c>
      <c r="I130" s="5">
        <f>VLOOKUP($A130,'ESPN FPI'!$A$2:$H$131,7,FALSE)</f>
        <v>118</v>
      </c>
      <c r="J130" s="5">
        <f>VLOOKUP($A130,'ESPN FPI'!$A$2:$H$131,8,FALSE)</f>
        <v>130</v>
      </c>
      <c r="K130" s="5">
        <f>VLOOKUP(A130,'ESPN Efficiency'!$A$2:$E$131,3,FALSE)</f>
        <v>5.4</v>
      </c>
      <c r="L130" s="5">
        <f>VLOOKUP($A130,'ESPN Efficiency'!$A$2:$E$131,4,FALSE)</f>
        <v>12.8</v>
      </c>
      <c r="M130" s="5">
        <f>VLOOKUP($A130,'ESPN Efficiency'!$A$2:$E$131,5,FALSE)</f>
        <v>7.7</v>
      </c>
      <c r="N130" s="11">
        <f>VLOOKUP($A130,'2021 Team Advanced Stats'!$A$2:$CB$131,5,FALSE)</f>
        <v>7.4353206474947003E-2</v>
      </c>
      <c r="O130" s="11">
        <f>VLOOKUP($A130,'2021 Team Advanced Stats'!$A$2:$CB$131,6,FALSE)</f>
        <v>52.865129803687303</v>
      </c>
      <c r="P130" s="11">
        <f>VLOOKUP($A130,'2021 Team Advanced Stats'!$A$2:$CB$131,7,FALSE)</f>
        <v>0.36146272855133599</v>
      </c>
      <c r="Q130" s="11">
        <f>VLOOKUP($A130,'2021 Team Advanced Stats'!$A$2:$CB$131,8,FALSE)</f>
        <v>1.2624117815504099</v>
      </c>
      <c r="R130" s="11">
        <f>VLOOKUP($A130,'2021 Team Advanced Stats'!$A$2:$CB$131,11,FALSE)</f>
        <v>3.0401595744680798</v>
      </c>
      <c r="S130" s="11">
        <f>VLOOKUP($A130,'2021 Team Advanced Stats'!$A$2:$CB$131,18,FALSE)</f>
        <v>3.3404255319148901</v>
      </c>
      <c r="T130" s="11">
        <f>VLOOKUP($A130,'2021 Team Advanced Stats'!$A$2:$CB$131,21,FALSE)</f>
        <v>0.20745428973277</v>
      </c>
      <c r="U130" s="11">
        <f>VLOOKUP($A130,'2021 Team Advanced Stats'!$A$2:$CB$131,22,FALSE)</f>
        <v>0.13994374120956399</v>
      </c>
      <c r="V130" s="11">
        <f>VLOOKUP($A130,'2021 Team Advanced Stats'!$A$2:$CB$131,23,FALSE)</f>
        <v>6.7510548523206704E-2</v>
      </c>
      <c r="W130" s="11">
        <f>VLOOKUP($A130,'2021 Team Advanced Stats'!$A$2:$CB$131,32,FALSE)</f>
        <v>0.52883263009845205</v>
      </c>
      <c r="X130" s="11">
        <f>VLOOKUP($A130,'2021 Team Advanced Stats'!$A$2:$CB$131,33,FALSE)</f>
        <v>0.14396403253827</v>
      </c>
      <c r="Y130" s="11">
        <f>VLOOKUP($A130,'2021 Team Advanced Stats'!$A$2:$CB$131,34,FALSE)</f>
        <v>54.130476234389498</v>
      </c>
      <c r="Z130" s="11">
        <f>VLOOKUP($A130,'2021 Team Advanced Stats'!$A$2:$CB$131,35,FALSE)</f>
        <v>0.40691489361702099</v>
      </c>
      <c r="AA130" s="11">
        <f>VLOOKUP($A130,'2021 Team Advanced Stats'!$A$2:$CB$131,36,FALSE)</f>
        <v>1.04567511110972</v>
      </c>
      <c r="AB130" s="11">
        <f>VLOOKUP($A130,'2021 Team Advanced Stats'!$A$2:$CB$131,37,FALSE)</f>
        <v>0.46554149085794599</v>
      </c>
      <c r="AC130" s="11">
        <f>VLOOKUP($A130,'2021 Team Advanced Stats'!$A$2:$CB$131,38,FALSE)</f>
        <v>2.77513021178225E-2</v>
      </c>
      <c r="AD130" s="11">
        <f>VLOOKUP($A130,'2021 Team Advanced Stats'!$A$2:$CB$131,39,FALSE)</f>
        <v>9.18568100099926</v>
      </c>
      <c r="AE130" s="11">
        <f>VLOOKUP($A130,'2021 Team Advanced Stats'!$A$2:$CB$131,40,FALSE)</f>
        <v>0.31419939577039202</v>
      </c>
      <c r="AF130" s="11">
        <f>VLOOKUP($A130,'2021 Team Advanced Stats'!$A$2:$CB$131,41,FALSE)</f>
        <v>1.5812647678718099</v>
      </c>
      <c r="AG130" s="11">
        <f>VLOOKUP($A130,'2021 Team Advanced Stats'!$A$2:$CB$131,44,FALSE)</f>
        <v>0.41574762742958399</v>
      </c>
      <c r="AH130" s="11">
        <f>VLOOKUP($A130,'2021 Team Advanced Stats'!$A$2:$CB$131,45,FALSE)</f>
        <v>305.15875853331403</v>
      </c>
      <c r="AI130" s="11">
        <f>VLOOKUP($A130,'2021 Team Advanced Stats'!$A$2:$CB$131,46,FALSE)</f>
        <v>0.48773841961852799</v>
      </c>
      <c r="AJ130" s="11">
        <f>VLOOKUP($A130,'2021 Team Advanced Stats'!$A$2:$CB$131,47,FALSE)</f>
        <v>1.44551073363081</v>
      </c>
      <c r="AK130" s="11">
        <f>VLOOKUP($A130,'2021 Team Advanced Stats'!$A$2:$CB$131,50,FALSE)</f>
        <v>3.20561797752808</v>
      </c>
      <c r="AL130" s="11">
        <f>VLOOKUP($A130,'2021 Team Advanced Stats'!$A$2:$CB$131,57,FALSE)</f>
        <v>5.0588235294117601</v>
      </c>
      <c r="AM130" s="11">
        <f>VLOOKUP($A130,'2021 Team Advanced Stats'!$A$2:$CB$131,60,FALSE)</f>
        <v>0.13147138964577601</v>
      </c>
      <c r="AN130" s="11">
        <f>VLOOKUP($A130,'2021 Team Advanced Stats'!$A$2:$CB$131,61,FALSE)</f>
        <v>8.1062670299727496E-2</v>
      </c>
      <c r="AO130" s="11">
        <f>VLOOKUP($A130,'2021 Team Advanced Stats'!$A$2:$CB$131,62,FALSE)</f>
        <v>5.0408719346049E-2</v>
      </c>
      <c r="AP130" s="11">
        <f>VLOOKUP($A130,'2021 Team Advanced Stats'!$A$2:$CB$131,72,FALSE)</f>
        <v>0.60626702997275195</v>
      </c>
      <c r="AQ130" s="11">
        <f>VLOOKUP($A130,'2021 Team Advanced Stats'!$A$2:$CB$131,73,FALSE)</f>
        <v>0.28731846285781998</v>
      </c>
      <c r="AR130" s="11">
        <f>VLOOKUP($A130,'2021 Team Advanced Stats'!$A$2:$CB$131,74,FALSE)</f>
        <v>127.856715971729</v>
      </c>
      <c r="AS130" s="11">
        <f>VLOOKUP($A130,'2021 Team Advanced Stats'!$A$2:$CB$131,75,FALSE)</f>
        <v>0.49213483146067399</v>
      </c>
      <c r="AT130" s="11">
        <f>VLOOKUP($A130,'2021 Team Advanced Stats'!$A$2:$CB$131,76,FALSE)</f>
        <v>1.1554924532435999</v>
      </c>
      <c r="AU130" s="11">
        <f>VLOOKUP($A130,'2021 Team Advanced Stats'!$A$2:$CB$131,77,FALSE)</f>
        <v>0.39237057220708399</v>
      </c>
      <c r="AV130" s="11">
        <f>VLOOKUP($A130,'2021 Team Advanced Stats'!$A$2:$CB$131,78,FALSE)</f>
        <v>0.62017102792597301</v>
      </c>
      <c r="AW130" s="11">
        <f>VLOOKUP($A130,'2021 Team Advanced Stats'!$A$2:$CB$131,79,FALSE)</f>
        <v>0.48263888888888801</v>
      </c>
      <c r="AX130" s="11">
        <f>VLOOKUP($A130,'2021 Team Advanced Stats'!$A$2:$CB$131,80,FALSE)</f>
        <v>1.9024460099243199</v>
      </c>
      <c r="AY130" s="17" t="str">
        <f>IFERROR(VLOOKUP($A130,'2021PFF Preseason All Americans'!$H$3:$J$55,2,FALSE),"0")</f>
        <v>0</v>
      </c>
      <c r="AZ130" s="18" t="str">
        <f>IFERROR(VLOOKUP($A130,'2021PFF Preseason All Americans'!$H$3:$J$55,3,FALSE),"0")</f>
        <v>0</v>
      </c>
      <c r="BA130" s="12">
        <f t="shared" si="1"/>
        <v>0</v>
      </c>
    </row>
  </sheetData>
  <autoFilter ref="A1:BA130" xr:uid="{EB5C9602-7A88-409D-BC6D-56F4B5D1A02E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19C4-2285-4576-AC7E-82D34642A912}">
  <sheetPr codeName="Sheet4"/>
  <dimension ref="A1:BA61"/>
  <sheetViews>
    <sheetView zoomScale="90" zoomScaleNormal="90" workbookViewId="0">
      <selection activeCell="I38" sqref="I38"/>
    </sheetView>
  </sheetViews>
  <sheetFormatPr defaultRowHeight="14.4" x14ac:dyDescent="0.3"/>
  <cols>
    <col min="2" max="2" width="31.77734375" bestFit="1" customWidth="1"/>
    <col min="3" max="3" width="6.88671875" bestFit="1" customWidth="1"/>
    <col min="4" max="4" width="32.44140625" bestFit="1" customWidth="1"/>
    <col min="5" max="5" width="27.5546875" bestFit="1" customWidth="1"/>
    <col min="6" max="6" width="8.77734375" bestFit="1" customWidth="1"/>
    <col min="7" max="7" width="9.6640625" bestFit="1" customWidth="1"/>
    <col min="8" max="8" width="9.5546875" bestFit="1" customWidth="1"/>
    <col min="10" max="10" width="13.21875" bestFit="1" customWidth="1"/>
    <col min="11" max="11" width="21.88671875" bestFit="1" customWidth="1"/>
    <col min="12" max="12" width="18.33203125" bestFit="1" customWidth="1"/>
    <col min="13" max="13" width="18.6640625" bestFit="1" customWidth="1"/>
    <col min="14" max="14" width="16.44140625" bestFit="1" customWidth="1"/>
    <col min="15" max="15" width="12.88671875" bestFit="1" customWidth="1"/>
    <col min="16" max="16" width="14.77734375" bestFit="1" customWidth="1"/>
    <col min="17" max="17" width="16.88671875" bestFit="1" customWidth="1"/>
    <col min="18" max="18" width="12.6640625" bestFit="1" customWidth="1"/>
    <col min="19" max="19" width="23.5546875" bestFit="1" customWidth="1"/>
    <col min="20" max="20" width="13.88671875" bestFit="1" customWidth="1"/>
    <col min="21" max="21" width="19.44140625" bestFit="1" customWidth="1"/>
    <col min="22" max="22" width="11.77734375" bestFit="1" customWidth="1"/>
    <col min="23" max="23" width="16.44140625" bestFit="1" customWidth="1"/>
    <col min="24" max="24" width="15.88671875" bestFit="1" customWidth="1"/>
    <col min="25" max="25" width="20.44140625" bestFit="1" customWidth="1"/>
    <col min="26" max="26" width="23" bestFit="1" customWidth="1"/>
    <col min="27" max="27" width="24.77734375" bestFit="1" customWidth="1"/>
    <col min="28" max="28" width="16.44140625" bestFit="1" customWidth="1"/>
    <col min="29" max="29" width="15.88671875" bestFit="1" customWidth="1"/>
    <col min="30" max="30" width="20.44140625" bestFit="1" customWidth="1"/>
    <col min="31" max="31" width="23" bestFit="1" customWidth="1"/>
    <col min="32" max="32" width="24.77734375" bestFit="1" customWidth="1"/>
    <col min="33" max="33" width="16.6640625" bestFit="1" customWidth="1"/>
    <col min="34" max="34" width="13.109375" bestFit="1" customWidth="1"/>
    <col min="35" max="35" width="15" bestFit="1" customWidth="1"/>
    <col min="36" max="36" width="17" bestFit="1" customWidth="1"/>
    <col min="37" max="37" width="12.77734375" bestFit="1" customWidth="1"/>
    <col min="38" max="38" width="23.77734375" bestFit="1" customWidth="1"/>
    <col min="39" max="39" width="14" bestFit="1" customWidth="1"/>
    <col min="40" max="40" width="19.6640625" bestFit="1" customWidth="1"/>
    <col min="41" max="41" width="12" bestFit="1" customWidth="1"/>
    <col min="42" max="42" width="16.88671875" bestFit="1" customWidth="1"/>
    <col min="43" max="43" width="16.44140625" bestFit="1" customWidth="1"/>
    <col min="44" max="44" width="20.77734375" bestFit="1" customWidth="1"/>
    <col min="45" max="45" width="23.44140625" bestFit="1" customWidth="1"/>
    <col min="46" max="46" width="25.21875" bestFit="1" customWidth="1"/>
    <col min="47" max="47" width="16.88671875" bestFit="1" customWidth="1"/>
    <col min="48" max="48" width="16.44140625" bestFit="1" customWidth="1"/>
    <col min="49" max="49" width="23.44140625" bestFit="1" customWidth="1"/>
    <col min="50" max="50" width="25.21875" bestFit="1" customWidth="1"/>
    <col min="51" max="51" width="17" bestFit="1" customWidth="1"/>
    <col min="52" max="52" width="17.21875" bestFit="1" customWidth="1"/>
    <col min="53" max="53" width="18.5546875" bestFit="1" customWidth="1"/>
  </cols>
  <sheetData>
    <row r="1" spans="1:53" x14ac:dyDescent="0.3">
      <c r="A1" s="10"/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8"/>
      <c r="AH1" s="8"/>
      <c r="AI1" s="8"/>
      <c r="AJ1" s="8"/>
      <c r="AK1" s="8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7"/>
      <c r="AZ1" s="9"/>
      <c r="BA1" s="9"/>
    </row>
    <row r="2" spans="1:53" x14ac:dyDescent="0.3">
      <c r="B2" s="10" t="s">
        <v>518</v>
      </c>
      <c r="C2" s="10">
        <v>1</v>
      </c>
      <c r="D2" s="10">
        <v>2</v>
      </c>
      <c r="E2" s="10">
        <v>3</v>
      </c>
      <c r="F2" s="10">
        <v>4</v>
      </c>
    </row>
    <row r="3" spans="1:53" x14ac:dyDescent="0.3">
      <c r="B3" s="10" t="s">
        <v>289</v>
      </c>
      <c r="C3">
        <v>0.33300000000000002</v>
      </c>
      <c r="D3">
        <v>0.53900000000000003</v>
      </c>
      <c r="E3">
        <v>0.69199999999999995</v>
      </c>
      <c r="F3">
        <v>0.93300000000000005</v>
      </c>
    </row>
    <row r="4" spans="1:53" x14ac:dyDescent="0.3">
      <c r="B4" s="10" t="s">
        <v>58</v>
      </c>
      <c r="C4">
        <v>-3.2</v>
      </c>
      <c r="D4">
        <v>0.1</v>
      </c>
      <c r="E4">
        <v>3</v>
      </c>
      <c r="F4">
        <v>8.8000000000000007</v>
      </c>
    </row>
    <row r="5" spans="1:53" x14ac:dyDescent="0.3">
      <c r="B5" s="10" t="s">
        <v>290</v>
      </c>
      <c r="C5">
        <v>23</v>
      </c>
      <c r="D5">
        <v>64</v>
      </c>
      <c r="E5">
        <v>98</v>
      </c>
      <c r="F5">
        <v>130</v>
      </c>
    </row>
    <row r="6" spans="1:53" x14ac:dyDescent="0.3">
      <c r="B6" s="10" t="s">
        <v>291</v>
      </c>
      <c r="C6">
        <v>25</v>
      </c>
      <c r="D6">
        <v>63</v>
      </c>
      <c r="E6">
        <v>98</v>
      </c>
      <c r="F6">
        <v>130</v>
      </c>
    </row>
    <row r="7" spans="1:53" x14ac:dyDescent="0.3">
      <c r="B7" s="10" t="s">
        <v>292</v>
      </c>
      <c r="C7">
        <v>-8.8000000000000007</v>
      </c>
      <c r="D7">
        <v>1</v>
      </c>
      <c r="E7">
        <v>7.9</v>
      </c>
      <c r="F7">
        <v>30</v>
      </c>
    </row>
    <row r="8" spans="1:53" x14ac:dyDescent="0.3">
      <c r="B8" s="10" t="s">
        <v>288</v>
      </c>
      <c r="C8">
        <v>33</v>
      </c>
      <c r="D8">
        <v>65</v>
      </c>
      <c r="E8">
        <v>97</v>
      </c>
      <c r="F8">
        <v>130</v>
      </c>
      <c r="G8" s="19"/>
      <c r="H8" s="19"/>
    </row>
    <row r="9" spans="1:53" x14ac:dyDescent="0.3">
      <c r="B9" s="10" t="s">
        <v>293</v>
      </c>
      <c r="C9">
        <v>33</v>
      </c>
      <c r="D9">
        <v>65</v>
      </c>
      <c r="E9">
        <v>97</v>
      </c>
      <c r="F9">
        <v>130</v>
      </c>
    </row>
    <row r="10" spans="1:53" x14ac:dyDescent="0.3">
      <c r="B10" s="10" t="s">
        <v>294</v>
      </c>
      <c r="C10">
        <v>33</v>
      </c>
      <c r="D10">
        <v>65</v>
      </c>
      <c r="E10">
        <v>97</v>
      </c>
      <c r="F10">
        <v>118</v>
      </c>
      <c r="G10" s="43"/>
      <c r="H10" s="19"/>
    </row>
    <row r="11" spans="1:53" x14ac:dyDescent="0.3">
      <c r="B11" s="10" t="s">
        <v>295</v>
      </c>
      <c r="C11">
        <v>33</v>
      </c>
      <c r="D11">
        <v>65</v>
      </c>
      <c r="E11">
        <v>98</v>
      </c>
      <c r="F11">
        <v>130</v>
      </c>
    </row>
    <row r="12" spans="1:53" x14ac:dyDescent="0.3">
      <c r="B12" s="10" t="s">
        <v>296</v>
      </c>
      <c r="C12">
        <v>36.5</v>
      </c>
      <c r="D12">
        <v>52.6</v>
      </c>
      <c r="E12">
        <v>64.7</v>
      </c>
      <c r="F12">
        <v>95.7</v>
      </c>
    </row>
    <row r="13" spans="1:53" x14ac:dyDescent="0.3">
      <c r="B13" s="10" t="s">
        <v>297</v>
      </c>
      <c r="C13">
        <v>34.200000000000003</v>
      </c>
      <c r="D13">
        <v>51.6</v>
      </c>
      <c r="E13">
        <v>63.1</v>
      </c>
      <c r="F13">
        <v>93.2</v>
      </c>
    </row>
    <row r="14" spans="1:53" x14ac:dyDescent="0.3">
      <c r="B14" s="10" t="s">
        <v>298</v>
      </c>
      <c r="C14">
        <v>39.299999999999997</v>
      </c>
      <c r="D14">
        <v>51.4</v>
      </c>
      <c r="E14">
        <v>62.5</v>
      </c>
      <c r="F14">
        <v>93.7</v>
      </c>
    </row>
    <row r="15" spans="1:53" x14ac:dyDescent="0.3">
      <c r="B15" s="10" t="s">
        <v>326</v>
      </c>
      <c r="C15">
        <v>0.143662132393195</v>
      </c>
      <c r="D15">
        <v>0.21594008428832301</v>
      </c>
      <c r="E15">
        <v>0.27986991030714597</v>
      </c>
      <c r="F15">
        <v>0.438211477941432</v>
      </c>
    </row>
    <row r="16" spans="1:53" x14ac:dyDescent="0.3">
      <c r="B16" s="10" t="s">
        <v>327</v>
      </c>
      <c r="C16">
        <v>117.084637900454</v>
      </c>
      <c r="D16">
        <v>177.223258361782</v>
      </c>
      <c r="E16">
        <v>240.36168721092801</v>
      </c>
      <c r="F16">
        <v>399.76506176059701</v>
      </c>
    </row>
    <row r="17" spans="2:6" x14ac:dyDescent="0.3">
      <c r="B17" s="10" t="s">
        <v>313</v>
      </c>
      <c r="C17">
        <v>0.39937759336099499</v>
      </c>
      <c r="D17">
        <v>0.432941176470588</v>
      </c>
      <c r="E17">
        <v>0.46162528216704202</v>
      </c>
      <c r="F17">
        <v>0.52844638949671696</v>
      </c>
    </row>
    <row r="18" spans="2:6" x14ac:dyDescent="0.3">
      <c r="B18" s="10" t="s">
        <v>309</v>
      </c>
      <c r="C18">
        <v>1.2046522614600199</v>
      </c>
      <c r="D18">
        <v>1.27169438819053</v>
      </c>
      <c r="E18">
        <v>1.33377999184414</v>
      </c>
      <c r="F18">
        <v>1.5028673168881199</v>
      </c>
    </row>
    <row r="19" spans="2:6" x14ac:dyDescent="0.3">
      <c r="B19" s="10" t="s">
        <v>312</v>
      </c>
      <c r="C19">
        <v>2.91476323119777</v>
      </c>
      <c r="D19">
        <v>3.0966257668711599</v>
      </c>
      <c r="E19">
        <v>3.2860619469026502</v>
      </c>
      <c r="F19">
        <v>3.6642276422764199</v>
      </c>
    </row>
    <row r="20" spans="2:6" x14ac:dyDescent="0.3">
      <c r="B20" s="10" t="s">
        <v>310</v>
      </c>
      <c r="C20">
        <v>3.51388888888888</v>
      </c>
      <c r="D20">
        <v>3.8645833333333299</v>
      </c>
      <c r="E20">
        <v>4.2428571428571402</v>
      </c>
      <c r="F20">
        <v>4.9466666666666601</v>
      </c>
    </row>
    <row r="21" spans="2:6" x14ac:dyDescent="0.3">
      <c r="B21" s="10" t="s">
        <v>311</v>
      </c>
      <c r="C21">
        <v>0.14631197097944301</v>
      </c>
      <c r="D21">
        <v>0.16649431230610101</v>
      </c>
      <c r="E21">
        <v>0.182142857142857</v>
      </c>
      <c r="F21">
        <v>0.30654205607476598</v>
      </c>
    </row>
    <row r="22" spans="2:6" x14ac:dyDescent="0.3">
      <c r="B22" s="10" t="s">
        <v>314</v>
      </c>
      <c r="C22">
        <v>9.3622795115332405E-2</v>
      </c>
      <c r="D22">
        <v>0.106487148102815</v>
      </c>
      <c r="E22">
        <v>0.11963589076723</v>
      </c>
      <c r="F22">
        <v>0.2</v>
      </c>
    </row>
    <row r="23" spans="2:6" x14ac:dyDescent="0.3">
      <c r="B23" s="10" t="s">
        <v>315</v>
      </c>
      <c r="C23">
        <v>4.8517520215633402E-2</v>
      </c>
      <c r="D23">
        <v>5.7797164667393597E-2</v>
      </c>
      <c r="E23">
        <v>7.1953010279001403E-2</v>
      </c>
      <c r="F23">
        <v>0.11835334476843901</v>
      </c>
    </row>
    <row r="24" spans="2:6" x14ac:dyDescent="0.3">
      <c r="B24" s="10" t="s">
        <v>316</v>
      </c>
      <c r="C24">
        <v>0.45757997218358798</v>
      </c>
      <c r="D24">
        <v>0.51847704367301195</v>
      </c>
      <c r="E24">
        <v>0.55647058823529405</v>
      </c>
      <c r="F24">
        <v>0.86658795749704798</v>
      </c>
    </row>
    <row r="25" spans="2:6" x14ac:dyDescent="0.3">
      <c r="B25" s="10" t="s">
        <v>317</v>
      </c>
      <c r="C25">
        <v>9.2713970994356895E-2</v>
      </c>
      <c r="D25">
        <v>0.14918985627845999</v>
      </c>
      <c r="E25">
        <v>0.23543012301938501</v>
      </c>
      <c r="F25">
        <v>0.35570692557565797</v>
      </c>
    </row>
    <row r="26" spans="2:6" x14ac:dyDescent="0.3">
      <c r="B26" s="10" t="s">
        <v>318</v>
      </c>
      <c r="C26">
        <v>30.751130715697801</v>
      </c>
      <c r="D26">
        <v>67.816152124694398</v>
      </c>
      <c r="E26">
        <v>105.629389861908</v>
      </c>
      <c r="F26">
        <v>186.00650326261399</v>
      </c>
    </row>
    <row r="27" spans="2:6" x14ac:dyDescent="0.3">
      <c r="B27" s="10" t="s">
        <v>319</v>
      </c>
      <c r="C27">
        <v>0.40425531914893598</v>
      </c>
      <c r="D27">
        <v>0.44419134396355298</v>
      </c>
      <c r="E27">
        <v>0.47546012269938598</v>
      </c>
      <c r="F27">
        <v>0.55291576673866005</v>
      </c>
    </row>
    <row r="28" spans="2:6" x14ac:dyDescent="0.3">
      <c r="B28" s="10" t="s">
        <v>320</v>
      </c>
      <c r="C28">
        <v>0.91632118455093703</v>
      </c>
      <c r="D28">
        <v>0.99739468392151498</v>
      </c>
      <c r="E28">
        <v>1.06037459123307</v>
      </c>
      <c r="F28">
        <v>1.3208365260169601</v>
      </c>
    </row>
    <row r="29" spans="2:6" x14ac:dyDescent="0.3">
      <c r="B29" s="10" t="s">
        <v>321</v>
      </c>
      <c r="C29">
        <v>0.436953807740324</v>
      </c>
      <c r="D29">
        <v>0.47709497206703899</v>
      </c>
      <c r="E29">
        <v>0.53897550111358505</v>
      </c>
      <c r="F29">
        <v>0.75592173017507702</v>
      </c>
    </row>
    <row r="30" spans="2:6" x14ac:dyDescent="0.3">
      <c r="B30" s="10" t="s">
        <v>322</v>
      </c>
      <c r="C30">
        <v>0.19860434924298201</v>
      </c>
      <c r="D30">
        <v>0.27443833615405899</v>
      </c>
      <c r="E30">
        <v>0.36922691458507501</v>
      </c>
      <c r="F30">
        <v>0.58922697409809899</v>
      </c>
    </row>
    <row r="31" spans="2:6" x14ac:dyDescent="0.3">
      <c r="B31" s="10" t="s">
        <v>323</v>
      </c>
      <c r="C31">
        <v>64.641779746636502</v>
      </c>
      <c r="D31">
        <v>106.730501482829</v>
      </c>
      <c r="E31">
        <v>144.079776596702</v>
      </c>
      <c r="F31">
        <v>332.96302244676201</v>
      </c>
    </row>
    <row r="32" spans="2:6" x14ac:dyDescent="0.3">
      <c r="B32" s="10" t="s">
        <v>324</v>
      </c>
      <c r="C32">
        <v>0.38501291989663999</v>
      </c>
      <c r="D32">
        <v>0.42171189979123103</v>
      </c>
      <c r="E32">
        <v>0.45232273838630799</v>
      </c>
      <c r="F32">
        <v>0.55769230769230704</v>
      </c>
    </row>
    <row r="33" spans="2:6" x14ac:dyDescent="0.3">
      <c r="B33" s="10" t="s">
        <v>325</v>
      </c>
      <c r="C33">
        <v>1.4948428896528401</v>
      </c>
      <c r="D33">
        <v>1.5862567356231001</v>
      </c>
      <c r="E33">
        <v>1.66977535837716</v>
      </c>
      <c r="F33">
        <v>2.3370190937783701</v>
      </c>
    </row>
    <row r="34" spans="2:6" x14ac:dyDescent="0.3">
      <c r="B34" s="10" t="s">
        <v>328</v>
      </c>
      <c r="C34">
        <v>0.14564698374999599</v>
      </c>
      <c r="D34">
        <v>0.18604782208110901</v>
      </c>
      <c r="E34">
        <v>0.25429841249358298</v>
      </c>
      <c r="F34">
        <v>0.43647584945409301</v>
      </c>
    </row>
    <row r="35" spans="2:6" x14ac:dyDescent="0.3">
      <c r="B35" s="10" t="s">
        <v>329</v>
      </c>
      <c r="C35">
        <v>112.501751764928</v>
      </c>
      <c r="D35">
        <v>154.436989888802</v>
      </c>
      <c r="E35">
        <v>212.74350194591599</v>
      </c>
      <c r="F35">
        <v>347.434776165458</v>
      </c>
    </row>
    <row r="36" spans="2:6" x14ac:dyDescent="0.3">
      <c r="B36" s="10" t="s">
        <v>330</v>
      </c>
      <c r="C36">
        <v>0.396111786148238</v>
      </c>
      <c r="D36">
        <v>0.419501133786848</v>
      </c>
      <c r="E36">
        <v>0.45658835546475901</v>
      </c>
      <c r="F36">
        <v>0.55267175572519001</v>
      </c>
    </row>
    <row r="37" spans="2:6" x14ac:dyDescent="0.3">
      <c r="B37" s="10" t="s">
        <v>331</v>
      </c>
      <c r="C37">
        <v>1.2145110323727</v>
      </c>
      <c r="D37">
        <v>1.2648102168565201</v>
      </c>
      <c r="E37">
        <v>1.3345116660252401</v>
      </c>
      <c r="F37">
        <v>1.50909902107498</v>
      </c>
    </row>
    <row r="38" spans="2:6" x14ac:dyDescent="0.3">
      <c r="B38" s="10" t="s">
        <v>332</v>
      </c>
      <c r="C38">
        <v>2.8727272727272699</v>
      </c>
      <c r="D38">
        <v>3.04392059553349</v>
      </c>
      <c r="E38">
        <v>3.2727450980392101</v>
      </c>
      <c r="F38">
        <v>3.8834033613445298</v>
      </c>
    </row>
    <row r="39" spans="2:6" x14ac:dyDescent="0.3">
      <c r="B39" s="10" t="s">
        <v>333</v>
      </c>
      <c r="C39">
        <v>3.4285714285714199</v>
      </c>
      <c r="D39">
        <v>3.75</v>
      </c>
      <c r="E39">
        <v>4.1818181818181799</v>
      </c>
      <c r="F39">
        <v>5.515625</v>
      </c>
    </row>
    <row r="40" spans="2:6" x14ac:dyDescent="0.3">
      <c r="B40" s="10" t="s">
        <v>334</v>
      </c>
      <c r="C40">
        <v>0.155361050328227</v>
      </c>
      <c r="D40">
        <v>0.172832369942196</v>
      </c>
      <c r="E40">
        <v>0.19022556390977399</v>
      </c>
      <c r="F40">
        <v>0.27596439169139397</v>
      </c>
    </row>
    <row r="41" spans="2:6" x14ac:dyDescent="0.3">
      <c r="B41" s="10" t="s">
        <v>335</v>
      </c>
      <c r="C41">
        <v>9.4470046082949302E-2</v>
      </c>
      <c r="D41">
        <v>0.111553784860557</v>
      </c>
      <c r="E41">
        <v>0.124487004103967</v>
      </c>
      <c r="F41">
        <v>0.16468842729970301</v>
      </c>
    </row>
    <row r="42" spans="2:6" x14ac:dyDescent="0.3">
      <c r="B42" s="10" t="s">
        <v>336</v>
      </c>
      <c r="C42">
        <v>5.3169734151329202E-2</v>
      </c>
      <c r="D42">
        <v>6.1058344640434102E-2</v>
      </c>
      <c r="E42">
        <v>6.9693769799366395E-2</v>
      </c>
      <c r="F42">
        <v>0.111275964391691</v>
      </c>
    </row>
    <row r="43" spans="2:6" x14ac:dyDescent="0.3">
      <c r="B43" s="10" t="s">
        <v>337</v>
      </c>
      <c r="C43">
        <v>0.48306772908366502</v>
      </c>
      <c r="D43">
        <v>0.50978135788262302</v>
      </c>
      <c r="E43">
        <v>0.54086538461538403</v>
      </c>
      <c r="F43">
        <v>0.63082437275985603</v>
      </c>
    </row>
    <row r="44" spans="2:6" x14ac:dyDescent="0.3">
      <c r="B44" s="10" t="s">
        <v>338</v>
      </c>
      <c r="C44">
        <v>8.1196388600351402E-2</v>
      </c>
      <c r="D44">
        <v>0.14012152741710401</v>
      </c>
      <c r="E44">
        <v>0.21079505042444599</v>
      </c>
      <c r="F44">
        <v>0.425499960133008</v>
      </c>
    </row>
    <row r="45" spans="2:6" x14ac:dyDescent="0.3">
      <c r="B45" s="10" t="s">
        <v>339</v>
      </c>
      <c r="C45">
        <v>33.497640981757399</v>
      </c>
      <c r="D45">
        <v>57.672826524207501</v>
      </c>
      <c r="E45">
        <v>91.048843833290903</v>
      </c>
      <c r="F45">
        <v>186.22950369895401</v>
      </c>
    </row>
    <row r="46" spans="2:6" x14ac:dyDescent="0.3">
      <c r="B46" s="10" t="s">
        <v>340</v>
      </c>
      <c r="C46">
        <v>0.40151515151515099</v>
      </c>
      <c r="D46">
        <v>0.42933333333333301</v>
      </c>
      <c r="E46">
        <v>0.46376811594202899</v>
      </c>
      <c r="F46">
        <v>0.58701298701298699</v>
      </c>
    </row>
    <row r="47" spans="2:6" x14ac:dyDescent="0.3">
      <c r="B47" s="10" t="s">
        <v>341</v>
      </c>
      <c r="C47">
        <v>0.92598581984671202</v>
      </c>
      <c r="D47">
        <v>0.98850414860033597</v>
      </c>
      <c r="E47">
        <v>1.0537354030345301</v>
      </c>
      <c r="F47">
        <v>1.3363657590266</v>
      </c>
    </row>
    <row r="48" spans="2:6" x14ac:dyDescent="0.3">
      <c r="B48" s="10" t="s">
        <v>342</v>
      </c>
      <c r="C48">
        <v>0.45753114382785898</v>
      </c>
      <c r="D48">
        <v>0.48478260869565198</v>
      </c>
      <c r="E48">
        <v>0.512138728323699</v>
      </c>
      <c r="F48">
        <v>0.60615711252653903</v>
      </c>
    </row>
    <row r="49" spans="2:6" x14ac:dyDescent="0.3">
      <c r="B49" s="10" t="s">
        <v>343</v>
      </c>
      <c r="C49">
        <v>0.195216783345498</v>
      </c>
      <c r="D49">
        <v>0.25482185330131302</v>
      </c>
      <c r="E49">
        <v>0.33872528640585498</v>
      </c>
      <c r="F49">
        <v>0.62017102792597301</v>
      </c>
    </row>
    <row r="50" spans="2:6" x14ac:dyDescent="0.3">
      <c r="B50" s="10" t="s">
        <v>344</v>
      </c>
      <c r="C50">
        <v>0.38283062645011601</v>
      </c>
      <c r="D50">
        <v>0.41534988713318199</v>
      </c>
      <c r="E50">
        <v>0.44394618834080701</v>
      </c>
      <c r="F50">
        <v>0.53333333333333299</v>
      </c>
    </row>
    <row r="51" spans="2:6" x14ac:dyDescent="0.3">
      <c r="B51" s="10" t="s">
        <v>345</v>
      </c>
      <c r="C51">
        <v>1.49229698630383</v>
      </c>
      <c r="D51">
        <v>1.5715282888937501</v>
      </c>
      <c r="E51">
        <v>1.67857437670011</v>
      </c>
      <c r="F51">
        <v>1.9024460099243199</v>
      </c>
    </row>
    <row r="52" spans="2:6" x14ac:dyDescent="0.3">
      <c r="B52" s="10" t="s">
        <v>510</v>
      </c>
      <c r="C52">
        <v>0</v>
      </c>
      <c r="D52">
        <v>1</v>
      </c>
      <c r="E52">
        <v>1</v>
      </c>
      <c r="F52">
        <v>4</v>
      </c>
    </row>
    <row r="53" spans="2:6" x14ac:dyDescent="0.3">
      <c r="B53" s="10" t="s">
        <v>511</v>
      </c>
      <c r="C53">
        <v>0</v>
      </c>
      <c r="D53">
        <v>1</v>
      </c>
      <c r="E53">
        <v>1</v>
      </c>
      <c r="F53">
        <v>4</v>
      </c>
    </row>
    <row r="54" spans="2:6" x14ac:dyDescent="0.3">
      <c r="B54" s="10" t="s">
        <v>515</v>
      </c>
      <c r="C54">
        <v>0</v>
      </c>
      <c r="D54">
        <v>0</v>
      </c>
      <c r="E54">
        <v>1</v>
      </c>
      <c r="F54">
        <v>8</v>
      </c>
    </row>
    <row r="55" spans="2:6" x14ac:dyDescent="0.3">
      <c r="D55" s="44"/>
    </row>
    <row r="56" spans="2:6" x14ac:dyDescent="0.3">
      <c r="D56" s="44"/>
    </row>
    <row r="57" spans="2:6" x14ac:dyDescent="0.3">
      <c r="D57" s="44"/>
    </row>
    <row r="58" spans="2:6" x14ac:dyDescent="0.3">
      <c r="D58" s="44"/>
    </row>
    <row r="59" spans="2:6" x14ac:dyDescent="0.3">
      <c r="D59" s="44"/>
    </row>
    <row r="60" spans="2:6" x14ac:dyDescent="0.3">
      <c r="D60" s="44"/>
    </row>
    <row r="61" spans="2:6" x14ac:dyDescent="0.3">
      <c r="D61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B7B1-114A-4416-A275-2D76C43D678A}">
  <sheetPr codeName="Sheet5"/>
  <dimension ref="A1:H26"/>
  <sheetViews>
    <sheetView workbookViewId="0">
      <selection activeCell="I2" sqref="I2"/>
    </sheetView>
  </sheetViews>
  <sheetFormatPr defaultRowHeight="14.4" x14ac:dyDescent="0.3"/>
  <cols>
    <col min="1" max="1" width="8.109375" bestFit="1" customWidth="1"/>
    <col min="2" max="2" width="9.33203125" bestFit="1" customWidth="1"/>
    <col min="3" max="3" width="14.44140625" bestFit="1" customWidth="1"/>
    <col min="4" max="4" width="7.44140625" bestFit="1" customWidth="1"/>
    <col min="5" max="5" width="9" bestFit="1" customWidth="1"/>
    <col min="6" max="6" width="9.44140625" bestFit="1" customWidth="1"/>
    <col min="7" max="7" width="7.88671875" bestFit="1" customWidth="1"/>
    <col min="8" max="8" width="13.44140625" bestFit="1" customWidth="1"/>
  </cols>
  <sheetData>
    <row r="1" spans="1:8" s="2" customFormat="1" x14ac:dyDescent="0.3">
      <c r="A1" s="2" t="s">
        <v>4</v>
      </c>
      <c r="B1" s="2" t="s">
        <v>5</v>
      </c>
      <c r="C1" s="2" t="s">
        <v>7</v>
      </c>
      <c r="D1" s="2" t="s">
        <v>6</v>
      </c>
      <c r="E1" s="2" t="s">
        <v>8</v>
      </c>
      <c r="F1" s="2" t="s">
        <v>9</v>
      </c>
      <c r="G1" s="2" t="s">
        <v>21</v>
      </c>
      <c r="H1" s="2" t="s">
        <v>10</v>
      </c>
    </row>
    <row r="2" spans="1:8" x14ac:dyDescent="0.3">
      <c r="A2">
        <v>1</v>
      </c>
      <c r="B2" t="s">
        <v>24</v>
      </c>
      <c r="C2" t="s">
        <v>25</v>
      </c>
      <c r="D2">
        <v>1</v>
      </c>
      <c r="E2" t="s">
        <v>26</v>
      </c>
      <c r="F2" t="s">
        <v>27</v>
      </c>
      <c r="G2">
        <v>47</v>
      </c>
      <c r="H2" t="s">
        <v>11</v>
      </c>
    </row>
    <row r="3" spans="1:8" x14ac:dyDescent="0.3">
      <c r="A3">
        <v>1</v>
      </c>
      <c r="B3" t="s">
        <v>24</v>
      </c>
      <c r="C3" t="s">
        <v>28</v>
      </c>
      <c r="D3">
        <v>2</v>
      </c>
      <c r="E3" t="s">
        <v>26</v>
      </c>
      <c r="F3" t="s">
        <v>27</v>
      </c>
      <c r="G3">
        <v>6</v>
      </c>
      <c r="H3" t="s">
        <v>2</v>
      </c>
    </row>
    <row r="4" spans="1:8" x14ac:dyDescent="0.3">
      <c r="A4">
        <v>1</v>
      </c>
      <c r="B4" t="s">
        <v>24</v>
      </c>
      <c r="C4" t="s">
        <v>29</v>
      </c>
      <c r="D4">
        <v>3</v>
      </c>
      <c r="E4" t="s">
        <v>26</v>
      </c>
      <c r="F4" t="s">
        <v>27</v>
      </c>
      <c r="G4">
        <v>6</v>
      </c>
      <c r="H4" t="s">
        <v>18</v>
      </c>
    </row>
    <row r="5" spans="1:8" x14ac:dyDescent="0.3">
      <c r="A5">
        <v>1</v>
      </c>
      <c r="B5" t="s">
        <v>24</v>
      </c>
      <c r="C5" t="s">
        <v>127</v>
      </c>
      <c r="D5">
        <v>4</v>
      </c>
      <c r="E5" t="s">
        <v>26</v>
      </c>
      <c r="F5" t="s">
        <v>27</v>
      </c>
      <c r="G5">
        <v>1</v>
      </c>
      <c r="H5" t="s">
        <v>12</v>
      </c>
    </row>
    <row r="6" spans="1:8" x14ac:dyDescent="0.3">
      <c r="A6">
        <v>1</v>
      </c>
      <c r="B6" t="s">
        <v>24</v>
      </c>
      <c r="C6" t="s">
        <v>30</v>
      </c>
      <c r="D6">
        <v>5</v>
      </c>
      <c r="E6" t="s">
        <v>26</v>
      </c>
      <c r="F6" t="s">
        <v>27</v>
      </c>
      <c r="G6">
        <v>3</v>
      </c>
      <c r="H6" t="s">
        <v>13</v>
      </c>
    </row>
    <row r="7" spans="1:8" x14ac:dyDescent="0.3">
      <c r="A7">
        <v>1</v>
      </c>
      <c r="B7" t="s">
        <v>24</v>
      </c>
      <c r="C7" t="s">
        <v>51</v>
      </c>
      <c r="D7">
        <v>6</v>
      </c>
      <c r="E7" t="s">
        <v>26</v>
      </c>
      <c r="F7" t="s">
        <v>27</v>
      </c>
      <c r="H7" t="s">
        <v>11</v>
      </c>
    </row>
    <row r="8" spans="1:8" x14ac:dyDescent="0.3">
      <c r="A8">
        <v>1</v>
      </c>
      <c r="B8" t="s">
        <v>24</v>
      </c>
      <c r="C8" t="s">
        <v>171</v>
      </c>
      <c r="D8">
        <v>7</v>
      </c>
      <c r="E8" t="s">
        <v>26</v>
      </c>
      <c r="F8" t="s">
        <v>27</v>
      </c>
      <c r="H8" t="s">
        <v>2</v>
      </c>
    </row>
    <row r="9" spans="1:8" x14ac:dyDescent="0.3">
      <c r="A9">
        <v>1</v>
      </c>
      <c r="B9" t="s">
        <v>24</v>
      </c>
      <c r="C9" t="s">
        <v>31</v>
      </c>
      <c r="D9">
        <v>8</v>
      </c>
      <c r="E9" t="s">
        <v>26</v>
      </c>
      <c r="F9" t="s">
        <v>27</v>
      </c>
      <c r="H9" t="s">
        <v>1</v>
      </c>
    </row>
    <row r="10" spans="1:8" x14ac:dyDescent="0.3">
      <c r="A10">
        <v>1</v>
      </c>
      <c r="B10" t="s">
        <v>24</v>
      </c>
      <c r="C10" t="s">
        <v>45</v>
      </c>
      <c r="D10">
        <v>9</v>
      </c>
      <c r="E10" t="s">
        <v>26</v>
      </c>
      <c r="F10" t="s">
        <v>27</v>
      </c>
      <c r="H10" t="s">
        <v>3</v>
      </c>
    </row>
    <row r="11" spans="1:8" x14ac:dyDescent="0.3">
      <c r="A11">
        <v>1</v>
      </c>
      <c r="B11" t="s">
        <v>24</v>
      </c>
      <c r="C11" t="s">
        <v>52</v>
      </c>
      <c r="D11">
        <v>10</v>
      </c>
      <c r="E11" t="s">
        <v>26</v>
      </c>
      <c r="F11" t="s">
        <v>27</v>
      </c>
      <c r="H11" t="s">
        <v>15</v>
      </c>
    </row>
    <row r="12" spans="1:8" x14ac:dyDescent="0.3">
      <c r="A12">
        <v>1</v>
      </c>
      <c r="B12" t="s">
        <v>24</v>
      </c>
      <c r="C12" t="s">
        <v>32</v>
      </c>
      <c r="D12">
        <v>11</v>
      </c>
      <c r="E12" t="s">
        <v>26</v>
      </c>
      <c r="F12" t="s">
        <v>27</v>
      </c>
      <c r="H12" t="s">
        <v>16</v>
      </c>
    </row>
    <row r="13" spans="1:8" x14ac:dyDescent="0.3">
      <c r="A13">
        <v>1</v>
      </c>
      <c r="B13" t="s">
        <v>24</v>
      </c>
      <c r="C13" t="s">
        <v>33</v>
      </c>
      <c r="D13">
        <v>12</v>
      </c>
      <c r="E13" t="s">
        <v>26</v>
      </c>
      <c r="F13" t="s">
        <v>27</v>
      </c>
      <c r="H13" t="s">
        <v>17</v>
      </c>
    </row>
    <row r="14" spans="1:8" x14ac:dyDescent="0.3">
      <c r="A14">
        <v>1</v>
      </c>
      <c r="B14" t="s">
        <v>24</v>
      </c>
      <c r="C14" t="s">
        <v>34</v>
      </c>
      <c r="D14">
        <v>13</v>
      </c>
      <c r="E14" t="s">
        <v>26</v>
      </c>
      <c r="F14" t="s">
        <v>27</v>
      </c>
      <c r="H14" t="s">
        <v>13</v>
      </c>
    </row>
    <row r="15" spans="1:8" x14ac:dyDescent="0.3">
      <c r="A15">
        <v>1</v>
      </c>
      <c r="B15" t="s">
        <v>24</v>
      </c>
      <c r="C15" t="s">
        <v>142</v>
      </c>
      <c r="D15">
        <v>14</v>
      </c>
      <c r="E15" t="s">
        <v>26</v>
      </c>
      <c r="F15" t="s">
        <v>27</v>
      </c>
      <c r="H15" t="s">
        <v>15</v>
      </c>
    </row>
    <row r="16" spans="1:8" x14ac:dyDescent="0.3">
      <c r="A16">
        <v>1</v>
      </c>
      <c r="B16" t="s">
        <v>24</v>
      </c>
      <c r="C16" t="s">
        <v>35</v>
      </c>
      <c r="D16">
        <v>15</v>
      </c>
      <c r="E16" t="s">
        <v>26</v>
      </c>
      <c r="F16" t="s">
        <v>27</v>
      </c>
      <c r="H16" t="s">
        <v>14</v>
      </c>
    </row>
    <row r="17" spans="1:8" x14ac:dyDescent="0.3">
      <c r="A17">
        <v>1</v>
      </c>
      <c r="B17" t="s">
        <v>24</v>
      </c>
      <c r="C17" t="s">
        <v>36</v>
      </c>
      <c r="D17">
        <v>16</v>
      </c>
      <c r="E17" t="s">
        <v>26</v>
      </c>
      <c r="F17" t="s">
        <v>27</v>
      </c>
      <c r="H17" t="s">
        <v>11</v>
      </c>
    </row>
    <row r="18" spans="1:8" x14ac:dyDescent="0.3">
      <c r="A18">
        <v>1</v>
      </c>
      <c r="B18" t="s">
        <v>24</v>
      </c>
      <c r="C18" t="s">
        <v>37</v>
      </c>
      <c r="D18">
        <v>17</v>
      </c>
      <c r="E18" t="s">
        <v>26</v>
      </c>
      <c r="F18" t="s">
        <v>27</v>
      </c>
      <c r="H18" t="s">
        <v>12</v>
      </c>
    </row>
    <row r="19" spans="1:8" x14ac:dyDescent="0.3">
      <c r="A19">
        <v>1</v>
      </c>
      <c r="B19" t="s">
        <v>24</v>
      </c>
      <c r="C19" t="s">
        <v>38</v>
      </c>
      <c r="D19">
        <v>18</v>
      </c>
      <c r="E19" t="s">
        <v>26</v>
      </c>
      <c r="F19" t="s">
        <v>27</v>
      </c>
      <c r="H19" t="s">
        <v>17</v>
      </c>
    </row>
    <row r="20" spans="1:8" x14ac:dyDescent="0.3">
      <c r="A20">
        <v>1</v>
      </c>
      <c r="B20" t="s">
        <v>24</v>
      </c>
      <c r="C20" t="s">
        <v>173</v>
      </c>
      <c r="D20">
        <v>19</v>
      </c>
      <c r="E20" t="s">
        <v>26</v>
      </c>
      <c r="F20" t="s">
        <v>27</v>
      </c>
      <c r="H20" t="s">
        <v>12</v>
      </c>
    </row>
    <row r="21" spans="1:8" x14ac:dyDescent="0.3">
      <c r="A21">
        <v>1</v>
      </c>
      <c r="B21" t="s">
        <v>24</v>
      </c>
      <c r="C21" t="s">
        <v>39</v>
      </c>
      <c r="D21">
        <v>20</v>
      </c>
      <c r="E21" t="s">
        <v>26</v>
      </c>
      <c r="F21" t="s">
        <v>27</v>
      </c>
      <c r="H21" t="s">
        <v>16</v>
      </c>
    </row>
    <row r="22" spans="1:8" x14ac:dyDescent="0.3">
      <c r="A22">
        <v>1</v>
      </c>
      <c r="B22" t="s">
        <v>24</v>
      </c>
      <c r="C22" t="s">
        <v>40</v>
      </c>
      <c r="D22">
        <v>21</v>
      </c>
      <c r="E22" t="s">
        <v>26</v>
      </c>
      <c r="F22" t="s">
        <v>27</v>
      </c>
      <c r="H22" t="s">
        <v>2</v>
      </c>
    </row>
    <row r="23" spans="1:8" x14ac:dyDescent="0.3">
      <c r="A23">
        <v>1</v>
      </c>
      <c r="B23" t="s">
        <v>24</v>
      </c>
      <c r="C23" t="s">
        <v>53</v>
      </c>
      <c r="D23">
        <v>22</v>
      </c>
      <c r="E23" t="s">
        <v>26</v>
      </c>
      <c r="F23" t="s">
        <v>27</v>
      </c>
      <c r="H23" t="s">
        <v>23</v>
      </c>
    </row>
    <row r="24" spans="1:8" x14ac:dyDescent="0.3">
      <c r="A24">
        <v>1</v>
      </c>
      <c r="B24" t="s">
        <v>24</v>
      </c>
      <c r="C24" t="s">
        <v>133</v>
      </c>
      <c r="D24">
        <v>23</v>
      </c>
      <c r="E24" t="s">
        <v>26</v>
      </c>
      <c r="F24" t="s">
        <v>27</v>
      </c>
      <c r="H24" t="s">
        <v>19</v>
      </c>
    </row>
    <row r="25" spans="1:8" x14ac:dyDescent="0.3">
      <c r="A25">
        <v>1</v>
      </c>
      <c r="B25" t="s">
        <v>24</v>
      </c>
      <c r="C25" t="s">
        <v>42</v>
      </c>
      <c r="D25">
        <v>24</v>
      </c>
      <c r="E25" t="s">
        <v>26</v>
      </c>
      <c r="F25" t="s">
        <v>27</v>
      </c>
      <c r="H25" t="s">
        <v>14</v>
      </c>
    </row>
    <row r="26" spans="1:8" x14ac:dyDescent="0.3">
      <c r="A26">
        <v>1</v>
      </c>
      <c r="B26" t="s">
        <v>24</v>
      </c>
      <c r="C26" t="s">
        <v>139</v>
      </c>
      <c r="D26">
        <v>25</v>
      </c>
      <c r="E26" t="s">
        <v>26</v>
      </c>
      <c r="F26" t="s">
        <v>27</v>
      </c>
      <c r="H26" t="s">
        <v>14</v>
      </c>
    </row>
  </sheetData>
  <autoFilter ref="A1:H1" xr:uid="{8917B7B1-114A-4416-A275-2D76C43D678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8DA8-B54F-482E-894C-66A66E089DD0}">
  <sheetPr codeName="Sheet6"/>
  <dimension ref="A1:H376"/>
  <sheetViews>
    <sheetView workbookViewId="0">
      <selection activeCell="C26" sqref="C26"/>
    </sheetView>
  </sheetViews>
  <sheetFormatPr defaultRowHeight="14.4" x14ac:dyDescent="0.3"/>
  <cols>
    <col min="1" max="1" width="8.33203125" bestFit="1" customWidth="1"/>
    <col min="2" max="2" width="10.5546875" bestFit="1" customWidth="1"/>
    <col min="3" max="3" width="18.33203125" bestFit="1" customWidth="1"/>
    <col min="4" max="4" width="7.44140625" bestFit="1" customWidth="1"/>
    <col min="5" max="5" width="6.77734375" bestFit="1" customWidth="1"/>
    <col min="6" max="6" width="7.21875" bestFit="1" customWidth="1"/>
    <col min="7" max="7" width="5.6640625" bestFit="1" customWidth="1"/>
    <col min="8" max="8" width="15.109375" bestFit="1" customWidth="1"/>
  </cols>
  <sheetData>
    <row r="1" spans="1:8" s="2" customFormat="1" x14ac:dyDescent="0.3">
      <c r="A1" s="2" t="s">
        <v>4</v>
      </c>
      <c r="B1" s="2" t="s">
        <v>5</v>
      </c>
      <c r="C1" s="2" t="s">
        <v>7</v>
      </c>
      <c r="D1" s="2" t="s">
        <v>6</v>
      </c>
      <c r="E1" s="2" t="s">
        <v>8</v>
      </c>
      <c r="F1" s="2" t="s">
        <v>9</v>
      </c>
      <c r="G1" s="2" t="s">
        <v>21</v>
      </c>
      <c r="H1" s="2" t="s">
        <v>10</v>
      </c>
    </row>
    <row r="2" spans="1:8" x14ac:dyDescent="0.3">
      <c r="A2">
        <v>16</v>
      </c>
      <c r="B2" t="s">
        <v>0</v>
      </c>
      <c r="C2" t="s">
        <v>30</v>
      </c>
      <c r="D2">
        <v>1</v>
      </c>
      <c r="E2">
        <v>3</v>
      </c>
      <c r="F2">
        <v>2</v>
      </c>
      <c r="G2">
        <v>61</v>
      </c>
      <c r="H2" t="s">
        <v>13</v>
      </c>
    </row>
    <row r="3" spans="1:8" x14ac:dyDescent="0.3">
      <c r="A3">
        <v>16</v>
      </c>
      <c r="B3" t="s">
        <v>0</v>
      </c>
      <c r="C3" t="s">
        <v>25</v>
      </c>
      <c r="D3">
        <v>2</v>
      </c>
      <c r="E3">
        <v>1</v>
      </c>
      <c r="F3">
        <v>1</v>
      </c>
      <c r="H3" t="s">
        <v>11</v>
      </c>
    </row>
    <row r="4" spans="1:8" x14ac:dyDescent="0.3">
      <c r="A4">
        <v>16</v>
      </c>
      <c r="B4" t="s">
        <v>0</v>
      </c>
      <c r="C4" t="s">
        <v>43</v>
      </c>
      <c r="D4">
        <v>3</v>
      </c>
      <c r="E4">
        <v>2</v>
      </c>
      <c r="F4">
        <v>1</v>
      </c>
      <c r="H4" t="s">
        <v>12</v>
      </c>
    </row>
    <row r="5" spans="1:8" x14ac:dyDescent="0.3">
      <c r="A5">
        <v>16</v>
      </c>
      <c r="B5" t="s">
        <v>0</v>
      </c>
      <c r="C5" t="s">
        <v>31</v>
      </c>
      <c r="D5">
        <v>4</v>
      </c>
      <c r="E5">
        <v>4</v>
      </c>
      <c r="H5" t="s">
        <v>1</v>
      </c>
    </row>
    <row r="6" spans="1:8" x14ac:dyDescent="0.3">
      <c r="A6">
        <v>16</v>
      </c>
      <c r="B6" t="s">
        <v>0</v>
      </c>
      <c r="C6" t="s">
        <v>44</v>
      </c>
      <c r="D6">
        <v>5</v>
      </c>
      <c r="E6">
        <v>6</v>
      </c>
      <c r="F6">
        <v>1</v>
      </c>
      <c r="H6" t="s">
        <v>2</v>
      </c>
    </row>
    <row r="7" spans="1:8" x14ac:dyDescent="0.3">
      <c r="A7">
        <v>16</v>
      </c>
      <c r="B7" t="s">
        <v>0</v>
      </c>
      <c r="C7" t="s">
        <v>127</v>
      </c>
      <c r="D7">
        <v>6</v>
      </c>
      <c r="E7">
        <v>7</v>
      </c>
      <c r="F7">
        <v>1</v>
      </c>
      <c r="H7" t="s">
        <v>12</v>
      </c>
    </row>
    <row r="8" spans="1:8" x14ac:dyDescent="0.3">
      <c r="A8">
        <v>16</v>
      </c>
      <c r="B8" t="s">
        <v>0</v>
      </c>
      <c r="C8" t="s">
        <v>128</v>
      </c>
      <c r="D8">
        <v>7</v>
      </c>
      <c r="E8">
        <v>9</v>
      </c>
      <c r="F8">
        <v>2</v>
      </c>
      <c r="H8" t="s">
        <v>2</v>
      </c>
    </row>
    <row r="9" spans="1:8" x14ac:dyDescent="0.3">
      <c r="A9">
        <v>16</v>
      </c>
      <c r="B9" t="s">
        <v>0</v>
      </c>
      <c r="C9" t="s">
        <v>45</v>
      </c>
      <c r="D9">
        <v>8</v>
      </c>
      <c r="E9">
        <v>5</v>
      </c>
      <c r="F9">
        <v>3</v>
      </c>
      <c r="H9" t="s">
        <v>3</v>
      </c>
    </row>
    <row r="10" spans="1:8" x14ac:dyDescent="0.3">
      <c r="A10">
        <v>16</v>
      </c>
      <c r="B10" t="s">
        <v>0</v>
      </c>
      <c r="C10" t="s">
        <v>129</v>
      </c>
      <c r="D10">
        <v>9</v>
      </c>
      <c r="E10">
        <v>11</v>
      </c>
      <c r="F10">
        <v>2</v>
      </c>
      <c r="H10" t="s">
        <v>12</v>
      </c>
    </row>
    <row r="11" spans="1:8" x14ac:dyDescent="0.3">
      <c r="A11">
        <v>16</v>
      </c>
      <c r="B11" t="s">
        <v>0</v>
      </c>
      <c r="C11" t="s">
        <v>28</v>
      </c>
      <c r="D11">
        <v>10</v>
      </c>
      <c r="E11">
        <v>14</v>
      </c>
      <c r="F11">
        <v>4</v>
      </c>
      <c r="H11" t="s">
        <v>2</v>
      </c>
    </row>
    <row r="12" spans="1:8" x14ac:dyDescent="0.3">
      <c r="A12">
        <v>16</v>
      </c>
      <c r="B12" t="s">
        <v>0</v>
      </c>
      <c r="C12" t="s">
        <v>63</v>
      </c>
      <c r="D12">
        <v>11</v>
      </c>
      <c r="E12">
        <v>8</v>
      </c>
      <c r="F12">
        <v>3</v>
      </c>
      <c r="H12" t="s">
        <v>11</v>
      </c>
    </row>
    <row r="13" spans="1:8" x14ac:dyDescent="0.3">
      <c r="A13">
        <v>16</v>
      </c>
      <c r="B13" t="s">
        <v>0</v>
      </c>
      <c r="C13" t="s">
        <v>42</v>
      </c>
      <c r="D13">
        <v>12</v>
      </c>
      <c r="E13">
        <v>10</v>
      </c>
      <c r="F13">
        <v>2</v>
      </c>
      <c r="H13" t="s">
        <v>14</v>
      </c>
    </row>
    <row r="14" spans="1:8" x14ac:dyDescent="0.3">
      <c r="A14">
        <v>16</v>
      </c>
      <c r="B14" t="s">
        <v>0</v>
      </c>
      <c r="C14" t="s">
        <v>62</v>
      </c>
      <c r="D14">
        <v>13</v>
      </c>
      <c r="E14">
        <v>13</v>
      </c>
      <c r="H14" t="s">
        <v>15</v>
      </c>
    </row>
    <row r="15" spans="1:8" x14ac:dyDescent="0.3">
      <c r="A15">
        <v>16</v>
      </c>
      <c r="B15" t="s">
        <v>0</v>
      </c>
      <c r="C15" t="s">
        <v>29</v>
      </c>
      <c r="D15">
        <v>14</v>
      </c>
      <c r="E15">
        <v>19</v>
      </c>
      <c r="F15">
        <v>5</v>
      </c>
      <c r="H15" t="s">
        <v>18</v>
      </c>
    </row>
    <row r="16" spans="1:8" x14ac:dyDescent="0.3">
      <c r="A16">
        <v>16</v>
      </c>
      <c r="B16" t="s">
        <v>0</v>
      </c>
      <c r="C16" t="s">
        <v>46</v>
      </c>
      <c r="D16">
        <v>15</v>
      </c>
      <c r="E16">
        <v>20</v>
      </c>
      <c r="F16">
        <v>5</v>
      </c>
      <c r="H16" t="s">
        <v>18</v>
      </c>
    </row>
    <row r="17" spans="1:8" x14ac:dyDescent="0.3">
      <c r="A17">
        <v>16</v>
      </c>
      <c r="B17" t="s">
        <v>0</v>
      </c>
      <c r="C17" t="s">
        <v>133</v>
      </c>
      <c r="D17">
        <v>16</v>
      </c>
      <c r="E17">
        <v>16</v>
      </c>
      <c r="H17" t="s">
        <v>19</v>
      </c>
    </row>
    <row r="18" spans="1:8" x14ac:dyDescent="0.3">
      <c r="A18">
        <v>16</v>
      </c>
      <c r="B18" t="s">
        <v>0</v>
      </c>
      <c r="C18" t="s">
        <v>47</v>
      </c>
      <c r="D18">
        <v>17</v>
      </c>
      <c r="E18">
        <v>21</v>
      </c>
      <c r="F18">
        <v>4</v>
      </c>
      <c r="H18" t="s">
        <v>1</v>
      </c>
    </row>
    <row r="19" spans="1:8" x14ac:dyDescent="0.3">
      <c r="A19">
        <v>16</v>
      </c>
      <c r="B19" t="s">
        <v>0</v>
      </c>
      <c r="C19" t="s">
        <v>48</v>
      </c>
      <c r="D19">
        <v>18</v>
      </c>
      <c r="E19">
        <v>25</v>
      </c>
      <c r="F19">
        <v>7</v>
      </c>
      <c r="H19" t="s">
        <v>13</v>
      </c>
    </row>
    <row r="20" spans="1:8" x14ac:dyDescent="0.3">
      <c r="A20">
        <v>16</v>
      </c>
      <c r="B20" t="s">
        <v>0</v>
      </c>
      <c r="C20" t="s">
        <v>49</v>
      </c>
      <c r="D20">
        <v>19</v>
      </c>
      <c r="E20">
        <v>12</v>
      </c>
      <c r="F20">
        <v>7</v>
      </c>
      <c r="H20" t="s">
        <v>3</v>
      </c>
    </row>
    <row r="21" spans="1:8" x14ac:dyDescent="0.3">
      <c r="A21">
        <v>16</v>
      </c>
      <c r="B21" t="s">
        <v>0</v>
      </c>
      <c r="C21" t="s">
        <v>130</v>
      </c>
      <c r="D21">
        <v>20</v>
      </c>
      <c r="E21">
        <v>18</v>
      </c>
      <c r="F21">
        <v>2</v>
      </c>
      <c r="H21" t="s">
        <v>18</v>
      </c>
    </row>
    <row r="22" spans="1:8" x14ac:dyDescent="0.3">
      <c r="A22">
        <v>16</v>
      </c>
      <c r="B22" t="s">
        <v>0</v>
      </c>
      <c r="C22" t="s">
        <v>50</v>
      </c>
      <c r="D22">
        <v>21</v>
      </c>
      <c r="E22">
        <v>22</v>
      </c>
      <c r="F22">
        <v>1</v>
      </c>
      <c r="H22" t="s">
        <v>11</v>
      </c>
    </row>
    <row r="23" spans="1:8" x14ac:dyDescent="0.3">
      <c r="A23">
        <v>16</v>
      </c>
      <c r="B23" t="s">
        <v>0</v>
      </c>
      <c r="C23" t="s">
        <v>32</v>
      </c>
      <c r="D23">
        <v>22</v>
      </c>
      <c r="E23">
        <v>15</v>
      </c>
      <c r="F23">
        <v>7</v>
      </c>
      <c r="H23" t="s">
        <v>16</v>
      </c>
    </row>
    <row r="24" spans="1:8" x14ac:dyDescent="0.3">
      <c r="A24">
        <v>16</v>
      </c>
      <c r="B24" t="s">
        <v>0</v>
      </c>
      <c r="C24" t="s">
        <v>38</v>
      </c>
      <c r="D24">
        <v>23</v>
      </c>
      <c r="E24">
        <v>17</v>
      </c>
      <c r="F24">
        <v>6</v>
      </c>
      <c r="H24" t="s">
        <v>17</v>
      </c>
    </row>
    <row r="25" spans="1:8" x14ac:dyDescent="0.3">
      <c r="A25">
        <v>16</v>
      </c>
      <c r="B25" t="s">
        <v>0</v>
      </c>
      <c r="C25" t="s">
        <v>131</v>
      </c>
      <c r="D25">
        <v>24</v>
      </c>
      <c r="H25" t="s">
        <v>22</v>
      </c>
    </row>
    <row r="26" spans="1:8" x14ac:dyDescent="0.3">
      <c r="A26">
        <v>16</v>
      </c>
      <c r="B26" t="s">
        <v>0</v>
      </c>
      <c r="C26" t="s">
        <v>132</v>
      </c>
      <c r="D26">
        <v>25</v>
      </c>
      <c r="H26" t="s">
        <v>20</v>
      </c>
    </row>
    <row r="27" spans="1:8" x14ac:dyDescent="0.3">
      <c r="B27" s="1"/>
    </row>
    <row r="28" spans="1:8" x14ac:dyDescent="0.3">
      <c r="B28" s="1"/>
    </row>
    <row r="29" spans="1:8" x14ac:dyDescent="0.3">
      <c r="B29" s="1"/>
    </row>
    <row r="30" spans="1:8" x14ac:dyDescent="0.3">
      <c r="B30" s="1"/>
    </row>
    <row r="31" spans="1:8" x14ac:dyDescent="0.3">
      <c r="B31" s="1"/>
    </row>
    <row r="32" spans="1:8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</sheetData>
  <autoFilter ref="A1:H1" xr:uid="{82FC8DA8-B54F-482E-894C-66A66E089DD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F624-B6CB-4CDC-96BF-F4ED0726D1A0}">
  <sheetPr codeName="Sheet7"/>
  <dimension ref="A1:E131"/>
  <sheetViews>
    <sheetView workbookViewId="0">
      <selection activeCell="E1" sqref="E1"/>
    </sheetView>
  </sheetViews>
  <sheetFormatPr defaultRowHeight="14.4" x14ac:dyDescent="0.3"/>
  <cols>
    <col min="1" max="1" width="12.33203125" bestFit="1" customWidth="1"/>
    <col min="2" max="2" width="17" style="4" bestFit="1" customWidth="1"/>
    <col min="3" max="3" width="8.33203125" bestFit="1" customWidth="1"/>
    <col min="4" max="4" width="7.33203125" bestFit="1" customWidth="1"/>
    <col min="5" max="5" width="9.109375" bestFit="1" customWidth="1"/>
  </cols>
  <sheetData>
    <row r="1" spans="1:5" x14ac:dyDescent="0.3">
      <c r="A1" t="s">
        <v>54</v>
      </c>
      <c r="B1" s="4" t="s">
        <v>55</v>
      </c>
      <c r="C1" t="s">
        <v>56</v>
      </c>
      <c r="D1" t="s">
        <v>57</v>
      </c>
      <c r="E1" t="s">
        <v>58</v>
      </c>
    </row>
    <row r="2" spans="1:5" x14ac:dyDescent="0.3">
      <c r="A2" t="s">
        <v>30</v>
      </c>
      <c r="B2" s="4" t="s">
        <v>59</v>
      </c>
      <c r="C2" s="3">
        <v>0.93300000000000005</v>
      </c>
      <c r="D2">
        <v>28.4</v>
      </c>
      <c r="E2">
        <v>7.3</v>
      </c>
    </row>
    <row r="3" spans="1:5" x14ac:dyDescent="0.3">
      <c r="A3" t="s">
        <v>31</v>
      </c>
      <c r="B3" s="4" t="s">
        <v>60</v>
      </c>
      <c r="C3" s="3">
        <v>0.92900000000000005</v>
      </c>
      <c r="D3">
        <v>20</v>
      </c>
      <c r="E3">
        <v>2.7</v>
      </c>
    </row>
    <row r="4" spans="1:5" x14ac:dyDescent="0.3">
      <c r="A4" t="s">
        <v>133</v>
      </c>
      <c r="B4" s="4" t="s">
        <v>60</v>
      </c>
      <c r="C4" s="3">
        <v>0.92900000000000005</v>
      </c>
      <c r="D4">
        <v>12.6</v>
      </c>
      <c r="E4">
        <v>2.9</v>
      </c>
    </row>
    <row r="5" spans="1:5" x14ac:dyDescent="0.3">
      <c r="A5" t="s">
        <v>25</v>
      </c>
      <c r="B5" s="4" t="s">
        <v>61</v>
      </c>
      <c r="C5" s="3">
        <v>0.86699999999999999</v>
      </c>
      <c r="D5">
        <v>19.7</v>
      </c>
      <c r="E5">
        <v>-2.5</v>
      </c>
    </row>
    <row r="6" spans="1:5" x14ac:dyDescent="0.3">
      <c r="A6" t="s">
        <v>44</v>
      </c>
      <c r="B6" s="4" t="s">
        <v>106</v>
      </c>
      <c r="C6" s="3">
        <v>0.85699999999999998</v>
      </c>
      <c r="D6">
        <v>13.4</v>
      </c>
      <c r="E6">
        <v>7.7</v>
      </c>
    </row>
    <row r="7" spans="1:5" x14ac:dyDescent="0.3">
      <c r="A7" t="s">
        <v>47</v>
      </c>
      <c r="B7" s="4" t="s">
        <v>106</v>
      </c>
      <c r="C7" s="3">
        <v>0.85699999999999998</v>
      </c>
      <c r="D7">
        <v>15.4</v>
      </c>
      <c r="E7">
        <v>4.0999999999999996</v>
      </c>
    </row>
    <row r="8" spans="1:5" x14ac:dyDescent="0.3">
      <c r="A8" t="s">
        <v>43</v>
      </c>
      <c r="B8" s="4" t="s">
        <v>106</v>
      </c>
      <c r="C8" s="3">
        <v>0.85699999999999998</v>
      </c>
      <c r="D8">
        <v>18.399999999999999</v>
      </c>
      <c r="E8">
        <v>8.8000000000000007</v>
      </c>
    </row>
    <row r="9" spans="1:5" x14ac:dyDescent="0.3">
      <c r="A9" t="s">
        <v>128</v>
      </c>
      <c r="B9" s="4" t="s">
        <v>106</v>
      </c>
      <c r="C9" s="3">
        <v>0.85699999999999998</v>
      </c>
      <c r="D9">
        <v>13</v>
      </c>
      <c r="E9">
        <v>5.4</v>
      </c>
    </row>
    <row r="10" spans="1:5" x14ac:dyDescent="0.3">
      <c r="A10" t="s">
        <v>132</v>
      </c>
      <c r="B10" s="4" t="s">
        <v>106</v>
      </c>
      <c r="C10" s="3">
        <v>0.85699999999999998</v>
      </c>
      <c r="D10">
        <v>7.6</v>
      </c>
      <c r="E10">
        <v>0.7</v>
      </c>
    </row>
    <row r="11" spans="1:5" x14ac:dyDescent="0.3">
      <c r="A11" t="s">
        <v>194</v>
      </c>
      <c r="B11" s="4" t="s">
        <v>106</v>
      </c>
      <c r="C11" s="3">
        <v>0.85699999999999998</v>
      </c>
      <c r="D11">
        <v>12.2</v>
      </c>
      <c r="E11">
        <v>2.8</v>
      </c>
    </row>
    <row r="12" spans="1:5" x14ac:dyDescent="0.3">
      <c r="A12" t="s">
        <v>53</v>
      </c>
      <c r="B12" s="4" t="s">
        <v>107</v>
      </c>
      <c r="C12" s="3">
        <v>0.84599999999999997</v>
      </c>
      <c r="D12">
        <v>19.3</v>
      </c>
      <c r="E12">
        <v>-1</v>
      </c>
    </row>
    <row r="13" spans="1:5" x14ac:dyDescent="0.3">
      <c r="A13" t="s">
        <v>129</v>
      </c>
      <c r="B13" s="4" t="s">
        <v>107</v>
      </c>
      <c r="C13" s="3">
        <v>0.84599999999999997</v>
      </c>
      <c r="D13">
        <v>6.5</v>
      </c>
      <c r="E13">
        <v>4.3</v>
      </c>
    </row>
    <row r="14" spans="1:5" x14ac:dyDescent="0.3">
      <c r="A14" t="s">
        <v>45</v>
      </c>
      <c r="B14" s="4" t="s">
        <v>107</v>
      </c>
      <c r="C14" s="3">
        <v>0.84599999999999997</v>
      </c>
      <c r="D14">
        <v>15.5</v>
      </c>
      <c r="E14">
        <v>7.8</v>
      </c>
    </row>
    <row r="15" spans="1:5" x14ac:dyDescent="0.3">
      <c r="A15" t="s">
        <v>127</v>
      </c>
      <c r="B15" s="4" t="s">
        <v>107</v>
      </c>
      <c r="C15" s="3">
        <v>0.84599999999999997</v>
      </c>
      <c r="D15">
        <v>22.9</v>
      </c>
      <c r="E15">
        <v>4.3</v>
      </c>
    </row>
    <row r="16" spans="1:5" x14ac:dyDescent="0.3">
      <c r="A16" t="s">
        <v>28</v>
      </c>
      <c r="B16" s="4" t="s">
        <v>107</v>
      </c>
      <c r="C16" s="3">
        <v>0.84599999999999997</v>
      </c>
      <c r="D16">
        <v>13.3</v>
      </c>
      <c r="E16">
        <v>-3.5</v>
      </c>
    </row>
    <row r="17" spans="1:5" x14ac:dyDescent="0.3">
      <c r="A17" t="s">
        <v>62</v>
      </c>
      <c r="B17" s="4" t="s">
        <v>108</v>
      </c>
      <c r="C17" s="3">
        <v>0.78600000000000003</v>
      </c>
      <c r="D17">
        <v>17.8</v>
      </c>
      <c r="E17">
        <v>6.5</v>
      </c>
    </row>
    <row r="18" spans="1:5" x14ac:dyDescent="0.3">
      <c r="A18" t="s">
        <v>131</v>
      </c>
      <c r="B18" s="4" t="s">
        <v>108</v>
      </c>
      <c r="C18" s="3">
        <v>0.78600000000000003</v>
      </c>
      <c r="D18">
        <v>8.1</v>
      </c>
      <c r="E18">
        <v>8.5</v>
      </c>
    </row>
    <row r="19" spans="1:5" x14ac:dyDescent="0.3">
      <c r="A19" t="s">
        <v>46</v>
      </c>
      <c r="B19" s="4" t="s">
        <v>108</v>
      </c>
      <c r="C19" s="3">
        <v>0.78600000000000003</v>
      </c>
      <c r="D19">
        <v>12.1</v>
      </c>
      <c r="E19">
        <v>3.4</v>
      </c>
    </row>
    <row r="20" spans="1:5" x14ac:dyDescent="0.3">
      <c r="A20" t="s">
        <v>134</v>
      </c>
      <c r="B20" s="4" t="s">
        <v>109</v>
      </c>
      <c r="C20" s="3">
        <v>0.76900000000000002</v>
      </c>
      <c r="D20">
        <v>11.2</v>
      </c>
      <c r="E20">
        <v>3.3</v>
      </c>
    </row>
    <row r="21" spans="1:5" x14ac:dyDescent="0.3">
      <c r="A21" t="s">
        <v>49</v>
      </c>
      <c r="B21" s="4" t="s">
        <v>109</v>
      </c>
      <c r="C21" s="3">
        <v>0.76900000000000002</v>
      </c>
      <c r="D21">
        <v>8.3000000000000007</v>
      </c>
      <c r="E21">
        <v>-0.2</v>
      </c>
    </row>
    <row r="22" spans="1:5" x14ac:dyDescent="0.3">
      <c r="A22" t="s">
        <v>29</v>
      </c>
      <c r="B22" s="4" t="s">
        <v>109</v>
      </c>
      <c r="C22" s="3">
        <v>0.76900000000000002</v>
      </c>
      <c r="D22">
        <v>11.5</v>
      </c>
      <c r="E22">
        <v>-2.8</v>
      </c>
    </row>
    <row r="23" spans="1:5" x14ac:dyDescent="0.3">
      <c r="A23" t="s">
        <v>135</v>
      </c>
      <c r="B23" s="4" t="s">
        <v>109</v>
      </c>
      <c r="C23" s="3">
        <v>0.76900000000000002</v>
      </c>
      <c r="D23">
        <v>12.8</v>
      </c>
      <c r="E23">
        <v>2.9</v>
      </c>
    </row>
    <row r="24" spans="1:5" x14ac:dyDescent="0.3">
      <c r="A24" t="s">
        <v>48</v>
      </c>
      <c r="B24" s="4" t="s">
        <v>109</v>
      </c>
      <c r="C24" s="3">
        <v>0.76900000000000002</v>
      </c>
      <c r="D24">
        <v>10.6</v>
      </c>
      <c r="E24">
        <v>2.8</v>
      </c>
    </row>
    <row r="25" spans="1:5" x14ac:dyDescent="0.3">
      <c r="A25" t="s">
        <v>63</v>
      </c>
      <c r="B25" s="4" t="s">
        <v>109</v>
      </c>
      <c r="C25" s="3">
        <v>0.76900000000000002</v>
      </c>
      <c r="D25">
        <v>9</v>
      </c>
      <c r="E25">
        <v>1.4</v>
      </c>
    </row>
    <row r="26" spans="1:5" x14ac:dyDescent="0.3">
      <c r="A26" t="s">
        <v>130</v>
      </c>
      <c r="B26" s="4" t="s">
        <v>110</v>
      </c>
      <c r="C26" s="3">
        <v>0.75</v>
      </c>
      <c r="D26">
        <v>13.4</v>
      </c>
      <c r="E26">
        <v>6.1</v>
      </c>
    </row>
    <row r="27" spans="1:5" x14ac:dyDescent="0.3">
      <c r="A27" t="s">
        <v>168</v>
      </c>
      <c r="B27" s="4" t="s">
        <v>111</v>
      </c>
      <c r="C27" s="3">
        <v>0.71399999999999997</v>
      </c>
      <c r="D27">
        <v>12.4</v>
      </c>
      <c r="E27">
        <v>0.9</v>
      </c>
    </row>
    <row r="28" spans="1:5" x14ac:dyDescent="0.3">
      <c r="A28" t="s">
        <v>38</v>
      </c>
      <c r="B28" s="4" t="s">
        <v>111</v>
      </c>
      <c r="C28" s="3">
        <v>0.71399999999999997</v>
      </c>
      <c r="D28">
        <v>4.2</v>
      </c>
      <c r="E28">
        <v>-0.8</v>
      </c>
    </row>
    <row r="29" spans="1:5" x14ac:dyDescent="0.3">
      <c r="A29" t="s">
        <v>32</v>
      </c>
      <c r="B29" s="4" t="s">
        <v>111</v>
      </c>
      <c r="C29" s="3">
        <v>0.71399999999999997</v>
      </c>
      <c r="D29">
        <v>4.4000000000000004</v>
      </c>
      <c r="E29">
        <v>-5.3</v>
      </c>
    </row>
    <row r="30" spans="1:5" x14ac:dyDescent="0.3">
      <c r="A30" t="s">
        <v>42</v>
      </c>
      <c r="B30" s="4" t="s">
        <v>111</v>
      </c>
      <c r="C30" s="3">
        <v>0.71399999999999997</v>
      </c>
      <c r="D30">
        <v>13.6</v>
      </c>
      <c r="E30">
        <v>4.5</v>
      </c>
    </row>
    <row r="31" spans="1:5" x14ac:dyDescent="0.3">
      <c r="A31" t="s">
        <v>50</v>
      </c>
      <c r="B31" s="4" t="s">
        <v>112</v>
      </c>
      <c r="C31" s="3">
        <v>0.69199999999999995</v>
      </c>
      <c r="D31">
        <v>8</v>
      </c>
      <c r="E31">
        <v>2.6</v>
      </c>
    </row>
    <row r="32" spans="1:5" x14ac:dyDescent="0.3">
      <c r="A32" t="s">
        <v>64</v>
      </c>
      <c r="B32" s="4" t="s">
        <v>112</v>
      </c>
      <c r="C32" s="3">
        <v>0.69199999999999995</v>
      </c>
      <c r="D32">
        <v>10.5</v>
      </c>
      <c r="E32">
        <v>0.2</v>
      </c>
    </row>
    <row r="33" spans="1:5" x14ac:dyDescent="0.3">
      <c r="A33" t="s">
        <v>193</v>
      </c>
      <c r="B33" s="4" t="s">
        <v>112</v>
      </c>
      <c r="C33" s="3">
        <v>0.69199999999999995</v>
      </c>
      <c r="D33">
        <v>7.4</v>
      </c>
      <c r="E33">
        <v>-2</v>
      </c>
    </row>
    <row r="34" spans="1:5" x14ac:dyDescent="0.3">
      <c r="A34" t="s">
        <v>136</v>
      </c>
      <c r="B34" s="4" t="s">
        <v>112</v>
      </c>
      <c r="C34" s="3">
        <v>0.69199999999999995</v>
      </c>
      <c r="D34">
        <v>6.5</v>
      </c>
      <c r="E34">
        <v>4.8</v>
      </c>
    </row>
    <row r="35" spans="1:5" x14ac:dyDescent="0.3">
      <c r="A35" t="s">
        <v>65</v>
      </c>
      <c r="B35" s="4" t="s">
        <v>112</v>
      </c>
      <c r="C35" s="3">
        <v>0.69199999999999995</v>
      </c>
      <c r="D35">
        <v>8.1999999999999993</v>
      </c>
      <c r="E35">
        <v>4</v>
      </c>
    </row>
    <row r="36" spans="1:5" x14ac:dyDescent="0.3">
      <c r="A36" t="s">
        <v>66</v>
      </c>
      <c r="B36" s="4" t="s">
        <v>112</v>
      </c>
      <c r="C36" s="3">
        <v>0.69199999999999995</v>
      </c>
      <c r="D36">
        <v>6.7</v>
      </c>
      <c r="E36">
        <v>4.8</v>
      </c>
    </row>
    <row r="37" spans="1:5" x14ac:dyDescent="0.3">
      <c r="A37" t="s">
        <v>67</v>
      </c>
      <c r="B37" s="4" t="s">
        <v>112</v>
      </c>
      <c r="C37" s="3">
        <v>0.69199999999999995</v>
      </c>
      <c r="D37">
        <v>6.3</v>
      </c>
      <c r="E37">
        <v>1.3</v>
      </c>
    </row>
    <row r="38" spans="1:5" x14ac:dyDescent="0.3">
      <c r="A38" t="s">
        <v>33</v>
      </c>
      <c r="B38" s="4" t="s">
        <v>112</v>
      </c>
      <c r="C38" s="3">
        <v>0.69199999999999995</v>
      </c>
      <c r="D38">
        <v>9.1999999999999993</v>
      </c>
      <c r="E38">
        <v>-1.2</v>
      </c>
    </row>
    <row r="39" spans="1:5" x14ac:dyDescent="0.3">
      <c r="A39" t="s">
        <v>192</v>
      </c>
      <c r="B39" s="4" t="s">
        <v>113</v>
      </c>
      <c r="C39" s="3">
        <v>0.66700000000000004</v>
      </c>
      <c r="D39">
        <v>10</v>
      </c>
      <c r="E39">
        <v>0.3</v>
      </c>
    </row>
    <row r="40" spans="1:5" x14ac:dyDescent="0.3">
      <c r="A40" t="s">
        <v>51</v>
      </c>
      <c r="B40" s="4" t="s">
        <v>113</v>
      </c>
      <c r="C40" s="3">
        <v>0.66700000000000004</v>
      </c>
      <c r="D40">
        <v>13.4</v>
      </c>
      <c r="E40">
        <v>0.6</v>
      </c>
    </row>
    <row r="41" spans="1:5" x14ac:dyDescent="0.3">
      <c r="A41" t="s">
        <v>68</v>
      </c>
      <c r="B41" s="4" t="s">
        <v>113</v>
      </c>
      <c r="C41" s="3">
        <v>0.66700000000000004</v>
      </c>
      <c r="D41">
        <v>9.8000000000000007</v>
      </c>
      <c r="E41">
        <v>3.8</v>
      </c>
    </row>
    <row r="42" spans="1:5" x14ac:dyDescent="0.3">
      <c r="A42" t="s">
        <v>137</v>
      </c>
      <c r="B42" s="4" t="s">
        <v>114</v>
      </c>
      <c r="C42" s="3">
        <v>0.64300000000000002</v>
      </c>
      <c r="D42">
        <v>-1.5</v>
      </c>
      <c r="E42">
        <v>3.5</v>
      </c>
    </row>
    <row r="43" spans="1:5" x14ac:dyDescent="0.3">
      <c r="A43" t="s">
        <v>138</v>
      </c>
      <c r="B43" s="4" t="s">
        <v>114</v>
      </c>
      <c r="C43" s="3">
        <v>0.64300000000000002</v>
      </c>
      <c r="D43">
        <v>14.9</v>
      </c>
      <c r="E43">
        <v>7.3</v>
      </c>
    </row>
    <row r="44" spans="1:5" x14ac:dyDescent="0.3">
      <c r="A44" t="s">
        <v>139</v>
      </c>
      <c r="B44" s="4" t="s">
        <v>115</v>
      </c>
      <c r="C44" s="3">
        <v>0.61499999999999999</v>
      </c>
      <c r="D44">
        <v>7.5</v>
      </c>
      <c r="E44">
        <v>-4.3</v>
      </c>
    </row>
    <row r="45" spans="1:5" x14ac:dyDescent="0.3">
      <c r="A45" t="s">
        <v>169</v>
      </c>
      <c r="B45" s="4" t="s">
        <v>115</v>
      </c>
      <c r="C45" s="3">
        <v>0.61499999999999999</v>
      </c>
      <c r="D45">
        <v>1.1000000000000001</v>
      </c>
      <c r="E45">
        <v>2.9</v>
      </c>
    </row>
    <row r="46" spans="1:5" x14ac:dyDescent="0.3">
      <c r="A46" t="s">
        <v>140</v>
      </c>
      <c r="B46" s="4" t="s">
        <v>115</v>
      </c>
      <c r="C46" s="3">
        <v>0.61499999999999999</v>
      </c>
      <c r="D46">
        <v>6.5</v>
      </c>
      <c r="E46">
        <v>3.7</v>
      </c>
    </row>
    <row r="47" spans="1:5" x14ac:dyDescent="0.3">
      <c r="A47" t="s">
        <v>69</v>
      </c>
      <c r="B47" s="4" t="s">
        <v>115</v>
      </c>
      <c r="C47" s="3">
        <v>0.61499999999999999</v>
      </c>
      <c r="D47">
        <v>12.1</v>
      </c>
      <c r="E47">
        <v>-2.2000000000000002</v>
      </c>
    </row>
    <row r="48" spans="1:5" x14ac:dyDescent="0.3">
      <c r="A48" t="s">
        <v>70</v>
      </c>
      <c r="B48" s="4" t="s">
        <v>115</v>
      </c>
      <c r="C48" s="3">
        <v>0.61499999999999999</v>
      </c>
      <c r="D48">
        <v>9.1999999999999993</v>
      </c>
      <c r="E48">
        <v>2.2000000000000002</v>
      </c>
    </row>
    <row r="49" spans="1:5" x14ac:dyDescent="0.3">
      <c r="A49" t="s">
        <v>141</v>
      </c>
      <c r="B49" s="4" t="s">
        <v>115</v>
      </c>
      <c r="C49" s="3">
        <v>0.61499999999999999</v>
      </c>
      <c r="D49">
        <v>4.2</v>
      </c>
      <c r="E49">
        <v>-1</v>
      </c>
    </row>
    <row r="50" spans="1:5" x14ac:dyDescent="0.3">
      <c r="A50" t="s">
        <v>170</v>
      </c>
      <c r="B50" s="4" t="s">
        <v>116</v>
      </c>
      <c r="C50" s="3">
        <v>0.58299999999999996</v>
      </c>
      <c r="D50">
        <v>10.199999999999999</v>
      </c>
      <c r="E50">
        <v>4</v>
      </c>
    </row>
    <row r="51" spans="1:5" x14ac:dyDescent="0.3">
      <c r="A51" t="s">
        <v>179</v>
      </c>
      <c r="B51" s="4" t="s">
        <v>116</v>
      </c>
      <c r="C51" s="3">
        <v>0.58299999999999996</v>
      </c>
      <c r="D51">
        <v>3.4</v>
      </c>
      <c r="E51">
        <v>4.7</v>
      </c>
    </row>
    <row r="52" spans="1:5" x14ac:dyDescent="0.3">
      <c r="A52" t="s">
        <v>142</v>
      </c>
      <c r="B52" s="4" t="s">
        <v>116</v>
      </c>
      <c r="C52" s="3">
        <v>0.58299999999999996</v>
      </c>
      <c r="D52">
        <v>5.7</v>
      </c>
      <c r="E52">
        <v>0.3</v>
      </c>
    </row>
    <row r="53" spans="1:5" x14ac:dyDescent="0.3">
      <c r="A53" t="s">
        <v>143</v>
      </c>
      <c r="B53" s="4" t="s">
        <v>117</v>
      </c>
      <c r="C53" s="3">
        <v>0.53900000000000003</v>
      </c>
      <c r="D53">
        <v>0.2</v>
      </c>
      <c r="E53">
        <v>-0.8</v>
      </c>
    </row>
    <row r="54" spans="1:5" x14ac:dyDescent="0.3">
      <c r="A54" t="s">
        <v>171</v>
      </c>
      <c r="B54" s="4" t="s">
        <v>117</v>
      </c>
      <c r="C54" s="3">
        <v>0.53900000000000003</v>
      </c>
      <c r="D54">
        <v>10.8</v>
      </c>
      <c r="E54">
        <v>-1.3</v>
      </c>
    </row>
    <row r="55" spans="1:5" x14ac:dyDescent="0.3">
      <c r="A55" t="s">
        <v>71</v>
      </c>
      <c r="B55" s="4" t="s">
        <v>117</v>
      </c>
      <c r="C55" s="3">
        <v>0.53900000000000003</v>
      </c>
      <c r="D55">
        <v>9.1999999999999993</v>
      </c>
      <c r="E55">
        <v>-0.8</v>
      </c>
    </row>
    <row r="56" spans="1:5" x14ac:dyDescent="0.3">
      <c r="A56" t="s">
        <v>72</v>
      </c>
      <c r="B56" s="4" t="s">
        <v>117</v>
      </c>
      <c r="C56" s="3">
        <v>0.53900000000000003</v>
      </c>
      <c r="D56">
        <v>-1.4</v>
      </c>
      <c r="E56">
        <v>-1.7</v>
      </c>
    </row>
    <row r="57" spans="1:5" x14ac:dyDescent="0.3">
      <c r="A57" t="s">
        <v>144</v>
      </c>
      <c r="B57" s="4" t="s">
        <v>117</v>
      </c>
      <c r="C57" s="3">
        <v>0.53900000000000003</v>
      </c>
      <c r="D57">
        <v>5.8</v>
      </c>
      <c r="E57">
        <v>2.7</v>
      </c>
    </row>
    <row r="58" spans="1:5" x14ac:dyDescent="0.3">
      <c r="A58" t="s">
        <v>145</v>
      </c>
      <c r="B58" s="4" t="s">
        <v>117</v>
      </c>
      <c r="C58" s="3">
        <v>0.53900000000000003</v>
      </c>
      <c r="D58">
        <v>4.2</v>
      </c>
      <c r="E58">
        <v>7.8</v>
      </c>
    </row>
    <row r="59" spans="1:5" x14ac:dyDescent="0.3">
      <c r="A59" t="s">
        <v>172</v>
      </c>
      <c r="B59" s="4" t="s">
        <v>117</v>
      </c>
      <c r="C59" s="3">
        <v>0.53900000000000003</v>
      </c>
      <c r="D59">
        <v>3.2</v>
      </c>
      <c r="E59">
        <v>-1.7</v>
      </c>
    </row>
    <row r="60" spans="1:5" x14ac:dyDescent="0.3">
      <c r="A60" t="s">
        <v>146</v>
      </c>
      <c r="B60" s="4" t="s">
        <v>117</v>
      </c>
      <c r="C60" s="3">
        <v>0.53900000000000003</v>
      </c>
      <c r="D60">
        <v>5.5</v>
      </c>
      <c r="E60">
        <v>1.8</v>
      </c>
    </row>
    <row r="61" spans="1:5" x14ac:dyDescent="0.3">
      <c r="A61" t="s">
        <v>173</v>
      </c>
      <c r="B61" s="4" t="s">
        <v>117</v>
      </c>
      <c r="C61" s="3">
        <v>0.53900000000000003</v>
      </c>
      <c r="D61">
        <v>7.7</v>
      </c>
      <c r="E61">
        <v>0.9</v>
      </c>
    </row>
    <row r="62" spans="1:5" x14ac:dyDescent="0.3">
      <c r="A62" t="s">
        <v>180</v>
      </c>
      <c r="B62" s="4" t="s">
        <v>117</v>
      </c>
      <c r="C62" s="3">
        <v>0.53900000000000003</v>
      </c>
      <c r="D62">
        <v>-1.4</v>
      </c>
      <c r="E62">
        <v>3</v>
      </c>
    </row>
    <row r="63" spans="1:5" x14ac:dyDescent="0.3">
      <c r="A63" t="s">
        <v>73</v>
      </c>
      <c r="B63" s="4" t="s">
        <v>117</v>
      </c>
      <c r="C63" s="3">
        <v>0.53900000000000003</v>
      </c>
      <c r="D63">
        <v>10.199999999999999</v>
      </c>
      <c r="E63">
        <v>3.6</v>
      </c>
    </row>
    <row r="64" spans="1:5" x14ac:dyDescent="0.3">
      <c r="A64" t="s">
        <v>147</v>
      </c>
      <c r="B64" s="4" t="s">
        <v>117</v>
      </c>
      <c r="C64" s="3">
        <v>0.53900000000000003</v>
      </c>
      <c r="D64">
        <v>0.2</v>
      </c>
      <c r="E64">
        <v>1.5</v>
      </c>
    </row>
    <row r="65" spans="1:5" x14ac:dyDescent="0.3">
      <c r="A65" t="s">
        <v>74</v>
      </c>
      <c r="B65" s="4" t="s">
        <v>117</v>
      </c>
      <c r="C65" s="3">
        <v>0.53900000000000003</v>
      </c>
      <c r="D65">
        <v>11.6</v>
      </c>
      <c r="E65">
        <v>0.1</v>
      </c>
    </row>
    <row r="66" spans="1:5" x14ac:dyDescent="0.3">
      <c r="A66" t="s">
        <v>75</v>
      </c>
      <c r="B66" s="4" t="s">
        <v>117</v>
      </c>
      <c r="C66" s="3">
        <v>0.53900000000000003</v>
      </c>
      <c r="D66">
        <v>-0.2</v>
      </c>
      <c r="E66">
        <v>-2.5</v>
      </c>
    </row>
    <row r="67" spans="1:5" x14ac:dyDescent="0.3">
      <c r="A67" t="s">
        <v>197</v>
      </c>
      <c r="B67" s="4" t="s">
        <v>117</v>
      </c>
      <c r="C67" s="3">
        <v>0.53900000000000003</v>
      </c>
      <c r="D67">
        <v>-0.2</v>
      </c>
      <c r="E67">
        <v>2.9</v>
      </c>
    </row>
    <row r="68" spans="1:5" x14ac:dyDescent="0.3">
      <c r="A68" t="s">
        <v>174</v>
      </c>
      <c r="B68" s="4" t="s">
        <v>117</v>
      </c>
      <c r="C68" s="3">
        <v>0.53900000000000003</v>
      </c>
      <c r="D68">
        <v>3.6</v>
      </c>
      <c r="E68">
        <v>3.3</v>
      </c>
    </row>
    <row r="69" spans="1:5" x14ac:dyDescent="0.3">
      <c r="A69" t="s">
        <v>76</v>
      </c>
      <c r="B69" s="4" t="s">
        <v>117</v>
      </c>
      <c r="C69" s="3">
        <v>0.53900000000000003</v>
      </c>
      <c r="D69">
        <v>1.7</v>
      </c>
      <c r="E69">
        <v>-3.5</v>
      </c>
    </row>
    <row r="70" spans="1:5" x14ac:dyDescent="0.3">
      <c r="A70" t="s">
        <v>196</v>
      </c>
      <c r="B70" s="4" t="s">
        <v>118</v>
      </c>
      <c r="C70" s="3">
        <v>0.5</v>
      </c>
      <c r="D70">
        <v>2.5</v>
      </c>
      <c r="E70">
        <v>-3.2</v>
      </c>
    </row>
    <row r="71" spans="1:5" x14ac:dyDescent="0.3">
      <c r="A71" t="s">
        <v>175</v>
      </c>
      <c r="B71" s="4" t="s">
        <v>119</v>
      </c>
      <c r="C71" s="3">
        <v>0.5</v>
      </c>
      <c r="D71">
        <v>-3.3</v>
      </c>
      <c r="E71">
        <v>-2.6</v>
      </c>
    </row>
    <row r="72" spans="1:5" x14ac:dyDescent="0.3">
      <c r="A72" t="s">
        <v>77</v>
      </c>
      <c r="B72" s="4" t="s">
        <v>118</v>
      </c>
      <c r="C72" s="3">
        <v>0.5</v>
      </c>
      <c r="D72">
        <v>0.8</v>
      </c>
      <c r="E72">
        <v>-2.7</v>
      </c>
    </row>
    <row r="73" spans="1:5" x14ac:dyDescent="0.3">
      <c r="A73" t="s">
        <v>78</v>
      </c>
      <c r="B73" s="4" t="s">
        <v>118</v>
      </c>
      <c r="C73" s="3">
        <v>0.5</v>
      </c>
      <c r="D73">
        <v>2.8</v>
      </c>
      <c r="E73">
        <v>0.1</v>
      </c>
    </row>
    <row r="74" spans="1:5" x14ac:dyDescent="0.3">
      <c r="A74" t="s">
        <v>79</v>
      </c>
      <c r="B74" s="4" t="s">
        <v>120</v>
      </c>
      <c r="C74" s="3">
        <v>0.46200000000000002</v>
      </c>
      <c r="D74">
        <v>6.5</v>
      </c>
      <c r="E74">
        <v>0.5</v>
      </c>
    </row>
    <row r="75" spans="1:5" x14ac:dyDescent="0.3">
      <c r="A75" t="s">
        <v>176</v>
      </c>
      <c r="B75" s="4" t="s">
        <v>120</v>
      </c>
      <c r="C75" s="3">
        <v>0.46200000000000002</v>
      </c>
      <c r="D75">
        <v>-4.3</v>
      </c>
      <c r="E75">
        <v>-4.2</v>
      </c>
    </row>
    <row r="76" spans="1:5" x14ac:dyDescent="0.3">
      <c r="A76" t="s">
        <v>34</v>
      </c>
      <c r="B76" s="4" t="s">
        <v>120</v>
      </c>
      <c r="C76" s="3">
        <v>0.46200000000000002</v>
      </c>
      <c r="D76">
        <v>3.9</v>
      </c>
      <c r="E76">
        <v>-9.9</v>
      </c>
    </row>
    <row r="77" spans="1:5" x14ac:dyDescent="0.3">
      <c r="A77" t="s">
        <v>80</v>
      </c>
      <c r="B77" s="4" t="s">
        <v>120</v>
      </c>
      <c r="C77" s="3">
        <v>0.46200000000000002</v>
      </c>
      <c r="D77">
        <v>-2.6</v>
      </c>
      <c r="E77">
        <v>-0.7</v>
      </c>
    </row>
    <row r="78" spans="1:5" x14ac:dyDescent="0.3">
      <c r="A78" t="s">
        <v>81</v>
      </c>
      <c r="B78" s="4" t="s">
        <v>120</v>
      </c>
      <c r="C78" s="3">
        <v>0.46200000000000002</v>
      </c>
      <c r="D78">
        <v>4.3</v>
      </c>
      <c r="E78">
        <v>2.2000000000000002</v>
      </c>
    </row>
    <row r="79" spans="1:5" x14ac:dyDescent="0.3">
      <c r="A79" t="s">
        <v>36</v>
      </c>
      <c r="B79" s="4" t="s">
        <v>120</v>
      </c>
      <c r="C79" s="3">
        <v>0.46200000000000002</v>
      </c>
      <c r="D79">
        <v>-0.1</v>
      </c>
      <c r="E79">
        <v>-1.7</v>
      </c>
    </row>
    <row r="80" spans="1:5" x14ac:dyDescent="0.3">
      <c r="A80" t="s">
        <v>82</v>
      </c>
      <c r="B80" s="4" t="s">
        <v>120</v>
      </c>
      <c r="C80" s="3">
        <v>0.46200000000000002</v>
      </c>
      <c r="D80">
        <v>-4.8</v>
      </c>
      <c r="E80">
        <v>-4.5999999999999996</v>
      </c>
    </row>
    <row r="81" spans="1:5" x14ac:dyDescent="0.3">
      <c r="A81" t="s">
        <v>52</v>
      </c>
      <c r="B81" s="4" t="s">
        <v>120</v>
      </c>
      <c r="C81" s="3">
        <v>0.46200000000000002</v>
      </c>
      <c r="D81">
        <v>3.2</v>
      </c>
      <c r="E81">
        <v>-7.2</v>
      </c>
    </row>
    <row r="82" spans="1:5" x14ac:dyDescent="0.3">
      <c r="A82" t="s">
        <v>148</v>
      </c>
      <c r="B82" s="4" t="s">
        <v>120</v>
      </c>
      <c r="C82" s="3">
        <v>0.46200000000000002</v>
      </c>
      <c r="D82">
        <v>0</v>
      </c>
      <c r="E82">
        <v>5.4</v>
      </c>
    </row>
    <row r="83" spans="1:5" x14ac:dyDescent="0.3">
      <c r="A83" t="s">
        <v>149</v>
      </c>
      <c r="B83" s="4" t="s">
        <v>120</v>
      </c>
      <c r="C83" s="3">
        <v>0.46200000000000002</v>
      </c>
      <c r="D83">
        <v>-0.2</v>
      </c>
      <c r="E83">
        <v>7.7</v>
      </c>
    </row>
    <row r="84" spans="1:5" x14ac:dyDescent="0.3">
      <c r="A84" t="s">
        <v>150</v>
      </c>
      <c r="B84" s="4" t="s">
        <v>120</v>
      </c>
      <c r="C84" s="3">
        <v>0.46200000000000002</v>
      </c>
      <c r="D84">
        <v>-1.6</v>
      </c>
      <c r="E84">
        <v>-4.2</v>
      </c>
    </row>
    <row r="85" spans="1:5" x14ac:dyDescent="0.3">
      <c r="A85" t="s">
        <v>151</v>
      </c>
      <c r="B85" s="4" t="s">
        <v>120</v>
      </c>
      <c r="C85" s="3">
        <v>0.46200000000000002</v>
      </c>
      <c r="D85">
        <v>1.4</v>
      </c>
      <c r="E85">
        <v>-1.2</v>
      </c>
    </row>
    <row r="86" spans="1:5" x14ac:dyDescent="0.3">
      <c r="A86" t="s">
        <v>83</v>
      </c>
      <c r="B86" s="4" t="s">
        <v>121</v>
      </c>
      <c r="C86" s="3">
        <v>0.41699999999999998</v>
      </c>
      <c r="D86">
        <v>1.5</v>
      </c>
      <c r="E86">
        <v>0.3</v>
      </c>
    </row>
    <row r="87" spans="1:5" x14ac:dyDescent="0.3">
      <c r="A87" t="s">
        <v>84</v>
      </c>
      <c r="B87" s="4" t="s">
        <v>121</v>
      </c>
      <c r="C87" s="3">
        <v>0.41699999999999998</v>
      </c>
      <c r="D87">
        <v>-6.8</v>
      </c>
      <c r="E87">
        <v>-3.4</v>
      </c>
    </row>
    <row r="88" spans="1:5" x14ac:dyDescent="0.3">
      <c r="A88" t="s">
        <v>152</v>
      </c>
      <c r="B88" s="4" t="s">
        <v>121</v>
      </c>
      <c r="C88" s="3">
        <v>0.41699999999999998</v>
      </c>
      <c r="D88">
        <v>-0.3</v>
      </c>
      <c r="E88">
        <v>-3</v>
      </c>
    </row>
    <row r="89" spans="1:5" x14ac:dyDescent="0.3">
      <c r="A89" t="s">
        <v>153</v>
      </c>
      <c r="B89" s="4" t="s">
        <v>121</v>
      </c>
      <c r="C89" s="3">
        <v>0.41699999999999998</v>
      </c>
      <c r="D89">
        <v>1.1000000000000001</v>
      </c>
      <c r="E89">
        <v>-0.5</v>
      </c>
    </row>
    <row r="90" spans="1:5" x14ac:dyDescent="0.3">
      <c r="A90" t="s">
        <v>85</v>
      </c>
      <c r="B90" s="4" t="s">
        <v>121</v>
      </c>
      <c r="C90" s="3">
        <v>0.41699999999999998</v>
      </c>
      <c r="D90">
        <v>-1.8</v>
      </c>
      <c r="E90">
        <v>4.8</v>
      </c>
    </row>
    <row r="91" spans="1:5" x14ac:dyDescent="0.3">
      <c r="A91" t="s">
        <v>154</v>
      </c>
      <c r="B91" s="4" t="s">
        <v>121</v>
      </c>
      <c r="C91" s="3">
        <v>0.41699999999999998</v>
      </c>
      <c r="D91">
        <v>-1.5</v>
      </c>
      <c r="E91">
        <v>-0.5</v>
      </c>
    </row>
    <row r="92" spans="1:5" x14ac:dyDescent="0.3">
      <c r="A92" t="s">
        <v>155</v>
      </c>
      <c r="B92" s="4" t="s">
        <v>121</v>
      </c>
      <c r="C92" s="3">
        <v>0.41699999999999998</v>
      </c>
      <c r="D92">
        <v>-6.5</v>
      </c>
      <c r="E92">
        <v>-8.6999999999999993</v>
      </c>
    </row>
    <row r="93" spans="1:5" x14ac:dyDescent="0.3">
      <c r="A93" t="s">
        <v>86</v>
      </c>
      <c r="B93" s="4" t="s">
        <v>121</v>
      </c>
      <c r="C93" s="3">
        <v>0.41699999999999998</v>
      </c>
      <c r="D93">
        <v>-1.4</v>
      </c>
      <c r="E93">
        <v>1.5</v>
      </c>
    </row>
    <row r="94" spans="1:5" x14ac:dyDescent="0.3">
      <c r="A94" t="s">
        <v>40</v>
      </c>
      <c r="B94" s="4" t="s">
        <v>121</v>
      </c>
      <c r="C94" s="3">
        <v>0.41699999999999998</v>
      </c>
      <c r="D94">
        <v>4.2</v>
      </c>
      <c r="E94">
        <v>-2.1</v>
      </c>
    </row>
    <row r="95" spans="1:5" x14ac:dyDescent="0.3">
      <c r="A95" t="s">
        <v>87</v>
      </c>
      <c r="B95" s="4" t="s">
        <v>121</v>
      </c>
      <c r="C95" s="3">
        <v>0.41699999999999998</v>
      </c>
      <c r="D95">
        <v>-3.3</v>
      </c>
      <c r="E95">
        <v>-5.5</v>
      </c>
    </row>
    <row r="96" spans="1:5" x14ac:dyDescent="0.3">
      <c r="A96" t="s">
        <v>195</v>
      </c>
      <c r="B96" s="4" t="s">
        <v>121</v>
      </c>
      <c r="C96" s="3">
        <v>0.41699999999999998</v>
      </c>
      <c r="D96">
        <v>-6.3</v>
      </c>
      <c r="E96">
        <v>-9.1999999999999993</v>
      </c>
    </row>
    <row r="97" spans="1:5" x14ac:dyDescent="0.3">
      <c r="A97" t="s">
        <v>88</v>
      </c>
      <c r="B97" s="4" t="s">
        <v>122</v>
      </c>
      <c r="C97" s="3">
        <v>0.38500000000000001</v>
      </c>
      <c r="D97">
        <v>-5.9</v>
      </c>
      <c r="E97">
        <v>-2.2999999999999998</v>
      </c>
    </row>
    <row r="98" spans="1:5" x14ac:dyDescent="0.3">
      <c r="A98" t="s">
        <v>156</v>
      </c>
      <c r="B98" s="4" t="s">
        <v>123</v>
      </c>
      <c r="C98" s="3">
        <v>0.33300000000000002</v>
      </c>
      <c r="D98">
        <v>-9.3000000000000007</v>
      </c>
      <c r="E98">
        <v>3</v>
      </c>
    </row>
    <row r="99" spans="1:5" x14ac:dyDescent="0.3">
      <c r="A99" t="s">
        <v>89</v>
      </c>
      <c r="B99" s="4" t="s">
        <v>123</v>
      </c>
      <c r="C99" s="3">
        <v>0.33300000000000002</v>
      </c>
      <c r="D99">
        <v>-0.7</v>
      </c>
      <c r="E99">
        <v>-3.5</v>
      </c>
    </row>
    <row r="100" spans="1:5" x14ac:dyDescent="0.3">
      <c r="A100" t="s">
        <v>90</v>
      </c>
      <c r="B100" s="4" t="s">
        <v>123</v>
      </c>
      <c r="C100" s="3">
        <v>0.33300000000000002</v>
      </c>
      <c r="D100">
        <v>-7.9</v>
      </c>
      <c r="E100">
        <v>-0.7</v>
      </c>
    </row>
    <row r="101" spans="1:5" x14ac:dyDescent="0.3">
      <c r="A101" t="s">
        <v>157</v>
      </c>
      <c r="B101" s="4" t="s">
        <v>123</v>
      </c>
      <c r="C101" s="3">
        <v>0.33300000000000002</v>
      </c>
      <c r="D101">
        <v>-12.6</v>
      </c>
      <c r="E101">
        <v>5.8</v>
      </c>
    </row>
    <row r="102" spans="1:5" x14ac:dyDescent="0.3">
      <c r="A102" t="s">
        <v>91</v>
      </c>
      <c r="B102" s="4" t="s">
        <v>123</v>
      </c>
      <c r="C102" s="3">
        <v>0.33300000000000002</v>
      </c>
      <c r="D102">
        <v>-8.1999999999999993</v>
      </c>
      <c r="E102">
        <v>2.4</v>
      </c>
    </row>
    <row r="103" spans="1:5" x14ac:dyDescent="0.3">
      <c r="A103" t="s">
        <v>92</v>
      </c>
      <c r="B103" s="4" t="s">
        <v>123</v>
      </c>
      <c r="C103" s="3">
        <v>0.33300000000000002</v>
      </c>
      <c r="D103">
        <v>-14.7</v>
      </c>
      <c r="E103">
        <v>-7</v>
      </c>
    </row>
    <row r="104" spans="1:5" x14ac:dyDescent="0.3">
      <c r="A104" t="s">
        <v>177</v>
      </c>
      <c r="B104" s="4" t="s">
        <v>123</v>
      </c>
      <c r="C104" s="3">
        <v>0.33300000000000002</v>
      </c>
      <c r="D104">
        <v>-9.9</v>
      </c>
      <c r="E104">
        <v>-3.6</v>
      </c>
    </row>
    <row r="105" spans="1:5" x14ac:dyDescent="0.3">
      <c r="A105" t="s">
        <v>35</v>
      </c>
      <c r="B105" s="4" t="s">
        <v>123</v>
      </c>
      <c r="C105" s="3">
        <v>0.33300000000000002</v>
      </c>
      <c r="D105">
        <v>-3.1</v>
      </c>
      <c r="E105">
        <v>-7</v>
      </c>
    </row>
    <row r="106" spans="1:5" x14ac:dyDescent="0.3">
      <c r="A106" t="s">
        <v>39</v>
      </c>
      <c r="B106" s="4" t="s">
        <v>123</v>
      </c>
      <c r="C106" s="3">
        <v>0.33300000000000002</v>
      </c>
      <c r="D106">
        <v>-1.2</v>
      </c>
      <c r="E106">
        <v>-5</v>
      </c>
    </row>
    <row r="107" spans="1:5" x14ac:dyDescent="0.3">
      <c r="A107" t="s">
        <v>158</v>
      </c>
      <c r="B107" s="4" t="s">
        <v>124</v>
      </c>
      <c r="C107" s="3">
        <v>0.25</v>
      </c>
      <c r="D107">
        <v>-4.5999999999999996</v>
      </c>
      <c r="E107">
        <v>-3.5</v>
      </c>
    </row>
    <row r="108" spans="1:5" x14ac:dyDescent="0.3">
      <c r="A108" t="s">
        <v>93</v>
      </c>
      <c r="B108" s="4" t="s">
        <v>124</v>
      </c>
      <c r="C108" s="3">
        <v>0.25</v>
      </c>
      <c r="D108">
        <v>-16.899999999999999</v>
      </c>
      <c r="E108">
        <v>-9.9</v>
      </c>
    </row>
    <row r="109" spans="1:5" x14ac:dyDescent="0.3">
      <c r="A109" t="s">
        <v>159</v>
      </c>
      <c r="B109" s="4" t="s">
        <v>124</v>
      </c>
      <c r="C109" s="3">
        <v>0.25</v>
      </c>
      <c r="D109">
        <v>-11.2</v>
      </c>
      <c r="E109">
        <v>-3.5</v>
      </c>
    </row>
    <row r="110" spans="1:5" x14ac:dyDescent="0.3">
      <c r="A110" t="s">
        <v>160</v>
      </c>
      <c r="B110" s="4" t="s">
        <v>124</v>
      </c>
      <c r="C110" s="3">
        <v>0.25</v>
      </c>
      <c r="D110">
        <v>-9.5</v>
      </c>
      <c r="E110">
        <v>-3.6</v>
      </c>
    </row>
    <row r="111" spans="1:5" x14ac:dyDescent="0.3">
      <c r="A111" t="s">
        <v>161</v>
      </c>
      <c r="B111" s="4" t="s">
        <v>124</v>
      </c>
      <c r="C111" s="3">
        <v>0.25</v>
      </c>
      <c r="D111">
        <v>-6</v>
      </c>
      <c r="E111">
        <v>-5</v>
      </c>
    </row>
    <row r="112" spans="1:5" x14ac:dyDescent="0.3">
      <c r="A112" t="s">
        <v>94</v>
      </c>
      <c r="B112" s="4" t="s">
        <v>124</v>
      </c>
      <c r="C112" s="3">
        <v>0.25</v>
      </c>
      <c r="D112">
        <v>5.3</v>
      </c>
      <c r="E112">
        <v>2.5</v>
      </c>
    </row>
    <row r="113" spans="1:5" x14ac:dyDescent="0.3">
      <c r="A113" t="s">
        <v>162</v>
      </c>
      <c r="B113" s="4" t="s">
        <v>124</v>
      </c>
      <c r="C113" s="3">
        <v>0.25</v>
      </c>
      <c r="D113">
        <v>-16.3</v>
      </c>
      <c r="E113">
        <v>-6.8</v>
      </c>
    </row>
    <row r="114" spans="1:5" x14ac:dyDescent="0.3">
      <c r="A114" t="s">
        <v>95</v>
      </c>
      <c r="B114" s="4" t="s">
        <v>124</v>
      </c>
      <c r="C114" s="3">
        <v>0.25</v>
      </c>
      <c r="D114">
        <v>-12.4</v>
      </c>
      <c r="E114">
        <v>-8.1</v>
      </c>
    </row>
    <row r="115" spans="1:5" x14ac:dyDescent="0.3">
      <c r="A115" t="s">
        <v>96</v>
      </c>
      <c r="B115" s="4" t="s">
        <v>124</v>
      </c>
      <c r="C115" s="3">
        <v>0.25</v>
      </c>
      <c r="D115">
        <v>-7.8</v>
      </c>
      <c r="E115">
        <v>-5.8</v>
      </c>
    </row>
    <row r="116" spans="1:5" x14ac:dyDescent="0.3">
      <c r="A116" t="s">
        <v>163</v>
      </c>
      <c r="B116" s="4" t="s">
        <v>124</v>
      </c>
      <c r="C116" s="3">
        <v>0.25</v>
      </c>
      <c r="D116">
        <v>-10.3</v>
      </c>
      <c r="E116">
        <v>-1.5</v>
      </c>
    </row>
    <row r="117" spans="1:5" x14ac:dyDescent="0.3">
      <c r="A117" t="s">
        <v>97</v>
      </c>
      <c r="B117" s="4" t="s">
        <v>124</v>
      </c>
      <c r="C117" s="3">
        <v>0.25</v>
      </c>
      <c r="D117">
        <v>-12</v>
      </c>
      <c r="E117">
        <v>-5.5</v>
      </c>
    </row>
    <row r="118" spans="1:5" x14ac:dyDescent="0.3">
      <c r="A118" t="s">
        <v>98</v>
      </c>
      <c r="B118" s="4" t="s">
        <v>124</v>
      </c>
      <c r="C118" s="3">
        <v>0.25</v>
      </c>
      <c r="D118">
        <v>-21.2</v>
      </c>
      <c r="E118">
        <v>-11.4</v>
      </c>
    </row>
    <row r="119" spans="1:5" x14ac:dyDescent="0.3">
      <c r="A119" t="s">
        <v>99</v>
      </c>
      <c r="B119" s="4" t="s">
        <v>125</v>
      </c>
      <c r="C119" s="3">
        <v>0.16700000000000001</v>
      </c>
      <c r="D119">
        <v>-19.7</v>
      </c>
      <c r="E119">
        <v>-0.9</v>
      </c>
    </row>
    <row r="120" spans="1:5" x14ac:dyDescent="0.3">
      <c r="A120" t="s">
        <v>164</v>
      </c>
      <c r="B120" s="4" t="s">
        <v>125</v>
      </c>
      <c r="C120" s="3">
        <v>0.16700000000000001</v>
      </c>
      <c r="D120">
        <v>-13.3</v>
      </c>
      <c r="E120">
        <v>-4.2</v>
      </c>
    </row>
    <row r="121" spans="1:5" x14ac:dyDescent="0.3">
      <c r="A121" t="s">
        <v>37</v>
      </c>
      <c r="B121" s="4" t="s">
        <v>125</v>
      </c>
      <c r="C121" s="3">
        <v>0.16700000000000001</v>
      </c>
      <c r="D121">
        <v>-16</v>
      </c>
      <c r="E121">
        <v>-12.1</v>
      </c>
    </row>
    <row r="122" spans="1:5" x14ac:dyDescent="0.3">
      <c r="A122" t="s">
        <v>100</v>
      </c>
      <c r="B122" s="4" t="s">
        <v>125</v>
      </c>
      <c r="C122" s="3">
        <v>0.16700000000000001</v>
      </c>
      <c r="D122">
        <v>-21.4</v>
      </c>
      <c r="E122">
        <v>0.3</v>
      </c>
    </row>
    <row r="123" spans="1:5" x14ac:dyDescent="0.3">
      <c r="A123" t="s">
        <v>178</v>
      </c>
      <c r="B123" s="4" t="s">
        <v>125</v>
      </c>
      <c r="C123" s="3">
        <v>0.16700000000000001</v>
      </c>
      <c r="D123">
        <v>-17.8</v>
      </c>
      <c r="E123">
        <v>2.4</v>
      </c>
    </row>
    <row r="124" spans="1:5" x14ac:dyDescent="0.3">
      <c r="A124" t="s">
        <v>165</v>
      </c>
      <c r="B124" s="4" t="s">
        <v>125</v>
      </c>
      <c r="C124" s="3">
        <v>0.16700000000000001</v>
      </c>
      <c r="D124">
        <v>-11.5</v>
      </c>
      <c r="E124">
        <v>0.8</v>
      </c>
    </row>
    <row r="125" spans="1:5" x14ac:dyDescent="0.3">
      <c r="A125" t="s">
        <v>101</v>
      </c>
      <c r="B125" s="4" t="s">
        <v>125</v>
      </c>
      <c r="C125" s="3">
        <v>0.16700000000000001</v>
      </c>
      <c r="D125">
        <v>-6.4</v>
      </c>
      <c r="E125">
        <v>-1.7</v>
      </c>
    </row>
    <row r="126" spans="1:5" x14ac:dyDescent="0.3">
      <c r="A126" t="s">
        <v>102</v>
      </c>
      <c r="B126" s="4" t="s">
        <v>125</v>
      </c>
      <c r="C126" s="3">
        <v>0.16700000000000001</v>
      </c>
      <c r="D126">
        <v>-12.1</v>
      </c>
      <c r="E126">
        <v>3.5</v>
      </c>
    </row>
    <row r="127" spans="1:5" x14ac:dyDescent="0.3">
      <c r="A127" t="s">
        <v>103</v>
      </c>
      <c r="B127" s="4" t="s">
        <v>125</v>
      </c>
      <c r="C127" s="3">
        <v>0.16700000000000001</v>
      </c>
      <c r="D127">
        <v>-20.100000000000001</v>
      </c>
      <c r="E127">
        <v>-3</v>
      </c>
    </row>
    <row r="128" spans="1:5" x14ac:dyDescent="0.3">
      <c r="A128" t="s">
        <v>104</v>
      </c>
      <c r="B128" s="4" t="s">
        <v>126</v>
      </c>
      <c r="C128" s="3">
        <v>8.3000000000000004E-2</v>
      </c>
      <c r="D128">
        <v>-14.3</v>
      </c>
      <c r="E128">
        <v>-2.4</v>
      </c>
    </row>
    <row r="129" spans="1:5" x14ac:dyDescent="0.3">
      <c r="A129" t="s">
        <v>105</v>
      </c>
      <c r="B129" s="4" t="s">
        <v>126</v>
      </c>
      <c r="C129" s="3">
        <v>8.3000000000000004E-2</v>
      </c>
      <c r="D129">
        <v>-22.9</v>
      </c>
      <c r="E129">
        <v>-1.5</v>
      </c>
    </row>
    <row r="130" spans="1:5" x14ac:dyDescent="0.3">
      <c r="A130" t="s">
        <v>166</v>
      </c>
      <c r="B130" s="4" t="s">
        <v>126</v>
      </c>
      <c r="C130" s="3">
        <v>8.3000000000000004E-2</v>
      </c>
      <c r="D130">
        <v>-19.3</v>
      </c>
      <c r="E130">
        <v>-12.2</v>
      </c>
    </row>
    <row r="131" spans="1:5" x14ac:dyDescent="0.3">
      <c r="A131" t="s">
        <v>167</v>
      </c>
      <c r="B131" s="4" t="s">
        <v>126</v>
      </c>
      <c r="C131" s="3">
        <v>8.3000000000000004E-2</v>
      </c>
      <c r="D131">
        <v>-26.8</v>
      </c>
      <c r="E131">
        <v>-3.2</v>
      </c>
    </row>
  </sheetData>
  <autoFilter ref="A1:E1" xr:uid="{7616F624-B6CB-4CDC-96BF-F4ED0726D1A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A558-5153-412C-9CEA-7DB1E982AD32}">
  <sheetPr codeName="Sheet8"/>
  <dimension ref="A1:H131"/>
  <sheetViews>
    <sheetView workbookViewId="0">
      <selection activeCell="L33" sqref="L33"/>
    </sheetView>
  </sheetViews>
  <sheetFormatPr defaultRowHeight="14.4" x14ac:dyDescent="0.3"/>
  <cols>
    <col min="1" max="1" width="14.88671875" bestFit="1" customWidth="1"/>
    <col min="2" max="2" width="14.33203125" bestFit="1" customWidth="1"/>
    <col min="3" max="3" width="8" bestFit="1" customWidth="1"/>
    <col min="4" max="4" width="10.6640625" bestFit="1" customWidth="1"/>
    <col min="5" max="5" width="8.88671875" bestFit="1" customWidth="1"/>
    <col min="6" max="6" width="8.77734375" bestFit="1" customWidth="1"/>
    <col min="7" max="7" width="7.77734375" bestFit="1" customWidth="1"/>
    <col min="8" max="8" width="12.109375" bestFit="1" customWidth="1"/>
  </cols>
  <sheetData>
    <row r="1" spans="1:8" x14ac:dyDescent="0.3">
      <c r="A1" s="6" t="s">
        <v>54</v>
      </c>
      <c r="B1" s="6" t="s">
        <v>181</v>
      </c>
      <c r="C1" s="6" t="s">
        <v>191</v>
      </c>
      <c r="D1" s="6" t="s">
        <v>287</v>
      </c>
      <c r="E1" s="6" t="s">
        <v>283</v>
      </c>
      <c r="F1" s="6" t="s">
        <v>284</v>
      </c>
      <c r="G1" s="6" t="s">
        <v>285</v>
      </c>
      <c r="H1" s="6" t="s">
        <v>286</v>
      </c>
    </row>
    <row r="2" spans="1:8" x14ac:dyDescent="0.3">
      <c r="A2" t="s">
        <v>30</v>
      </c>
      <c r="B2" t="s">
        <v>182</v>
      </c>
      <c r="C2">
        <v>30</v>
      </c>
      <c r="D2">
        <v>1</v>
      </c>
      <c r="E2">
        <v>1</v>
      </c>
      <c r="F2">
        <v>3</v>
      </c>
      <c r="G2">
        <v>1</v>
      </c>
      <c r="H2">
        <v>1</v>
      </c>
    </row>
    <row r="3" spans="1:8" x14ac:dyDescent="0.3">
      <c r="A3" t="s">
        <v>25</v>
      </c>
      <c r="B3" t="s">
        <v>182</v>
      </c>
      <c r="C3">
        <v>25.4</v>
      </c>
      <c r="D3">
        <v>2</v>
      </c>
      <c r="E3">
        <v>2</v>
      </c>
      <c r="F3">
        <v>1</v>
      </c>
      <c r="G3">
        <v>2</v>
      </c>
      <c r="H3">
        <v>3</v>
      </c>
    </row>
    <row r="4" spans="1:8" x14ac:dyDescent="0.3">
      <c r="A4" t="s">
        <v>127</v>
      </c>
      <c r="B4" t="s">
        <v>183</v>
      </c>
      <c r="C4">
        <v>24</v>
      </c>
      <c r="D4">
        <v>3</v>
      </c>
      <c r="E4">
        <v>8</v>
      </c>
      <c r="F4">
        <v>27</v>
      </c>
      <c r="G4">
        <v>4</v>
      </c>
      <c r="H4">
        <v>8</v>
      </c>
    </row>
    <row r="5" spans="1:8" x14ac:dyDescent="0.3">
      <c r="A5" t="s">
        <v>43</v>
      </c>
      <c r="B5" t="s">
        <v>183</v>
      </c>
      <c r="C5">
        <v>20.7</v>
      </c>
      <c r="D5">
        <v>4</v>
      </c>
      <c r="E5">
        <v>3</v>
      </c>
      <c r="F5">
        <v>5</v>
      </c>
      <c r="G5">
        <v>3</v>
      </c>
      <c r="H5">
        <v>4</v>
      </c>
    </row>
    <row r="6" spans="1:8" x14ac:dyDescent="0.3">
      <c r="A6" t="s">
        <v>28</v>
      </c>
      <c r="B6" t="s">
        <v>2</v>
      </c>
      <c r="C6">
        <v>17.600000000000001</v>
      </c>
      <c r="D6">
        <v>5</v>
      </c>
      <c r="E6">
        <v>9</v>
      </c>
      <c r="F6">
        <v>40</v>
      </c>
      <c r="G6">
        <v>16</v>
      </c>
      <c r="H6">
        <v>20</v>
      </c>
    </row>
    <row r="7" spans="1:8" x14ac:dyDescent="0.3">
      <c r="A7" t="s">
        <v>45</v>
      </c>
      <c r="B7" t="s">
        <v>184</v>
      </c>
      <c r="C7">
        <v>16.7</v>
      </c>
      <c r="D7">
        <v>6</v>
      </c>
      <c r="E7">
        <v>10</v>
      </c>
      <c r="F7">
        <v>43</v>
      </c>
      <c r="G7">
        <v>9</v>
      </c>
      <c r="H7">
        <v>11</v>
      </c>
    </row>
    <row r="8" spans="1:8" x14ac:dyDescent="0.3">
      <c r="A8" t="s">
        <v>128</v>
      </c>
      <c r="B8" t="s">
        <v>2</v>
      </c>
      <c r="C8">
        <v>16.2</v>
      </c>
      <c r="D8">
        <v>7</v>
      </c>
      <c r="E8">
        <v>4</v>
      </c>
      <c r="F8">
        <v>18</v>
      </c>
      <c r="G8">
        <v>10</v>
      </c>
      <c r="H8">
        <v>23</v>
      </c>
    </row>
    <row r="9" spans="1:8" x14ac:dyDescent="0.3">
      <c r="A9" t="s">
        <v>29</v>
      </c>
      <c r="B9" t="s">
        <v>185</v>
      </c>
      <c r="C9">
        <v>15.8</v>
      </c>
      <c r="D9">
        <v>8</v>
      </c>
      <c r="E9">
        <v>13</v>
      </c>
      <c r="F9">
        <v>16</v>
      </c>
      <c r="G9">
        <v>12</v>
      </c>
      <c r="H9">
        <v>22</v>
      </c>
    </row>
    <row r="10" spans="1:8" x14ac:dyDescent="0.3">
      <c r="A10" t="s">
        <v>171</v>
      </c>
      <c r="B10" t="s">
        <v>2</v>
      </c>
      <c r="C10">
        <v>15.3</v>
      </c>
      <c r="D10">
        <v>9</v>
      </c>
      <c r="E10">
        <v>38</v>
      </c>
      <c r="F10">
        <v>24</v>
      </c>
      <c r="G10">
        <v>32</v>
      </c>
      <c r="H10">
        <v>56</v>
      </c>
    </row>
    <row r="11" spans="1:8" x14ac:dyDescent="0.3">
      <c r="A11" t="s">
        <v>31</v>
      </c>
      <c r="B11" t="s">
        <v>1</v>
      </c>
      <c r="C11">
        <v>15.3</v>
      </c>
      <c r="D11">
        <v>10</v>
      </c>
      <c r="E11">
        <v>6</v>
      </c>
      <c r="F11">
        <v>54</v>
      </c>
      <c r="G11">
        <v>5</v>
      </c>
      <c r="H11">
        <v>2</v>
      </c>
    </row>
    <row r="12" spans="1:8" x14ac:dyDescent="0.3">
      <c r="A12" t="s">
        <v>42</v>
      </c>
      <c r="B12" t="s">
        <v>186</v>
      </c>
      <c r="C12">
        <v>14.5</v>
      </c>
      <c r="D12">
        <v>11</v>
      </c>
      <c r="E12">
        <v>27</v>
      </c>
      <c r="F12">
        <v>47</v>
      </c>
      <c r="G12">
        <v>17</v>
      </c>
      <c r="H12">
        <v>18</v>
      </c>
    </row>
    <row r="13" spans="1:8" x14ac:dyDescent="0.3">
      <c r="A13" t="s">
        <v>62</v>
      </c>
      <c r="B13" t="s">
        <v>185</v>
      </c>
      <c r="C13">
        <v>14.2</v>
      </c>
      <c r="D13">
        <v>12</v>
      </c>
      <c r="E13">
        <v>21</v>
      </c>
      <c r="F13">
        <v>57</v>
      </c>
      <c r="G13">
        <v>13</v>
      </c>
      <c r="H13">
        <v>9</v>
      </c>
    </row>
    <row r="14" spans="1:8" x14ac:dyDescent="0.3">
      <c r="A14" t="s">
        <v>33</v>
      </c>
      <c r="B14" t="s">
        <v>183</v>
      </c>
      <c r="C14">
        <v>13.3</v>
      </c>
      <c r="D14">
        <v>13</v>
      </c>
      <c r="E14">
        <v>22</v>
      </c>
      <c r="F14">
        <v>35</v>
      </c>
      <c r="G14">
        <v>7</v>
      </c>
      <c r="H14">
        <v>14</v>
      </c>
    </row>
    <row r="15" spans="1:8" x14ac:dyDescent="0.3">
      <c r="A15" t="s">
        <v>51</v>
      </c>
      <c r="B15" t="s">
        <v>182</v>
      </c>
      <c r="C15">
        <v>12.5</v>
      </c>
      <c r="D15">
        <v>14</v>
      </c>
      <c r="E15">
        <v>29</v>
      </c>
      <c r="F15">
        <v>52</v>
      </c>
      <c r="G15">
        <v>30</v>
      </c>
      <c r="H15">
        <v>28</v>
      </c>
    </row>
    <row r="16" spans="1:8" x14ac:dyDescent="0.3">
      <c r="A16" t="s">
        <v>44</v>
      </c>
      <c r="B16" t="s">
        <v>2</v>
      </c>
      <c r="C16">
        <v>12.4</v>
      </c>
      <c r="D16">
        <v>15</v>
      </c>
      <c r="E16">
        <v>7</v>
      </c>
      <c r="F16">
        <v>25</v>
      </c>
      <c r="G16">
        <v>6</v>
      </c>
      <c r="H16">
        <v>7</v>
      </c>
    </row>
    <row r="17" spans="1:8" x14ac:dyDescent="0.3">
      <c r="A17" t="s">
        <v>130</v>
      </c>
      <c r="B17" t="s">
        <v>185</v>
      </c>
      <c r="C17">
        <v>12.1</v>
      </c>
      <c r="D17">
        <v>16</v>
      </c>
      <c r="E17">
        <v>23</v>
      </c>
      <c r="F17">
        <v>63</v>
      </c>
      <c r="G17">
        <v>26</v>
      </c>
      <c r="H17">
        <v>30</v>
      </c>
    </row>
    <row r="18" spans="1:8" x14ac:dyDescent="0.3">
      <c r="A18" t="s">
        <v>173</v>
      </c>
      <c r="B18" t="s">
        <v>183</v>
      </c>
      <c r="C18">
        <v>11.8</v>
      </c>
      <c r="D18">
        <v>17</v>
      </c>
      <c r="E18">
        <v>37</v>
      </c>
      <c r="F18">
        <v>10</v>
      </c>
      <c r="G18">
        <v>14</v>
      </c>
      <c r="H18">
        <v>33</v>
      </c>
    </row>
    <row r="19" spans="1:8" x14ac:dyDescent="0.3">
      <c r="A19" t="s">
        <v>63</v>
      </c>
      <c r="B19" t="s">
        <v>182</v>
      </c>
      <c r="C19">
        <v>11</v>
      </c>
      <c r="D19">
        <v>18</v>
      </c>
      <c r="E19">
        <v>12</v>
      </c>
      <c r="F19">
        <v>19</v>
      </c>
      <c r="G19">
        <v>8</v>
      </c>
      <c r="H19">
        <v>16</v>
      </c>
    </row>
    <row r="20" spans="1:8" x14ac:dyDescent="0.3">
      <c r="A20" t="s">
        <v>129</v>
      </c>
      <c r="B20" t="s">
        <v>183</v>
      </c>
      <c r="C20">
        <v>10.8</v>
      </c>
      <c r="D20">
        <v>19</v>
      </c>
      <c r="E20">
        <v>5</v>
      </c>
      <c r="F20">
        <v>13</v>
      </c>
      <c r="G20">
        <v>19</v>
      </c>
      <c r="H20">
        <v>39</v>
      </c>
    </row>
    <row r="21" spans="1:8" x14ac:dyDescent="0.3">
      <c r="A21" t="s">
        <v>79</v>
      </c>
      <c r="B21" t="s">
        <v>182</v>
      </c>
      <c r="C21">
        <v>9.9</v>
      </c>
      <c r="D21">
        <v>20</v>
      </c>
      <c r="E21">
        <v>48</v>
      </c>
      <c r="F21">
        <v>4</v>
      </c>
      <c r="G21">
        <v>29</v>
      </c>
      <c r="H21">
        <v>58</v>
      </c>
    </row>
    <row r="22" spans="1:8" x14ac:dyDescent="0.3">
      <c r="A22" t="s">
        <v>50</v>
      </c>
      <c r="B22" t="s">
        <v>182</v>
      </c>
      <c r="C22">
        <v>9.8000000000000007</v>
      </c>
      <c r="D22">
        <v>21</v>
      </c>
      <c r="E22">
        <v>14</v>
      </c>
      <c r="F22">
        <v>2</v>
      </c>
      <c r="G22">
        <v>20</v>
      </c>
      <c r="H22">
        <v>41</v>
      </c>
    </row>
    <row r="23" spans="1:8" x14ac:dyDescent="0.3">
      <c r="A23" t="s">
        <v>46</v>
      </c>
      <c r="B23" t="s">
        <v>185</v>
      </c>
      <c r="C23">
        <v>9.6</v>
      </c>
      <c r="D23">
        <v>22</v>
      </c>
      <c r="E23">
        <v>15</v>
      </c>
      <c r="F23">
        <v>45</v>
      </c>
      <c r="G23">
        <v>11</v>
      </c>
      <c r="H23">
        <v>13</v>
      </c>
    </row>
    <row r="24" spans="1:8" x14ac:dyDescent="0.3">
      <c r="A24" t="s">
        <v>142</v>
      </c>
      <c r="B24" t="s">
        <v>185</v>
      </c>
      <c r="C24">
        <v>9.5</v>
      </c>
      <c r="D24">
        <v>23</v>
      </c>
      <c r="E24">
        <v>35</v>
      </c>
      <c r="F24">
        <v>36</v>
      </c>
      <c r="G24">
        <v>43</v>
      </c>
      <c r="H24">
        <v>57</v>
      </c>
    </row>
    <row r="25" spans="1:8" x14ac:dyDescent="0.3">
      <c r="A25" t="s">
        <v>40</v>
      </c>
      <c r="B25" t="s">
        <v>2</v>
      </c>
      <c r="C25">
        <v>9.5</v>
      </c>
      <c r="D25">
        <v>24</v>
      </c>
      <c r="E25">
        <v>56</v>
      </c>
      <c r="F25">
        <v>31</v>
      </c>
      <c r="G25">
        <v>28</v>
      </c>
      <c r="H25">
        <v>55</v>
      </c>
    </row>
    <row r="26" spans="1:8" x14ac:dyDescent="0.3">
      <c r="A26" t="s">
        <v>66</v>
      </c>
      <c r="B26" t="s">
        <v>183</v>
      </c>
      <c r="C26">
        <v>9.4</v>
      </c>
      <c r="D26">
        <v>25</v>
      </c>
      <c r="E26">
        <v>18</v>
      </c>
      <c r="F26">
        <v>15</v>
      </c>
      <c r="G26">
        <v>25</v>
      </c>
      <c r="H26">
        <v>47</v>
      </c>
    </row>
    <row r="27" spans="1:8" x14ac:dyDescent="0.3">
      <c r="A27" t="s">
        <v>73</v>
      </c>
      <c r="B27" t="s">
        <v>182</v>
      </c>
      <c r="C27">
        <v>9.3000000000000007</v>
      </c>
      <c r="D27">
        <v>26</v>
      </c>
      <c r="E27">
        <v>46</v>
      </c>
      <c r="F27">
        <v>6</v>
      </c>
      <c r="G27">
        <v>18</v>
      </c>
      <c r="H27">
        <v>27</v>
      </c>
    </row>
    <row r="28" spans="1:8" x14ac:dyDescent="0.3">
      <c r="A28" t="s">
        <v>65</v>
      </c>
      <c r="B28" t="s">
        <v>183</v>
      </c>
      <c r="C28">
        <v>9.1</v>
      </c>
      <c r="D28">
        <v>27</v>
      </c>
      <c r="E28">
        <v>28</v>
      </c>
      <c r="F28">
        <v>44</v>
      </c>
      <c r="G28">
        <v>22</v>
      </c>
      <c r="H28">
        <v>26</v>
      </c>
    </row>
    <row r="29" spans="1:8" x14ac:dyDescent="0.3">
      <c r="A29" t="s">
        <v>48</v>
      </c>
      <c r="B29" t="s">
        <v>182</v>
      </c>
      <c r="C29">
        <v>8.8000000000000007</v>
      </c>
      <c r="D29">
        <v>28</v>
      </c>
      <c r="E29">
        <v>19</v>
      </c>
      <c r="F29">
        <v>32</v>
      </c>
      <c r="G29">
        <v>15</v>
      </c>
      <c r="H29">
        <v>15</v>
      </c>
    </row>
    <row r="30" spans="1:8" x14ac:dyDescent="0.3">
      <c r="A30" t="s">
        <v>94</v>
      </c>
      <c r="B30" t="s">
        <v>183</v>
      </c>
      <c r="C30">
        <v>8.5</v>
      </c>
      <c r="D30">
        <v>29</v>
      </c>
      <c r="E30">
        <v>84</v>
      </c>
      <c r="F30">
        <v>11</v>
      </c>
      <c r="G30">
        <v>40</v>
      </c>
      <c r="H30">
        <v>76</v>
      </c>
    </row>
    <row r="31" spans="1:8" x14ac:dyDescent="0.3">
      <c r="A31" t="s">
        <v>32</v>
      </c>
      <c r="B31" t="s">
        <v>186</v>
      </c>
      <c r="C31">
        <v>8.4</v>
      </c>
      <c r="D31">
        <v>30</v>
      </c>
      <c r="E31">
        <v>20</v>
      </c>
      <c r="F31">
        <v>8</v>
      </c>
      <c r="G31">
        <v>23</v>
      </c>
      <c r="H31">
        <v>37</v>
      </c>
    </row>
    <row r="32" spans="1:8" x14ac:dyDescent="0.3">
      <c r="A32" t="s">
        <v>68</v>
      </c>
      <c r="B32" t="s">
        <v>186</v>
      </c>
      <c r="C32">
        <v>8.4</v>
      </c>
      <c r="D32">
        <v>31</v>
      </c>
      <c r="E32">
        <v>36</v>
      </c>
      <c r="F32">
        <v>76</v>
      </c>
      <c r="G32">
        <v>41</v>
      </c>
      <c r="H32">
        <v>36</v>
      </c>
    </row>
    <row r="33" spans="1:8" x14ac:dyDescent="0.3">
      <c r="A33" t="s">
        <v>38</v>
      </c>
      <c r="B33" t="s">
        <v>183</v>
      </c>
      <c r="C33">
        <v>8.3000000000000007</v>
      </c>
      <c r="D33">
        <v>32</v>
      </c>
      <c r="E33">
        <v>16</v>
      </c>
      <c r="F33">
        <v>23</v>
      </c>
      <c r="G33">
        <v>33</v>
      </c>
      <c r="H33">
        <v>54</v>
      </c>
    </row>
    <row r="34" spans="1:8" x14ac:dyDescent="0.3">
      <c r="A34" t="s">
        <v>168</v>
      </c>
      <c r="B34" t="s">
        <v>187</v>
      </c>
      <c r="C34">
        <v>7.9</v>
      </c>
      <c r="D34">
        <v>33</v>
      </c>
      <c r="E34">
        <v>39</v>
      </c>
      <c r="F34">
        <v>81</v>
      </c>
      <c r="G34">
        <v>55</v>
      </c>
      <c r="H34">
        <v>38</v>
      </c>
    </row>
    <row r="35" spans="1:8" x14ac:dyDescent="0.3">
      <c r="A35" t="s">
        <v>34</v>
      </c>
      <c r="B35" t="s">
        <v>182</v>
      </c>
      <c r="C35">
        <v>7.6</v>
      </c>
      <c r="D35">
        <v>34</v>
      </c>
      <c r="E35">
        <v>67</v>
      </c>
      <c r="F35">
        <v>17</v>
      </c>
      <c r="G35">
        <v>45</v>
      </c>
      <c r="H35">
        <v>62</v>
      </c>
    </row>
    <row r="36" spans="1:8" x14ac:dyDescent="0.3">
      <c r="A36" t="s">
        <v>140</v>
      </c>
      <c r="B36" t="s">
        <v>2</v>
      </c>
      <c r="C36">
        <v>7.2</v>
      </c>
      <c r="D36">
        <v>35</v>
      </c>
      <c r="E36">
        <v>31</v>
      </c>
      <c r="F36">
        <v>39</v>
      </c>
      <c r="G36">
        <v>35</v>
      </c>
      <c r="H36">
        <v>48</v>
      </c>
    </row>
    <row r="37" spans="1:8" x14ac:dyDescent="0.3">
      <c r="A37" t="s">
        <v>172</v>
      </c>
      <c r="B37" t="s">
        <v>182</v>
      </c>
      <c r="C37">
        <v>7.1</v>
      </c>
      <c r="D37">
        <v>36</v>
      </c>
      <c r="E37">
        <v>41</v>
      </c>
      <c r="F37">
        <v>29</v>
      </c>
      <c r="G37">
        <v>54</v>
      </c>
      <c r="H37">
        <v>71</v>
      </c>
    </row>
    <row r="38" spans="1:8" x14ac:dyDescent="0.3">
      <c r="A38" t="s">
        <v>47</v>
      </c>
      <c r="B38" t="s">
        <v>1</v>
      </c>
      <c r="C38">
        <v>6.9</v>
      </c>
      <c r="D38">
        <v>37</v>
      </c>
      <c r="E38">
        <v>17</v>
      </c>
      <c r="F38">
        <v>78</v>
      </c>
      <c r="G38">
        <v>27</v>
      </c>
      <c r="H38">
        <v>10</v>
      </c>
    </row>
    <row r="39" spans="1:8" x14ac:dyDescent="0.3">
      <c r="A39" t="s">
        <v>170</v>
      </c>
      <c r="B39" t="s">
        <v>188</v>
      </c>
      <c r="C39">
        <v>6.5</v>
      </c>
      <c r="D39">
        <v>38</v>
      </c>
      <c r="E39">
        <v>55</v>
      </c>
      <c r="F39">
        <v>82</v>
      </c>
      <c r="G39">
        <v>36</v>
      </c>
      <c r="H39">
        <v>29</v>
      </c>
    </row>
    <row r="40" spans="1:8" x14ac:dyDescent="0.3">
      <c r="A40" t="s">
        <v>139</v>
      </c>
      <c r="B40" t="s">
        <v>186</v>
      </c>
      <c r="C40">
        <v>6.4</v>
      </c>
      <c r="D40">
        <v>39</v>
      </c>
      <c r="E40">
        <v>49</v>
      </c>
      <c r="F40">
        <v>61</v>
      </c>
      <c r="G40">
        <v>61</v>
      </c>
      <c r="H40">
        <v>63</v>
      </c>
    </row>
    <row r="41" spans="1:8" x14ac:dyDescent="0.3">
      <c r="A41" t="s">
        <v>49</v>
      </c>
      <c r="B41" t="s">
        <v>184</v>
      </c>
      <c r="C41">
        <v>5.9</v>
      </c>
      <c r="D41">
        <v>40</v>
      </c>
      <c r="E41">
        <v>25</v>
      </c>
      <c r="F41">
        <v>70</v>
      </c>
      <c r="G41">
        <v>21</v>
      </c>
      <c r="H41">
        <v>17</v>
      </c>
    </row>
    <row r="42" spans="1:8" x14ac:dyDescent="0.3">
      <c r="A42" t="s">
        <v>138</v>
      </c>
      <c r="B42" t="s">
        <v>189</v>
      </c>
      <c r="C42">
        <v>5.9</v>
      </c>
      <c r="D42">
        <v>41</v>
      </c>
      <c r="E42">
        <v>61</v>
      </c>
      <c r="F42">
        <v>92</v>
      </c>
      <c r="G42">
        <v>64</v>
      </c>
      <c r="H42">
        <v>43</v>
      </c>
    </row>
    <row r="43" spans="1:8" x14ac:dyDescent="0.3">
      <c r="A43" t="s">
        <v>36</v>
      </c>
      <c r="B43" t="s">
        <v>182</v>
      </c>
      <c r="C43">
        <v>5.8</v>
      </c>
      <c r="D43">
        <v>42</v>
      </c>
      <c r="E43">
        <v>51</v>
      </c>
      <c r="F43">
        <v>14</v>
      </c>
      <c r="G43">
        <v>31</v>
      </c>
      <c r="H43">
        <v>52</v>
      </c>
    </row>
    <row r="44" spans="1:8" x14ac:dyDescent="0.3">
      <c r="A44" t="s">
        <v>52</v>
      </c>
      <c r="B44" t="s">
        <v>185</v>
      </c>
      <c r="C44">
        <v>5.8</v>
      </c>
      <c r="D44">
        <v>43</v>
      </c>
      <c r="E44">
        <v>69</v>
      </c>
      <c r="F44">
        <v>42</v>
      </c>
      <c r="G44">
        <v>63</v>
      </c>
      <c r="H44">
        <v>70</v>
      </c>
    </row>
    <row r="45" spans="1:8" x14ac:dyDescent="0.3">
      <c r="A45" t="s">
        <v>192</v>
      </c>
      <c r="B45" t="s">
        <v>1</v>
      </c>
      <c r="C45">
        <v>5.0999999999999996</v>
      </c>
      <c r="D45">
        <v>44</v>
      </c>
      <c r="E45">
        <v>50</v>
      </c>
      <c r="F45">
        <v>84</v>
      </c>
      <c r="G45">
        <v>52</v>
      </c>
      <c r="H45">
        <v>45</v>
      </c>
    </row>
    <row r="46" spans="1:8" x14ac:dyDescent="0.3">
      <c r="A46" t="s">
        <v>53</v>
      </c>
      <c r="B46" t="s">
        <v>187</v>
      </c>
      <c r="C46">
        <v>5.0999999999999996</v>
      </c>
      <c r="D46">
        <v>45</v>
      </c>
      <c r="E46">
        <v>34</v>
      </c>
      <c r="F46">
        <v>130</v>
      </c>
      <c r="G46">
        <v>47</v>
      </c>
      <c r="H46">
        <v>5</v>
      </c>
    </row>
    <row r="47" spans="1:8" x14ac:dyDescent="0.3">
      <c r="A47" t="s">
        <v>81</v>
      </c>
      <c r="B47" t="s">
        <v>185</v>
      </c>
      <c r="C47">
        <v>4.9000000000000004</v>
      </c>
      <c r="D47">
        <v>46</v>
      </c>
      <c r="E47">
        <v>70</v>
      </c>
      <c r="F47">
        <v>50</v>
      </c>
      <c r="G47">
        <v>38</v>
      </c>
      <c r="H47">
        <v>46</v>
      </c>
    </row>
    <row r="48" spans="1:8" x14ac:dyDescent="0.3">
      <c r="A48" t="s">
        <v>78</v>
      </c>
      <c r="B48" t="s">
        <v>185</v>
      </c>
      <c r="C48">
        <v>4.8</v>
      </c>
      <c r="D48">
        <v>47</v>
      </c>
      <c r="E48">
        <v>52</v>
      </c>
      <c r="F48">
        <v>49</v>
      </c>
      <c r="G48">
        <v>50</v>
      </c>
      <c r="H48">
        <v>68</v>
      </c>
    </row>
    <row r="49" spans="1:8" x14ac:dyDescent="0.3">
      <c r="A49" t="s">
        <v>133</v>
      </c>
      <c r="B49" t="s">
        <v>187</v>
      </c>
      <c r="C49">
        <v>4.8</v>
      </c>
      <c r="D49">
        <v>48</v>
      </c>
      <c r="E49">
        <v>11</v>
      </c>
      <c r="F49">
        <v>101</v>
      </c>
      <c r="G49">
        <v>34</v>
      </c>
      <c r="H49">
        <v>12</v>
      </c>
    </row>
    <row r="50" spans="1:8" x14ac:dyDescent="0.3">
      <c r="A50" t="s">
        <v>151</v>
      </c>
      <c r="B50" t="s">
        <v>2</v>
      </c>
      <c r="C50">
        <v>4.2</v>
      </c>
      <c r="D50">
        <v>49</v>
      </c>
      <c r="E50">
        <v>54</v>
      </c>
      <c r="F50">
        <v>26</v>
      </c>
      <c r="G50">
        <v>49</v>
      </c>
      <c r="H50">
        <v>77</v>
      </c>
    </row>
    <row r="51" spans="1:8" x14ac:dyDescent="0.3">
      <c r="A51" t="s">
        <v>147</v>
      </c>
      <c r="B51" t="s">
        <v>2</v>
      </c>
      <c r="C51">
        <v>4</v>
      </c>
      <c r="D51">
        <v>50</v>
      </c>
      <c r="E51">
        <v>40</v>
      </c>
      <c r="F51">
        <v>30</v>
      </c>
      <c r="G51">
        <v>48</v>
      </c>
      <c r="H51">
        <v>72</v>
      </c>
    </row>
    <row r="52" spans="1:8" x14ac:dyDescent="0.3">
      <c r="A52" t="s">
        <v>153</v>
      </c>
      <c r="B52" t="s">
        <v>185</v>
      </c>
      <c r="C52">
        <v>3.8</v>
      </c>
      <c r="D52">
        <v>51</v>
      </c>
      <c r="E52">
        <v>68</v>
      </c>
      <c r="F52">
        <v>41</v>
      </c>
      <c r="G52">
        <v>53</v>
      </c>
      <c r="H52">
        <v>74</v>
      </c>
    </row>
    <row r="53" spans="1:8" x14ac:dyDescent="0.3">
      <c r="A53" t="s">
        <v>146</v>
      </c>
      <c r="B53" t="s">
        <v>186</v>
      </c>
      <c r="C53">
        <v>3.5</v>
      </c>
      <c r="D53">
        <v>52</v>
      </c>
      <c r="E53">
        <v>59</v>
      </c>
      <c r="F53">
        <v>69</v>
      </c>
      <c r="G53">
        <v>51</v>
      </c>
      <c r="H53">
        <v>59</v>
      </c>
    </row>
    <row r="54" spans="1:8" x14ac:dyDescent="0.3">
      <c r="A54" t="s">
        <v>135</v>
      </c>
      <c r="B54" t="s">
        <v>188</v>
      </c>
      <c r="C54">
        <v>2.8</v>
      </c>
      <c r="D54">
        <v>53</v>
      </c>
      <c r="E54">
        <v>30</v>
      </c>
      <c r="F54">
        <v>95</v>
      </c>
      <c r="G54">
        <v>37</v>
      </c>
      <c r="H54">
        <v>19</v>
      </c>
    </row>
    <row r="55" spans="1:8" x14ac:dyDescent="0.3">
      <c r="A55" t="s">
        <v>174</v>
      </c>
      <c r="B55" t="s">
        <v>186</v>
      </c>
      <c r="C55">
        <v>2.7</v>
      </c>
      <c r="D55">
        <v>54</v>
      </c>
      <c r="E55">
        <v>63</v>
      </c>
      <c r="F55">
        <v>68</v>
      </c>
      <c r="G55">
        <v>42</v>
      </c>
      <c r="H55">
        <v>40</v>
      </c>
    </row>
    <row r="56" spans="1:8" x14ac:dyDescent="0.3">
      <c r="A56" t="s">
        <v>193</v>
      </c>
      <c r="B56" t="s">
        <v>1</v>
      </c>
      <c r="C56">
        <v>2.2999999999999998</v>
      </c>
      <c r="D56">
        <v>55</v>
      </c>
      <c r="E56">
        <v>42</v>
      </c>
      <c r="F56">
        <v>75</v>
      </c>
      <c r="G56">
        <v>58</v>
      </c>
      <c r="H56">
        <v>42</v>
      </c>
    </row>
    <row r="57" spans="1:8" x14ac:dyDescent="0.3">
      <c r="A57" t="s">
        <v>69</v>
      </c>
      <c r="B57" t="s">
        <v>184</v>
      </c>
      <c r="C57">
        <v>1.9</v>
      </c>
      <c r="D57">
        <v>56</v>
      </c>
      <c r="E57">
        <v>72</v>
      </c>
      <c r="F57">
        <v>106</v>
      </c>
      <c r="G57">
        <v>77</v>
      </c>
      <c r="H57">
        <v>49</v>
      </c>
    </row>
    <row r="58" spans="1:8" x14ac:dyDescent="0.3">
      <c r="A58" t="s">
        <v>194</v>
      </c>
      <c r="B58" t="s">
        <v>189</v>
      </c>
      <c r="C58">
        <v>1.8</v>
      </c>
      <c r="D58">
        <v>57</v>
      </c>
      <c r="E58">
        <v>26</v>
      </c>
      <c r="F58">
        <v>118</v>
      </c>
      <c r="G58">
        <v>62</v>
      </c>
      <c r="H58">
        <v>25</v>
      </c>
    </row>
    <row r="59" spans="1:8" x14ac:dyDescent="0.3">
      <c r="A59" t="s">
        <v>35</v>
      </c>
      <c r="B59" t="s">
        <v>186</v>
      </c>
      <c r="C59">
        <v>1.7</v>
      </c>
      <c r="D59">
        <v>58</v>
      </c>
      <c r="E59">
        <v>87</v>
      </c>
      <c r="F59">
        <v>56</v>
      </c>
      <c r="G59">
        <v>85</v>
      </c>
      <c r="H59">
        <v>99</v>
      </c>
    </row>
    <row r="60" spans="1:8" x14ac:dyDescent="0.3">
      <c r="A60" t="s">
        <v>70</v>
      </c>
      <c r="B60" t="s">
        <v>188</v>
      </c>
      <c r="C60">
        <v>1.5</v>
      </c>
      <c r="D60">
        <v>59</v>
      </c>
      <c r="E60">
        <v>65</v>
      </c>
      <c r="F60">
        <v>97</v>
      </c>
      <c r="G60">
        <v>69</v>
      </c>
      <c r="H60">
        <v>51</v>
      </c>
    </row>
    <row r="61" spans="1:8" x14ac:dyDescent="0.3">
      <c r="A61" t="s">
        <v>67</v>
      </c>
      <c r="B61" t="s">
        <v>189</v>
      </c>
      <c r="C61">
        <v>1.4</v>
      </c>
      <c r="D61">
        <v>60</v>
      </c>
      <c r="E61">
        <v>47</v>
      </c>
      <c r="F61">
        <v>46</v>
      </c>
      <c r="G61">
        <v>46</v>
      </c>
      <c r="H61">
        <v>31</v>
      </c>
    </row>
    <row r="62" spans="1:8" x14ac:dyDescent="0.3">
      <c r="A62" t="s">
        <v>64</v>
      </c>
      <c r="B62" t="s">
        <v>184</v>
      </c>
      <c r="C62">
        <v>1.2</v>
      </c>
      <c r="D62">
        <v>61</v>
      </c>
      <c r="E62">
        <v>44</v>
      </c>
      <c r="F62">
        <v>86</v>
      </c>
      <c r="G62">
        <v>39</v>
      </c>
      <c r="H62">
        <v>21</v>
      </c>
    </row>
    <row r="63" spans="1:8" x14ac:dyDescent="0.3">
      <c r="A63" t="s">
        <v>39</v>
      </c>
      <c r="B63" t="s">
        <v>186</v>
      </c>
      <c r="C63">
        <v>1.1000000000000001</v>
      </c>
      <c r="D63">
        <v>62</v>
      </c>
      <c r="E63">
        <v>97</v>
      </c>
      <c r="F63">
        <v>62</v>
      </c>
      <c r="G63">
        <v>84</v>
      </c>
      <c r="H63">
        <v>86</v>
      </c>
    </row>
    <row r="64" spans="1:8" x14ac:dyDescent="0.3">
      <c r="A64" t="s">
        <v>72</v>
      </c>
      <c r="B64" t="s">
        <v>183</v>
      </c>
      <c r="C64">
        <v>1.1000000000000001</v>
      </c>
      <c r="D64">
        <v>63</v>
      </c>
      <c r="E64">
        <v>45</v>
      </c>
      <c r="F64">
        <v>21</v>
      </c>
      <c r="G64">
        <v>57</v>
      </c>
      <c r="H64">
        <v>79</v>
      </c>
    </row>
    <row r="65" spans="1:8" x14ac:dyDescent="0.3">
      <c r="A65" t="s">
        <v>150</v>
      </c>
      <c r="B65" t="s">
        <v>185</v>
      </c>
      <c r="C65">
        <v>1.1000000000000001</v>
      </c>
      <c r="D65">
        <v>64</v>
      </c>
      <c r="E65">
        <v>74</v>
      </c>
      <c r="F65">
        <v>60</v>
      </c>
      <c r="G65">
        <v>68</v>
      </c>
      <c r="H65">
        <v>73</v>
      </c>
    </row>
    <row r="66" spans="1:8" x14ac:dyDescent="0.3">
      <c r="A66" t="s">
        <v>74</v>
      </c>
      <c r="B66" t="s">
        <v>190</v>
      </c>
      <c r="C66">
        <v>1</v>
      </c>
      <c r="D66">
        <v>65</v>
      </c>
      <c r="E66">
        <v>94</v>
      </c>
      <c r="F66">
        <v>108</v>
      </c>
      <c r="G66">
        <v>78</v>
      </c>
      <c r="H66">
        <v>35</v>
      </c>
    </row>
    <row r="67" spans="1:8" x14ac:dyDescent="0.3">
      <c r="A67" t="s">
        <v>134</v>
      </c>
      <c r="B67" t="s">
        <v>188</v>
      </c>
      <c r="C67">
        <v>0.7</v>
      </c>
      <c r="D67">
        <v>66</v>
      </c>
      <c r="E67">
        <v>33</v>
      </c>
      <c r="F67">
        <v>110</v>
      </c>
      <c r="G67">
        <v>24</v>
      </c>
      <c r="H67">
        <v>6</v>
      </c>
    </row>
    <row r="68" spans="1:8" x14ac:dyDescent="0.3">
      <c r="A68" t="s">
        <v>85</v>
      </c>
      <c r="B68" t="s">
        <v>183</v>
      </c>
      <c r="C68">
        <v>0.5</v>
      </c>
      <c r="D68">
        <v>67</v>
      </c>
      <c r="E68">
        <v>73</v>
      </c>
      <c r="F68">
        <v>53</v>
      </c>
      <c r="G68">
        <v>60</v>
      </c>
      <c r="H68">
        <v>82</v>
      </c>
    </row>
    <row r="69" spans="1:8" x14ac:dyDescent="0.3">
      <c r="A69" t="s">
        <v>195</v>
      </c>
      <c r="B69" t="s">
        <v>2</v>
      </c>
      <c r="C69">
        <v>0.4</v>
      </c>
      <c r="D69">
        <v>68</v>
      </c>
      <c r="E69">
        <v>64</v>
      </c>
      <c r="F69">
        <v>28</v>
      </c>
      <c r="G69">
        <v>66</v>
      </c>
      <c r="H69">
        <v>96</v>
      </c>
    </row>
    <row r="70" spans="1:8" x14ac:dyDescent="0.3">
      <c r="A70" t="s">
        <v>180</v>
      </c>
      <c r="B70" t="s">
        <v>182</v>
      </c>
      <c r="C70">
        <v>0.3</v>
      </c>
      <c r="D70">
        <v>69</v>
      </c>
      <c r="E70">
        <v>43</v>
      </c>
      <c r="F70">
        <v>9</v>
      </c>
      <c r="G70">
        <v>75</v>
      </c>
      <c r="H70">
        <v>95</v>
      </c>
    </row>
    <row r="71" spans="1:8" x14ac:dyDescent="0.3">
      <c r="A71" t="s">
        <v>71</v>
      </c>
      <c r="B71" t="s">
        <v>189</v>
      </c>
      <c r="C71">
        <v>0.1</v>
      </c>
      <c r="D71">
        <v>70</v>
      </c>
      <c r="E71">
        <v>78</v>
      </c>
      <c r="F71">
        <v>113</v>
      </c>
      <c r="G71">
        <v>65</v>
      </c>
      <c r="H71">
        <v>34</v>
      </c>
    </row>
    <row r="72" spans="1:8" x14ac:dyDescent="0.3">
      <c r="A72" t="s">
        <v>196</v>
      </c>
      <c r="B72" t="s">
        <v>185</v>
      </c>
      <c r="C72">
        <v>0</v>
      </c>
      <c r="D72">
        <v>71</v>
      </c>
      <c r="E72">
        <v>75</v>
      </c>
      <c r="F72">
        <v>72</v>
      </c>
      <c r="G72">
        <v>70</v>
      </c>
      <c r="H72">
        <v>65</v>
      </c>
    </row>
    <row r="73" spans="1:8" x14ac:dyDescent="0.3">
      <c r="A73" t="s">
        <v>132</v>
      </c>
      <c r="B73" t="s">
        <v>188</v>
      </c>
      <c r="C73">
        <v>0</v>
      </c>
      <c r="D73">
        <v>72</v>
      </c>
      <c r="E73">
        <v>24</v>
      </c>
      <c r="F73">
        <v>102</v>
      </c>
      <c r="G73">
        <v>59</v>
      </c>
      <c r="H73">
        <v>24</v>
      </c>
    </row>
    <row r="74" spans="1:8" x14ac:dyDescent="0.3">
      <c r="A74" t="s">
        <v>83</v>
      </c>
      <c r="B74" t="s">
        <v>186</v>
      </c>
      <c r="C74">
        <v>-0.1</v>
      </c>
      <c r="D74">
        <v>73</v>
      </c>
      <c r="E74">
        <v>83</v>
      </c>
      <c r="F74">
        <v>90</v>
      </c>
      <c r="G74">
        <v>56</v>
      </c>
      <c r="H74">
        <v>53</v>
      </c>
    </row>
    <row r="75" spans="1:8" x14ac:dyDescent="0.3">
      <c r="A75" t="s">
        <v>131</v>
      </c>
      <c r="B75" t="s">
        <v>188</v>
      </c>
      <c r="C75">
        <v>-0.8</v>
      </c>
      <c r="D75">
        <v>74</v>
      </c>
      <c r="E75">
        <v>32</v>
      </c>
      <c r="F75">
        <v>107</v>
      </c>
      <c r="G75">
        <v>86</v>
      </c>
      <c r="H75">
        <v>61</v>
      </c>
    </row>
    <row r="76" spans="1:8" x14ac:dyDescent="0.3">
      <c r="A76" t="s">
        <v>141</v>
      </c>
      <c r="B76" t="s">
        <v>190</v>
      </c>
      <c r="C76">
        <v>-1.1000000000000001</v>
      </c>
      <c r="D76">
        <v>75</v>
      </c>
      <c r="E76">
        <v>62</v>
      </c>
      <c r="F76">
        <v>64</v>
      </c>
      <c r="G76">
        <v>44</v>
      </c>
      <c r="H76">
        <v>32</v>
      </c>
    </row>
    <row r="77" spans="1:8" x14ac:dyDescent="0.3">
      <c r="A77" t="s">
        <v>75</v>
      </c>
      <c r="B77" t="s">
        <v>1</v>
      </c>
      <c r="C77">
        <v>-1.3</v>
      </c>
      <c r="D77">
        <v>76</v>
      </c>
      <c r="E77">
        <v>66</v>
      </c>
      <c r="F77">
        <v>33</v>
      </c>
      <c r="G77">
        <v>67</v>
      </c>
      <c r="H77">
        <v>69</v>
      </c>
    </row>
    <row r="78" spans="1:8" x14ac:dyDescent="0.3">
      <c r="A78" t="s">
        <v>86</v>
      </c>
      <c r="B78" t="s">
        <v>185</v>
      </c>
      <c r="C78">
        <v>-1.4</v>
      </c>
      <c r="D78">
        <v>77</v>
      </c>
      <c r="E78">
        <v>76</v>
      </c>
      <c r="F78">
        <v>59</v>
      </c>
      <c r="G78">
        <v>73</v>
      </c>
      <c r="H78">
        <v>88</v>
      </c>
    </row>
    <row r="79" spans="1:8" x14ac:dyDescent="0.3">
      <c r="A79" t="s">
        <v>82</v>
      </c>
      <c r="B79" t="s">
        <v>182</v>
      </c>
      <c r="C79">
        <v>-1.6</v>
      </c>
      <c r="D79">
        <v>78</v>
      </c>
      <c r="E79">
        <v>71</v>
      </c>
      <c r="F79">
        <v>22</v>
      </c>
      <c r="G79">
        <v>79</v>
      </c>
      <c r="H79">
        <v>91</v>
      </c>
    </row>
    <row r="80" spans="1:8" x14ac:dyDescent="0.3">
      <c r="A80" t="s">
        <v>136</v>
      </c>
      <c r="B80" t="s">
        <v>190</v>
      </c>
      <c r="C80">
        <v>-2.2999999999999998</v>
      </c>
      <c r="D80">
        <v>79</v>
      </c>
      <c r="E80">
        <v>53</v>
      </c>
      <c r="F80">
        <v>119</v>
      </c>
      <c r="G80">
        <v>71</v>
      </c>
      <c r="H80">
        <v>44</v>
      </c>
    </row>
    <row r="81" spans="1:8" x14ac:dyDescent="0.3">
      <c r="A81" t="s">
        <v>77</v>
      </c>
      <c r="B81" t="s">
        <v>1</v>
      </c>
      <c r="C81">
        <v>-2.7</v>
      </c>
      <c r="D81">
        <v>80</v>
      </c>
      <c r="E81">
        <v>82</v>
      </c>
      <c r="F81">
        <v>115</v>
      </c>
      <c r="G81">
        <v>76</v>
      </c>
      <c r="H81">
        <v>50</v>
      </c>
    </row>
    <row r="82" spans="1:8" x14ac:dyDescent="0.3">
      <c r="A82" t="s">
        <v>179</v>
      </c>
      <c r="B82" t="s">
        <v>1</v>
      </c>
      <c r="C82">
        <v>-2.7</v>
      </c>
      <c r="D82">
        <v>81</v>
      </c>
      <c r="E82">
        <v>58</v>
      </c>
      <c r="F82">
        <v>87</v>
      </c>
      <c r="G82">
        <v>74</v>
      </c>
      <c r="H82">
        <v>66</v>
      </c>
    </row>
    <row r="83" spans="1:8" x14ac:dyDescent="0.3">
      <c r="A83" t="s">
        <v>160</v>
      </c>
      <c r="B83" t="s">
        <v>185</v>
      </c>
      <c r="C83">
        <v>-3.8</v>
      </c>
      <c r="D83">
        <v>82</v>
      </c>
      <c r="E83">
        <v>92</v>
      </c>
      <c r="F83">
        <v>12</v>
      </c>
      <c r="G83">
        <v>82</v>
      </c>
      <c r="H83">
        <v>110</v>
      </c>
    </row>
    <row r="84" spans="1:8" x14ac:dyDescent="0.3">
      <c r="A84" t="s">
        <v>169</v>
      </c>
      <c r="B84" t="s">
        <v>187</v>
      </c>
      <c r="C84">
        <v>-3.9</v>
      </c>
      <c r="D84">
        <v>83</v>
      </c>
      <c r="E84">
        <v>57</v>
      </c>
      <c r="F84">
        <v>88</v>
      </c>
      <c r="G84">
        <v>72</v>
      </c>
      <c r="H84">
        <v>60</v>
      </c>
    </row>
    <row r="85" spans="1:8" x14ac:dyDescent="0.3">
      <c r="A85" t="s">
        <v>37</v>
      </c>
      <c r="B85" t="s">
        <v>183</v>
      </c>
      <c r="C85">
        <v>-4.0999999999999996</v>
      </c>
      <c r="D85">
        <v>84</v>
      </c>
      <c r="E85">
        <v>93</v>
      </c>
      <c r="F85">
        <v>7</v>
      </c>
      <c r="G85">
        <v>83</v>
      </c>
      <c r="H85">
        <v>119</v>
      </c>
    </row>
    <row r="86" spans="1:8" x14ac:dyDescent="0.3">
      <c r="A86" t="s">
        <v>144</v>
      </c>
      <c r="B86" t="s">
        <v>190</v>
      </c>
      <c r="C86">
        <v>-4.0999999999999996</v>
      </c>
      <c r="D86">
        <v>85</v>
      </c>
      <c r="E86">
        <v>79</v>
      </c>
      <c r="F86">
        <v>89</v>
      </c>
      <c r="G86">
        <v>87</v>
      </c>
      <c r="H86">
        <v>67</v>
      </c>
    </row>
    <row r="87" spans="1:8" x14ac:dyDescent="0.3">
      <c r="A87" t="s">
        <v>88</v>
      </c>
      <c r="B87" t="s">
        <v>183</v>
      </c>
      <c r="C87">
        <v>-4.2</v>
      </c>
      <c r="D87">
        <v>86</v>
      </c>
      <c r="E87">
        <v>77</v>
      </c>
      <c r="F87">
        <v>20</v>
      </c>
      <c r="G87">
        <v>81</v>
      </c>
      <c r="H87">
        <v>103</v>
      </c>
    </row>
    <row r="88" spans="1:8" x14ac:dyDescent="0.3">
      <c r="A88" t="s">
        <v>145</v>
      </c>
      <c r="B88" t="s">
        <v>189</v>
      </c>
      <c r="C88">
        <v>-4.5999999999999996</v>
      </c>
      <c r="D88">
        <v>87</v>
      </c>
      <c r="E88">
        <v>80</v>
      </c>
      <c r="F88">
        <v>111</v>
      </c>
      <c r="G88">
        <v>98</v>
      </c>
      <c r="H88">
        <v>84</v>
      </c>
    </row>
    <row r="89" spans="1:8" x14ac:dyDescent="0.3">
      <c r="A89" t="s">
        <v>76</v>
      </c>
      <c r="B89" t="s">
        <v>188</v>
      </c>
      <c r="C89">
        <v>-5.4</v>
      </c>
      <c r="D89">
        <v>88</v>
      </c>
      <c r="E89">
        <v>86</v>
      </c>
      <c r="F89">
        <v>124</v>
      </c>
      <c r="G89">
        <v>113</v>
      </c>
      <c r="H89">
        <v>92</v>
      </c>
    </row>
    <row r="90" spans="1:8" x14ac:dyDescent="0.3">
      <c r="A90" t="s">
        <v>90</v>
      </c>
      <c r="B90" t="s">
        <v>186</v>
      </c>
      <c r="C90">
        <v>-5.4</v>
      </c>
      <c r="D90">
        <v>89</v>
      </c>
      <c r="E90">
        <v>81</v>
      </c>
      <c r="F90">
        <v>48</v>
      </c>
      <c r="G90">
        <v>80</v>
      </c>
      <c r="H90">
        <v>102</v>
      </c>
    </row>
    <row r="91" spans="1:8" x14ac:dyDescent="0.3">
      <c r="A91" t="s">
        <v>101</v>
      </c>
      <c r="B91" t="s">
        <v>1</v>
      </c>
      <c r="C91">
        <v>-5.5</v>
      </c>
      <c r="D91">
        <v>90</v>
      </c>
      <c r="E91">
        <v>110</v>
      </c>
      <c r="F91">
        <v>51</v>
      </c>
      <c r="G91">
        <v>96</v>
      </c>
      <c r="H91">
        <v>114</v>
      </c>
    </row>
    <row r="92" spans="1:8" x14ac:dyDescent="0.3">
      <c r="A92" t="s">
        <v>97</v>
      </c>
      <c r="B92" t="s">
        <v>186</v>
      </c>
      <c r="C92">
        <v>-5.6</v>
      </c>
      <c r="D92">
        <v>91</v>
      </c>
      <c r="E92">
        <v>91</v>
      </c>
      <c r="F92">
        <v>58</v>
      </c>
      <c r="G92">
        <v>100</v>
      </c>
      <c r="H92">
        <v>118</v>
      </c>
    </row>
    <row r="93" spans="1:8" x14ac:dyDescent="0.3">
      <c r="A93" t="s">
        <v>34</v>
      </c>
      <c r="B93" t="s">
        <v>189</v>
      </c>
      <c r="C93">
        <v>-7.2</v>
      </c>
      <c r="D93">
        <v>92</v>
      </c>
      <c r="E93">
        <v>102</v>
      </c>
      <c r="F93">
        <v>112</v>
      </c>
      <c r="G93">
        <v>99</v>
      </c>
      <c r="H93">
        <v>89</v>
      </c>
    </row>
    <row r="94" spans="1:8" x14ac:dyDescent="0.3">
      <c r="A94" t="s">
        <v>137</v>
      </c>
      <c r="B94" t="s">
        <v>190</v>
      </c>
      <c r="C94">
        <v>-7.3</v>
      </c>
      <c r="D94">
        <v>93</v>
      </c>
      <c r="E94">
        <v>60</v>
      </c>
      <c r="F94">
        <v>73</v>
      </c>
      <c r="G94">
        <v>91</v>
      </c>
      <c r="H94">
        <v>78</v>
      </c>
    </row>
    <row r="95" spans="1:8" x14ac:dyDescent="0.3">
      <c r="A95" t="s">
        <v>95</v>
      </c>
      <c r="B95" t="s">
        <v>183</v>
      </c>
      <c r="C95">
        <v>-7.5</v>
      </c>
      <c r="D95">
        <v>94</v>
      </c>
      <c r="E95">
        <v>100</v>
      </c>
      <c r="F95">
        <v>37</v>
      </c>
      <c r="G95">
        <v>103</v>
      </c>
      <c r="H95">
        <v>120</v>
      </c>
    </row>
    <row r="96" spans="1:8" x14ac:dyDescent="0.3">
      <c r="A96" t="s">
        <v>143</v>
      </c>
      <c r="B96" t="s">
        <v>190</v>
      </c>
      <c r="C96">
        <v>-7.8</v>
      </c>
      <c r="D96">
        <v>95</v>
      </c>
      <c r="E96">
        <v>85</v>
      </c>
      <c r="F96">
        <v>103</v>
      </c>
      <c r="G96">
        <v>105</v>
      </c>
      <c r="H96">
        <v>87</v>
      </c>
    </row>
    <row r="97" spans="1:8" x14ac:dyDescent="0.3">
      <c r="A97" t="s">
        <v>148</v>
      </c>
      <c r="B97" t="s">
        <v>189</v>
      </c>
      <c r="C97">
        <v>-7.9</v>
      </c>
      <c r="D97">
        <v>96</v>
      </c>
      <c r="E97">
        <v>101</v>
      </c>
      <c r="F97">
        <v>126</v>
      </c>
      <c r="G97">
        <v>116</v>
      </c>
      <c r="H97">
        <v>93</v>
      </c>
    </row>
    <row r="98" spans="1:8" x14ac:dyDescent="0.3">
      <c r="A98" t="s">
        <v>158</v>
      </c>
      <c r="B98" t="s">
        <v>188</v>
      </c>
      <c r="C98">
        <v>-8.6</v>
      </c>
      <c r="D98">
        <v>97</v>
      </c>
      <c r="E98">
        <v>115</v>
      </c>
      <c r="F98">
        <v>104</v>
      </c>
      <c r="G98">
        <v>107</v>
      </c>
      <c r="H98">
        <v>106</v>
      </c>
    </row>
    <row r="99" spans="1:8" x14ac:dyDescent="0.3">
      <c r="A99" t="s">
        <v>87</v>
      </c>
      <c r="B99" t="s">
        <v>187</v>
      </c>
      <c r="C99">
        <v>-8.8000000000000007</v>
      </c>
      <c r="D99">
        <v>98</v>
      </c>
      <c r="E99">
        <v>103</v>
      </c>
      <c r="F99">
        <v>122</v>
      </c>
      <c r="G99">
        <v>108</v>
      </c>
      <c r="H99">
        <v>94</v>
      </c>
    </row>
    <row r="100" spans="1:8" x14ac:dyDescent="0.3">
      <c r="A100" t="s">
        <v>89</v>
      </c>
      <c r="B100" t="s">
        <v>190</v>
      </c>
      <c r="C100">
        <v>-8.8000000000000007</v>
      </c>
      <c r="D100">
        <v>99</v>
      </c>
      <c r="E100">
        <v>118</v>
      </c>
      <c r="F100">
        <v>127</v>
      </c>
      <c r="G100">
        <v>118</v>
      </c>
      <c r="H100">
        <v>107</v>
      </c>
    </row>
    <row r="101" spans="1:8" x14ac:dyDescent="0.3">
      <c r="A101" t="s">
        <v>175</v>
      </c>
      <c r="B101" t="s">
        <v>190</v>
      </c>
      <c r="C101">
        <v>-9</v>
      </c>
      <c r="D101">
        <v>100</v>
      </c>
      <c r="E101">
        <v>88</v>
      </c>
      <c r="F101">
        <v>85</v>
      </c>
      <c r="G101">
        <v>92</v>
      </c>
      <c r="H101">
        <v>83</v>
      </c>
    </row>
    <row r="102" spans="1:8" x14ac:dyDescent="0.3">
      <c r="A102" t="s">
        <v>91</v>
      </c>
      <c r="B102" t="s">
        <v>1</v>
      </c>
      <c r="C102">
        <v>-9.1</v>
      </c>
      <c r="D102">
        <v>101</v>
      </c>
      <c r="E102">
        <v>89</v>
      </c>
      <c r="F102">
        <v>65</v>
      </c>
      <c r="G102">
        <v>89</v>
      </c>
      <c r="H102">
        <v>104</v>
      </c>
    </row>
    <row r="103" spans="1:8" x14ac:dyDescent="0.3">
      <c r="A103" t="s">
        <v>80</v>
      </c>
      <c r="B103" t="s">
        <v>188</v>
      </c>
      <c r="C103">
        <v>-9.1</v>
      </c>
      <c r="D103">
        <v>102</v>
      </c>
      <c r="E103">
        <v>96</v>
      </c>
      <c r="F103">
        <v>99</v>
      </c>
      <c r="G103">
        <v>94</v>
      </c>
      <c r="H103">
        <v>85</v>
      </c>
    </row>
    <row r="104" spans="1:8" x14ac:dyDescent="0.3">
      <c r="A104" t="s">
        <v>176</v>
      </c>
      <c r="B104" t="s">
        <v>190</v>
      </c>
      <c r="C104">
        <v>-9.1999999999999993</v>
      </c>
      <c r="D104">
        <v>103</v>
      </c>
      <c r="E104">
        <v>95</v>
      </c>
      <c r="F104">
        <v>105</v>
      </c>
      <c r="G104">
        <v>93</v>
      </c>
      <c r="H104">
        <v>80</v>
      </c>
    </row>
    <row r="105" spans="1:8" x14ac:dyDescent="0.3">
      <c r="A105" t="s">
        <v>161</v>
      </c>
      <c r="B105" t="s">
        <v>189</v>
      </c>
      <c r="C105">
        <v>-10.199999999999999</v>
      </c>
      <c r="D105">
        <v>104</v>
      </c>
      <c r="E105">
        <v>120</v>
      </c>
      <c r="F105">
        <v>98</v>
      </c>
      <c r="G105">
        <v>88</v>
      </c>
      <c r="H105">
        <v>81</v>
      </c>
    </row>
    <row r="106" spans="1:8" x14ac:dyDescent="0.3">
      <c r="A106" t="s">
        <v>149</v>
      </c>
      <c r="B106" t="s">
        <v>189</v>
      </c>
      <c r="C106">
        <v>-10.4</v>
      </c>
      <c r="D106">
        <v>105</v>
      </c>
      <c r="E106">
        <v>98</v>
      </c>
      <c r="F106">
        <v>109</v>
      </c>
      <c r="G106">
        <v>104</v>
      </c>
      <c r="H106">
        <v>90</v>
      </c>
    </row>
    <row r="107" spans="1:8" x14ac:dyDescent="0.3">
      <c r="A107" t="s">
        <v>104</v>
      </c>
      <c r="B107" t="s">
        <v>186</v>
      </c>
      <c r="C107">
        <v>-11.3</v>
      </c>
      <c r="D107">
        <v>106</v>
      </c>
      <c r="E107">
        <v>122</v>
      </c>
      <c r="F107">
        <v>71</v>
      </c>
      <c r="G107">
        <v>110</v>
      </c>
      <c r="H107">
        <v>122</v>
      </c>
    </row>
    <row r="108" spans="1:8" x14ac:dyDescent="0.3">
      <c r="A108" t="s">
        <v>165</v>
      </c>
      <c r="B108" t="s">
        <v>1</v>
      </c>
      <c r="C108">
        <v>-11.5</v>
      </c>
      <c r="D108">
        <v>107</v>
      </c>
      <c r="E108">
        <v>114</v>
      </c>
      <c r="F108">
        <v>66</v>
      </c>
      <c r="G108">
        <v>102</v>
      </c>
      <c r="H108">
        <v>116</v>
      </c>
    </row>
    <row r="109" spans="1:8" x14ac:dyDescent="0.3">
      <c r="A109" t="s">
        <v>155</v>
      </c>
      <c r="B109" t="s">
        <v>188</v>
      </c>
      <c r="C109">
        <v>-11.6</v>
      </c>
      <c r="D109">
        <v>108</v>
      </c>
      <c r="E109">
        <v>99</v>
      </c>
      <c r="F109">
        <v>123</v>
      </c>
      <c r="G109">
        <v>114</v>
      </c>
      <c r="H109">
        <v>101</v>
      </c>
    </row>
    <row r="110" spans="1:8" x14ac:dyDescent="0.3">
      <c r="A110" t="s">
        <v>154</v>
      </c>
      <c r="B110" t="s">
        <v>187</v>
      </c>
      <c r="C110">
        <v>-11.9</v>
      </c>
      <c r="D110">
        <v>109</v>
      </c>
      <c r="E110">
        <v>107</v>
      </c>
      <c r="F110">
        <v>116</v>
      </c>
      <c r="G110">
        <v>97</v>
      </c>
      <c r="H110">
        <v>75</v>
      </c>
    </row>
    <row r="111" spans="1:8" x14ac:dyDescent="0.3">
      <c r="A111" t="s">
        <v>197</v>
      </c>
      <c r="B111" t="s">
        <v>189</v>
      </c>
      <c r="C111">
        <v>-12</v>
      </c>
      <c r="D111">
        <v>110</v>
      </c>
      <c r="E111">
        <v>90</v>
      </c>
      <c r="F111">
        <v>120</v>
      </c>
      <c r="G111">
        <v>90</v>
      </c>
      <c r="H111">
        <v>64</v>
      </c>
    </row>
    <row r="112" spans="1:8" x14ac:dyDescent="0.3">
      <c r="A112" t="s">
        <v>159</v>
      </c>
      <c r="B112" t="s">
        <v>187</v>
      </c>
      <c r="C112">
        <v>-13.9</v>
      </c>
      <c r="D112">
        <v>111</v>
      </c>
      <c r="E112">
        <v>116</v>
      </c>
      <c r="F112">
        <v>100</v>
      </c>
      <c r="G112">
        <v>115</v>
      </c>
      <c r="H112">
        <v>111</v>
      </c>
    </row>
    <row r="113" spans="1:8" x14ac:dyDescent="0.3">
      <c r="A113" t="s">
        <v>102</v>
      </c>
      <c r="B113" t="s">
        <v>188</v>
      </c>
      <c r="C113">
        <v>-14.4</v>
      </c>
      <c r="D113">
        <v>112</v>
      </c>
      <c r="E113">
        <v>121</v>
      </c>
      <c r="F113">
        <v>91</v>
      </c>
      <c r="G113">
        <v>101</v>
      </c>
      <c r="H113">
        <v>108</v>
      </c>
    </row>
    <row r="114" spans="1:8" x14ac:dyDescent="0.3">
      <c r="A114" t="s">
        <v>93</v>
      </c>
      <c r="B114" t="s">
        <v>185</v>
      </c>
      <c r="C114">
        <v>-15</v>
      </c>
      <c r="D114">
        <v>113</v>
      </c>
      <c r="E114">
        <v>109</v>
      </c>
      <c r="F114">
        <v>77</v>
      </c>
      <c r="G114">
        <v>111</v>
      </c>
      <c r="H114">
        <v>115</v>
      </c>
    </row>
    <row r="115" spans="1:8" x14ac:dyDescent="0.3">
      <c r="A115" t="s">
        <v>100</v>
      </c>
      <c r="B115" t="s">
        <v>2</v>
      </c>
      <c r="C115">
        <v>-15.2</v>
      </c>
      <c r="D115">
        <v>114</v>
      </c>
      <c r="E115">
        <v>104</v>
      </c>
      <c r="F115">
        <v>34</v>
      </c>
      <c r="G115">
        <v>95</v>
      </c>
      <c r="H115">
        <v>123</v>
      </c>
    </row>
    <row r="116" spans="1:8" x14ac:dyDescent="0.3">
      <c r="A116" t="s">
        <v>96</v>
      </c>
      <c r="B116" t="s">
        <v>190</v>
      </c>
      <c r="C116">
        <v>-15.4</v>
      </c>
      <c r="D116">
        <v>115</v>
      </c>
      <c r="E116">
        <v>123</v>
      </c>
      <c r="F116">
        <v>129</v>
      </c>
      <c r="G116">
        <v>118</v>
      </c>
      <c r="H116">
        <v>98</v>
      </c>
    </row>
    <row r="117" spans="1:8" x14ac:dyDescent="0.3">
      <c r="A117" t="s">
        <v>163</v>
      </c>
      <c r="B117" t="s">
        <v>189</v>
      </c>
      <c r="C117">
        <v>-15.8</v>
      </c>
      <c r="D117">
        <v>116</v>
      </c>
      <c r="E117">
        <v>124</v>
      </c>
      <c r="F117">
        <v>74</v>
      </c>
      <c r="G117">
        <v>118</v>
      </c>
      <c r="H117">
        <v>105</v>
      </c>
    </row>
    <row r="118" spans="1:8" x14ac:dyDescent="0.3">
      <c r="A118" t="s">
        <v>84</v>
      </c>
      <c r="B118" t="s">
        <v>189</v>
      </c>
      <c r="C118">
        <v>-16</v>
      </c>
      <c r="D118">
        <v>117</v>
      </c>
      <c r="E118">
        <v>108</v>
      </c>
      <c r="F118">
        <v>128</v>
      </c>
      <c r="G118">
        <v>117</v>
      </c>
      <c r="H118">
        <v>97</v>
      </c>
    </row>
    <row r="119" spans="1:8" x14ac:dyDescent="0.3">
      <c r="A119" t="s">
        <v>164</v>
      </c>
      <c r="B119" t="s">
        <v>187</v>
      </c>
      <c r="C119">
        <v>-16.2</v>
      </c>
      <c r="D119">
        <v>118</v>
      </c>
      <c r="E119">
        <v>125</v>
      </c>
      <c r="F119">
        <v>121</v>
      </c>
      <c r="G119">
        <v>118</v>
      </c>
      <c r="H119">
        <v>126</v>
      </c>
    </row>
    <row r="120" spans="1:8" x14ac:dyDescent="0.3">
      <c r="A120" t="s">
        <v>177</v>
      </c>
      <c r="B120" t="s">
        <v>187</v>
      </c>
      <c r="C120">
        <v>-16.3</v>
      </c>
      <c r="D120">
        <v>119</v>
      </c>
      <c r="E120">
        <v>112</v>
      </c>
      <c r="F120">
        <v>117</v>
      </c>
      <c r="G120">
        <v>118</v>
      </c>
      <c r="H120">
        <v>112</v>
      </c>
    </row>
    <row r="121" spans="1:8" x14ac:dyDescent="0.3">
      <c r="A121" t="s">
        <v>157</v>
      </c>
      <c r="B121" t="s">
        <v>187</v>
      </c>
      <c r="C121">
        <v>-16.600000000000001</v>
      </c>
      <c r="D121">
        <v>120</v>
      </c>
      <c r="E121">
        <v>105</v>
      </c>
      <c r="F121">
        <v>79</v>
      </c>
      <c r="G121">
        <v>109</v>
      </c>
      <c r="H121">
        <v>113</v>
      </c>
    </row>
    <row r="122" spans="1:8" x14ac:dyDescent="0.3">
      <c r="A122" t="s">
        <v>103</v>
      </c>
      <c r="B122" t="s">
        <v>182</v>
      </c>
      <c r="C122">
        <v>-16.899999999999999</v>
      </c>
      <c r="D122">
        <v>121</v>
      </c>
      <c r="E122">
        <v>113</v>
      </c>
      <c r="F122">
        <v>38</v>
      </c>
      <c r="G122">
        <v>118</v>
      </c>
      <c r="H122">
        <v>129</v>
      </c>
    </row>
    <row r="123" spans="1:8" x14ac:dyDescent="0.3">
      <c r="A123" t="s">
        <v>92</v>
      </c>
      <c r="B123" t="s">
        <v>189</v>
      </c>
      <c r="C123">
        <v>-18.100000000000001</v>
      </c>
      <c r="D123">
        <v>122</v>
      </c>
      <c r="E123">
        <v>106</v>
      </c>
      <c r="F123">
        <v>93</v>
      </c>
      <c r="G123">
        <v>106</v>
      </c>
      <c r="H123">
        <v>109</v>
      </c>
    </row>
    <row r="124" spans="1:8" x14ac:dyDescent="0.3">
      <c r="A124" t="s">
        <v>156</v>
      </c>
      <c r="B124" t="s">
        <v>190</v>
      </c>
      <c r="C124">
        <v>-18.7</v>
      </c>
      <c r="D124">
        <v>123</v>
      </c>
      <c r="E124">
        <v>111</v>
      </c>
      <c r="F124">
        <v>114</v>
      </c>
      <c r="G124">
        <v>112</v>
      </c>
      <c r="H124">
        <v>100</v>
      </c>
    </row>
    <row r="125" spans="1:8" x14ac:dyDescent="0.3">
      <c r="A125" t="s">
        <v>162</v>
      </c>
      <c r="B125" t="s">
        <v>188</v>
      </c>
      <c r="C125">
        <v>-20.8</v>
      </c>
      <c r="D125">
        <v>124</v>
      </c>
      <c r="E125">
        <v>119</v>
      </c>
      <c r="F125">
        <v>94</v>
      </c>
      <c r="G125">
        <v>118</v>
      </c>
      <c r="H125">
        <v>121</v>
      </c>
    </row>
    <row r="126" spans="1:8" x14ac:dyDescent="0.3">
      <c r="A126" t="s">
        <v>98</v>
      </c>
      <c r="B126" t="s">
        <v>1</v>
      </c>
      <c r="C126">
        <v>-23.4</v>
      </c>
      <c r="D126">
        <v>125</v>
      </c>
      <c r="E126">
        <v>117</v>
      </c>
      <c r="F126">
        <v>96</v>
      </c>
      <c r="G126">
        <v>118</v>
      </c>
      <c r="H126">
        <v>128</v>
      </c>
    </row>
    <row r="127" spans="1:8" x14ac:dyDescent="0.3">
      <c r="A127" t="s">
        <v>166</v>
      </c>
      <c r="B127" t="s">
        <v>189</v>
      </c>
      <c r="C127">
        <v>-24.6</v>
      </c>
      <c r="D127">
        <v>126</v>
      </c>
      <c r="E127">
        <v>130</v>
      </c>
      <c r="F127">
        <v>125</v>
      </c>
      <c r="G127">
        <v>118</v>
      </c>
      <c r="H127">
        <v>124</v>
      </c>
    </row>
    <row r="128" spans="1:8" x14ac:dyDescent="0.3">
      <c r="A128" t="s">
        <v>178</v>
      </c>
      <c r="B128" t="s">
        <v>184</v>
      </c>
      <c r="C128">
        <v>-25</v>
      </c>
      <c r="D128">
        <v>127</v>
      </c>
      <c r="E128">
        <v>126</v>
      </c>
      <c r="F128">
        <v>55</v>
      </c>
      <c r="G128">
        <v>118</v>
      </c>
      <c r="H128">
        <v>117</v>
      </c>
    </row>
    <row r="129" spans="1:8" x14ac:dyDescent="0.3">
      <c r="A129" t="s">
        <v>99</v>
      </c>
      <c r="B129" t="s">
        <v>190</v>
      </c>
      <c r="C129">
        <v>-25.2</v>
      </c>
      <c r="D129">
        <v>128</v>
      </c>
      <c r="E129">
        <v>127</v>
      </c>
      <c r="F129">
        <v>67</v>
      </c>
      <c r="G129">
        <v>118</v>
      </c>
      <c r="H129">
        <v>125</v>
      </c>
    </row>
    <row r="130" spans="1:8" x14ac:dyDescent="0.3">
      <c r="A130" t="s">
        <v>105</v>
      </c>
      <c r="B130" t="s">
        <v>184</v>
      </c>
      <c r="C130">
        <v>-25.9</v>
      </c>
      <c r="D130">
        <v>129</v>
      </c>
      <c r="E130">
        <v>128</v>
      </c>
      <c r="F130">
        <v>80</v>
      </c>
      <c r="G130">
        <v>118</v>
      </c>
      <c r="H130">
        <v>127</v>
      </c>
    </row>
    <row r="131" spans="1:8" x14ac:dyDescent="0.3">
      <c r="A131" t="s">
        <v>198</v>
      </c>
      <c r="B131" t="s">
        <v>184</v>
      </c>
      <c r="C131">
        <v>-30.1</v>
      </c>
      <c r="D131">
        <v>130</v>
      </c>
      <c r="E131">
        <v>129</v>
      </c>
      <c r="F131">
        <v>83</v>
      </c>
      <c r="G131">
        <v>118</v>
      </c>
      <c r="H131">
        <v>130</v>
      </c>
    </row>
  </sheetData>
  <autoFilter ref="A1:H1" xr:uid="{0DB3A558-5153-412C-9CEA-7DB1E982AD3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1F0A-A761-4ABE-8B68-828206EE0AFA}">
  <sheetPr codeName="Sheet9"/>
  <dimension ref="A1:E131"/>
  <sheetViews>
    <sheetView workbookViewId="0">
      <selection activeCell="C111" sqref="C111"/>
    </sheetView>
  </sheetViews>
  <sheetFormatPr defaultRowHeight="14.4" x14ac:dyDescent="0.3"/>
  <cols>
    <col min="1" max="1" width="29" customWidth="1"/>
    <col min="2" max="4" width="14" bestFit="1" customWidth="1"/>
    <col min="5" max="5" width="13.88671875" bestFit="1" customWidth="1"/>
  </cols>
  <sheetData>
    <row r="1" spans="1:5" x14ac:dyDescent="0.3">
      <c r="A1" t="s">
        <v>54</v>
      </c>
      <c r="B1" t="s">
        <v>181</v>
      </c>
      <c r="C1" t="s">
        <v>302</v>
      </c>
      <c r="D1" t="s">
        <v>303</v>
      </c>
      <c r="E1" t="s">
        <v>304</v>
      </c>
    </row>
    <row r="2" spans="1:5" x14ac:dyDescent="0.3">
      <c r="A2" t="s">
        <v>30</v>
      </c>
      <c r="B2" t="s">
        <v>182</v>
      </c>
      <c r="C2">
        <v>95.7</v>
      </c>
      <c r="D2">
        <v>88.4</v>
      </c>
      <c r="E2">
        <v>93.7</v>
      </c>
    </row>
    <row r="3" spans="1:5" x14ac:dyDescent="0.3">
      <c r="A3" t="s">
        <v>25</v>
      </c>
      <c r="B3" t="s">
        <v>182</v>
      </c>
      <c r="C3">
        <v>88.1</v>
      </c>
      <c r="D3">
        <v>85.3</v>
      </c>
      <c r="E3">
        <v>81.7</v>
      </c>
    </row>
    <row r="4" spans="1:5" x14ac:dyDescent="0.3">
      <c r="A4" t="s">
        <v>127</v>
      </c>
      <c r="B4" t="s">
        <v>183</v>
      </c>
      <c r="C4">
        <v>86.7</v>
      </c>
      <c r="D4">
        <v>93.2</v>
      </c>
      <c r="E4">
        <v>59.6</v>
      </c>
    </row>
    <row r="5" spans="1:5" x14ac:dyDescent="0.3">
      <c r="A5" t="s">
        <v>43</v>
      </c>
      <c r="B5" t="s">
        <v>183</v>
      </c>
      <c r="C5">
        <v>84.3</v>
      </c>
      <c r="D5">
        <v>78.2</v>
      </c>
      <c r="E5">
        <v>74</v>
      </c>
    </row>
    <row r="6" spans="1:5" x14ac:dyDescent="0.3">
      <c r="A6" t="s">
        <v>305</v>
      </c>
      <c r="B6" t="s">
        <v>1</v>
      </c>
      <c r="C6">
        <v>82.1</v>
      </c>
      <c r="D6">
        <v>71.2</v>
      </c>
      <c r="E6">
        <v>76.5</v>
      </c>
    </row>
    <row r="7" spans="1:5" x14ac:dyDescent="0.3">
      <c r="A7" t="s">
        <v>128</v>
      </c>
      <c r="B7" t="s">
        <v>2</v>
      </c>
      <c r="C7">
        <v>79.5</v>
      </c>
      <c r="D7">
        <v>57.6</v>
      </c>
      <c r="E7">
        <v>88.1</v>
      </c>
    </row>
    <row r="8" spans="1:5" x14ac:dyDescent="0.3">
      <c r="A8" t="s">
        <v>28</v>
      </c>
      <c r="B8" t="s">
        <v>2</v>
      </c>
      <c r="C8">
        <v>76.8</v>
      </c>
      <c r="D8">
        <v>80.099999999999994</v>
      </c>
      <c r="E8">
        <v>60.9</v>
      </c>
    </row>
    <row r="9" spans="1:5" x14ac:dyDescent="0.3">
      <c r="A9" t="s">
        <v>42</v>
      </c>
      <c r="B9" t="s">
        <v>186</v>
      </c>
      <c r="C9">
        <v>76.7</v>
      </c>
      <c r="D9">
        <v>76.900000000000006</v>
      </c>
      <c r="E9">
        <v>69</v>
      </c>
    </row>
    <row r="10" spans="1:5" x14ac:dyDescent="0.3">
      <c r="A10" t="s">
        <v>44</v>
      </c>
      <c r="B10" t="s">
        <v>2</v>
      </c>
      <c r="C10">
        <v>76</v>
      </c>
      <c r="D10">
        <v>63.4</v>
      </c>
      <c r="E10">
        <v>75.7</v>
      </c>
    </row>
    <row r="11" spans="1:5" x14ac:dyDescent="0.3">
      <c r="A11" t="s">
        <v>45</v>
      </c>
      <c r="B11" t="s">
        <v>184</v>
      </c>
      <c r="C11">
        <v>75.3</v>
      </c>
      <c r="D11">
        <v>65.5</v>
      </c>
      <c r="E11">
        <v>76.8</v>
      </c>
    </row>
    <row r="12" spans="1:5" x14ac:dyDescent="0.3">
      <c r="A12" t="s">
        <v>62</v>
      </c>
      <c r="B12" t="s">
        <v>185</v>
      </c>
      <c r="C12">
        <v>75.2</v>
      </c>
      <c r="D12">
        <v>66.400000000000006</v>
      </c>
      <c r="E12">
        <v>75.3</v>
      </c>
    </row>
    <row r="13" spans="1:5" x14ac:dyDescent="0.3">
      <c r="A13" t="s">
        <v>33</v>
      </c>
      <c r="B13" t="s">
        <v>183</v>
      </c>
      <c r="C13">
        <v>75.2</v>
      </c>
      <c r="D13">
        <v>51.6</v>
      </c>
      <c r="E13">
        <v>89.3</v>
      </c>
    </row>
    <row r="14" spans="1:5" x14ac:dyDescent="0.3">
      <c r="A14" t="s">
        <v>129</v>
      </c>
      <c r="B14" t="s">
        <v>183</v>
      </c>
      <c r="C14">
        <v>74.099999999999994</v>
      </c>
      <c r="D14">
        <v>71.2</v>
      </c>
      <c r="E14">
        <v>65.8</v>
      </c>
    </row>
    <row r="15" spans="1:5" x14ac:dyDescent="0.3">
      <c r="A15" t="s">
        <v>130</v>
      </c>
      <c r="B15" t="s">
        <v>185</v>
      </c>
      <c r="C15">
        <v>73.099999999999994</v>
      </c>
      <c r="D15">
        <v>59.6</v>
      </c>
      <c r="E15">
        <v>72.900000000000006</v>
      </c>
    </row>
    <row r="16" spans="1:5" x14ac:dyDescent="0.3">
      <c r="A16" t="s">
        <v>46</v>
      </c>
      <c r="B16" t="s">
        <v>185</v>
      </c>
      <c r="C16">
        <v>72.3</v>
      </c>
      <c r="D16">
        <v>77.400000000000006</v>
      </c>
      <c r="E16">
        <v>52.1</v>
      </c>
    </row>
    <row r="17" spans="1:5" x14ac:dyDescent="0.3">
      <c r="A17" t="s">
        <v>63</v>
      </c>
      <c r="B17" t="s">
        <v>182</v>
      </c>
      <c r="C17">
        <v>72.099999999999994</v>
      </c>
      <c r="D17">
        <v>69.400000000000006</v>
      </c>
      <c r="E17">
        <v>61.8</v>
      </c>
    </row>
    <row r="18" spans="1:5" x14ac:dyDescent="0.3">
      <c r="A18" t="s">
        <v>51</v>
      </c>
      <c r="B18" t="s">
        <v>182</v>
      </c>
      <c r="C18">
        <v>72.099999999999994</v>
      </c>
      <c r="D18">
        <v>47.6</v>
      </c>
      <c r="E18">
        <v>79.599999999999994</v>
      </c>
    </row>
    <row r="19" spans="1:5" x14ac:dyDescent="0.3">
      <c r="A19" t="s">
        <v>29</v>
      </c>
      <c r="B19" t="s">
        <v>185</v>
      </c>
      <c r="C19">
        <v>71.5</v>
      </c>
      <c r="D19">
        <v>45</v>
      </c>
      <c r="E19">
        <v>82.6</v>
      </c>
    </row>
    <row r="20" spans="1:5" x14ac:dyDescent="0.3">
      <c r="A20" t="s">
        <v>50</v>
      </c>
      <c r="B20" t="s">
        <v>182</v>
      </c>
      <c r="C20">
        <v>70.2</v>
      </c>
      <c r="D20">
        <v>66.400000000000006</v>
      </c>
      <c r="E20">
        <v>65.599999999999994</v>
      </c>
    </row>
    <row r="21" spans="1:5" x14ac:dyDescent="0.3">
      <c r="A21" t="s">
        <v>171</v>
      </c>
      <c r="B21" t="s">
        <v>2</v>
      </c>
      <c r="C21">
        <v>70.2</v>
      </c>
      <c r="D21">
        <v>68</v>
      </c>
      <c r="E21">
        <v>67.099999999999994</v>
      </c>
    </row>
    <row r="22" spans="1:5" x14ac:dyDescent="0.3">
      <c r="A22" t="s">
        <v>73</v>
      </c>
      <c r="B22" t="s">
        <v>182</v>
      </c>
      <c r="C22">
        <v>69.5</v>
      </c>
      <c r="D22">
        <v>71</v>
      </c>
      <c r="E22">
        <v>58.5</v>
      </c>
    </row>
    <row r="23" spans="1:5" x14ac:dyDescent="0.3">
      <c r="A23" t="s">
        <v>173</v>
      </c>
      <c r="B23" t="s">
        <v>183</v>
      </c>
      <c r="C23">
        <v>68.7</v>
      </c>
      <c r="D23">
        <v>51.6</v>
      </c>
      <c r="E23">
        <v>76.400000000000006</v>
      </c>
    </row>
    <row r="24" spans="1:5" x14ac:dyDescent="0.3">
      <c r="A24" t="s">
        <v>48</v>
      </c>
      <c r="B24" t="s">
        <v>182</v>
      </c>
      <c r="C24">
        <v>67.7</v>
      </c>
      <c r="D24">
        <v>69.099999999999994</v>
      </c>
      <c r="E24">
        <v>60.1</v>
      </c>
    </row>
    <row r="25" spans="1:5" x14ac:dyDescent="0.3">
      <c r="A25" t="s">
        <v>66</v>
      </c>
      <c r="B25" t="s">
        <v>183</v>
      </c>
      <c r="C25">
        <v>67.2</v>
      </c>
      <c r="D25">
        <v>66</v>
      </c>
      <c r="E25">
        <v>63.8</v>
      </c>
    </row>
    <row r="26" spans="1:5" x14ac:dyDescent="0.3">
      <c r="A26" t="s">
        <v>65</v>
      </c>
      <c r="B26" t="s">
        <v>183</v>
      </c>
      <c r="C26">
        <v>67.099999999999994</v>
      </c>
      <c r="D26">
        <v>61.8</v>
      </c>
      <c r="E26">
        <v>67.599999999999994</v>
      </c>
    </row>
    <row r="27" spans="1:5" x14ac:dyDescent="0.3">
      <c r="A27" t="s">
        <v>170</v>
      </c>
      <c r="B27" t="s">
        <v>188</v>
      </c>
      <c r="C27">
        <v>66.5</v>
      </c>
      <c r="D27">
        <v>54.2</v>
      </c>
      <c r="E27">
        <v>66.8</v>
      </c>
    </row>
    <row r="28" spans="1:5" x14ac:dyDescent="0.3">
      <c r="A28" t="s">
        <v>32</v>
      </c>
      <c r="B28" t="s">
        <v>186</v>
      </c>
      <c r="C28">
        <v>66.3</v>
      </c>
      <c r="D28">
        <v>68.400000000000006</v>
      </c>
      <c r="E28">
        <v>60.4</v>
      </c>
    </row>
    <row r="29" spans="1:5" x14ac:dyDescent="0.3">
      <c r="A29" t="s">
        <v>47</v>
      </c>
      <c r="B29" t="s">
        <v>1</v>
      </c>
      <c r="C29">
        <v>65.900000000000006</v>
      </c>
      <c r="D29">
        <v>55.2</v>
      </c>
      <c r="E29">
        <v>65.8</v>
      </c>
    </row>
    <row r="30" spans="1:5" x14ac:dyDescent="0.3">
      <c r="A30" t="s">
        <v>38</v>
      </c>
      <c r="B30" t="s">
        <v>183</v>
      </c>
      <c r="C30">
        <v>65.599999999999994</v>
      </c>
      <c r="D30">
        <v>34.4</v>
      </c>
      <c r="E30">
        <v>79</v>
      </c>
    </row>
    <row r="31" spans="1:5" x14ac:dyDescent="0.3">
      <c r="A31" t="s">
        <v>49</v>
      </c>
      <c r="B31" t="s">
        <v>184</v>
      </c>
      <c r="C31">
        <v>65.599999999999994</v>
      </c>
      <c r="D31">
        <v>79.3</v>
      </c>
      <c r="E31">
        <v>45.5</v>
      </c>
    </row>
    <row r="32" spans="1:5" x14ac:dyDescent="0.3">
      <c r="A32" t="s">
        <v>79</v>
      </c>
      <c r="B32" t="s">
        <v>182</v>
      </c>
      <c r="C32">
        <v>65.599999999999994</v>
      </c>
      <c r="D32">
        <v>58.9</v>
      </c>
      <c r="E32">
        <v>65.7</v>
      </c>
    </row>
    <row r="33" spans="1:5" x14ac:dyDescent="0.3">
      <c r="A33" t="s">
        <v>140</v>
      </c>
      <c r="B33" t="s">
        <v>2</v>
      </c>
      <c r="C33">
        <v>65.3</v>
      </c>
      <c r="D33">
        <v>60.6</v>
      </c>
      <c r="E33">
        <v>65.099999999999994</v>
      </c>
    </row>
    <row r="34" spans="1:5" x14ac:dyDescent="0.3">
      <c r="A34" t="s">
        <v>53</v>
      </c>
      <c r="B34" t="s">
        <v>187</v>
      </c>
      <c r="C34">
        <v>64.7</v>
      </c>
      <c r="D34">
        <v>79.400000000000006</v>
      </c>
      <c r="E34">
        <v>38.9</v>
      </c>
    </row>
    <row r="35" spans="1:5" x14ac:dyDescent="0.3">
      <c r="A35" t="s">
        <v>68</v>
      </c>
      <c r="B35" t="s">
        <v>186</v>
      </c>
      <c r="C35">
        <v>64.7</v>
      </c>
      <c r="D35">
        <v>75.099999999999994</v>
      </c>
      <c r="E35">
        <v>46.5</v>
      </c>
    </row>
    <row r="36" spans="1:5" x14ac:dyDescent="0.3">
      <c r="A36" t="s">
        <v>138</v>
      </c>
      <c r="B36" t="s">
        <v>189</v>
      </c>
      <c r="C36">
        <v>63.4</v>
      </c>
      <c r="D36">
        <v>79</v>
      </c>
      <c r="E36">
        <v>40</v>
      </c>
    </row>
    <row r="37" spans="1:5" x14ac:dyDescent="0.3">
      <c r="A37" t="s">
        <v>168</v>
      </c>
      <c r="B37" t="s">
        <v>187</v>
      </c>
      <c r="C37">
        <v>63</v>
      </c>
      <c r="D37">
        <v>56.5</v>
      </c>
      <c r="E37">
        <v>63.5</v>
      </c>
    </row>
    <row r="38" spans="1:5" x14ac:dyDescent="0.3">
      <c r="A38" t="s">
        <v>134</v>
      </c>
      <c r="B38" t="s">
        <v>188</v>
      </c>
      <c r="C38">
        <v>62.5</v>
      </c>
      <c r="D38">
        <v>67.900000000000006</v>
      </c>
      <c r="E38">
        <v>50.8</v>
      </c>
    </row>
    <row r="39" spans="1:5" x14ac:dyDescent="0.3">
      <c r="A39" t="s">
        <v>94</v>
      </c>
      <c r="B39" t="s">
        <v>183</v>
      </c>
      <c r="C39">
        <v>62.5</v>
      </c>
      <c r="D39">
        <v>63.3</v>
      </c>
      <c r="E39">
        <v>65.099999999999994</v>
      </c>
    </row>
    <row r="40" spans="1:5" x14ac:dyDescent="0.3">
      <c r="A40" t="s">
        <v>135</v>
      </c>
      <c r="B40" t="s">
        <v>188</v>
      </c>
      <c r="C40">
        <v>62.4</v>
      </c>
      <c r="D40">
        <v>57.1</v>
      </c>
      <c r="E40">
        <v>62.2</v>
      </c>
    </row>
    <row r="41" spans="1:5" x14ac:dyDescent="0.3">
      <c r="A41" t="s">
        <v>40</v>
      </c>
      <c r="B41" t="s">
        <v>2</v>
      </c>
      <c r="C41">
        <v>61.9</v>
      </c>
      <c r="D41">
        <v>63.2</v>
      </c>
      <c r="E41">
        <v>52.8</v>
      </c>
    </row>
    <row r="42" spans="1:5" x14ac:dyDescent="0.3">
      <c r="A42" t="s">
        <v>139</v>
      </c>
      <c r="B42" t="s">
        <v>186</v>
      </c>
      <c r="C42">
        <v>61.8</v>
      </c>
      <c r="D42">
        <v>63.1</v>
      </c>
      <c r="E42">
        <v>61.2</v>
      </c>
    </row>
    <row r="43" spans="1:5" x14ac:dyDescent="0.3">
      <c r="A43" t="s">
        <v>146</v>
      </c>
      <c r="B43" t="s">
        <v>186</v>
      </c>
      <c r="C43">
        <v>61.1</v>
      </c>
      <c r="D43">
        <v>71.900000000000006</v>
      </c>
      <c r="E43">
        <v>42.9</v>
      </c>
    </row>
    <row r="44" spans="1:5" x14ac:dyDescent="0.3">
      <c r="A44" t="s">
        <v>81</v>
      </c>
      <c r="B44" t="s">
        <v>185</v>
      </c>
      <c r="C44">
        <v>60.8</v>
      </c>
      <c r="D44">
        <v>67.2</v>
      </c>
      <c r="E44">
        <v>51.6</v>
      </c>
    </row>
    <row r="45" spans="1:5" x14ac:dyDescent="0.3">
      <c r="A45" t="s">
        <v>133</v>
      </c>
      <c r="B45" t="s">
        <v>187</v>
      </c>
      <c r="C45">
        <v>60.4</v>
      </c>
      <c r="D45">
        <v>57.2</v>
      </c>
      <c r="E45">
        <v>57.4</v>
      </c>
    </row>
    <row r="46" spans="1:5" x14ac:dyDescent="0.3">
      <c r="A46" t="s">
        <v>194</v>
      </c>
      <c r="B46" t="s">
        <v>189</v>
      </c>
      <c r="C46">
        <v>60.4</v>
      </c>
      <c r="D46">
        <v>65.400000000000006</v>
      </c>
      <c r="E46">
        <v>49</v>
      </c>
    </row>
    <row r="47" spans="1:5" x14ac:dyDescent="0.3">
      <c r="A47" t="s">
        <v>142</v>
      </c>
      <c r="B47" t="s">
        <v>185</v>
      </c>
      <c r="C47">
        <v>60.2</v>
      </c>
      <c r="D47">
        <v>62.6</v>
      </c>
      <c r="E47">
        <v>57.4</v>
      </c>
    </row>
    <row r="48" spans="1:5" x14ac:dyDescent="0.3">
      <c r="A48" t="s">
        <v>64</v>
      </c>
      <c r="B48" t="s">
        <v>184</v>
      </c>
      <c r="C48">
        <v>59.5</v>
      </c>
      <c r="D48">
        <v>58.9</v>
      </c>
      <c r="E48">
        <v>55.6</v>
      </c>
    </row>
    <row r="49" spans="1:5" x14ac:dyDescent="0.3">
      <c r="A49" t="s">
        <v>174</v>
      </c>
      <c r="B49" t="s">
        <v>186</v>
      </c>
      <c r="C49">
        <v>59.4</v>
      </c>
      <c r="D49">
        <v>50.4</v>
      </c>
      <c r="E49">
        <v>67.5</v>
      </c>
    </row>
    <row r="50" spans="1:5" x14ac:dyDescent="0.3">
      <c r="A50" t="s">
        <v>67</v>
      </c>
      <c r="B50" t="s">
        <v>189</v>
      </c>
      <c r="C50">
        <v>59.1</v>
      </c>
      <c r="D50">
        <v>61.3</v>
      </c>
      <c r="E50">
        <v>53.6</v>
      </c>
    </row>
    <row r="51" spans="1:5" x14ac:dyDescent="0.3">
      <c r="A51" t="s">
        <v>36</v>
      </c>
      <c r="B51" t="s">
        <v>182</v>
      </c>
      <c r="C51">
        <v>58.9</v>
      </c>
      <c r="D51">
        <v>51.8</v>
      </c>
      <c r="E51">
        <v>61</v>
      </c>
    </row>
    <row r="52" spans="1:5" x14ac:dyDescent="0.3">
      <c r="A52" t="s">
        <v>172</v>
      </c>
      <c r="B52" t="s">
        <v>182</v>
      </c>
      <c r="C52">
        <v>58.6</v>
      </c>
      <c r="D52">
        <v>62.3</v>
      </c>
      <c r="E52">
        <v>62.5</v>
      </c>
    </row>
    <row r="53" spans="1:5" x14ac:dyDescent="0.3">
      <c r="A53" t="s">
        <v>34</v>
      </c>
      <c r="B53" t="s">
        <v>182</v>
      </c>
      <c r="C53">
        <v>58.5</v>
      </c>
      <c r="D53">
        <v>60.5</v>
      </c>
      <c r="E53">
        <v>51.9</v>
      </c>
    </row>
    <row r="54" spans="1:5" x14ac:dyDescent="0.3">
      <c r="A54" t="s">
        <v>151</v>
      </c>
      <c r="B54" t="s">
        <v>2</v>
      </c>
      <c r="C54">
        <v>57.4</v>
      </c>
      <c r="D54">
        <v>52.3</v>
      </c>
      <c r="E54">
        <v>65.400000000000006</v>
      </c>
    </row>
    <row r="55" spans="1:5" x14ac:dyDescent="0.3">
      <c r="A55" t="s">
        <v>192</v>
      </c>
      <c r="B55" t="s">
        <v>1</v>
      </c>
      <c r="C55">
        <v>56.7</v>
      </c>
      <c r="D55">
        <v>59.6</v>
      </c>
      <c r="E55">
        <v>51.3</v>
      </c>
    </row>
    <row r="56" spans="1:5" x14ac:dyDescent="0.3">
      <c r="A56" t="s">
        <v>52</v>
      </c>
      <c r="B56" t="s">
        <v>185</v>
      </c>
      <c r="C56">
        <v>56.2</v>
      </c>
      <c r="D56">
        <v>71.400000000000006</v>
      </c>
      <c r="E56">
        <v>39.1</v>
      </c>
    </row>
    <row r="57" spans="1:5" x14ac:dyDescent="0.3">
      <c r="A57" t="s">
        <v>69</v>
      </c>
      <c r="B57" t="s">
        <v>184</v>
      </c>
      <c r="C57">
        <v>56.1</v>
      </c>
      <c r="D57">
        <v>52.6</v>
      </c>
      <c r="E57">
        <v>55.4</v>
      </c>
    </row>
    <row r="58" spans="1:5" x14ac:dyDescent="0.3">
      <c r="A58" t="s">
        <v>70</v>
      </c>
      <c r="B58" t="s">
        <v>188</v>
      </c>
      <c r="C58">
        <v>55.8</v>
      </c>
      <c r="D58">
        <v>57.3</v>
      </c>
      <c r="E58">
        <v>50.3</v>
      </c>
    </row>
    <row r="59" spans="1:5" x14ac:dyDescent="0.3">
      <c r="A59" t="s">
        <v>83</v>
      </c>
      <c r="B59" t="s">
        <v>186</v>
      </c>
      <c r="C59">
        <v>55.6</v>
      </c>
      <c r="D59">
        <v>49.1</v>
      </c>
      <c r="E59">
        <v>56.8</v>
      </c>
    </row>
    <row r="60" spans="1:5" x14ac:dyDescent="0.3">
      <c r="A60" t="s">
        <v>132</v>
      </c>
      <c r="B60" t="s">
        <v>188</v>
      </c>
      <c r="C60">
        <v>55.1</v>
      </c>
      <c r="D60">
        <v>35.200000000000003</v>
      </c>
      <c r="E60">
        <v>65</v>
      </c>
    </row>
    <row r="61" spans="1:5" x14ac:dyDescent="0.3">
      <c r="A61" t="s">
        <v>153</v>
      </c>
      <c r="B61" t="s">
        <v>185</v>
      </c>
      <c r="C61">
        <v>55.1</v>
      </c>
      <c r="D61">
        <v>51.9</v>
      </c>
      <c r="E61">
        <v>59.7</v>
      </c>
    </row>
    <row r="62" spans="1:5" x14ac:dyDescent="0.3">
      <c r="A62" t="s">
        <v>78</v>
      </c>
      <c r="B62" t="s">
        <v>185</v>
      </c>
      <c r="C62">
        <v>54.4</v>
      </c>
      <c r="D62">
        <v>74.5</v>
      </c>
      <c r="E62">
        <v>30</v>
      </c>
    </row>
    <row r="63" spans="1:5" x14ac:dyDescent="0.3">
      <c r="A63" t="s">
        <v>147</v>
      </c>
      <c r="B63" t="s">
        <v>2</v>
      </c>
      <c r="C63">
        <v>54</v>
      </c>
      <c r="D63">
        <v>60.5</v>
      </c>
      <c r="E63">
        <v>44.9</v>
      </c>
    </row>
    <row r="64" spans="1:5" x14ac:dyDescent="0.3">
      <c r="A64" t="s">
        <v>131</v>
      </c>
      <c r="B64" t="s">
        <v>188</v>
      </c>
      <c r="C64">
        <v>53.8</v>
      </c>
      <c r="D64">
        <v>56.4</v>
      </c>
      <c r="E64">
        <v>47.7</v>
      </c>
    </row>
    <row r="65" spans="1:5" x14ac:dyDescent="0.3">
      <c r="A65" t="s">
        <v>85</v>
      </c>
      <c r="B65" t="s">
        <v>183</v>
      </c>
      <c r="C65">
        <v>53.7</v>
      </c>
      <c r="D65">
        <v>40.799999999999997</v>
      </c>
      <c r="E65">
        <v>61</v>
      </c>
    </row>
    <row r="66" spans="1:5" x14ac:dyDescent="0.3">
      <c r="A66" t="s">
        <v>193</v>
      </c>
      <c r="B66" t="s">
        <v>1</v>
      </c>
      <c r="C66">
        <v>52.6</v>
      </c>
      <c r="D66">
        <v>48</v>
      </c>
      <c r="E66">
        <v>57</v>
      </c>
    </row>
    <row r="67" spans="1:5" x14ac:dyDescent="0.3">
      <c r="A67" t="s">
        <v>72</v>
      </c>
      <c r="B67" t="s">
        <v>183</v>
      </c>
      <c r="C67">
        <v>51.7</v>
      </c>
      <c r="D67">
        <v>60.5</v>
      </c>
      <c r="E67">
        <v>44.6</v>
      </c>
    </row>
    <row r="68" spans="1:5" x14ac:dyDescent="0.3">
      <c r="A68" t="s">
        <v>74</v>
      </c>
      <c r="B68" t="s">
        <v>190</v>
      </c>
      <c r="C68">
        <v>51.3</v>
      </c>
      <c r="D68">
        <v>41.5</v>
      </c>
      <c r="E68">
        <v>63</v>
      </c>
    </row>
    <row r="69" spans="1:5" x14ac:dyDescent="0.3">
      <c r="A69" t="s">
        <v>71</v>
      </c>
      <c r="B69" t="s">
        <v>189</v>
      </c>
      <c r="C69">
        <v>51</v>
      </c>
      <c r="D69">
        <v>48.5</v>
      </c>
      <c r="E69">
        <v>53.4</v>
      </c>
    </row>
    <row r="70" spans="1:5" x14ac:dyDescent="0.3">
      <c r="A70" t="s">
        <v>196</v>
      </c>
      <c r="B70" t="s">
        <v>185</v>
      </c>
      <c r="C70">
        <v>50</v>
      </c>
      <c r="D70">
        <v>47.3</v>
      </c>
      <c r="E70">
        <v>53.1</v>
      </c>
    </row>
    <row r="71" spans="1:5" x14ac:dyDescent="0.3">
      <c r="A71" t="s">
        <v>141</v>
      </c>
      <c r="B71" t="s">
        <v>190</v>
      </c>
      <c r="C71">
        <v>50</v>
      </c>
      <c r="D71">
        <v>60.7</v>
      </c>
      <c r="E71">
        <v>44.3</v>
      </c>
    </row>
    <row r="72" spans="1:5" x14ac:dyDescent="0.3">
      <c r="A72" t="s">
        <v>75</v>
      </c>
      <c r="B72" t="s">
        <v>1</v>
      </c>
      <c r="C72">
        <v>49.7</v>
      </c>
      <c r="D72">
        <v>43.3</v>
      </c>
      <c r="E72">
        <v>58.2</v>
      </c>
    </row>
    <row r="73" spans="1:5" x14ac:dyDescent="0.3">
      <c r="A73" t="s">
        <v>86</v>
      </c>
      <c r="B73" t="s">
        <v>185</v>
      </c>
      <c r="C73">
        <v>49.5</v>
      </c>
      <c r="D73">
        <v>52.2</v>
      </c>
      <c r="E73">
        <v>53</v>
      </c>
    </row>
    <row r="74" spans="1:5" x14ac:dyDescent="0.3">
      <c r="A74" t="s">
        <v>136</v>
      </c>
      <c r="B74" t="s">
        <v>190</v>
      </c>
      <c r="C74">
        <v>49</v>
      </c>
      <c r="D74">
        <v>42.9</v>
      </c>
      <c r="E74">
        <v>52.8</v>
      </c>
    </row>
    <row r="75" spans="1:5" x14ac:dyDescent="0.3">
      <c r="A75" t="s">
        <v>169</v>
      </c>
      <c r="B75" t="s">
        <v>187</v>
      </c>
      <c r="C75">
        <v>48.8</v>
      </c>
      <c r="D75">
        <v>45.4</v>
      </c>
      <c r="E75">
        <v>58.3</v>
      </c>
    </row>
    <row r="76" spans="1:5" x14ac:dyDescent="0.3">
      <c r="A76" t="s">
        <v>150</v>
      </c>
      <c r="B76" t="s">
        <v>185</v>
      </c>
      <c r="C76">
        <v>48.2</v>
      </c>
      <c r="D76">
        <v>45.3</v>
      </c>
      <c r="E76">
        <v>47</v>
      </c>
    </row>
    <row r="77" spans="1:5" x14ac:dyDescent="0.3">
      <c r="A77" t="s">
        <v>144</v>
      </c>
      <c r="B77" t="s">
        <v>190</v>
      </c>
      <c r="C77">
        <v>46.7</v>
      </c>
      <c r="D77">
        <v>51.5</v>
      </c>
      <c r="E77">
        <v>43.3</v>
      </c>
    </row>
    <row r="78" spans="1:5" x14ac:dyDescent="0.3">
      <c r="A78" t="s">
        <v>180</v>
      </c>
      <c r="B78" t="s">
        <v>182</v>
      </c>
      <c r="C78">
        <v>46.7</v>
      </c>
      <c r="D78">
        <v>30.8</v>
      </c>
      <c r="E78">
        <v>62.9</v>
      </c>
    </row>
    <row r="79" spans="1:5" x14ac:dyDescent="0.3">
      <c r="A79" t="s">
        <v>82</v>
      </c>
      <c r="B79" t="s">
        <v>182</v>
      </c>
      <c r="C79">
        <v>46.1</v>
      </c>
      <c r="D79">
        <v>58.5</v>
      </c>
      <c r="E79">
        <v>30.4</v>
      </c>
    </row>
    <row r="80" spans="1:5" x14ac:dyDescent="0.3">
      <c r="A80" t="s">
        <v>179</v>
      </c>
      <c r="B80" t="s">
        <v>1</v>
      </c>
      <c r="C80">
        <v>45.6</v>
      </c>
      <c r="D80">
        <v>49.1</v>
      </c>
      <c r="E80">
        <v>42.5</v>
      </c>
    </row>
    <row r="81" spans="1:5" x14ac:dyDescent="0.3">
      <c r="A81" t="s">
        <v>39</v>
      </c>
      <c r="B81" t="s">
        <v>186</v>
      </c>
      <c r="C81">
        <v>45.3</v>
      </c>
      <c r="D81">
        <v>30.9</v>
      </c>
      <c r="E81">
        <v>63.3</v>
      </c>
    </row>
    <row r="82" spans="1:5" x14ac:dyDescent="0.3">
      <c r="A82" t="s">
        <v>77</v>
      </c>
      <c r="B82" t="s">
        <v>1</v>
      </c>
      <c r="C82">
        <v>45.2</v>
      </c>
      <c r="D82">
        <v>54.2</v>
      </c>
      <c r="E82">
        <v>40</v>
      </c>
    </row>
    <row r="83" spans="1:5" x14ac:dyDescent="0.3">
      <c r="A83" t="s">
        <v>145</v>
      </c>
      <c r="B83" t="s">
        <v>189</v>
      </c>
      <c r="C83">
        <v>44.9</v>
      </c>
      <c r="D83">
        <v>31.8</v>
      </c>
      <c r="E83">
        <v>57.6</v>
      </c>
    </row>
    <row r="84" spans="1:5" x14ac:dyDescent="0.3">
      <c r="A84" t="s">
        <v>35</v>
      </c>
      <c r="B84" t="s">
        <v>186</v>
      </c>
      <c r="C84">
        <v>43.4</v>
      </c>
      <c r="D84">
        <v>54.1</v>
      </c>
      <c r="E84">
        <v>32.9</v>
      </c>
    </row>
    <row r="85" spans="1:5" x14ac:dyDescent="0.3">
      <c r="A85" t="s">
        <v>195</v>
      </c>
      <c r="B85" t="s">
        <v>2</v>
      </c>
      <c r="C85">
        <v>42.5</v>
      </c>
      <c r="D85">
        <v>63.4</v>
      </c>
      <c r="E85">
        <v>26.5</v>
      </c>
    </row>
    <row r="86" spans="1:5" x14ac:dyDescent="0.3">
      <c r="A86" t="s">
        <v>88</v>
      </c>
      <c r="B86" t="s">
        <v>183</v>
      </c>
      <c r="C86">
        <v>41.6</v>
      </c>
      <c r="D86">
        <v>27.1</v>
      </c>
      <c r="E86">
        <v>53.3</v>
      </c>
    </row>
    <row r="87" spans="1:5" x14ac:dyDescent="0.3">
      <c r="A87" t="s">
        <v>76</v>
      </c>
      <c r="B87" t="s">
        <v>188</v>
      </c>
      <c r="C87">
        <v>40.1</v>
      </c>
      <c r="D87">
        <v>38.299999999999997</v>
      </c>
      <c r="E87">
        <v>45.1</v>
      </c>
    </row>
    <row r="88" spans="1:5" x14ac:dyDescent="0.3">
      <c r="A88" t="s">
        <v>160</v>
      </c>
      <c r="B88" t="s">
        <v>185</v>
      </c>
      <c r="C88">
        <v>39.1</v>
      </c>
      <c r="D88">
        <v>42.7</v>
      </c>
      <c r="E88">
        <v>39.1</v>
      </c>
    </row>
    <row r="89" spans="1:5" x14ac:dyDescent="0.3">
      <c r="A89" t="s">
        <v>137</v>
      </c>
      <c r="B89" t="s">
        <v>190</v>
      </c>
      <c r="C89">
        <v>38.700000000000003</v>
      </c>
      <c r="D89">
        <v>52.5</v>
      </c>
      <c r="E89">
        <v>27.4</v>
      </c>
    </row>
    <row r="90" spans="1:5" x14ac:dyDescent="0.3">
      <c r="A90" t="s">
        <v>149</v>
      </c>
      <c r="B90" t="s">
        <v>189</v>
      </c>
      <c r="C90">
        <v>38.5</v>
      </c>
      <c r="D90">
        <v>27.2</v>
      </c>
      <c r="E90">
        <v>49.2</v>
      </c>
    </row>
    <row r="91" spans="1:5" x14ac:dyDescent="0.3">
      <c r="A91" t="s">
        <v>80</v>
      </c>
      <c r="B91" t="s">
        <v>188</v>
      </c>
      <c r="C91">
        <v>37.9</v>
      </c>
      <c r="D91">
        <v>34.200000000000003</v>
      </c>
      <c r="E91">
        <v>45.9</v>
      </c>
    </row>
    <row r="92" spans="1:5" x14ac:dyDescent="0.3">
      <c r="A92" t="s">
        <v>91</v>
      </c>
      <c r="B92" t="s">
        <v>1</v>
      </c>
      <c r="C92">
        <v>37.9</v>
      </c>
      <c r="D92">
        <v>34.9</v>
      </c>
      <c r="E92">
        <v>46.8</v>
      </c>
    </row>
    <row r="93" spans="1:5" x14ac:dyDescent="0.3">
      <c r="A93" t="s">
        <v>101</v>
      </c>
      <c r="B93" t="s">
        <v>1</v>
      </c>
      <c r="C93">
        <v>37.9</v>
      </c>
      <c r="D93">
        <v>37.299999999999997</v>
      </c>
      <c r="E93">
        <v>42.4</v>
      </c>
    </row>
    <row r="94" spans="1:5" x14ac:dyDescent="0.3">
      <c r="A94" t="s">
        <v>90</v>
      </c>
      <c r="B94" t="s">
        <v>186</v>
      </c>
      <c r="C94">
        <v>37.700000000000003</v>
      </c>
      <c r="D94">
        <v>24.6</v>
      </c>
      <c r="E94">
        <v>47.7</v>
      </c>
    </row>
    <row r="95" spans="1:5" x14ac:dyDescent="0.3">
      <c r="A95" t="s">
        <v>97</v>
      </c>
      <c r="B95" t="s">
        <v>186</v>
      </c>
      <c r="C95">
        <v>37.5</v>
      </c>
      <c r="D95">
        <v>38.9</v>
      </c>
      <c r="E95">
        <v>37.700000000000003</v>
      </c>
    </row>
    <row r="96" spans="1:5" x14ac:dyDescent="0.3">
      <c r="A96" t="s">
        <v>161</v>
      </c>
      <c r="B96" t="s">
        <v>189</v>
      </c>
      <c r="C96">
        <v>36.799999999999997</v>
      </c>
      <c r="D96">
        <v>38.6</v>
      </c>
      <c r="E96">
        <v>43.4</v>
      </c>
    </row>
    <row r="97" spans="1:5" x14ac:dyDescent="0.3">
      <c r="A97" t="s">
        <v>143</v>
      </c>
      <c r="B97" t="s">
        <v>190</v>
      </c>
      <c r="C97">
        <v>36.5</v>
      </c>
      <c r="D97">
        <v>45</v>
      </c>
      <c r="E97">
        <v>30.3</v>
      </c>
    </row>
    <row r="98" spans="1:5" x14ac:dyDescent="0.3">
      <c r="A98" t="s">
        <v>175</v>
      </c>
      <c r="B98" t="s">
        <v>190</v>
      </c>
      <c r="C98">
        <v>36.5</v>
      </c>
      <c r="D98">
        <v>59.5</v>
      </c>
      <c r="E98">
        <v>24.6</v>
      </c>
    </row>
    <row r="99" spans="1:5" x14ac:dyDescent="0.3">
      <c r="A99" t="s">
        <v>37</v>
      </c>
      <c r="B99" t="s">
        <v>183</v>
      </c>
      <c r="C99">
        <v>36.200000000000003</v>
      </c>
      <c r="D99">
        <v>31.1</v>
      </c>
      <c r="E99">
        <v>50.4</v>
      </c>
    </row>
    <row r="100" spans="1:5" x14ac:dyDescent="0.3">
      <c r="A100" t="s">
        <v>158</v>
      </c>
      <c r="B100" t="s">
        <v>188</v>
      </c>
      <c r="C100">
        <v>36.200000000000003</v>
      </c>
      <c r="D100">
        <v>36.200000000000003</v>
      </c>
      <c r="E100">
        <v>42.3</v>
      </c>
    </row>
    <row r="101" spans="1:5" x14ac:dyDescent="0.3">
      <c r="A101" t="s">
        <v>176</v>
      </c>
      <c r="B101" t="s">
        <v>190</v>
      </c>
      <c r="C101">
        <v>35.9</v>
      </c>
      <c r="D101">
        <v>32</v>
      </c>
      <c r="E101">
        <v>39.299999999999997</v>
      </c>
    </row>
    <row r="102" spans="1:5" x14ac:dyDescent="0.3">
      <c r="A102" t="s">
        <v>197</v>
      </c>
      <c r="B102" t="s">
        <v>189</v>
      </c>
      <c r="C102">
        <v>34.200000000000003</v>
      </c>
      <c r="D102">
        <v>40.4</v>
      </c>
      <c r="E102">
        <v>40.9</v>
      </c>
    </row>
    <row r="103" spans="1:5" x14ac:dyDescent="0.3">
      <c r="A103" t="s">
        <v>155</v>
      </c>
      <c r="B103" t="s">
        <v>188</v>
      </c>
      <c r="C103">
        <v>34.1</v>
      </c>
      <c r="D103">
        <v>22</v>
      </c>
      <c r="E103">
        <v>51.4</v>
      </c>
    </row>
    <row r="104" spans="1:5" x14ac:dyDescent="0.3">
      <c r="A104" t="s">
        <v>154</v>
      </c>
      <c r="B104" t="s">
        <v>187</v>
      </c>
      <c r="C104">
        <v>33.299999999999997</v>
      </c>
      <c r="D104">
        <v>30.9</v>
      </c>
      <c r="E104">
        <v>44.6</v>
      </c>
    </row>
    <row r="105" spans="1:5" x14ac:dyDescent="0.3">
      <c r="A105" t="s">
        <v>87</v>
      </c>
      <c r="B105" t="s">
        <v>187</v>
      </c>
      <c r="C105">
        <v>33.1</v>
      </c>
      <c r="D105">
        <v>22.5</v>
      </c>
      <c r="E105">
        <v>52.5</v>
      </c>
    </row>
    <row r="106" spans="1:5" x14ac:dyDescent="0.3">
      <c r="A106" t="s">
        <v>307</v>
      </c>
      <c r="B106" t="s">
        <v>189</v>
      </c>
      <c r="C106">
        <v>32.700000000000003</v>
      </c>
      <c r="D106">
        <v>29</v>
      </c>
      <c r="E106">
        <v>46</v>
      </c>
    </row>
    <row r="107" spans="1:5" x14ac:dyDescent="0.3">
      <c r="A107" t="s">
        <v>148</v>
      </c>
      <c r="B107" t="s">
        <v>189</v>
      </c>
      <c r="C107">
        <v>32.6</v>
      </c>
      <c r="D107">
        <v>32.4</v>
      </c>
      <c r="E107">
        <v>40.1</v>
      </c>
    </row>
    <row r="108" spans="1:5" x14ac:dyDescent="0.3">
      <c r="A108" t="s">
        <v>95</v>
      </c>
      <c r="B108" t="s">
        <v>183</v>
      </c>
      <c r="C108">
        <v>29.6</v>
      </c>
      <c r="D108">
        <v>29.3</v>
      </c>
      <c r="E108">
        <v>38.5</v>
      </c>
    </row>
    <row r="109" spans="1:5" x14ac:dyDescent="0.3">
      <c r="A109" t="s">
        <v>102</v>
      </c>
      <c r="B109" t="s">
        <v>188</v>
      </c>
      <c r="C109">
        <v>29.2</v>
      </c>
      <c r="D109">
        <v>25.7</v>
      </c>
      <c r="E109">
        <v>41</v>
      </c>
    </row>
    <row r="110" spans="1:5" x14ac:dyDescent="0.3">
      <c r="A110" t="s">
        <v>89</v>
      </c>
      <c r="B110" t="s">
        <v>190</v>
      </c>
      <c r="C110">
        <v>28.3</v>
      </c>
      <c r="D110">
        <v>36.9</v>
      </c>
      <c r="E110">
        <v>27.4</v>
      </c>
    </row>
    <row r="111" spans="1:5" x14ac:dyDescent="0.3">
      <c r="A111" t="s">
        <v>104</v>
      </c>
      <c r="B111" t="s">
        <v>186</v>
      </c>
      <c r="C111">
        <v>27.6</v>
      </c>
      <c r="D111">
        <v>27.3</v>
      </c>
      <c r="E111">
        <v>38.9</v>
      </c>
    </row>
    <row r="112" spans="1:5" x14ac:dyDescent="0.3">
      <c r="A112" t="s">
        <v>165</v>
      </c>
      <c r="B112" t="s">
        <v>1</v>
      </c>
      <c r="C112">
        <v>26.9</v>
      </c>
      <c r="D112">
        <v>34</v>
      </c>
      <c r="E112">
        <v>23.9</v>
      </c>
    </row>
    <row r="113" spans="1:5" x14ac:dyDescent="0.3">
      <c r="A113" t="s">
        <v>96</v>
      </c>
      <c r="B113" t="s">
        <v>190</v>
      </c>
      <c r="C113">
        <v>25.8</v>
      </c>
      <c r="D113">
        <v>39.299999999999997</v>
      </c>
      <c r="E113">
        <v>24</v>
      </c>
    </row>
    <row r="114" spans="1:5" x14ac:dyDescent="0.3">
      <c r="A114" t="s">
        <v>156</v>
      </c>
      <c r="B114" t="s">
        <v>190</v>
      </c>
      <c r="C114">
        <v>25.1</v>
      </c>
      <c r="D114">
        <v>14</v>
      </c>
      <c r="E114">
        <v>46.1</v>
      </c>
    </row>
    <row r="115" spans="1:5" x14ac:dyDescent="0.3">
      <c r="A115" t="s">
        <v>157</v>
      </c>
      <c r="B115" t="s">
        <v>187</v>
      </c>
      <c r="C115">
        <v>24.8</v>
      </c>
      <c r="D115">
        <v>23</v>
      </c>
      <c r="E115">
        <v>37.1</v>
      </c>
    </row>
    <row r="116" spans="1:5" x14ac:dyDescent="0.3">
      <c r="A116" t="s">
        <v>100</v>
      </c>
      <c r="B116" t="s">
        <v>2</v>
      </c>
      <c r="C116">
        <v>24.6</v>
      </c>
      <c r="D116">
        <v>37.299999999999997</v>
      </c>
      <c r="E116">
        <v>23.1</v>
      </c>
    </row>
    <row r="117" spans="1:5" x14ac:dyDescent="0.3">
      <c r="A117" t="s">
        <v>159</v>
      </c>
      <c r="B117" t="s">
        <v>187</v>
      </c>
      <c r="C117">
        <v>24.4</v>
      </c>
      <c r="D117">
        <v>28.3</v>
      </c>
      <c r="E117">
        <v>31.6</v>
      </c>
    </row>
    <row r="118" spans="1:5" x14ac:dyDescent="0.3">
      <c r="A118" t="s">
        <v>84</v>
      </c>
      <c r="B118" t="s">
        <v>189</v>
      </c>
      <c r="C118">
        <v>23.4</v>
      </c>
      <c r="D118">
        <v>45.6</v>
      </c>
      <c r="E118">
        <v>12.9</v>
      </c>
    </row>
    <row r="119" spans="1:5" x14ac:dyDescent="0.3">
      <c r="A119" t="s">
        <v>177</v>
      </c>
      <c r="B119" t="s">
        <v>187</v>
      </c>
      <c r="C119">
        <v>22.8</v>
      </c>
      <c r="D119">
        <v>26.8</v>
      </c>
      <c r="E119">
        <v>24.8</v>
      </c>
    </row>
    <row r="120" spans="1:5" x14ac:dyDescent="0.3">
      <c r="A120" t="s">
        <v>93</v>
      </c>
      <c r="B120" t="s">
        <v>185</v>
      </c>
      <c r="C120">
        <v>21.8</v>
      </c>
      <c r="D120">
        <v>27.2</v>
      </c>
      <c r="E120">
        <v>22.5</v>
      </c>
    </row>
    <row r="121" spans="1:5" x14ac:dyDescent="0.3">
      <c r="A121" t="s">
        <v>92</v>
      </c>
      <c r="B121" t="s">
        <v>189</v>
      </c>
      <c r="C121">
        <v>21.1</v>
      </c>
      <c r="D121">
        <v>30.9</v>
      </c>
      <c r="E121">
        <v>24.9</v>
      </c>
    </row>
    <row r="122" spans="1:5" x14ac:dyDescent="0.3">
      <c r="A122" t="s">
        <v>164</v>
      </c>
      <c r="B122" t="s">
        <v>187</v>
      </c>
      <c r="C122">
        <v>20</v>
      </c>
      <c r="D122">
        <v>29.7</v>
      </c>
      <c r="E122">
        <v>17.2</v>
      </c>
    </row>
    <row r="123" spans="1:5" x14ac:dyDescent="0.3">
      <c r="A123" t="s">
        <v>308</v>
      </c>
      <c r="B123" t="s">
        <v>189</v>
      </c>
      <c r="C123">
        <v>18.600000000000001</v>
      </c>
      <c r="D123">
        <v>8.4</v>
      </c>
      <c r="E123">
        <v>49.9</v>
      </c>
    </row>
    <row r="124" spans="1:5" x14ac:dyDescent="0.3">
      <c r="A124" t="s">
        <v>178</v>
      </c>
      <c r="B124" t="s">
        <v>184</v>
      </c>
      <c r="C124">
        <v>15.6</v>
      </c>
      <c r="D124">
        <v>29.3</v>
      </c>
      <c r="E124">
        <v>13</v>
      </c>
    </row>
    <row r="125" spans="1:5" x14ac:dyDescent="0.3">
      <c r="A125" t="s">
        <v>103</v>
      </c>
      <c r="B125" t="s">
        <v>182</v>
      </c>
      <c r="C125">
        <v>14.9</v>
      </c>
      <c r="D125">
        <v>18.399999999999999</v>
      </c>
      <c r="E125">
        <v>27.5</v>
      </c>
    </row>
    <row r="126" spans="1:5" x14ac:dyDescent="0.3">
      <c r="A126" t="s">
        <v>98</v>
      </c>
      <c r="B126" t="s">
        <v>1</v>
      </c>
      <c r="C126">
        <v>14.3</v>
      </c>
      <c r="D126">
        <v>17</v>
      </c>
      <c r="E126">
        <v>30.1</v>
      </c>
    </row>
    <row r="127" spans="1:5" x14ac:dyDescent="0.3">
      <c r="A127" t="s">
        <v>162</v>
      </c>
      <c r="B127" t="s">
        <v>188</v>
      </c>
      <c r="C127">
        <v>12.6</v>
      </c>
      <c r="D127">
        <v>6.1</v>
      </c>
      <c r="E127">
        <v>37.200000000000003</v>
      </c>
    </row>
    <row r="128" spans="1:5" x14ac:dyDescent="0.3">
      <c r="A128" t="s">
        <v>99</v>
      </c>
      <c r="B128" t="s">
        <v>190</v>
      </c>
      <c r="C128">
        <v>12.2</v>
      </c>
      <c r="D128">
        <v>23.8</v>
      </c>
      <c r="E128">
        <v>12.4</v>
      </c>
    </row>
    <row r="129" spans="1:5" x14ac:dyDescent="0.3">
      <c r="A129" t="s">
        <v>105</v>
      </c>
      <c r="B129" t="s">
        <v>184</v>
      </c>
      <c r="C129">
        <v>12.2</v>
      </c>
      <c r="D129">
        <v>12.3</v>
      </c>
      <c r="E129">
        <v>22.4</v>
      </c>
    </row>
    <row r="130" spans="1:5" x14ac:dyDescent="0.3">
      <c r="A130" t="s">
        <v>166</v>
      </c>
      <c r="B130" t="s">
        <v>189</v>
      </c>
      <c r="C130">
        <v>11</v>
      </c>
      <c r="D130">
        <v>19</v>
      </c>
      <c r="E130">
        <v>13.3</v>
      </c>
    </row>
    <row r="131" spans="1:5" x14ac:dyDescent="0.3">
      <c r="A131" t="s">
        <v>198</v>
      </c>
      <c r="B131" t="s">
        <v>184</v>
      </c>
      <c r="C131">
        <v>5.4</v>
      </c>
      <c r="D131">
        <v>12.8</v>
      </c>
      <c r="E131">
        <v>7.7</v>
      </c>
    </row>
  </sheetData>
  <autoFilter ref="A1:E1" xr:uid="{ABBE1F0A-A761-4ABE-8B68-828206EE0A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Glossary</vt:lpstr>
      <vt:lpstr>Dashboard</vt:lpstr>
      <vt:lpstr>Summary</vt:lpstr>
      <vt:lpstr>Quartiles</vt:lpstr>
      <vt:lpstr>AP Preseason Rankings</vt:lpstr>
      <vt:lpstr>AP Final Rankings</vt:lpstr>
      <vt:lpstr>Record-ATS</vt:lpstr>
      <vt:lpstr>ESPN FPI</vt:lpstr>
      <vt:lpstr>ESPN Efficiency</vt:lpstr>
      <vt:lpstr>2021 Team Advanced Stats</vt:lpstr>
      <vt:lpstr>2021PFF Preseason All Americans</vt:lpstr>
      <vt:lpstr>2022PFF Preseason All Americans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Hines</dc:creator>
  <cp:lastModifiedBy>Keith Hines</cp:lastModifiedBy>
  <dcterms:created xsi:type="dcterms:W3CDTF">2022-08-09T15:26:08Z</dcterms:created>
  <dcterms:modified xsi:type="dcterms:W3CDTF">2022-08-31T15:13:08Z</dcterms:modified>
</cp:coreProperties>
</file>