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l\source\repos\keithalewis\fms_johnson\xll_johnson\"/>
    </mc:Choice>
  </mc:AlternateContent>
  <xr:revisionPtr revIDLastSave="0" documentId="13_ncr:1_{6E9A86B2-1ABF-48AB-887D-B16E12832C41}" xr6:coauthVersionLast="47" xr6:coauthVersionMax="47" xr10:uidLastSave="{00000000-0000-0000-0000-000000000000}"/>
  <bookViews>
    <workbookView xWindow="-108" yWindow="-108" windowWidth="30936" windowHeight="17496" activeTab="1" xr2:uid="{04679C06-6483-44F4-8D12-E76B362C6884}"/>
  </bookViews>
  <sheets>
    <sheet name="Sheet1" sheetId="1" r:id="rId1"/>
    <sheet name="Sheet2" sheetId="2" r:id="rId2"/>
  </sheets>
  <definedNames>
    <definedName name="cdf">_xlfn.ANCHORARRAY(Sheet1!$J$3)</definedName>
    <definedName name="delta" localSheetId="1">Sheet2!$C$5</definedName>
    <definedName name="delta">Sheet1!$C$5</definedName>
    <definedName name="f" localSheetId="0">Sheet1!$C$14</definedName>
    <definedName name="f">Sheet2!$C$9</definedName>
    <definedName name="gamma" localSheetId="1">Sheet2!$C$4</definedName>
    <definedName name="gamma">Sheet1!$C$4</definedName>
    <definedName name="implied">Sheet2!$C$14</definedName>
    <definedName name="Johnson" localSheetId="1">Sheet2!$C$6</definedName>
    <definedName name="Johnson">Sheet1!$C$6</definedName>
    <definedName name="jput">_xlfn.ANCHORARRAY(Sheet2!$G$3)</definedName>
    <definedName name="k" localSheetId="0">Sheet1!$C$16</definedName>
    <definedName name="k">Sheet2!$C$11</definedName>
    <definedName name="lambda" localSheetId="1">Sheet2!$C$3</definedName>
    <definedName name="lambda">Sheet1!$C$3</definedName>
    <definedName name="m_1">Sheet1!$C$8</definedName>
    <definedName name="m_2">Sheet1!$C$9</definedName>
    <definedName name="m_3">Sheet1!$C$10</definedName>
    <definedName name="m_4">Sheet1!$C$11</definedName>
    <definedName name="mean" localSheetId="0">Sheet1!$C$12</definedName>
    <definedName name="mean">Sheet2!$C$7</definedName>
    <definedName name="mu">Sheet1!$F$9</definedName>
    <definedName name="ncdf">_xlfn.ANCHORARRAY(Sheet1!$L$3)</definedName>
    <definedName name="Normal">Sheet1!$C$17</definedName>
    <definedName name="npdf">_xlfn.ANCHORARRAY(Sheet1!$K$3)</definedName>
    <definedName name="nput">_xlfn.ANCHORARRAY(Sheet2!$H$3)</definedName>
    <definedName name="pdf">_xlfn.ANCHORARRAY(Sheet1!$I$3)</definedName>
    <definedName name="s" localSheetId="1">Sheet2!$C$10</definedName>
    <definedName name="s">Sheet1!$C$15</definedName>
    <definedName name="s2_">Sheet1!$C$15</definedName>
    <definedName name="sigma">Sheet1!$F$10</definedName>
    <definedName name="strike">_xlfn.ANCHORARRAY(Sheet2!$F$3)</definedName>
    <definedName name="value">Sheet2!$C$12</definedName>
    <definedName name="variance" localSheetId="0">Sheet1!$C$13</definedName>
    <definedName name="variance">Sheet2!$C$8</definedName>
    <definedName name="vol">_xlfn.ANCHORARRAY(Sheet2!$I$3)</definedName>
    <definedName name="x">_xlfn.ANCHORARRAY(Sheet1!$H$3)</definedName>
    <definedName name="xi" localSheetId="1">Sheet2!$C$2</definedName>
    <definedName name="xi">Sheet1!$C$2</definedName>
    <definedName name="Z">Sheet1!$C$19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" l="1"/>
  <c r="C6" i="1" a="1"/>
  <c r="C6" i="1" s="1"/>
  <c r="D30" i="1" s="1" a="1"/>
  <c r="D30" i="1" s="1"/>
  <c r="C6" i="2" a="1"/>
  <c r="C6" i="2" s="1"/>
  <c r="D7" i="2"/>
  <c r="F3" i="2" a="1"/>
  <c r="C17" i="1" a="1"/>
  <c r="C17" i="1" s="1"/>
  <c r="E12" i="1"/>
  <c r="C19" i="1"/>
  <c r="H3" i="1" a="1"/>
  <c r="E19" i="1" a="1"/>
  <c r="C20" i="1" l="1"/>
  <c r="F3" i="2"/>
  <c r="G3" i="2" s="1" a="1"/>
  <c r="G3" i="2" s="1"/>
  <c r="H3" i="1"/>
  <c r="C7" i="2" a="1"/>
  <c r="C7" i="2" s="1"/>
  <c r="F19" i="1"/>
  <c r="E19" i="1"/>
  <c r="D24" i="1" a="1"/>
  <c r="D22" i="1" a="1"/>
  <c r="C11" i="1" a="1"/>
  <c r="D25" i="1" a="1"/>
  <c r="C8" i="1" a="1"/>
  <c r="C10" i="1" a="1"/>
  <c r="D23" i="1" a="1"/>
  <c r="C9" i="1" a="1"/>
  <c r="C27" i="1" a="1"/>
  <c r="C21" i="1" l="1"/>
  <c r="E20" i="1" a="1"/>
  <c r="C9" i="2"/>
  <c r="I3" i="2" s="1" a="1"/>
  <c r="I3" i="2" s="1"/>
  <c r="C8" i="2" a="1"/>
  <c r="C8" i="2" s="1"/>
  <c r="C10" i="2" s="1"/>
  <c r="C27" i="1"/>
  <c r="D23" i="1"/>
  <c r="C10" i="1"/>
  <c r="C8" i="1"/>
  <c r="D25" i="1"/>
  <c r="C11" i="1"/>
  <c r="D22" i="1"/>
  <c r="C9" i="1"/>
  <c r="D24" i="1"/>
  <c r="E27" i="1" l="1" a="1"/>
  <c r="C30" i="1"/>
  <c r="E30" i="1" s="1" a="1"/>
  <c r="C12" i="1"/>
  <c r="C14" i="1" s="1"/>
  <c r="D31" i="1" s="1" a="1"/>
  <c r="D31" i="1" s="1"/>
  <c r="D27" i="1"/>
  <c r="D28" i="1" s="1"/>
  <c r="E21" i="1" a="1"/>
  <c r="C22" i="1"/>
  <c r="E22" i="1" s="1" a="1"/>
  <c r="C25" i="1"/>
  <c r="E25" i="1" s="1" a="1"/>
  <c r="C24" i="1"/>
  <c r="E24" i="1" s="1" a="1"/>
  <c r="C23" i="1"/>
  <c r="E23" i="1" s="1" a="1"/>
  <c r="E20" i="1"/>
  <c r="F20" i="1"/>
  <c r="C11" i="2"/>
  <c r="H3" i="2" a="1"/>
  <c r="H3" i="2" s="1"/>
  <c r="J3" i="2" s="1" a="1"/>
  <c r="J3" i="2" s="1"/>
  <c r="C15" i="1"/>
  <c r="K3" i="1" s="1" a="1"/>
  <c r="K3" i="1" s="1"/>
  <c r="L3" i="1" a="1"/>
  <c r="L3" i="1" s="1"/>
  <c r="I3" i="1" a="1"/>
  <c r="I3" i="1" s="1"/>
  <c r="I1" i="1" s="1"/>
  <c r="J3" i="1" a="1"/>
  <c r="J3" i="1" s="1"/>
  <c r="C13" i="1"/>
  <c r="C12" i="2" a="1"/>
  <c r="C12" i="2" s="1"/>
  <c r="C14" i="2" s="1" a="1"/>
  <c r="C14" i="2" s="1"/>
  <c r="C13" i="2" a="1"/>
  <c r="C13" i="2" s="1"/>
  <c r="C15" i="2" l="1" a="1"/>
  <c r="C15" i="2" s="1"/>
  <c r="E30" i="1"/>
  <c r="F30" i="1"/>
  <c r="F27" i="1"/>
  <c r="E27" i="1"/>
  <c r="C28" i="1"/>
  <c r="F21" i="1"/>
  <c r="E21" i="1"/>
  <c r="E22" i="1"/>
  <c r="F22" i="1"/>
  <c r="E25" i="1"/>
  <c r="F25" i="1"/>
  <c r="E24" i="1"/>
  <c r="F24" i="1"/>
  <c r="E23" i="1"/>
  <c r="F23" i="1"/>
  <c r="F15" i="1"/>
  <c r="E13" i="1"/>
  <c r="E14" i="1" s="1"/>
  <c r="F14" i="1" s="1" a="1"/>
  <c r="K1" i="1"/>
  <c r="F13" i="1" a="1"/>
  <c r="G30" i="1" l="1"/>
  <c r="G25" i="1"/>
  <c r="G27" i="1"/>
  <c r="E28" i="1" a="1"/>
  <c r="C31" i="1"/>
  <c r="E31" i="1" s="1" a="1"/>
  <c r="G22" i="1"/>
  <c r="G24" i="1"/>
  <c r="G23" i="1"/>
  <c r="G13" i="1"/>
  <c r="F13" i="1"/>
  <c r="F14" i="1"/>
  <c r="G14" i="1"/>
  <c r="E31" i="1" l="1"/>
  <c r="F31" i="1"/>
  <c r="E28" i="1"/>
  <c r="F28" i="1"/>
  <c r="F16" i="1"/>
  <c r="G28" i="1" l="1"/>
  <c r="G3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<sst xmlns="http://schemas.openxmlformats.org/spreadsheetml/2006/main" count="44" uniqueCount="34">
  <si>
    <t>xi</t>
  </si>
  <si>
    <t>lambda</t>
  </si>
  <si>
    <t>gamma</t>
  </si>
  <si>
    <t>delta</t>
  </si>
  <si>
    <t>Johnson</t>
  </si>
  <si>
    <t>x</t>
  </si>
  <si>
    <t>moment</t>
  </si>
  <si>
    <t>Normal</t>
  </si>
  <si>
    <t>mu</t>
  </si>
  <si>
    <t>sigma</t>
  </si>
  <si>
    <t>npdf</t>
  </si>
  <si>
    <t>ncdf</t>
  </si>
  <si>
    <t>Z</t>
  </si>
  <si>
    <t>U</t>
  </si>
  <si>
    <t>sinh(U)</t>
  </si>
  <si>
    <t>X</t>
  </si>
  <si>
    <t>s</t>
  </si>
  <si>
    <t>f</t>
  </si>
  <si>
    <t>k</t>
  </si>
  <si>
    <t>mean</t>
  </si>
  <si>
    <t>variance</t>
  </si>
  <si>
    <t>put_value</t>
  </si>
  <si>
    <t>put_delta</t>
  </si>
  <si>
    <t>put_implied</t>
  </si>
  <si>
    <t>johnson_put_value</t>
  </si>
  <si>
    <t>jpdf</t>
  </si>
  <si>
    <t>jcdf</t>
  </si>
  <si>
    <t>strike</t>
  </si>
  <si>
    <t>jput</t>
  </si>
  <si>
    <t>nput</t>
  </si>
  <si>
    <t>F</t>
  </si>
  <si>
    <t>pX</t>
  </si>
  <si>
    <t>pF</t>
  </si>
  <si>
    <t>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</si>
</sst>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0x&quot;#"/>
    <numFmt numFmtId="165" formatCode="0.000"/>
    <numFmt numFmtId="166" formatCode="0.0000"/>
  </numFmts>
  <fonts count="5" x14ac:knownFonts="1">
    <font>
      <sz val="14"/>
      <color theme="1"/>
      <name val="Aptos Narrow"/>
      <family val="2"/>
    </font>
    <font>
      <sz val="8"/>
      <color indexed="63"/>
      <name val="Aptos Narrow"/>
      <family val="2"/>
    </font>
    <font>
      <b/>
      <sz val="14"/>
      <color theme="0"/>
      <name val="Aptos Narrow"/>
      <family val="2"/>
    </font>
    <font>
      <sz val="14"/>
      <color theme="0" tint="-0.499984740745262"/>
      <name val="Aptos Narrow"/>
      <family val="2"/>
    </font>
    <font>
      <sz val="14"/>
      <color rgb="FF3F3F76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164" fontId="1" fillId="0" borderId="0">
      <alignment horizontal="center" vertical="center"/>
    </xf>
    <xf numFmtId="0" fontId="2" fillId="2" borderId="1" applyNumberFormat="0" applyAlignment="0" applyProtection="0"/>
    <xf numFmtId="0" fontId="4" fillId="3" borderId="3" applyNumberFormat="0" applyAlignment="0" applyProtection="0"/>
  </cellStyleXfs>
  <cellXfs count="12">
    <xf numFmtId="0" fontId="0" fillId="0" borderId="0" xfId="0"/>
    <xf numFmtId="0" fontId="0" fillId="0" borderId="0" xfId="0" applyAlignment="1">
      <alignment horizontal="right"/>
    </xf>
    <xf numFmtId="164" fontId="1" fillId="0" borderId="0" xfId="1">
      <alignment horizontal="center" vertical="center"/>
    </xf>
    <xf numFmtId="0" fontId="0" fillId="0" borderId="2" xfId="0" applyBorder="1" applyAlignment="1">
      <alignment horizontal="center"/>
    </xf>
    <xf numFmtId="165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  <xf numFmtId="166" fontId="3" fillId="0" borderId="0" xfId="0" applyNumberFormat="1" applyFont="1"/>
    <xf numFmtId="166" fontId="0" fillId="0" borderId="0" xfId="0" applyNumberFormat="1"/>
    <xf numFmtId="165" fontId="2" fillId="2" borderId="1" xfId="2" applyNumberFormat="1"/>
    <xf numFmtId="0" fontId="4" fillId="3" borderId="3" xfId="3"/>
  </cellXfs>
  <cellStyles count="4">
    <cellStyle name="Check Cell" xfId="2" builtinId="23"/>
    <cellStyle name="Handle" xfId="1" xr:uid="{0EBF5B21-6312-4F15-AB84-20907DB8AB90}"/>
    <cellStyle name="Input" xfId="3" builtinId="20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Johnson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Sheet1!$I$2</c:f>
              <c:strCache>
                <c:ptCount val="1"/>
                <c:pt idx="0">
                  <c:v>jpdf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[0]!x</c:f>
              <c:numCache>
                <c:formatCode>General</c:formatCode>
                <c:ptCount val="81"/>
                <c:pt idx="0">
                  <c:v>1</c:v>
                </c:pt>
                <c:pt idx="1">
                  <c:v>1.1000000000000001</c:v>
                </c:pt>
                <c:pt idx="2">
                  <c:v>1.2000000000000002</c:v>
                </c:pt>
                <c:pt idx="3">
                  <c:v>1.3000000000000003</c:v>
                </c:pt>
                <c:pt idx="4">
                  <c:v>1.4000000000000004</c:v>
                </c:pt>
                <c:pt idx="5">
                  <c:v>1.5000000000000004</c:v>
                </c:pt>
                <c:pt idx="6">
                  <c:v>1.6000000000000005</c:v>
                </c:pt>
                <c:pt idx="7">
                  <c:v>1.7000000000000006</c:v>
                </c:pt>
                <c:pt idx="8">
                  <c:v>1.8000000000000007</c:v>
                </c:pt>
                <c:pt idx="9">
                  <c:v>1.9000000000000008</c:v>
                </c:pt>
                <c:pt idx="10">
                  <c:v>2.0000000000000009</c:v>
                </c:pt>
                <c:pt idx="11">
                  <c:v>2.100000000000001</c:v>
                </c:pt>
                <c:pt idx="12">
                  <c:v>2.2000000000000011</c:v>
                </c:pt>
                <c:pt idx="13">
                  <c:v>2.3000000000000012</c:v>
                </c:pt>
                <c:pt idx="14">
                  <c:v>2.4000000000000012</c:v>
                </c:pt>
                <c:pt idx="15">
                  <c:v>2.5000000000000013</c:v>
                </c:pt>
                <c:pt idx="16">
                  <c:v>2.6000000000000014</c:v>
                </c:pt>
                <c:pt idx="17">
                  <c:v>2.7000000000000015</c:v>
                </c:pt>
                <c:pt idx="18">
                  <c:v>2.8000000000000016</c:v>
                </c:pt>
                <c:pt idx="19">
                  <c:v>2.9000000000000017</c:v>
                </c:pt>
                <c:pt idx="20">
                  <c:v>3.0000000000000018</c:v>
                </c:pt>
                <c:pt idx="21">
                  <c:v>3.1000000000000019</c:v>
                </c:pt>
                <c:pt idx="22">
                  <c:v>3.200000000000002</c:v>
                </c:pt>
                <c:pt idx="23">
                  <c:v>3.300000000000002</c:v>
                </c:pt>
                <c:pt idx="24">
                  <c:v>3.4000000000000021</c:v>
                </c:pt>
                <c:pt idx="25">
                  <c:v>3.5000000000000022</c:v>
                </c:pt>
                <c:pt idx="26">
                  <c:v>3.6000000000000023</c:v>
                </c:pt>
                <c:pt idx="27">
                  <c:v>3.7000000000000024</c:v>
                </c:pt>
                <c:pt idx="28">
                  <c:v>3.8000000000000025</c:v>
                </c:pt>
                <c:pt idx="29">
                  <c:v>3.9000000000000026</c:v>
                </c:pt>
                <c:pt idx="30">
                  <c:v>4.0000000000000027</c:v>
                </c:pt>
                <c:pt idx="31">
                  <c:v>4.1000000000000023</c:v>
                </c:pt>
                <c:pt idx="32">
                  <c:v>4.200000000000002</c:v>
                </c:pt>
                <c:pt idx="33">
                  <c:v>4.3000000000000016</c:v>
                </c:pt>
                <c:pt idx="34">
                  <c:v>4.4000000000000012</c:v>
                </c:pt>
                <c:pt idx="35">
                  <c:v>4.5000000000000009</c:v>
                </c:pt>
                <c:pt idx="36">
                  <c:v>4.6000000000000005</c:v>
                </c:pt>
                <c:pt idx="37">
                  <c:v>4.7</c:v>
                </c:pt>
                <c:pt idx="38">
                  <c:v>4.8</c:v>
                </c:pt>
                <c:pt idx="39">
                  <c:v>4.8999999999999995</c:v>
                </c:pt>
                <c:pt idx="40">
                  <c:v>4.9999999999999991</c:v>
                </c:pt>
                <c:pt idx="41">
                  <c:v>5.0999999999999988</c:v>
                </c:pt>
                <c:pt idx="42">
                  <c:v>5.1999999999999984</c:v>
                </c:pt>
                <c:pt idx="43">
                  <c:v>5.299999999999998</c:v>
                </c:pt>
                <c:pt idx="44">
                  <c:v>5.3999999999999977</c:v>
                </c:pt>
                <c:pt idx="45">
                  <c:v>5.4999999999999973</c:v>
                </c:pt>
                <c:pt idx="46">
                  <c:v>5.599999999999997</c:v>
                </c:pt>
                <c:pt idx="47">
                  <c:v>5.6999999999999966</c:v>
                </c:pt>
                <c:pt idx="48">
                  <c:v>5.7999999999999963</c:v>
                </c:pt>
                <c:pt idx="49">
                  <c:v>5.8999999999999959</c:v>
                </c:pt>
                <c:pt idx="50">
                  <c:v>5.9999999999999956</c:v>
                </c:pt>
                <c:pt idx="51">
                  <c:v>6.0999999999999952</c:v>
                </c:pt>
                <c:pt idx="52">
                  <c:v>6.1999999999999948</c:v>
                </c:pt>
                <c:pt idx="53">
                  <c:v>6.2999999999999945</c:v>
                </c:pt>
                <c:pt idx="54">
                  <c:v>6.3999999999999941</c:v>
                </c:pt>
                <c:pt idx="55">
                  <c:v>6.4999999999999938</c:v>
                </c:pt>
                <c:pt idx="56">
                  <c:v>6.5999999999999934</c:v>
                </c:pt>
                <c:pt idx="57">
                  <c:v>6.6999999999999931</c:v>
                </c:pt>
                <c:pt idx="58">
                  <c:v>6.7999999999999927</c:v>
                </c:pt>
                <c:pt idx="59">
                  <c:v>6.8999999999999924</c:v>
                </c:pt>
                <c:pt idx="60">
                  <c:v>6.999999999999992</c:v>
                </c:pt>
                <c:pt idx="61">
                  <c:v>7.0999999999999917</c:v>
                </c:pt>
                <c:pt idx="62">
                  <c:v>7.1999999999999913</c:v>
                </c:pt>
                <c:pt idx="63">
                  <c:v>7.2999999999999909</c:v>
                </c:pt>
                <c:pt idx="64">
                  <c:v>7.3999999999999906</c:v>
                </c:pt>
                <c:pt idx="65">
                  <c:v>7.4999999999999902</c:v>
                </c:pt>
                <c:pt idx="66">
                  <c:v>7.5999999999999899</c:v>
                </c:pt>
                <c:pt idx="67">
                  <c:v>7.6999999999999895</c:v>
                </c:pt>
                <c:pt idx="68">
                  <c:v>7.7999999999999892</c:v>
                </c:pt>
                <c:pt idx="69">
                  <c:v>7.8999999999999888</c:v>
                </c:pt>
                <c:pt idx="70">
                  <c:v>7.9999999999999885</c:v>
                </c:pt>
                <c:pt idx="71">
                  <c:v>8.099999999999989</c:v>
                </c:pt>
                <c:pt idx="72">
                  <c:v>8.1999999999999886</c:v>
                </c:pt>
                <c:pt idx="73">
                  <c:v>8.2999999999999883</c:v>
                </c:pt>
                <c:pt idx="74">
                  <c:v>8.3999999999999879</c:v>
                </c:pt>
                <c:pt idx="75">
                  <c:v>8.4999999999999876</c:v>
                </c:pt>
                <c:pt idx="76">
                  <c:v>8.5999999999999872</c:v>
                </c:pt>
                <c:pt idx="77">
                  <c:v>8.6999999999999869</c:v>
                </c:pt>
                <c:pt idx="78">
                  <c:v>8.7999999999999865</c:v>
                </c:pt>
                <c:pt idx="79">
                  <c:v>8.8999999999999861</c:v>
                </c:pt>
                <c:pt idx="80">
                  <c:v>8.9999999999999858</c:v>
                </c:pt>
              </c:numCache>
            </c:numRef>
          </c:xVal>
          <c:yVal>
            <c:numRef>
              <c:f>[0]!pdf</c:f>
              <c:numCache>
                <c:formatCode>0.0000</c:formatCode>
                <c:ptCount val="81"/>
                <c:pt idx="0">
                  <c:v>1.5139422545669417E-2</c:v>
                </c:pt>
                <c:pt idx="1">
                  <c:v>1.5997099164477276E-2</c:v>
                </c:pt>
                <c:pt idx="2">
                  <c:v>1.6914699916984379E-2</c:v>
                </c:pt>
                <c:pt idx="3">
                  <c:v>1.7897229909829997E-2</c:v>
                </c:pt>
                <c:pt idx="4">
                  <c:v>1.8950180446438293E-2</c:v>
                </c:pt>
                <c:pt idx="5">
                  <c:v>2.0079582516933085E-2</c:v>
                </c:pt>
                <c:pt idx="6">
                  <c:v>2.1292066759165548E-2</c:v>
                </c:pt>
                <c:pt idx="7">
                  <c:v>2.2594930717328786E-2</c:v>
                </c:pt>
                <c:pt idx="8">
                  <c:v>2.3996214327738151E-2</c:v>
                </c:pt>
                <c:pt idx="9">
                  <c:v>2.5504784674204986E-2</c:v>
                </c:pt>
                <c:pt idx="10">
                  <c:v>2.7130431177329131E-2</c:v>
                </c:pt>
                <c:pt idx="11">
                  <c:v>2.888397251131692E-2</c:v>
                </c:pt>
                <c:pt idx="12">
                  <c:v>3.0777376675459212E-2</c:v>
                </c:pt>
                <c:pt idx="13">
                  <c:v>3.2823895779845597E-2</c:v>
                </c:pt>
                <c:pt idx="14">
                  <c:v>3.5038217227692937E-2</c:v>
                </c:pt>
                <c:pt idx="15">
                  <c:v>3.743663307656054E-2</c:v>
                </c:pt>
                <c:pt idx="16">
                  <c:v>4.0037229417626864E-2</c:v>
                </c:pt>
                <c:pt idx="17">
                  <c:v>4.286009759618125E-2</c:v>
                </c:pt>
                <c:pt idx="18">
                  <c:v>4.5927568963471957E-2</c:v>
                </c:pt>
                <c:pt idx="19">
                  <c:v>4.926447453572616E-2</c:v>
                </c:pt>
                <c:pt idx="20">
                  <c:v>5.289843034726565E-2</c:v>
                </c:pt>
                <c:pt idx="21">
                  <c:v>5.6860148286722367E-2</c:v>
                </c:pt>
                <c:pt idx="22">
                  <c:v>6.1183770605383651E-2</c:v>
                </c:pt>
                <c:pt idx="23">
                  <c:v>6.5907223808738535E-2</c:v>
                </c:pt>
                <c:pt idx="24">
                  <c:v>7.1072583893494315E-2</c:v>
                </c:pt>
                <c:pt idx="25">
                  <c:v>7.6726439315913372E-2</c:v>
                </c:pt>
                <c:pt idx="26">
                  <c:v>8.2920229888504768E-2</c:v>
                </c:pt>
                <c:pt idx="27">
                  <c:v>8.9710527902554391E-2</c:v>
                </c:pt>
                <c:pt idx="28">
                  <c:v>9.7159210641216562E-2</c:v>
                </c:pt>
                <c:pt idx="29">
                  <c:v>0.10533344899981675</c:v>
                </c:pt>
                <c:pt idx="30">
                  <c:v>0.11430540237448446</c:v>
                </c:pt>
                <c:pt idx="31">
                  <c:v>0.12415146168212496</c:v>
                </c:pt>
                <c:pt idx="32">
                  <c:v>0.13495081581999202</c:v>
                </c:pt>
                <c:pt idx="33">
                  <c:v>0.14678302690235376</c:v>
                </c:pt>
                <c:pt idx="34">
                  <c:v>0.1597241812704932</c:v>
                </c:pt>
                <c:pt idx="35">
                  <c:v>0.17384103393575362</c:v>
                </c:pt>
                <c:pt idx="36">
                  <c:v>0.18918238805845</c:v>
                </c:pt>
                <c:pt idx="37">
                  <c:v>0.20576676840510427</c:v>
                </c:pt>
                <c:pt idx="38">
                  <c:v>0.22356531053543807</c:v>
                </c:pt>
                <c:pt idx="39">
                  <c:v>0.24247880619228596</c:v>
                </c:pt>
                <c:pt idx="40">
                  <c:v>0.26230822643054041</c:v>
                </c:pt>
                <c:pt idx="41">
                  <c:v>0.28271912995808696</c:v>
                </c:pt>
                <c:pt idx="42">
                  <c:v>0.3032026416128813</c:v>
                </c:pt>
                <c:pt idx="43">
                  <c:v>0.32303967406396955</c:v>
                </c:pt>
                <c:pt idx="44">
                  <c:v>0.3412809241320981</c:v>
                </c:pt>
                <c:pt idx="45">
                  <c:v>0.356761850006451</c:v>
                </c:pt>
                <c:pt idx="46">
                  <c:v>0.36817583176611829</c:v>
                </c:pt>
                <c:pt idx="47">
                  <c:v>0.37422347507725773</c:v>
                </c:pt>
                <c:pt idx="48">
                  <c:v>0.3738342675843726</c:v>
                </c:pt>
                <c:pt idx="49">
                  <c:v>0.36641816119273762</c:v>
                </c:pt>
                <c:pt idx="50">
                  <c:v>0.35206532676430025</c:v>
                </c:pt>
                <c:pt idx="51">
                  <c:v>0.33160387841141076</c:v>
                </c:pt>
                <c:pt idx="52">
                  <c:v>0.30647079153560336</c:v>
                </c:pt>
                <c:pt idx="53">
                  <c:v>0.27843373574044616</c:v>
                </c:pt>
                <c:pt idx="54">
                  <c:v>0.24926717370642945</c:v>
                </c:pt>
                <c:pt idx="55">
                  <c:v>0.22049094919328061</c:v>
                </c:pt>
                <c:pt idx="56">
                  <c:v>0.1932299757692657</c:v>
                </c:pt>
                <c:pt idx="57">
                  <c:v>0.16819240291025642</c:v>
                </c:pt>
                <c:pt idx="58">
                  <c:v>0.14572672338271783</c:v>
                </c:pt>
                <c:pt idx="59">
                  <c:v>0.12591247157491084</c:v>
                </c:pt>
                <c:pt idx="60">
                  <c:v>0.10865162490956394</c:v>
                </c:pt>
                <c:pt idx="61">
                  <c:v>9.3743973450710963E-2</c:v>
                </c:pt>
                <c:pt idx="62">
                  <c:v>8.0941806188150472E-2</c:v>
                </c:pt>
                <c:pt idx="63">
                  <c:v>6.9985793833164889E-2</c:v>
                </c:pt>
                <c:pt idx="64">
                  <c:v>6.0626344093104342E-2</c:v>
                </c:pt>
                <c:pt idx="65">
                  <c:v>5.2634829913887807E-2</c:v>
                </c:pt>
                <c:pt idx="66">
                  <c:v>4.5808292455015789E-2</c:v>
                </c:pt>
                <c:pt idx="67">
                  <c:v>3.9970235399044061E-2</c:v>
                </c:pt>
                <c:pt idx="68">
                  <c:v>3.496926890543383E-2</c:v>
                </c:pt>
                <c:pt idx="69">
                  <c:v>3.0676715691323218E-2</c:v>
                </c:pt>
                <c:pt idx="70">
                  <c:v>2.6983845155844545E-2</c:v>
                </c:pt>
                <c:pt idx="71">
                  <c:v>2.3799110032277044E-2</c:v>
                </c:pt>
                <c:pt idx="72">
                  <c:v>2.1045578376519561E-2</c:v>
                </c:pt>
                <c:pt idx="73">
                  <c:v>1.865864516888497E-2</c:v>
                </c:pt>
                <c:pt idx="74">
                  <c:v>1.6584045977701141E-2</c:v>
                </c:pt>
                <c:pt idx="75">
                  <c:v>1.4776162100615694E-2</c:v>
                </c:pt>
                <c:pt idx="76">
                  <c:v>1.319659074318116E-2</c:v>
                </c:pt>
                <c:pt idx="77">
                  <c:v>1.1812947810997277E-2</c:v>
                </c:pt>
                <c:pt idx="78">
                  <c:v>1.0597870312885621E-2</c:v>
                </c:pt>
                <c:pt idx="79">
                  <c:v>9.5281875345755475E-3</c:v>
                </c:pt>
                <c:pt idx="80">
                  <c:v>8.5842335033343726E-3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3D-482C-BE2B-DAD434487BAC}"/>
            </c:ext>
          </c:extLst>
        </c:ser>
        <c:ser>
          <c:idx val="2"/>
          <c:order val="1"/>
          <c:tx>
            <c:strRef>
              <c:f>Sheet1!$K$2</c:f>
              <c:strCache>
                <c:ptCount val="1"/>
                <c:pt idx="0">
                  <c:v>npdf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[0]!x</c:f>
              <c:numCache>
                <c:formatCode>General</c:formatCode>
                <c:ptCount val="81"/>
                <c:pt idx="0">
                  <c:v>1</c:v>
                </c:pt>
                <c:pt idx="1">
                  <c:v>1.1000000000000001</c:v>
                </c:pt>
                <c:pt idx="2">
                  <c:v>1.2000000000000002</c:v>
                </c:pt>
                <c:pt idx="3">
                  <c:v>1.3000000000000003</c:v>
                </c:pt>
                <c:pt idx="4">
                  <c:v>1.4000000000000004</c:v>
                </c:pt>
                <c:pt idx="5">
                  <c:v>1.5000000000000004</c:v>
                </c:pt>
                <c:pt idx="6">
                  <c:v>1.6000000000000005</c:v>
                </c:pt>
                <c:pt idx="7">
                  <c:v>1.7000000000000006</c:v>
                </c:pt>
                <c:pt idx="8">
                  <c:v>1.8000000000000007</c:v>
                </c:pt>
                <c:pt idx="9">
                  <c:v>1.9000000000000008</c:v>
                </c:pt>
                <c:pt idx="10">
                  <c:v>2.0000000000000009</c:v>
                </c:pt>
                <c:pt idx="11">
                  <c:v>2.100000000000001</c:v>
                </c:pt>
                <c:pt idx="12">
                  <c:v>2.2000000000000011</c:v>
                </c:pt>
                <c:pt idx="13">
                  <c:v>2.3000000000000012</c:v>
                </c:pt>
                <c:pt idx="14">
                  <c:v>2.4000000000000012</c:v>
                </c:pt>
                <c:pt idx="15">
                  <c:v>2.5000000000000013</c:v>
                </c:pt>
                <c:pt idx="16">
                  <c:v>2.6000000000000014</c:v>
                </c:pt>
                <c:pt idx="17">
                  <c:v>2.7000000000000015</c:v>
                </c:pt>
                <c:pt idx="18">
                  <c:v>2.8000000000000016</c:v>
                </c:pt>
                <c:pt idx="19">
                  <c:v>2.9000000000000017</c:v>
                </c:pt>
                <c:pt idx="20">
                  <c:v>3.0000000000000018</c:v>
                </c:pt>
                <c:pt idx="21">
                  <c:v>3.1000000000000019</c:v>
                </c:pt>
                <c:pt idx="22">
                  <c:v>3.200000000000002</c:v>
                </c:pt>
                <c:pt idx="23">
                  <c:v>3.300000000000002</c:v>
                </c:pt>
                <c:pt idx="24">
                  <c:v>3.4000000000000021</c:v>
                </c:pt>
                <c:pt idx="25">
                  <c:v>3.5000000000000022</c:v>
                </c:pt>
                <c:pt idx="26">
                  <c:v>3.6000000000000023</c:v>
                </c:pt>
                <c:pt idx="27">
                  <c:v>3.7000000000000024</c:v>
                </c:pt>
                <c:pt idx="28">
                  <c:v>3.8000000000000025</c:v>
                </c:pt>
                <c:pt idx="29">
                  <c:v>3.9000000000000026</c:v>
                </c:pt>
                <c:pt idx="30">
                  <c:v>4.0000000000000027</c:v>
                </c:pt>
                <c:pt idx="31">
                  <c:v>4.1000000000000023</c:v>
                </c:pt>
                <c:pt idx="32">
                  <c:v>4.200000000000002</c:v>
                </c:pt>
                <c:pt idx="33">
                  <c:v>4.3000000000000016</c:v>
                </c:pt>
                <c:pt idx="34">
                  <c:v>4.4000000000000012</c:v>
                </c:pt>
                <c:pt idx="35">
                  <c:v>4.5000000000000009</c:v>
                </c:pt>
                <c:pt idx="36">
                  <c:v>4.6000000000000005</c:v>
                </c:pt>
                <c:pt idx="37">
                  <c:v>4.7</c:v>
                </c:pt>
                <c:pt idx="38">
                  <c:v>4.8</c:v>
                </c:pt>
                <c:pt idx="39">
                  <c:v>4.8999999999999995</c:v>
                </c:pt>
                <c:pt idx="40">
                  <c:v>4.9999999999999991</c:v>
                </c:pt>
                <c:pt idx="41">
                  <c:v>5.0999999999999988</c:v>
                </c:pt>
                <c:pt idx="42">
                  <c:v>5.1999999999999984</c:v>
                </c:pt>
                <c:pt idx="43">
                  <c:v>5.299999999999998</c:v>
                </c:pt>
                <c:pt idx="44">
                  <c:v>5.3999999999999977</c:v>
                </c:pt>
                <c:pt idx="45">
                  <c:v>5.4999999999999973</c:v>
                </c:pt>
                <c:pt idx="46">
                  <c:v>5.599999999999997</c:v>
                </c:pt>
                <c:pt idx="47">
                  <c:v>5.6999999999999966</c:v>
                </c:pt>
                <c:pt idx="48">
                  <c:v>5.7999999999999963</c:v>
                </c:pt>
                <c:pt idx="49">
                  <c:v>5.8999999999999959</c:v>
                </c:pt>
                <c:pt idx="50">
                  <c:v>5.9999999999999956</c:v>
                </c:pt>
                <c:pt idx="51">
                  <c:v>6.0999999999999952</c:v>
                </c:pt>
                <c:pt idx="52">
                  <c:v>6.1999999999999948</c:v>
                </c:pt>
                <c:pt idx="53">
                  <c:v>6.2999999999999945</c:v>
                </c:pt>
                <c:pt idx="54">
                  <c:v>6.3999999999999941</c:v>
                </c:pt>
                <c:pt idx="55">
                  <c:v>6.4999999999999938</c:v>
                </c:pt>
                <c:pt idx="56">
                  <c:v>6.5999999999999934</c:v>
                </c:pt>
                <c:pt idx="57">
                  <c:v>6.6999999999999931</c:v>
                </c:pt>
                <c:pt idx="58">
                  <c:v>6.7999999999999927</c:v>
                </c:pt>
                <c:pt idx="59">
                  <c:v>6.8999999999999924</c:v>
                </c:pt>
                <c:pt idx="60">
                  <c:v>6.999999999999992</c:v>
                </c:pt>
                <c:pt idx="61">
                  <c:v>7.0999999999999917</c:v>
                </c:pt>
                <c:pt idx="62">
                  <c:v>7.1999999999999913</c:v>
                </c:pt>
                <c:pt idx="63">
                  <c:v>7.2999999999999909</c:v>
                </c:pt>
                <c:pt idx="64">
                  <c:v>7.3999999999999906</c:v>
                </c:pt>
                <c:pt idx="65">
                  <c:v>7.4999999999999902</c:v>
                </c:pt>
                <c:pt idx="66">
                  <c:v>7.5999999999999899</c:v>
                </c:pt>
                <c:pt idx="67">
                  <c:v>7.6999999999999895</c:v>
                </c:pt>
                <c:pt idx="68">
                  <c:v>7.7999999999999892</c:v>
                </c:pt>
                <c:pt idx="69">
                  <c:v>7.8999999999999888</c:v>
                </c:pt>
                <c:pt idx="70">
                  <c:v>7.9999999999999885</c:v>
                </c:pt>
                <c:pt idx="71">
                  <c:v>8.099999999999989</c:v>
                </c:pt>
                <c:pt idx="72">
                  <c:v>8.1999999999999886</c:v>
                </c:pt>
                <c:pt idx="73">
                  <c:v>8.2999999999999883</c:v>
                </c:pt>
                <c:pt idx="74">
                  <c:v>8.3999999999999879</c:v>
                </c:pt>
                <c:pt idx="75">
                  <c:v>8.4999999999999876</c:v>
                </c:pt>
                <c:pt idx="76">
                  <c:v>8.5999999999999872</c:v>
                </c:pt>
                <c:pt idx="77">
                  <c:v>8.6999999999999869</c:v>
                </c:pt>
                <c:pt idx="78">
                  <c:v>8.7999999999999865</c:v>
                </c:pt>
                <c:pt idx="79">
                  <c:v>8.8999999999999861</c:v>
                </c:pt>
                <c:pt idx="80">
                  <c:v>8.9999999999999858</c:v>
                </c:pt>
              </c:numCache>
            </c:numRef>
          </c:xVal>
          <c:yVal>
            <c:numRef>
              <c:f>[0]!npdf</c:f>
              <c:numCache>
                <c:formatCode>0.0000</c:formatCode>
                <c:ptCount val="81"/>
                <c:pt idx="0">
                  <c:v>4.1780940651578739E-4</c:v>
                </c:pt>
                <c:pt idx="1">
                  <c:v>9.5625021561651104E-4</c:v>
                </c:pt>
                <c:pt idx="2">
                  <c:v>1.9354276314044901E-3</c:v>
                </c:pt>
                <c:pt idx="3">
                  <c:v>3.5469075004989675E-3</c:v>
                </c:pt>
                <c:pt idx="4">
                  <c:v>5.9912734153353001E-3</c:v>
                </c:pt>
                <c:pt idx="5">
                  <c:v>9.4565831125278405E-3</c:v>
                </c:pt>
                <c:pt idx="6">
                  <c:v>1.40980403521054E-2</c:v>
                </c:pt>
                <c:pt idx="7">
                  <c:v>2.0021934924245702E-2</c:v>
                </c:pt>
                <c:pt idx="8">
                  <c:v>2.7275563723237212E-2</c:v>
                </c:pt>
                <c:pt idx="9">
                  <c:v>3.5843549692396587E-2</c:v>
                </c:pt>
                <c:pt idx="10">
                  <c:v>4.5649978172211912E-2</c:v>
                </c:pt>
                <c:pt idx="11">
                  <c:v>5.6565155513190891E-2</c:v>
                </c:pt>
                <c:pt idx="12">
                  <c:v>6.8415533952968663E-2</c:v>
                </c:pt>
                <c:pt idx="13">
                  <c:v>8.099535618490146E-2</c:v>
                </c:pt>
                <c:pt idx="14">
                  <c:v>9.4078756190620338E-2</c:v>
                </c:pt>
                <c:pt idx="15">
                  <c:v>0.10743132404124835</c:v>
                </c:pt>
                <c:pt idx="16">
                  <c:v>0.12082043666788168</c:v>
                </c:pt>
                <c:pt idx="17">
                  <c:v>0.13402393146925323</c:v>
                </c:pt>
                <c:pt idx="18">
                  <c:v>0.14683693152661076</c:v>
                </c:pt>
                <c:pt idx="19">
                  <c:v>0.15907681085414899</c:v>
                </c:pt>
                <c:pt idx="20">
                  <c:v>0.17058641573860422</c:v>
                </c:pt>
                <c:pt idx="21">
                  <c:v>0.18123573954513536</c:v>
                </c:pt>
                <c:pt idx="22">
                  <c:v>0.19092229169941596</c:v>
                </c:pt>
                <c:pt idx="23">
                  <c:v>0.19957041581568502</c:v>
                </c:pt>
                <c:pt idx="24">
                  <c:v>0.20712980546477736</c:v>
                </c:pt>
                <c:pt idx="25">
                  <c:v>0.21357344601217529</c:v>
                </c:pt>
                <c:pt idx="26">
                  <c:v>0.21889518304071021</c:v>
                </c:pt>
                <c:pt idx="27">
                  <c:v>0.22310708645143951</c:v>
                </c:pt>
                <c:pt idx="28">
                  <c:v>0.22623674751436987</c:v>
                </c:pt>
                <c:pt idx="29">
                  <c:v>0.22832461598961334</c:v>
                </c:pt>
                <c:pt idx="30">
                  <c:v>0.22942145721548501</c:v>
                </c:pt>
                <c:pt idx="31">
                  <c:v>0.22958598540667038</c:v>
                </c:pt>
                <c:pt idx="32">
                  <c:v>0.22888270952856943</c:v>
                </c:pt>
                <c:pt idx="33">
                  <c:v>0.22738001192296303</c:v>
                </c:pt>
                <c:pt idx="34">
                  <c:v>0.2251484670796107</c:v>
                </c:pt>
                <c:pt idx="35">
                  <c:v>0.22225939819982649</c:v>
                </c:pt>
                <c:pt idx="36">
                  <c:v>0.21878366205931621</c:v>
                </c:pt>
                <c:pt idx="37">
                  <c:v>0.21479064772295947</c:v>
                </c:pt>
                <c:pt idx="38">
                  <c:v>0.21034747149052171</c:v>
                </c:pt>
                <c:pt idx="39">
                  <c:v>0.20551834869367219</c:v>
                </c:pt>
                <c:pt idx="40">
                  <c:v>0.20036412230019596</c:v>
                </c:pt>
                <c:pt idx="41">
                  <c:v>0.1949419284369007</c:v>
                </c:pt>
                <c:pt idx="42">
                  <c:v>0.1893049796900321</c:v>
                </c:pt>
                <c:pt idx="43">
                  <c:v>0.18350244819481559</c:v>
                </c:pt>
                <c:pt idx="44">
                  <c:v>0.17757943193547557</c:v>
                </c:pt>
                <c:pt idx="45">
                  <c:v>0.17157698922786752</c:v>
                </c:pt>
                <c:pt idx="46">
                  <c:v>0.16553222796050229</c:v>
                </c:pt>
                <c:pt idx="47">
                  <c:v>0.15947843776105353</c:v>
                </c:pt>
                <c:pt idx="48">
                  <c:v>0.1534452547879773</c:v>
                </c:pt>
                <c:pt idx="49">
                  <c:v>0.14745885028916433</c:v>
                </c:pt>
                <c:pt idx="50">
                  <c:v>0.14154213540189828</c:v>
                </c:pt>
                <c:pt idx="51">
                  <c:v>0.1357149758801503</c:v>
                </c:pt>
                <c:pt idx="52">
                  <c:v>0.1299944115225487</c:v>
                </c:pt>
                <c:pt idx="53">
                  <c:v>0.12439487603833155</c:v>
                </c:pt>
                <c:pt idx="54">
                  <c:v>0.11892841393383678</c:v>
                </c:pt>
                <c:pt idx="55">
                  <c:v>0.11360489173556704</c:v>
                </c:pt>
                <c:pt idx="56">
                  <c:v>0.10843220149599027</c:v>
                </c:pt>
                <c:pt idx="57">
                  <c:v>0.10341645506418636</c:v>
                </c:pt>
                <c:pt idx="58">
                  <c:v>9.8562168054654953E-2</c:v>
                </c:pt>
                <c:pt idx="59">
                  <c:v>9.3872432823403587E-2</c:v>
                </c:pt>
                <c:pt idx="60">
                  <c:v>8.9349080069805312E-2</c:v>
                </c:pt>
                <c:pt idx="61">
                  <c:v>8.4992828934099277E-2</c:v>
                </c:pt>
                <c:pt idx="62">
                  <c:v>8.0803425661615622E-2</c:v>
                </c:pt>
                <c:pt idx="63">
                  <c:v>7.6779771062963131E-2</c:v>
                </c:pt>
                <c:pt idx="64">
                  <c:v>7.2920037120941916E-2</c:v>
                </c:pt>
                <c:pt idx="65">
                  <c:v>6.9221773185568256E-2</c:v>
                </c:pt>
                <c:pt idx="66">
                  <c:v>6.5682002263377337E-2</c:v>
                </c:pt>
                <c:pt idx="67">
                  <c:v>6.22973079505467E-2</c:v>
                </c:pt>
                <c:pt idx="68">
                  <c:v>5.9063912585209759E-2</c:v>
                </c:pt>
                <c:pt idx="69">
                  <c:v>5.5977747205939558E-2</c:v>
                </c:pt>
                <c:pt idx="70">
                  <c:v>5.3034513903625541E-2</c:v>
                </c:pt>
                <c:pt idx="71">
                  <c:v>5.0229741145274183E-2</c:v>
                </c:pt>
                <c:pt idx="72">
                  <c:v>4.7558832632684886E-2</c:v>
                </c:pt>
                <c:pt idx="73">
                  <c:v>4.5017110238204983E-2</c:v>
                </c:pt>
                <c:pt idx="74">
                  <c:v>4.2599851535286858E-2</c:v>
                </c:pt>
                <c:pt idx="75">
                  <c:v>4.0302322414530481E-2</c:v>
                </c:pt>
                <c:pt idx="76">
                  <c:v>3.8119805247265229E-2</c:v>
                </c:pt>
                <c:pt idx="77">
                  <c:v>3.6047623029282466E-2</c:v>
                </c:pt>
                <c:pt idx="78">
                  <c:v>3.4081159907699901E-2</c:v>
                </c:pt>
                <c:pt idx="79">
                  <c:v>3.221587846460737E-2</c:v>
                </c:pt>
                <c:pt idx="80">
                  <c:v>3.0447334102491772E-2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A6-4BCB-B2BE-6F6897A6E5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3869424"/>
        <c:axId val="1183879984"/>
      </c:scatterChart>
      <c:valAx>
        <c:axId val="1183869424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3879984"/>
        <c:crosses val="autoZero"/>
        <c:crossBetween val="midCat"/>
      </c:valAx>
      <c:valAx>
        <c:axId val="118387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38694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Sheet2!$I$2</c:f>
              <c:strCache>
                <c:ptCount val="1"/>
                <c:pt idx="0">
                  <c:v>vol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[0]!strike</c:f>
              <c:numCache>
                <c:formatCode>General</c:formatCode>
                <c:ptCount val="21"/>
                <c:pt idx="0">
                  <c:v>90</c:v>
                </c:pt>
                <c:pt idx="1">
                  <c:v>91</c:v>
                </c:pt>
                <c:pt idx="2">
                  <c:v>92</c:v>
                </c:pt>
                <c:pt idx="3">
                  <c:v>93</c:v>
                </c:pt>
                <c:pt idx="4">
                  <c:v>94</c:v>
                </c:pt>
                <c:pt idx="5">
                  <c:v>95</c:v>
                </c:pt>
                <c:pt idx="6">
                  <c:v>96</c:v>
                </c:pt>
                <c:pt idx="7">
                  <c:v>97</c:v>
                </c:pt>
                <c:pt idx="8">
                  <c:v>98</c:v>
                </c:pt>
                <c:pt idx="9">
                  <c:v>99</c:v>
                </c:pt>
                <c:pt idx="10">
                  <c:v>100</c:v>
                </c:pt>
                <c:pt idx="11">
                  <c:v>101</c:v>
                </c:pt>
                <c:pt idx="12">
                  <c:v>102</c:v>
                </c:pt>
                <c:pt idx="13">
                  <c:v>103</c:v>
                </c:pt>
                <c:pt idx="14">
                  <c:v>104</c:v>
                </c:pt>
                <c:pt idx="15">
                  <c:v>105</c:v>
                </c:pt>
                <c:pt idx="16">
                  <c:v>106</c:v>
                </c:pt>
                <c:pt idx="17">
                  <c:v>107</c:v>
                </c:pt>
                <c:pt idx="18">
                  <c:v>108</c:v>
                </c:pt>
                <c:pt idx="19">
                  <c:v>109</c:v>
                </c:pt>
                <c:pt idx="20">
                  <c:v>110</c:v>
                </c:pt>
              </c:numCache>
            </c:numRef>
          </c:xVal>
          <c:yVal>
            <c:numRef>
              <c:f>[0]!vol</c:f>
              <c:numCache>
                <c:formatCode>General</c:formatCode>
                <c:ptCount val="21"/>
                <c:pt idx="0">
                  <c:v>0.13527687972292396</c:v>
                </c:pt>
                <c:pt idx="1">
                  <c:v>0.1296670935113855</c:v>
                </c:pt>
                <c:pt idx="2">
                  <c:v>0.12410797383302234</c:v>
                </c:pt>
                <c:pt idx="3">
                  <c:v>0.11861172417662311</c:v>
                </c:pt>
                <c:pt idx="4">
                  <c:v>0.11319898919079628</c:v>
                </c:pt>
                <c:pt idx="5">
                  <c:v>0.10790505617115692</c:v>
                </c:pt>
                <c:pt idx="6">
                  <c:v>0.10279230561503147</c:v>
                </c:pt>
                <c:pt idx="7">
                  <c:v>9.7977295490642893E-2</c:v>
                </c:pt>
                <c:pt idx="8">
                  <c:v>9.3696951230839168E-2</c:v>
                </c:pt>
                <c:pt idx="9">
                  <c:v>9.0491250094402398E-2</c:v>
                </c:pt>
                <c:pt idx="10">
                  <c:v>8.9624079506752052E-2</c:v>
                </c:pt>
                <c:pt idx="11">
                  <c:v>9.2281004638321007E-2</c:v>
                </c:pt>
                <c:pt idx="12">
                  <c:v>9.7164900524721848E-2</c:v>
                </c:pt>
                <c:pt idx="13">
                  <c:v>0.10287531000542198</c:v>
                </c:pt>
                <c:pt idx="14">
                  <c:v>0.10883019081730265</c:v>
                </c:pt>
                <c:pt idx="15">
                  <c:v>0.11479937712099826</c:v>
                </c:pt>
                <c:pt idx="16">
                  <c:v>0.12068689235545629</c:v>
                </c:pt>
                <c:pt idx="17">
                  <c:v>0.12645238195007327</c:v>
                </c:pt>
                <c:pt idx="18">
                  <c:v>0.13208039530520457</c:v>
                </c:pt>
                <c:pt idx="19">
                  <c:v>0.13756715783887596</c:v>
                </c:pt>
                <c:pt idx="20">
                  <c:v>0.14291451268624053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92-48B7-8B98-2F3CE8CA83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1457072"/>
        <c:axId val="1751457552"/>
      </c:scatterChart>
      <c:valAx>
        <c:axId val="1751457072"/>
        <c:scaling>
          <c:orientation val="minMax"/>
          <c:max val="110"/>
          <c:min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457552"/>
        <c:crosses val="autoZero"/>
        <c:crossBetween val="midCat"/>
      </c:valAx>
      <c:valAx>
        <c:axId val="175145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457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308610</xdr:colOff>
      <xdr:row>2</xdr:row>
      <xdr:rowOff>167640</xdr:rowOff>
    </xdr:from>
    <xdr:to>
      <xdr:col>23</xdr:col>
      <xdr:colOff>289560</xdr:colOff>
      <xdr:row>23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7B54C6-513A-87E2-E200-06C0CFC019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293370</xdr:colOff>
      <xdr:row>1</xdr:row>
      <xdr:rowOff>175260</xdr:rowOff>
    </xdr:from>
    <xdr:to>
      <xdr:col>19</xdr:col>
      <xdr:colOff>110490</xdr:colOff>
      <xdr:row>27</xdr:row>
      <xdr:rowOff>198120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E3B608-E0CE-E9B4-BE19-AFB6C1A860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0A76B-08E5-40E0-BCFA-A9D795A3DB2C}">
  <dimension ref="B1:L367"/>
  <sheetViews>
    <sheetView workbookViewId="0"/>
  </sheetViews>
  <sheetFormatPr defaultRowHeight="18" x14ac:dyDescent="0.35"/>
  <cols>
    <col min="1" max="1" width="3.58203125" customWidth="1"/>
    <col min="3" max="3" width="12.4140625" customWidth="1"/>
    <col min="4" max="5" width="11.75" customWidth="1"/>
    <col min="6" max="7" width="8.6640625" customWidth="1"/>
    <col min="9" max="12" width="6.25" bestFit="1" customWidth="1"/>
  </cols>
  <sheetData>
    <row r="1" spans="2:12" ht="19.2" thickTop="1" thickBot="1" x14ac:dyDescent="0.4">
      <c r="I1" s="10">
        <f>1-SUM(pdf)*G5</f>
        <v>4.3999897082457884E-2</v>
      </c>
      <c r="K1" s="10">
        <f>1-SUM(npdf)*G5</f>
        <v>5.16472847665983E-2</v>
      </c>
    </row>
    <row r="2" spans="2:12" ht="18.600000000000001" thickTop="1" x14ac:dyDescent="0.35">
      <c r="B2" s="1" t="s">
        <v>0</v>
      </c>
      <c r="C2" s="11">
        <v>6</v>
      </c>
      <c r="H2" s="5" t="s">
        <v>5</v>
      </c>
      <c r="I2" s="5" t="s">
        <v>25</v>
      </c>
      <c r="J2" s="5" t="s">
        <v>26</v>
      </c>
      <c r="K2" s="5" t="s">
        <v>10</v>
      </c>
      <c r="L2" s="5" t="s">
        <v>11</v>
      </c>
    </row>
    <row r="3" spans="2:12" x14ac:dyDescent="0.35">
      <c r="B3" s="1" t="s">
        <v>1</v>
      </c>
      <c r="C3" s="11">
        <v>1</v>
      </c>
      <c r="G3">
        <v>1</v>
      </c>
      <c r="H3" cm="1">
        <f t="array" ref="H3:H83">_xlfn.SEQUENCE(1+(G4-G3)/G5,1,G3,G5)</f>
        <v>1</v>
      </c>
      <c r="I3" s="9" cm="1">
        <f t="array" ref="I3:I83">_xlfn.MAP(x,_xlfn.LAMBDA(_xlpm.x,_xll.VARIATE.PDF(Johnson,_xlpm.x,s)))</f>
        <v>1.5139422545669417E-2</v>
      </c>
      <c r="J3" s="9" cm="1">
        <f t="array" ref="J3:J83">_xlfn.MAP(x,_xlfn.LAMBDA(_xlpm.x,_xll.VARIATE.CDF(Johnson,_xlpm.x,s)))</f>
        <v>3.4959246522398013E-2</v>
      </c>
      <c r="K3" s="9" cm="1">
        <f t="array" ref="K3:K83">_xlfn.MAP(x,_xlfn.LAMBDA(_xlpm.x,_xll.VARIATE.PDF(Normal,_xll.NORMAL.MONEYNESS(f,s,_xlpm.x))/(s*_xlpm.x)))</f>
        <v>4.1780940651578739E-4</v>
      </c>
      <c r="L3" s="9" cm="1">
        <f t="array" ref="L3:L83">_xlfn.MAP(x,_xlfn.LAMBDA(_xlpm.x,_xll.VARIATE.CDF(Normal,_xll.NORMAL.MONEYNESS(f,s,_xlpm.x))))</f>
        <v>3.9527030847752442E-5</v>
      </c>
    </row>
    <row r="4" spans="2:12" x14ac:dyDescent="0.35">
      <c r="B4" s="1" t="s">
        <v>2</v>
      </c>
      <c r="C4" s="11">
        <v>0.5</v>
      </c>
      <c r="G4">
        <v>9</v>
      </c>
      <c r="H4">
        <v>1.1000000000000001</v>
      </c>
      <c r="I4" s="9">
        <v>1.5997099164477276E-2</v>
      </c>
      <c r="J4" s="9">
        <v>3.6515592903626881E-2</v>
      </c>
      <c r="K4" s="9">
        <v>9.5625021561651104E-4</v>
      </c>
      <c r="L4" s="9">
        <v>1.0529393872960036E-4</v>
      </c>
    </row>
    <row r="5" spans="2:12" x14ac:dyDescent="0.35">
      <c r="B5" s="1" t="s">
        <v>3</v>
      </c>
      <c r="C5" s="11">
        <v>1</v>
      </c>
      <c r="G5">
        <v>0.1</v>
      </c>
      <c r="H5">
        <v>1.2000000000000002</v>
      </c>
      <c r="I5" s="9">
        <v>1.6914699916984379E-2</v>
      </c>
      <c r="J5" s="9">
        <v>3.8160663339927514E-2</v>
      </c>
      <c r="K5" s="9">
        <v>1.9354276314044901E-3</v>
      </c>
      <c r="L5" s="9">
        <v>2.4543649771791021E-4</v>
      </c>
    </row>
    <row r="6" spans="2:12" x14ac:dyDescent="0.35">
      <c r="B6" s="1" t="s">
        <v>4</v>
      </c>
      <c r="C6" s="2" cm="1">
        <f t="array" ref="C6">_xll.\VARIATE.JOHNSON(xi, lambda, gamma, delta)</f>
        <v>2508341932352</v>
      </c>
      <c r="E6" s="2"/>
      <c r="H6">
        <v>1.3000000000000003</v>
      </c>
      <c r="I6" s="9">
        <v>1.7897229909829997E-2</v>
      </c>
      <c r="J6" s="9">
        <v>3.990069665557372E-2</v>
      </c>
      <c r="K6" s="9">
        <v>3.5469075004989675E-3</v>
      </c>
      <c r="L6" s="9">
        <v>5.1344582826595708E-4</v>
      </c>
    </row>
    <row r="7" spans="2:12" x14ac:dyDescent="0.35">
      <c r="B7" s="3" t="s">
        <v>6</v>
      </c>
      <c r="H7">
        <v>1.4000000000000004</v>
      </c>
      <c r="I7" s="9">
        <v>1.8950180446438293E-2</v>
      </c>
      <c r="J7" s="9">
        <v>4.1742456074554346E-2</v>
      </c>
      <c r="K7" s="9">
        <v>5.9912734153353001E-3</v>
      </c>
      <c r="L7" s="9">
        <v>9.8259496548974701E-4</v>
      </c>
    </row>
    <row r="8" spans="2:12" x14ac:dyDescent="0.35">
      <c r="B8">
        <v>1</v>
      </c>
      <c r="C8" s="4" cm="1">
        <f t="array" ref="C8">_xll.JOHNSON.MOMENT(Johnson,B8)</f>
        <v>5.1408590857704777</v>
      </c>
      <c r="D8" s="4">
        <f>xi-SQRT(EXP(1))*lambda*gamma/delta</f>
        <v>5.1756393646499355</v>
      </c>
      <c r="E8" s="1" t="s">
        <v>8</v>
      </c>
      <c r="H8">
        <v>1.5000000000000004</v>
      </c>
      <c r="I8" s="9">
        <v>2.0079582516933085E-2</v>
      </c>
      <c r="J8" s="9">
        <v>4.3693280464012163E-2</v>
      </c>
      <c r="K8" s="9">
        <v>9.4565831125278405E-3</v>
      </c>
      <c r="L8" s="9">
        <v>1.7457690685225846E-3</v>
      </c>
    </row>
    <row r="9" spans="2:12" x14ac:dyDescent="0.35">
      <c r="B9">
        <v>2</v>
      </c>
      <c r="C9" s="4" cm="1">
        <f t="array" ref="C9">_xll.JOHNSON.MOMENT(Johnson,B9)</f>
        <v>30.891263717157408</v>
      </c>
      <c r="E9" s="1" t="s">
        <v>9</v>
      </c>
      <c r="H9">
        <v>1.6000000000000005</v>
      </c>
      <c r="I9" s="9">
        <v>2.1292066759165548E-2</v>
      </c>
      <c r="J9" s="9">
        <v>4.5761141243744474E-2</v>
      </c>
      <c r="K9" s="9">
        <v>1.40980403521054E-2</v>
      </c>
      <c r="L9" s="9">
        <v>2.9131716732387902E-3</v>
      </c>
    </row>
    <row r="10" spans="2:12" x14ac:dyDescent="0.35">
      <c r="B10">
        <v>3</v>
      </c>
      <c r="C10" s="4" cm="1">
        <f t="array" ref="C10">_xll.JOHNSON.MOMENT(Johnson,B10)</f>
        <v>169.5564142601005</v>
      </c>
      <c r="H10">
        <v>1.7000000000000006</v>
      </c>
      <c r="I10" s="9">
        <v>2.2594930717328786E-2</v>
      </c>
      <c r="J10" s="9">
        <v>4.7954705649386531E-2</v>
      </c>
      <c r="K10" s="9">
        <v>2.0021934924245702E-2</v>
      </c>
      <c r="L10" s="9">
        <v>4.6081914644482413E-3</v>
      </c>
    </row>
    <row r="11" spans="2:12" x14ac:dyDescent="0.35">
      <c r="B11">
        <v>4</v>
      </c>
      <c r="C11" s="4" cm="1">
        <f t="array" ref="C11">_xll.JOHNSON.MOMENT(Johnson,B11)</f>
        <v>1939.085686522908</v>
      </c>
      <c r="H11">
        <v>1.8000000000000007</v>
      </c>
      <c r="I11" s="9">
        <v>2.3996214327738151E-2</v>
      </c>
      <c r="J11" s="9">
        <v>5.0283407124609936E-2</v>
      </c>
      <c r="K11" s="9">
        <v>2.7275563723237212E-2</v>
      </c>
      <c r="L11" s="9">
        <v>6.9619535518635756E-3</v>
      </c>
    </row>
    <row r="12" spans="2:12" x14ac:dyDescent="0.35">
      <c r="B12" s="1" t="s">
        <v>19</v>
      </c>
      <c r="C12" s="4">
        <f>C8</f>
        <v>5.1408590857704777</v>
      </c>
      <c r="E12" s="8">
        <f ca="1">_xlfn.NORM.S.INV(RAND())</f>
        <v>-0.96939282050366071</v>
      </c>
      <c r="F12" s="9"/>
      <c r="G12" s="9"/>
      <c r="H12">
        <v>1.9000000000000008</v>
      </c>
      <c r="I12" s="9">
        <v>2.5504784674204986E-2</v>
      </c>
      <c r="J12" s="9">
        <v>5.275752371619935E-2</v>
      </c>
      <c r="K12" s="9">
        <v>3.5843549692396587E-2</v>
      </c>
      <c r="L12" s="9">
        <v>1.0107183995151814E-2</v>
      </c>
    </row>
    <row r="13" spans="2:12" x14ac:dyDescent="0.35">
      <c r="B13" s="1" t="s">
        <v>20</v>
      </c>
      <c r="C13" s="4">
        <f>C9-C8^2</f>
        <v>4.4628315774085365</v>
      </c>
      <c r="E13" s="8">
        <f ca="1">f*EXP(s*E12-s*s/2)</f>
        <v>3.2423024291479527</v>
      </c>
      <c r="F13" s="8">
        <f t="array" aca="1" ref="F13:G13" ca="1">_xll.MONTE.STDEV(E13)</f>
        <v>5.1764139396259852</v>
      </c>
      <c r="G13" s="8">
        <f ca="1"/>
        <v>2.1395128110627879</v>
      </c>
      <c r="H13">
        <v>2.0000000000000009</v>
      </c>
      <c r="I13" s="9">
        <v>2.7130431177329131E-2</v>
      </c>
      <c r="J13" s="9">
        <v>5.5388265456128405E-2</v>
      </c>
      <c r="K13" s="9">
        <v>4.5649978172211912E-2</v>
      </c>
      <c r="L13" s="9">
        <v>1.4172005080070549E-2</v>
      </c>
    </row>
    <row r="14" spans="2:12" x14ac:dyDescent="0.35">
      <c r="B14" s="1" t="s">
        <v>17</v>
      </c>
      <c r="C14" s="4">
        <f>mean</f>
        <v>5.1408590857704777</v>
      </c>
      <c r="E14" s="8">
        <f ca="1">E13^2</f>
        <v>10.512525042058716</v>
      </c>
      <c r="F14" s="8">
        <f t="array" aca="1" ref="F14:G14" ca="1">_xll.MONTE.STDEV(E14)</f>
        <v>31.372557155396855</v>
      </c>
      <c r="G14" s="8">
        <f ca="1"/>
        <v>29.798268434671062</v>
      </c>
      <c r="H14">
        <v>2.100000000000001</v>
      </c>
      <c r="I14" s="9">
        <v>2.888397251131692E-2</v>
      </c>
      <c r="J14" s="9">
        <v>5.8187871837609872E-2</v>
      </c>
      <c r="K14" s="9">
        <v>5.6565155513190891E-2</v>
      </c>
      <c r="L14" s="9">
        <v>1.9274186875209098E-2</v>
      </c>
    </row>
    <row r="15" spans="2:12" x14ac:dyDescent="0.35">
      <c r="B15" s="1" t="s">
        <v>16</v>
      </c>
      <c r="C15" s="4">
        <f>SQRT(LN(m_2/(m_1*m_1)))</f>
        <v>0.39501014000578594</v>
      </c>
      <c r="E15" s="8"/>
      <c r="F15" s="8">
        <f>f*f*EXP(s*s)</f>
        <v>30.891263717157404</v>
      </c>
      <c r="G15" s="8"/>
      <c r="H15">
        <v>2.2000000000000011</v>
      </c>
      <c r="I15" s="9">
        <v>3.0777376675459212E-2</v>
      </c>
      <c r="J15" s="9">
        <v>6.1169720628107271E-2</v>
      </c>
      <c r="K15" s="9">
        <v>6.8415533952968663E-2</v>
      </c>
      <c r="L15" s="9">
        <v>2.5516245395676374E-2</v>
      </c>
    </row>
    <row r="16" spans="2:12" x14ac:dyDescent="0.35">
      <c r="B16" s="1" t="s">
        <v>18</v>
      </c>
      <c r="C16">
        <v>5</v>
      </c>
      <c r="D16" s="2"/>
      <c r="E16" s="8"/>
      <c r="F16" s="8">
        <f ca="1">(F15-F14)/G14</f>
        <v>-1.6151725033775904E-2</v>
      </c>
      <c r="G16" s="8"/>
      <c r="H16">
        <v>2.3000000000000012</v>
      </c>
      <c r="I16" s="9">
        <v>3.2823895779845597E-2</v>
      </c>
      <c r="J16" s="9">
        <v>6.4348449411676278E-2</v>
      </c>
      <c r="K16" s="9">
        <v>8.099535618490146E-2</v>
      </c>
      <c r="L16" s="9">
        <v>3.2981630724867983E-2</v>
      </c>
    </row>
    <row r="17" spans="2:12" x14ac:dyDescent="0.35">
      <c r="B17" s="1" t="s">
        <v>7</v>
      </c>
      <c r="C17" s="2" cm="1">
        <f t="array" ref="C17">_xll.\VARIATE.NORMAL(0, 1)</f>
        <v>2508350754096</v>
      </c>
      <c r="H17">
        <v>2.4000000000000012</v>
      </c>
      <c r="I17" s="9">
        <v>3.5038217227692937E-2</v>
      </c>
      <c r="J17" s="9">
        <v>6.7740091415223913E-2</v>
      </c>
      <c r="K17" s="9">
        <v>9.4078756190620338E-2</v>
      </c>
      <c r="L17" s="9">
        <v>4.1732111882797518E-2</v>
      </c>
    </row>
    <row r="18" spans="2:12" x14ac:dyDescent="0.35">
      <c r="H18">
        <v>2.5000000000000013</v>
      </c>
      <c r="I18" s="9">
        <v>3.743663307656054E-2</v>
      </c>
      <c r="J18" s="9">
        <v>7.1362227346769724E-2</v>
      </c>
      <c r="K18" s="9">
        <v>0.10743132404124835</v>
      </c>
      <c r="L18" s="9">
        <v>5.1806352015154766E-2</v>
      </c>
    </row>
    <row r="19" spans="2:12" x14ac:dyDescent="0.35">
      <c r="B19" s="1" t="s">
        <v>12</v>
      </c>
      <c r="C19" s="9">
        <f ca="1">_xlfn.NORM.S.INV(RAND())</f>
        <v>-1.7464092116999255</v>
      </c>
      <c r="D19" s="9"/>
      <c r="E19" s="9">
        <f t="array" aca="1" ref="E19:F19" ca="1">_xll.MONTE.STDEV(Z)</f>
        <v>-7.9277201716354707E-3</v>
      </c>
      <c r="F19" s="9">
        <f ca="1"/>
        <v>1.0049726215848662</v>
      </c>
      <c r="G19" s="9"/>
      <c r="H19">
        <v>2.6000000000000014</v>
      </c>
      <c r="I19" s="9">
        <v>4.0037229417626864E-2</v>
      </c>
      <c r="J19" s="9">
        <v>7.5234155155334492E-2</v>
      </c>
      <c r="K19" s="9">
        <v>0.12082043666788168</v>
      </c>
      <c r="L19" s="9">
        <v>6.3219582979368749E-2</v>
      </c>
    </row>
    <row r="20" spans="2:12" x14ac:dyDescent="0.35">
      <c r="B20" s="7" t="s">
        <v>13</v>
      </c>
      <c r="C20" s="8">
        <f ca="1">(Z-gamma)/delta</f>
        <v>-2.2464092116999255</v>
      </c>
      <c r="D20" s="8"/>
      <c r="E20" s="8">
        <f t="array" aca="1" ref="E20:F20" ca="1">_xll.MONTE.STDEV(C20)</f>
        <v>-0.50792772017163756</v>
      </c>
      <c r="F20" s="8">
        <f ca="1"/>
        <v>1.0049726215848662</v>
      </c>
      <c r="G20" s="8"/>
      <c r="H20">
        <v>2.7000000000000015</v>
      </c>
      <c r="I20" s="9">
        <v>4.286009759618125E-2</v>
      </c>
      <c r="J20" s="9">
        <v>7.937707980595532E-2</v>
      </c>
      <c r="K20" s="9">
        <v>0.13402393146925323</v>
      </c>
      <c r="L20" s="9">
        <v>7.5964232632981632E-2</v>
      </c>
    </row>
    <row r="21" spans="2:12" x14ac:dyDescent="0.35">
      <c r="B21" s="7" t="s">
        <v>14</v>
      </c>
      <c r="C21" s="8">
        <f ca="1">SINH(C20)</f>
        <v>-4.6739750537499569</v>
      </c>
      <c r="D21" s="8"/>
      <c r="E21" s="8">
        <f t="array" aca="1" ref="E21:F21" ca="1">_xll.MONTE.STDEV(C21)</f>
        <v>-0.87401785029020262</v>
      </c>
      <c r="F21" s="8">
        <f ca="1"/>
        <v>2.1493283963817182</v>
      </c>
      <c r="G21" s="8"/>
      <c r="H21">
        <v>2.8000000000000016</v>
      </c>
      <c r="I21" s="9">
        <v>4.5927568963471957E-2</v>
      </c>
      <c r="J21" s="9">
        <v>8.3814325340208051E-2</v>
      </c>
      <c r="K21" s="9">
        <v>0.14683693152661076</v>
      </c>
      <c r="L21" s="9">
        <v>9.0011327826198362E-2</v>
      </c>
    </row>
    <row r="22" spans="2:12" x14ac:dyDescent="0.35">
      <c r="B22" s="6">
        <v>1</v>
      </c>
      <c r="C22" s="8">
        <f ca="1">POWER($C$21,B22)</f>
        <v>-4.6739750537499569</v>
      </c>
      <c r="D22" s="8" cm="1">
        <f t="array" ref="D22">_xll.JOHNSON.Esinh_k(Johnson,B22)</f>
        <v>-0.85914091422952255</v>
      </c>
      <c r="E22" s="8">
        <f t="array" aca="1" ref="E22:F22" ca="1">_xll.MONTE.STDEV(C22)</f>
        <v>-0.87401785029020262</v>
      </c>
      <c r="F22" s="8">
        <f ca="1"/>
        <v>2.1493283963817182</v>
      </c>
      <c r="G22" s="8">
        <f ca="1">(D22-E22)/F22</f>
        <v>6.9216672918501528E-3</v>
      </c>
      <c r="H22">
        <v>2.9000000000000017</v>
      </c>
      <c r="I22" s="9">
        <v>4.926447453572616E-2</v>
      </c>
      <c r="J22" s="9">
        <v>8.8571571647752922E-2</v>
      </c>
      <c r="K22" s="9">
        <v>0.15907681085414899</v>
      </c>
      <c r="L22" s="9">
        <v>0.10531248640603663</v>
      </c>
    </row>
    <row r="23" spans="2:12" x14ac:dyDescent="0.35">
      <c r="B23" s="6">
        <v>2</v>
      </c>
      <c r="C23" s="8">
        <f ca="1">POWER($C$21,B23)</f>
        <v>21.846042803076912</v>
      </c>
      <c r="D23" s="8" cm="1">
        <f t="array" ref="D23">_xll.JOHNSON.Esinh_k(Johnson,B23)</f>
        <v>5.2009546879116781</v>
      </c>
      <c r="E23" s="8">
        <f t="array" aca="1" ref="E23:F23" ca="1">_xll.MONTE.STDEV(C23)</f>
        <v>5.3832985546828329</v>
      </c>
      <c r="F23" s="8">
        <f ca="1"/>
        <v>33.980722050610368</v>
      </c>
      <c r="G23" s="8">
        <f ca="1">(D23-E23)/F23</f>
        <v>-5.3660974743142478E-3</v>
      </c>
      <c r="H23">
        <v>3.0000000000000018</v>
      </c>
      <c r="I23" s="9">
        <v>5.289843034726565E-2</v>
      </c>
      <c r="J23" s="9">
        <v>9.3677118485338107E-2</v>
      </c>
      <c r="K23" s="9">
        <v>0.17058641573860422</v>
      </c>
      <c r="L23" s="9">
        <v>0.12180231717918411</v>
      </c>
    </row>
    <row r="24" spans="2:12" x14ac:dyDescent="0.35">
      <c r="B24" s="6">
        <v>3</v>
      </c>
      <c r="C24" s="8">
        <f ca="1">POWER($C$21,B24)</f>
        <v>-102.10785908473527</v>
      </c>
      <c r="D24" s="8" cm="1">
        <f t="array" ref="D24">_xll.JOHNSON.Esinh_k(Johnson,B24)</f>
        <v>-47.273551385521287</v>
      </c>
      <c r="E24" s="8">
        <f t="array" aca="1" ref="E24:F24" ca="1">_xll.MONTE.STDEV(C24)</f>
        <v>-49.279888764901706</v>
      </c>
      <c r="F24" s="8">
        <f ca="1"/>
        <v>1236.9471391937725</v>
      </c>
      <c r="G24" s="8">
        <f ca="1">(D24-E24)/F24</f>
        <v>1.6220073726740869E-3</v>
      </c>
      <c r="H24">
        <v>3.1000000000000019</v>
      </c>
      <c r="I24" s="9">
        <v>5.6860148286722367E-2</v>
      </c>
      <c r="J24" s="9">
        <v>9.9162179312593968E-2</v>
      </c>
      <c r="K24" s="9">
        <v>0.18123573954513536</v>
      </c>
      <c r="L24" s="9">
        <v>0.1394010628055809</v>
      </c>
    </row>
    <row r="25" spans="2:12" x14ac:dyDescent="0.35">
      <c r="B25" s="6">
        <v>4</v>
      </c>
      <c r="C25" s="8">
        <f ca="1">POWER($C$21,B25)</f>
        <v>477.24958615386856</v>
      </c>
      <c r="D25" s="8" cm="1">
        <f t="array" ref="D25">_xll.JOHNSON.Esinh_k(Johnson,B25)</f>
        <v>1396.5424570808041</v>
      </c>
      <c r="E25" s="8">
        <f t="array" aca="1" ref="E25:F25" ca="1">_xll.MONTE.STDEV(C25)</f>
        <v>1183.6140837818828</v>
      </c>
      <c r="F25" s="8">
        <f ca="1"/>
        <v>54152.401544845648</v>
      </c>
      <c r="G25" s="8">
        <f ca="1">(D25-E25)/F25</f>
        <v>3.9320208748745387E-3</v>
      </c>
      <c r="H25">
        <v>3.200000000000002</v>
      </c>
      <c r="I25" s="9">
        <v>6.1183770605383651E-2</v>
      </c>
      <c r="J25" s="9">
        <v>0.10506120741887365</v>
      </c>
      <c r="K25" s="9">
        <v>0.19092229169941596</v>
      </c>
      <c r="L25" s="9">
        <v>0.15801734277833257</v>
      </c>
    </row>
    <row r="26" spans="2:12" x14ac:dyDescent="0.35">
      <c r="C26" s="9"/>
      <c r="D26" s="9"/>
      <c r="E26" s="9"/>
      <c r="F26" s="9"/>
      <c r="G26" s="9"/>
      <c r="H26">
        <v>3.300000000000002</v>
      </c>
      <c r="I26" s="9">
        <v>6.5907223808738535E-2</v>
      </c>
      <c r="J26" s="9">
        <v>0.1114122565191436</v>
      </c>
      <c r="K26" s="9">
        <v>0.19957041581568502</v>
      </c>
      <c r="L26" s="9">
        <v>0.17755087863557667</v>
      </c>
    </row>
    <row r="27" spans="2:12" x14ac:dyDescent="0.35">
      <c r="B27" s="1" t="s">
        <v>15</v>
      </c>
      <c r="C27" s="9" cm="1">
        <f t="array" aca="1" ref="C27" ca="1">_xll.JOHNSON.X(Johnson,Z)</f>
        <v>1.326024946250044</v>
      </c>
      <c r="D27" s="9">
        <f>m_1</f>
        <v>5.1408590857704777</v>
      </c>
      <c r="E27" s="9" t="e">
        <f t="array" aca="1" ref="E27:F27" ca="1">_xll.MONTE.STDEV(C27)</f>
        <v>#VALUE!</v>
      </c>
      <c r="F27" s="9" t="e">
        <f ca="1"/>
        <v>#VALUE!</v>
      </c>
      <c r="G27" s="9" t="e">
        <f ca="1">(D27-E27)/F27</f>
        <v>#VALUE!</v>
      </c>
      <c r="H27">
        <v>3.4000000000000021</v>
      </c>
      <c r="I27" s="9">
        <v>7.1072583893494315E-2</v>
      </c>
      <c r="J27" s="9">
        <v>0.11825737739320946</v>
      </c>
      <c r="K27" s="9">
        <v>0.20712980546477736</v>
      </c>
      <c r="L27" s="9">
        <v>0.19789510886404638</v>
      </c>
    </row>
    <row r="28" spans="2:12" x14ac:dyDescent="0.35">
      <c r="B28" s="1" t="s">
        <v>30</v>
      </c>
      <c r="C28" s="9">
        <f ca="1">f*EXP(s*Z-s*s/2)</f>
        <v>2.3853702424959686</v>
      </c>
      <c r="D28" s="9">
        <f>D27</f>
        <v>5.1408590857704777</v>
      </c>
      <c r="E28" s="9">
        <f t="array" aca="1" ref="E28:F28" ca="1">_xll.MONTE.STDEV(C28)</f>
        <v>5.1296190872614948</v>
      </c>
      <c r="F28" s="9">
        <f ca="1"/>
        <v>2.1272589198603384</v>
      </c>
      <c r="G28" s="9">
        <f ca="1">(D28-E28)/F28</f>
        <v>5.2837942781881822E-3</v>
      </c>
      <c r="H28">
        <v>3.5000000000000022</v>
      </c>
      <c r="I28" s="9">
        <v>7.6726439315913372E-2</v>
      </c>
      <c r="J28" s="9">
        <v>0.12564305107806689</v>
      </c>
      <c r="K28" s="9">
        <v>0.21357344601217529</v>
      </c>
      <c r="L28" s="9">
        <v>0.21893962488741553</v>
      </c>
    </row>
    <row r="29" spans="2:12" x14ac:dyDescent="0.35">
      <c r="C29" s="9"/>
      <c r="D29" s="9"/>
      <c r="E29" s="9"/>
      <c r="F29" s="9"/>
      <c r="G29" s="9"/>
      <c r="H29">
        <v>3.6000000000000023</v>
      </c>
      <c r="I29" s="9">
        <v>8.2920229888504768E-2</v>
      </c>
      <c r="J29" s="9">
        <v>0.13362065737809686</v>
      </c>
      <c r="K29" s="9">
        <v>0.21889518304071021</v>
      </c>
      <c r="L29" s="9">
        <v>0.24057238102502376</v>
      </c>
    </row>
    <row r="30" spans="2:12" x14ac:dyDescent="0.35">
      <c r="B30" s="1" t="s">
        <v>31</v>
      </c>
      <c r="C30" s="9">
        <f ca="1">MAX(k-C27,0)</f>
        <v>3.673975053749956</v>
      </c>
      <c r="D30" s="9" cm="1">
        <f t="array" ref="D30">_xll.JOHNSON.PUT.VALUE(Johnson, k)</f>
        <v>0.60152666142269706</v>
      </c>
      <c r="E30" s="9" t="e">
        <f t="array" aca="1" ref="E30:F30" ca="1">_xll.MONTE.STDEV(C30)</f>
        <v>#VALUE!</v>
      </c>
      <c r="F30" s="9" t="e">
        <f ca="1"/>
        <v>#VALUE!</v>
      </c>
      <c r="G30" s="9" t="e">
        <f t="shared" ref="G30:G31" ca="1" si="0">(D30-E30)/F30</f>
        <v>#VALUE!</v>
      </c>
      <c r="H30">
        <v>3.7000000000000024</v>
      </c>
      <c r="I30" s="9">
        <v>8.9710527902554391E-2</v>
      </c>
      <c r="J30" s="9">
        <v>0.14224697471907805</v>
      </c>
      <c r="K30" s="9">
        <v>0.22310708645143951</v>
      </c>
      <c r="L30" s="9">
        <v>0.26268164980151998</v>
      </c>
    </row>
    <row r="31" spans="2:12" x14ac:dyDescent="0.35">
      <c r="B31" s="1" t="s">
        <v>32</v>
      </c>
      <c r="C31" s="9">
        <f ca="1">MAX(k-C28,0)</f>
        <v>2.6146297575040314</v>
      </c>
      <c r="D31" s="9" cm="1">
        <f t="array" ref="D31">_xll.NORMAL.PUT.VALUE(f, s, k)</f>
        <v>0.72537304844595019</v>
      </c>
      <c r="E31" s="9">
        <f t="array" aca="1" ref="E31:F31" ca="1">_xll.MONTE.STDEV(C31)</f>
        <v>0.73529276596345527</v>
      </c>
      <c r="F31" s="9">
        <f ca="1"/>
        <v>0.89851697742060721</v>
      </c>
      <c r="G31" s="9">
        <f t="shared" ca="1" si="0"/>
        <v>-1.1040100261635395E-2</v>
      </c>
      <c r="H31">
        <v>3.8000000000000025</v>
      </c>
      <c r="I31" s="9">
        <v>9.7159210641216562E-2</v>
      </c>
      <c r="J31" s="9">
        <v>0.15158470319641376</v>
      </c>
      <c r="K31" s="9">
        <v>0.22623674751436987</v>
      </c>
      <c r="L31" s="9">
        <v>0.28515770929952278</v>
      </c>
    </row>
    <row r="32" spans="2:12" x14ac:dyDescent="0.35">
      <c r="H32">
        <v>3.9000000000000026</v>
      </c>
      <c r="I32" s="9">
        <v>0.10533344899981675</v>
      </c>
      <c r="J32" s="9">
        <v>0.16170299643343433</v>
      </c>
      <c r="K32" s="9">
        <v>0.22832461598961334</v>
      </c>
      <c r="L32" s="9">
        <v>0.3078942614467618</v>
      </c>
    </row>
    <row r="33" spans="8:12" x14ac:dyDescent="0.35">
      <c r="H33">
        <v>4.0000000000000027</v>
      </c>
      <c r="I33" s="9">
        <v>0.11430540237448446</v>
      </c>
      <c r="J33" s="9">
        <v>0.17267797870753698</v>
      </c>
      <c r="K33" s="9">
        <v>0.22942145721548501</v>
      </c>
      <c r="L33" s="9">
        <v>0.33078958945216086</v>
      </c>
    </row>
    <row r="34" spans="8:12" x14ac:dyDescent="0.35">
      <c r="H34">
        <v>4.1000000000000023</v>
      </c>
      <c r="I34" s="9">
        <v>0.12415146168212496</v>
      </c>
      <c r="J34" s="9">
        <v>0.18459321053517064</v>
      </c>
      <c r="K34" s="9">
        <v>0.22958598540667038</v>
      </c>
      <c r="L34" s="9">
        <v>0.35374746938113566</v>
      </c>
    </row>
    <row r="35" spans="8:12" x14ac:dyDescent="0.35">
      <c r="H35">
        <v>4.200000000000002</v>
      </c>
      <c r="I35" s="9">
        <v>0.13495081581999202</v>
      </c>
      <c r="J35" s="9">
        <v>0.19754004693826588</v>
      </c>
      <c r="K35" s="9">
        <v>0.22888270952856943</v>
      </c>
      <c r="L35" s="9">
        <v>0.37667785545939525</v>
      </c>
    </row>
    <row r="36" spans="8:12" x14ac:dyDescent="0.35">
      <c r="H36">
        <v>4.3000000000000016</v>
      </c>
      <c r="I36" s="9">
        <v>0.14678302690235376</v>
      </c>
      <c r="J36" s="9">
        <v>0.21161780586416795</v>
      </c>
      <c r="K36" s="9">
        <v>0.22738001192296303</v>
      </c>
      <c r="L36" s="9">
        <v>0.39949736149180992</v>
      </c>
    </row>
    <row r="37" spans="8:12" x14ac:dyDescent="0.35">
      <c r="H37">
        <v>4.4000000000000012</v>
      </c>
      <c r="I37" s="9">
        <v>0.1597241812704932</v>
      </c>
      <c r="J37" s="9">
        <v>0.22693362710120818</v>
      </c>
      <c r="K37" s="9">
        <v>0.2251484670796107</v>
      </c>
      <c r="L37" s="9">
        <v>0.4221295621344584</v>
      </c>
    </row>
    <row r="38" spans="8:12" x14ac:dyDescent="0.35">
      <c r="H38">
        <v>4.5000000000000009</v>
      </c>
      <c r="I38" s="9">
        <v>0.17384103393575362</v>
      </c>
      <c r="J38" s="9">
        <v>0.24360185152093577</v>
      </c>
      <c r="K38" s="9">
        <v>0.22225939819982649</v>
      </c>
      <c r="L38" s="9">
        <v>0.44450513798645186</v>
      </c>
    </row>
    <row r="39" spans="8:12" x14ac:dyDescent="0.35">
      <c r="H39">
        <v>4.6000000000000005</v>
      </c>
      <c r="I39" s="9">
        <v>0.18918238805845</v>
      </c>
      <c r="J39" s="9">
        <v>0.26174268361374214</v>
      </c>
      <c r="K39" s="9">
        <v>0.21878366205931621</v>
      </c>
      <c r="L39" s="9">
        <v>0.4665618878558469</v>
      </c>
    </row>
    <row r="40" spans="8:12" x14ac:dyDescent="0.35">
      <c r="H40">
        <v>4.7</v>
      </c>
      <c r="I40" s="9">
        <v>0.20576676840510427</v>
      </c>
      <c r="J40" s="9">
        <v>0.28147981521523535</v>
      </c>
      <c r="K40" s="9">
        <v>0.21479064772295947</v>
      </c>
      <c r="L40" s="9">
        <v>0.48824463034048682</v>
      </c>
    </row>
    <row r="41" spans="8:12" x14ac:dyDescent="0.35">
      <c r="H41">
        <v>4.8</v>
      </c>
      <c r="I41" s="9">
        <v>0.22356531053543807</v>
      </c>
      <c r="J41" s="9">
        <v>0.30293658663101919</v>
      </c>
      <c r="K41" s="9">
        <v>0.21034747149052171</v>
      </c>
      <c r="L41" s="9">
        <v>0.50950501524793823</v>
      </c>
    </row>
    <row r="42" spans="8:12" x14ac:dyDescent="0.35">
      <c r="H42">
        <v>4.8999999999999995</v>
      </c>
      <c r="I42" s="9">
        <v>0.24247880619228596</v>
      </c>
      <c r="J42" s="9">
        <v>0.32623015249877474</v>
      </c>
      <c r="K42" s="9">
        <v>0.20551834869367219</v>
      </c>
      <c r="L42" s="9">
        <v>0.53030126351827678</v>
      </c>
    </row>
    <row r="43" spans="8:12" x14ac:dyDescent="0.35">
      <c r="H43">
        <v>4.9999999999999991</v>
      </c>
      <c r="I43" s="9">
        <v>0.26230822643054041</v>
      </c>
      <c r="J43" s="9">
        <v>0.35146302861355772</v>
      </c>
      <c r="K43" s="9">
        <v>0.20036412230019596</v>
      </c>
      <c r="L43" s="9">
        <v>0.55059785233438552</v>
      </c>
    </row>
    <row r="44" spans="8:12" x14ac:dyDescent="0.35">
      <c r="H44">
        <v>5.0999999999999988</v>
      </c>
      <c r="I44" s="9">
        <v>0.28271912995808696</v>
      </c>
      <c r="J44" s="9">
        <v>0.37871137468398708</v>
      </c>
      <c r="K44" s="9">
        <v>0.1949419284369007</v>
      </c>
      <c r="L44" s="9">
        <v>0.57036516010198202</v>
      </c>
    </row>
    <row r="45" spans="8:12" x14ac:dyDescent="0.35">
      <c r="H45">
        <v>5.1999999999999984</v>
      </c>
      <c r="I45" s="9">
        <v>0.3032026416128813</v>
      </c>
      <c r="J45" s="9">
        <v>0.40800951038481814</v>
      </c>
      <c r="K45" s="9">
        <v>0.1893049796900321</v>
      </c>
      <c r="L45" s="9">
        <v>0.58957908402601145</v>
      </c>
    </row>
    <row r="46" spans="8:12" x14ac:dyDescent="0.35">
      <c r="H46">
        <v>5.299999999999998</v>
      </c>
      <c r="I46" s="9">
        <v>0.32303967406396955</v>
      </c>
      <c r="J46" s="9">
        <v>0.43933061401706019</v>
      </c>
      <c r="K46" s="9">
        <v>0.18350244819481559</v>
      </c>
      <c r="L46" s="9">
        <v>0.60822064115086394</v>
      </c>
    </row>
    <row r="47" spans="8:12" x14ac:dyDescent="0.35">
      <c r="H47">
        <v>5.3999999999999977</v>
      </c>
      <c r="I47" s="9">
        <v>0.3412809241320981</v>
      </c>
      <c r="J47" s="9">
        <v>0.47256449937737405</v>
      </c>
      <c r="K47" s="9">
        <v>0.17757943193547557</v>
      </c>
      <c r="L47" s="9">
        <v>0.62627556200190138</v>
      </c>
    </row>
    <row r="48" spans="8:12" x14ac:dyDescent="0.35">
      <c r="H48">
        <v>5.4999999999999973</v>
      </c>
      <c r="I48" s="9">
        <v>0.356761850006451</v>
      </c>
      <c r="J48" s="9">
        <v>0.50749495640503872</v>
      </c>
      <c r="K48" s="9">
        <v>0.17157698922786752</v>
      </c>
      <c r="L48" s="9">
        <v>0.6437338843846937</v>
      </c>
    </row>
    <row r="49" spans="8:12" x14ac:dyDescent="0.35">
      <c r="H49">
        <v>5.599999999999997</v>
      </c>
      <c r="I49" s="9">
        <v>0.36817583176611829</v>
      </c>
      <c r="J49" s="9">
        <v>0.54378130695571036</v>
      </c>
      <c r="K49" s="9">
        <v>0.16553222796050229</v>
      </c>
      <c r="L49" s="9">
        <v>0.66058955347561454</v>
      </c>
    </row>
    <row r="50" spans="8:12" x14ac:dyDescent="0.35">
      <c r="H50">
        <v>5.6999999999999966</v>
      </c>
      <c r="I50" s="9">
        <v>0.37422347507725773</v>
      </c>
      <c r="J50" s="9">
        <v>0.58095099538100647</v>
      </c>
      <c r="K50" s="9">
        <v>0.15947843776105353</v>
      </c>
      <c r="L50" s="9">
        <v>0.67684003307491836</v>
      </c>
    </row>
    <row r="51" spans="8:12" x14ac:dyDescent="0.35">
      <c r="H51">
        <v>5.7999999999999963</v>
      </c>
      <c r="I51" s="9">
        <v>0.3738342675843726</v>
      </c>
      <c r="J51" s="9">
        <v>0.61841089985297848</v>
      </c>
      <c r="K51" s="9">
        <v>0.1534452547879773</v>
      </c>
      <c r="L51" s="9">
        <v>0.69248593178739515</v>
      </c>
    </row>
    <row r="52" spans="8:12" x14ac:dyDescent="0.35">
      <c r="H52">
        <v>5.8999999999999959</v>
      </c>
      <c r="I52" s="9">
        <v>0.36641816119273762</v>
      </c>
      <c r="J52" s="9">
        <v>0.65548284336947371</v>
      </c>
      <c r="K52" s="9">
        <v>0.14745885028916433</v>
      </c>
      <c r="L52" s="9">
        <v>0.70753064693862533</v>
      </c>
    </row>
    <row r="53" spans="8:12" x14ac:dyDescent="0.35">
      <c r="H53">
        <v>5.9999999999999956</v>
      </c>
      <c r="I53" s="9">
        <v>0.35206532676430025</v>
      </c>
      <c r="J53" s="9">
        <v>0.69146246127401156</v>
      </c>
      <c r="K53" s="9">
        <v>0.14154213540189828</v>
      </c>
      <c r="L53" s="9">
        <v>0.72198002821664087</v>
      </c>
    </row>
    <row r="54" spans="8:12" x14ac:dyDescent="0.35">
      <c r="H54">
        <v>6.0999999999999952</v>
      </c>
      <c r="I54" s="9">
        <v>0.33160387841141076</v>
      </c>
      <c r="J54" s="9">
        <v>0.72569159050508114</v>
      </c>
      <c r="K54" s="9">
        <v>0.1357149758801503</v>
      </c>
      <c r="L54" s="9">
        <v>0.73584206233784666</v>
      </c>
    </row>
    <row r="55" spans="8:12" x14ac:dyDescent="0.35">
      <c r="H55">
        <v>6.1999999999999948</v>
      </c>
      <c r="I55" s="9">
        <v>0.30647079153560336</v>
      </c>
      <c r="J55" s="9">
        <v>0.7576271421218741</v>
      </c>
      <c r="K55" s="9">
        <v>0.1299944115225487</v>
      </c>
      <c r="L55" s="9">
        <v>0.74912657946005512</v>
      </c>
    </row>
    <row r="56" spans="8:12" x14ac:dyDescent="0.35">
      <c r="H56">
        <v>6.2999999999999945</v>
      </c>
      <c r="I56" s="9">
        <v>0.27843373574044616</v>
      </c>
      <c r="J56" s="9">
        <v>0.78688895176056062</v>
      </c>
      <c r="K56" s="9">
        <v>0.12439487603833155</v>
      </c>
      <c r="L56" s="9">
        <v>0.76184498159204384</v>
      </c>
    </row>
    <row r="57" spans="8:12" x14ac:dyDescent="0.35">
      <c r="H57">
        <v>6.3999999999999941</v>
      </c>
      <c r="I57" s="9">
        <v>0.24926717370642945</v>
      </c>
      <c r="J57" s="9">
        <v>0.81327653937405908</v>
      </c>
      <c r="K57" s="9">
        <v>0.11892841393383678</v>
      </c>
      <c r="L57" s="9">
        <v>0.77400999286599137</v>
      </c>
    </row>
    <row r="58" spans="8:12" x14ac:dyDescent="0.35">
      <c r="H58">
        <v>6.4999999999999938</v>
      </c>
      <c r="I58" s="9">
        <v>0.22049094919328061</v>
      </c>
      <c r="J58" s="9">
        <v>0.83675585299718203</v>
      </c>
      <c r="K58" s="9">
        <v>0.11360489173556704</v>
      </c>
      <c r="L58" s="9">
        <v>0.78563543123498114</v>
      </c>
    </row>
    <row r="59" spans="8:12" x14ac:dyDescent="0.35">
      <c r="H59">
        <v>6.5999999999999934</v>
      </c>
      <c r="I59" s="9">
        <v>0.1932299757692657</v>
      </c>
      <c r="J59" s="9">
        <v>0.8574257111543413</v>
      </c>
      <c r="K59" s="9">
        <v>0.10843220149599027</v>
      </c>
      <c r="L59" s="9">
        <v>0.79673600092169461</v>
      </c>
    </row>
    <row r="60" spans="8:12" x14ac:dyDescent="0.35">
      <c r="H60">
        <v>6.6999999999999931</v>
      </c>
      <c r="I60" s="9">
        <v>0.16819240291025642</v>
      </c>
      <c r="J60" s="9">
        <v>0.8754763652558597</v>
      </c>
      <c r="K60" s="9">
        <v>0.10341645506418636</v>
      </c>
      <c r="L60" s="9">
        <v>0.80732710476657199</v>
      </c>
    </row>
    <row r="61" spans="8:12" x14ac:dyDescent="0.35">
      <c r="H61">
        <v>6.7999999999999927</v>
      </c>
      <c r="I61" s="9">
        <v>0.14572672338271783</v>
      </c>
      <c r="J61" s="9">
        <v>0.89115022009625844</v>
      </c>
      <c r="K61" s="9">
        <v>9.8562168054654953E-2</v>
      </c>
      <c r="L61" s="9">
        <v>0.81742467549516284</v>
      </c>
    </row>
    <row r="62" spans="8:12" x14ac:dyDescent="0.35">
      <c r="H62">
        <v>6.8999999999999924</v>
      </c>
      <c r="I62" s="9">
        <v>0.12591247157491084</v>
      </c>
      <c r="J62" s="9">
        <v>0.9047102857736804</v>
      </c>
      <c r="K62" s="9">
        <v>9.3872432823403587E-2</v>
      </c>
      <c r="L62" s="9">
        <v>0.82704502483709375</v>
      </c>
    </row>
    <row r="63" spans="8:12" x14ac:dyDescent="0.35">
      <c r="H63">
        <v>6.999999999999992</v>
      </c>
      <c r="I63" s="9">
        <v>0.10865162490956394</v>
      </c>
      <c r="J63" s="9">
        <v>0.91641793859572829</v>
      </c>
      <c r="K63" s="9">
        <v>8.9349080069805312E-2</v>
      </c>
      <c r="L63" s="9">
        <v>0.83620470937598224</v>
      </c>
    </row>
    <row r="64" spans="8:12" x14ac:dyDescent="0.35">
      <c r="H64">
        <v>7.0999999999999917</v>
      </c>
      <c r="I64" s="9">
        <v>9.3743973450710963E-2</v>
      </c>
      <c r="J64" s="9">
        <v>0.92651910084601719</v>
      </c>
      <c r="K64" s="9">
        <v>8.4992828934099277E-2</v>
      </c>
      <c r="L64" s="9">
        <v>0.84492041198449441</v>
      </c>
    </row>
    <row r="65" spans="8:12" x14ac:dyDescent="0.35">
      <c r="H65">
        <v>7.1999999999999913</v>
      </c>
      <c r="I65" s="9">
        <v>8.0941806188150472E-2</v>
      </c>
      <c r="J65" s="9">
        <v>0.93523692708218065</v>
      </c>
      <c r="K65" s="9">
        <v>8.0803425661615622E-2</v>
      </c>
      <c r="L65" s="9">
        <v>0.85320883769617728</v>
      </c>
    </row>
    <row r="66" spans="8:12" x14ac:dyDescent="0.35">
      <c r="H66">
        <v>7.2999999999999909</v>
      </c>
      <c r="I66" s="9">
        <v>6.9985793833164889E-2</v>
      </c>
      <c r="J66" s="9">
        <v>0.94276898844076218</v>
      </c>
      <c r="K66" s="9">
        <v>7.6779771062963131E-2</v>
      </c>
      <c r="L66" s="9">
        <v>0.8610866228810421</v>
      </c>
    </row>
    <row r="67" spans="8:12" x14ac:dyDescent="0.35">
      <c r="H67">
        <v>7.3999999999999906</v>
      </c>
      <c r="I67" s="9">
        <v>6.0626344093104342E-2</v>
      </c>
      <c r="J67" s="9">
        <v>0.94928728046575195</v>
      </c>
      <c r="K67" s="9">
        <v>7.2920037120941916E-2</v>
      </c>
      <c r="L67" s="9">
        <v>0.8685702566211605</v>
      </c>
    </row>
    <row r="68" spans="8:12" x14ac:dyDescent="0.35">
      <c r="H68">
        <v>7.4999999999999902</v>
      </c>
      <c r="I68" s="9">
        <v>5.2634829913887807E-2</v>
      </c>
      <c r="J68" s="9">
        <v>0.95493982609178119</v>
      </c>
      <c r="K68" s="9">
        <v>6.9221773185568256E-2</v>
      </c>
      <c r="L68" s="9">
        <v>0.87567601322237321</v>
      </c>
    </row>
    <row r="69" spans="8:12" x14ac:dyDescent="0.35">
      <c r="H69">
        <v>7.5999999999999899</v>
      </c>
      <c r="I69" s="9">
        <v>4.5808292455015789E-2</v>
      </c>
      <c r="J69" s="9">
        <v>0.95985304933164373</v>
      </c>
      <c r="K69" s="9">
        <v>6.5682002263377337E-2</v>
      </c>
      <c r="L69" s="9">
        <v>0.88241989484578565</v>
      </c>
    </row>
    <row r="70" spans="8:12" x14ac:dyDescent="0.35">
      <c r="H70">
        <v>7.6999999999999895</v>
      </c>
      <c r="I70" s="9">
        <v>3.9970235399044061E-2</v>
      </c>
      <c r="J70" s="9">
        <v>0.96413440590506272</v>
      </c>
      <c r="K70" s="9">
        <v>6.22973079505467E-2</v>
      </c>
      <c r="L70" s="9">
        <v>0.88881758329567473</v>
      </c>
    </row>
    <row r="71" spans="8:12" x14ac:dyDescent="0.35">
      <c r="H71">
        <v>7.7999999999999892</v>
      </c>
      <c r="I71" s="9">
        <v>3.496926890543383E-2</v>
      </c>
      <c r="J71" s="9">
        <v>0.96787497415056833</v>
      </c>
      <c r="K71" s="9">
        <v>5.9063912585209759E-2</v>
      </c>
      <c r="L71" s="9">
        <v>0.89488440005680481</v>
      </c>
    </row>
    <row r="72" spans="8:12" x14ac:dyDescent="0.35">
      <c r="H72">
        <v>7.8999999999999888</v>
      </c>
      <c r="I72" s="9">
        <v>3.0676715691323218E-2</v>
      </c>
      <c r="J72" s="9">
        <v>0.97115185130304293</v>
      </c>
      <c r="K72" s="9">
        <v>5.5977747205939558E-2</v>
      </c>
      <c r="L72" s="9">
        <v>0.90063527373237573</v>
      </c>
    </row>
    <row r="73" spans="8:12" x14ac:dyDescent="0.35">
      <c r="H73">
        <v>7.9999999999999885</v>
      </c>
      <c r="I73" s="9">
        <v>2.6983845155844545E-2</v>
      </c>
      <c r="J73" s="9">
        <v>0.97403028764680832</v>
      </c>
      <c r="K73" s="9">
        <v>5.3034513903625541E-2</v>
      </c>
      <c r="L73" s="9">
        <v>0.90608471409261859</v>
      </c>
    </row>
    <row r="74" spans="8:12" x14ac:dyDescent="0.35">
      <c r="H74">
        <v>8.099999999999989</v>
      </c>
      <c r="I74" s="9">
        <v>2.3799110032277044E-2</v>
      </c>
      <c r="J74" s="9">
        <v>0.97656554198020662</v>
      </c>
      <c r="K74" s="9">
        <v>5.0229741145274183E-2</v>
      </c>
      <c r="L74" s="9">
        <v>0.91124679200241143</v>
      </c>
    </row>
    <row r="75" spans="8:12" x14ac:dyDescent="0.35">
      <c r="H75">
        <v>8.1999999999999886</v>
      </c>
      <c r="I75" s="9">
        <v>2.1045578376519561E-2</v>
      </c>
      <c r="J75" s="9">
        <v>0.97880446944619393</v>
      </c>
      <c r="K75" s="9">
        <v>4.7558832632684886E-2</v>
      </c>
      <c r="L75" s="9">
        <v>0.91613512455340607</v>
      </c>
    </row>
    <row r="76" spans="8:12" x14ac:dyDescent="0.35">
      <c r="H76">
        <v>8.2999999999999883</v>
      </c>
      <c r="I76" s="9">
        <v>1.865864516888497E-2</v>
      </c>
      <c r="J76" s="9">
        <v>0.98078686615309141</v>
      </c>
      <c r="K76" s="9">
        <v>4.5017110238204983E-2</v>
      </c>
      <c r="L76" s="9">
        <v>0.92076286478145675</v>
      </c>
    </row>
    <row r="77" spans="8:12" x14ac:dyDescent="0.35">
      <c r="H77">
        <v>8.3999999999999879</v>
      </c>
      <c r="I77" s="9">
        <v>1.6584045977701141E-2</v>
      </c>
      <c r="J77" s="9">
        <v>0.98254660004265082</v>
      </c>
      <c r="K77" s="9">
        <v>4.2599851535286858E-2</v>
      </c>
      <c r="L77" s="9">
        <v>0.9251426954031583</v>
      </c>
    </row>
    <row r="78" spans="8:12" x14ac:dyDescent="0.35">
      <c r="H78">
        <v>8.4999999999999876</v>
      </c>
      <c r="I78" s="9">
        <v>1.4776162100615694E-2</v>
      </c>
      <c r="J78" s="9">
        <v>0.98411255787219787</v>
      </c>
      <c r="K78" s="9">
        <v>4.0302322414530481E-2</v>
      </c>
      <c r="L78" s="9">
        <v>0.9292868260557432</v>
      </c>
    </row>
    <row r="79" spans="8:12" x14ac:dyDescent="0.35">
      <c r="H79">
        <v>8.5999999999999872</v>
      </c>
      <c r="I79" s="9">
        <v>1.319659074318116E-2</v>
      </c>
      <c r="J79" s="9">
        <v>0.98550943621900555</v>
      </c>
      <c r="K79" s="9">
        <v>3.8119805247265229E-2</v>
      </c>
      <c r="L79" s="9">
        <v>0.93320699357223136</v>
      </c>
    </row>
    <row r="80" spans="8:12" x14ac:dyDescent="0.35">
      <c r="H80">
        <v>8.6999999999999869</v>
      </c>
      <c r="I80" s="9">
        <v>1.1812947810997277E-2</v>
      </c>
      <c r="J80" s="9">
        <v>0.98675840141159199</v>
      </c>
      <c r="K80" s="9">
        <v>3.6047623029282466E-2</v>
      </c>
      <c r="L80" s="9">
        <v>0.93691446486846464</v>
      </c>
    </row>
    <row r="81" spans="8:12" x14ac:dyDescent="0.35">
      <c r="H81">
        <v>8.7999999999999865</v>
      </c>
      <c r="I81" s="9">
        <v>1.0597870312885621E-2</v>
      </c>
      <c r="J81" s="9">
        <v>0.98787763998953482</v>
      </c>
      <c r="K81" s="9">
        <v>3.4081159907699901E-2</v>
      </c>
      <c r="L81" s="9">
        <v>0.94042004206043495</v>
      </c>
    </row>
    <row r="82" spans="8:12" x14ac:dyDescent="0.35">
      <c r="H82">
        <v>8.8999999999999861</v>
      </c>
      <c r="I82" s="9">
        <v>9.5281875345755475E-3</v>
      </c>
      <c r="J82" s="9">
        <v>0.98888281808614242</v>
      </c>
      <c r="K82" s="9">
        <v>3.221587846460737E-2</v>
      </c>
      <c r="L82" s="9">
        <v>0.94373406946914629</v>
      </c>
    </row>
    <row r="83" spans="8:12" x14ac:dyDescent="0.35">
      <c r="H83">
        <v>8.9999999999999858</v>
      </c>
      <c r="I83" s="9">
        <v>8.5842335033343726E-3</v>
      </c>
      <c r="J83" s="9">
        <v>0.98978746520669414</v>
      </c>
      <c r="K83" s="9">
        <v>3.0447334102491772E-2</v>
      </c>
      <c r="L83" s="9">
        <v>0.94686644220617011</v>
      </c>
    </row>
    <row r="84" spans="8:12" x14ac:dyDescent="0.35">
      <c r="I84" s="9"/>
      <c r="J84" s="9"/>
      <c r="K84" s="9"/>
      <c r="L84" s="9"/>
    </row>
    <row r="85" spans="8:12" x14ac:dyDescent="0.35">
      <c r="I85" s="9"/>
      <c r="J85" s="9"/>
      <c r="K85" s="9"/>
      <c r="L85" s="9"/>
    </row>
    <row r="86" spans="8:12" x14ac:dyDescent="0.35">
      <c r="I86" s="9"/>
      <c r="J86" s="9"/>
      <c r="K86" s="9"/>
      <c r="L86" s="9"/>
    </row>
    <row r="87" spans="8:12" x14ac:dyDescent="0.35">
      <c r="I87" s="9"/>
      <c r="J87" s="9"/>
      <c r="K87" s="9"/>
      <c r="L87" s="9"/>
    </row>
    <row r="88" spans="8:12" x14ac:dyDescent="0.35">
      <c r="I88" s="9"/>
      <c r="J88" s="9"/>
      <c r="K88" s="9"/>
      <c r="L88" s="9"/>
    </row>
    <row r="89" spans="8:12" x14ac:dyDescent="0.35">
      <c r="I89" s="9"/>
      <c r="J89" s="9"/>
      <c r="K89" s="9"/>
      <c r="L89" s="9"/>
    </row>
    <row r="90" spans="8:12" x14ac:dyDescent="0.35">
      <c r="I90" s="9"/>
      <c r="J90" s="9"/>
      <c r="K90" s="9"/>
      <c r="L90" s="9"/>
    </row>
    <row r="91" spans="8:12" x14ac:dyDescent="0.35">
      <c r="I91" s="9"/>
      <c r="J91" s="9"/>
      <c r="K91" s="9"/>
      <c r="L91" s="9"/>
    </row>
    <row r="92" spans="8:12" x14ac:dyDescent="0.35">
      <c r="I92" s="9"/>
      <c r="J92" s="9"/>
      <c r="K92" s="9"/>
      <c r="L92" s="9"/>
    </row>
    <row r="93" spans="8:12" x14ac:dyDescent="0.35">
      <c r="I93" s="9"/>
      <c r="J93" s="9"/>
      <c r="K93" s="9"/>
      <c r="L93" s="9"/>
    </row>
    <row r="94" spans="8:12" x14ac:dyDescent="0.35">
      <c r="I94" s="9"/>
      <c r="J94" s="9"/>
      <c r="K94" s="9"/>
      <c r="L94" s="9"/>
    </row>
    <row r="95" spans="8:12" x14ac:dyDescent="0.35">
      <c r="I95" s="9"/>
      <c r="J95" s="9"/>
      <c r="K95" s="9"/>
      <c r="L95" s="9"/>
    </row>
    <row r="96" spans="8:12" x14ac:dyDescent="0.35">
      <c r="I96" s="9"/>
      <c r="J96" s="9"/>
      <c r="K96" s="9"/>
      <c r="L96" s="9"/>
    </row>
    <row r="97" spans="9:12" x14ac:dyDescent="0.35">
      <c r="I97" s="9"/>
      <c r="J97" s="9"/>
      <c r="K97" s="9"/>
      <c r="L97" s="9"/>
    </row>
    <row r="98" spans="9:12" x14ac:dyDescent="0.35">
      <c r="I98" s="9"/>
      <c r="J98" s="9"/>
      <c r="K98" s="9"/>
      <c r="L98" s="9"/>
    </row>
    <row r="99" spans="9:12" x14ac:dyDescent="0.35">
      <c r="I99" s="9"/>
      <c r="J99" s="9"/>
      <c r="K99" s="9"/>
      <c r="L99" s="9"/>
    </row>
    <row r="100" spans="9:12" x14ac:dyDescent="0.35">
      <c r="I100" s="9"/>
      <c r="J100" s="9"/>
      <c r="K100" s="9"/>
      <c r="L100" s="9"/>
    </row>
    <row r="101" spans="9:12" x14ac:dyDescent="0.35">
      <c r="I101" s="9"/>
      <c r="J101" s="9"/>
      <c r="K101" s="9"/>
      <c r="L101" s="9"/>
    </row>
    <row r="102" spans="9:12" x14ac:dyDescent="0.35">
      <c r="I102" s="9"/>
      <c r="J102" s="9"/>
      <c r="K102" s="9"/>
      <c r="L102" s="9"/>
    </row>
    <row r="103" spans="9:12" x14ac:dyDescent="0.35">
      <c r="I103" s="9"/>
      <c r="J103" s="9"/>
      <c r="K103" s="9"/>
      <c r="L103" s="9"/>
    </row>
    <row r="104" spans="9:12" x14ac:dyDescent="0.35">
      <c r="I104" s="9"/>
      <c r="J104" s="9"/>
      <c r="K104" s="9"/>
      <c r="L104" s="9"/>
    </row>
    <row r="105" spans="9:12" x14ac:dyDescent="0.35">
      <c r="I105" s="9"/>
      <c r="J105" s="9"/>
      <c r="K105" s="9"/>
      <c r="L105" s="9"/>
    </row>
    <row r="106" spans="9:12" x14ac:dyDescent="0.35">
      <c r="I106" s="9"/>
      <c r="J106" s="9"/>
      <c r="K106" s="9"/>
      <c r="L106" s="9"/>
    </row>
    <row r="107" spans="9:12" x14ac:dyDescent="0.35">
      <c r="I107" s="9"/>
      <c r="J107" s="9"/>
      <c r="K107" s="9"/>
      <c r="L107" s="9"/>
    </row>
    <row r="108" spans="9:12" x14ac:dyDescent="0.35">
      <c r="I108" s="9"/>
      <c r="J108" s="9"/>
      <c r="K108" s="9"/>
      <c r="L108" s="9"/>
    </row>
    <row r="109" spans="9:12" x14ac:dyDescent="0.35">
      <c r="I109" s="9"/>
      <c r="J109" s="9"/>
      <c r="K109" s="9"/>
      <c r="L109" s="9"/>
    </row>
    <row r="110" spans="9:12" x14ac:dyDescent="0.35">
      <c r="I110" s="9"/>
      <c r="J110" s="9"/>
      <c r="K110" s="9"/>
      <c r="L110" s="9"/>
    </row>
    <row r="111" spans="9:12" x14ac:dyDescent="0.35">
      <c r="I111" s="9"/>
      <c r="J111" s="9"/>
      <c r="K111" s="9"/>
      <c r="L111" s="9"/>
    </row>
    <row r="112" spans="9:12" x14ac:dyDescent="0.35">
      <c r="I112" s="9"/>
      <c r="J112" s="9"/>
      <c r="K112" s="9"/>
      <c r="L112" s="9"/>
    </row>
    <row r="113" spans="9:12" x14ac:dyDescent="0.35">
      <c r="I113" s="9"/>
      <c r="J113" s="9"/>
      <c r="K113" s="9"/>
      <c r="L113" s="9"/>
    </row>
    <row r="114" spans="9:12" x14ac:dyDescent="0.35">
      <c r="I114" s="9"/>
      <c r="J114" s="9"/>
      <c r="K114" s="9"/>
      <c r="L114" s="9"/>
    </row>
    <row r="115" spans="9:12" x14ac:dyDescent="0.35">
      <c r="I115" s="9"/>
      <c r="J115" s="9"/>
      <c r="K115" s="9"/>
      <c r="L115" s="9"/>
    </row>
    <row r="116" spans="9:12" x14ac:dyDescent="0.35">
      <c r="I116" s="9"/>
      <c r="J116" s="9"/>
      <c r="K116" s="9"/>
      <c r="L116" s="9"/>
    </row>
    <row r="117" spans="9:12" x14ac:dyDescent="0.35">
      <c r="I117" s="9"/>
      <c r="J117" s="9"/>
      <c r="K117" s="9"/>
      <c r="L117" s="9"/>
    </row>
    <row r="118" spans="9:12" x14ac:dyDescent="0.35">
      <c r="I118" s="9"/>
      <c r="J118" s="9"/>
      <c r="K118" s="9"/>
      <c r="L118" s="9"/>
    </row>
    <row r="119" spans="9:12" x14ac:dyDescent="0.35">
      <c r="I119" s="9"/>
      <c r="J119" s="9"/>
      <c r="K119" s="9"/>
      <c r="L119" s="9"/>
    </row>
    <row r="120" spans="9:12" x14ac:dyDescent="0.35">
      <c r="I120" s="9"/>
      <c r="J120" s="9"/>
      <c r="K120" s="9"/>
      <c r="L120" s="9"/>
    </row>
    <row r="121" spans="9:12" x14ac:dyDescent="0.35">
      <c r="I121" s="9"/>
      <c r="J121" s="9"/>
      <c r="K121" s="9"/>
      <c r="L121" s="9"/>
    </row>
    <row r="122" spans="9:12" x14ac:dyDescent="0.35">
      <c r="I122" s="9"/>
      <c r="J122" s="9"/>
      <c r="K122" s="9"/>
      <c r="L122" s="9"/>
    </row>
    <row r="123" spans="9:12" x14ac:dyDescent="0.35">
      <c r="I123" s="9"/>
      <c r="J123" s="9"/>
      <c r="K123" s="9"/>
      <c r="L123" s="9"/>
    </row>
    <row r="124" spans="9:12" x14ac:dyDescent="0.35">
      <c r="I124" s="9"/>
      <c r="J124" s="9"/>
      <c r="K124" s="9"/>
      <c r="L124" s="9"/>
    </row>
    <row r="125" spans="9:12" x14ac:dyDescent="0.35">
      <c r="I125" s="9"/>
      <c r="J125" s="9"/>
      <c r="K125" s="9"/>
      <c r="L125" s="9"/>
    </row>
    <row r="126" spans="9:12" x14ac:dyDescent="0.35">
      <c r="I126" s="9"/>
      <c r="J126" s="9"/>
      <c r="K126" s="9"/>
      <c r="L126" s="9"/>
    </row>
    <row r="127" spans="9:12" x14ac:dyDescent="0.35">
      <c r="I127" s="9"/>
      <c r="J127" s="9"/>
      <c r="K127" s="9"/>
      <c r="L127" s="9"/>
    </row>
    <row r="128" spans="9:12" x14ac:dyDescent="0.35">
      <c r="I128" s="9"/>
      <c r="J128" s="9"/>
      <c r="K128" s="9"/>
      <c r="L128" s="9"/>
    </row>
    <row r="129" spans="9:12" x14ac:dyDescent="0.35">
      <c r="I129" s="9"/>
      <c r="J129" s="9"/>
      <c r="K129" s="9"/>
      <c r="L129" s="9"/>
    </row>
    <row r="130" spans="9:12" x14ac:dyDescent="0.35">
      <c r="I130" s="9"/>
      <c r="J130" s="9"/>
      <c r="K130" s="9"/>
      <c r="L130" s="9"/>
    </row>
    <row r="131" spans="9:12" x14ac:dyDescent="0.35">
      <c r="I131" s="9"/>
      <c r="J131" s="9"/>
      <c r="K131" s="9"/>
      <c r="L131" s="9"/>
    </row>
    <row r="132" spans="9:12" x14ac:dyDescent="0.35">
      <c r="I132" s="9"/>
      <c r="J132" s="9"/>
      <c r="K132" s="9"/>
      <c r="L132" s="9"/>
    </row>
    <row r="133" spans="9:12" x14ac:dyDescent="0.35">
      <c r="I133" s="9"/>
      <c r="J133" s="9"/>
      <c r="K133" s="9"/>
      <c r="L133" s="9"/>
    </row>
    <row r="134" spans="9:12" x14ac:dyDescent="0.35">
      <c r="I134" s="9"/>
      <c r="J134" s="9"/>
      <c r="K134" s="9"/>
      <c r="L134" s="9"/>
    </row>
    <row r="135" spans="9:12" x14ac:dyDescent="0.35">
      <c r="I135" s="9"/>
      <c r="J135" s="9"/>
      <c r="K135" s="9"/>
      <c r="L135" s="9"/>
    </row>
    <row r="136" spans="9:12" x14ac:dyDescent="0.35">
      <c r="I136" s="9"/>
      <c r="J136" s="9"/>
      <c r="K136" s="9"/>
      <c r="L136" s="9"/>
    </row>
    <row r="137" spans="9:12" x14ac:dyDescent="0.35">
      <c r="I137" s="9"/>
      <c r="J137" s="9"/>
      <c r="K137" s="9"/>
      <c r="L137" s="9"/>
    </row>
    <row r="138" spans="9:12" x14ac:dyDescent="0.35">
      <c r="I138" s="9"/>
      <c r="J138" s="9"/>
      <c r="K138" s="9"/>
      <c r="L138" s="9"/>
    </row>
    <row r="139" spans="9:12" x14ac:dyDescent="0.35">
      <c r="I139" s="9"/>
      <c r="J139" s="9"/>
      <c r="K139" s="9"/>
      <c r="L139" s="9"/>
    </row>
    <row r="140" spans="9:12" x14ac:dyDescent="0.35">
      <c r="I140" s="9"/>
      <c r="J140" s="9"/>
      <c r="K140" s="9"/>
      <c r="L140" s="9"/>
    </row>
    <row r="141" spans="9:12" x14ac:dyDescent="0.35">
      <c r="I141" s="9"/>
      <c r="J141" s="9"/>
      <c r="K141" s="9"/>
      <c r="L141" s="9"/>
    </row>
    <row r="142" spans="9:12" x14ac:dyDescent="0.35">
      <c r="I142" s="9"/>
      <c r="J142" s="9"/>
      <c r="K142" s="9"/>
      <c r="L142" s="9"/>
    </row>
    <row r="143" spans="9:12" x14ac:dyDescent="0.35">
      <c r="I143" s="9"/>
      <c r="J143" s="9"/>
      <c r="K143" s="9"/>
      <c r="L143" s="9"/>
    </row>
    <row r="144" spans="9:12" x14ac:dyDescent="0.35">
      <c r="I144" s="9"/>
      <c r="J144" s="9"/>
      <c r="K144" s="9"/>
      <c r="L144" s="9"/>
    </row>
    <row r="145" spans="9:12" x14ac:dyDescent="0.35">
      <c r="I145" s="9"/>
      <c r="J145" s="9"/>
      <c r="K145" s="9"/>
      <c r="L145" s="9"/>
    </row>
    <row r="146" spans="9:12" x14ac:dyDescent="0.35">
      <c r="I146" s="9"/>
      <c r="J146" s="9"/>
      <c r="K146" s="9"/>
      <c r="L146" s="9"/>
    </row>
    <row r="147" spans="9:12" x14ac:dyDescent="0.35">
      <c r="I147" s="9"/>
      <c r="J147" s="9"/>
      <c r="K147" s="9"/>
      <c r="L147" s="9"/>
    </row>
    <row r="148" spans="9:12" x14ac:dyDescent="0.35">
      <c r="I148" s="9"/>
      <c r="J148" s="9"/>
      <c r="K148" s="9"/>
      <c r="L148" s="9"/>
    </row>
    <row r="149" spans="9:12" x14ac:dyDescent="0.35">
      <c r="I149" s="9"/>
      <c r="J149" s="9"/>
      <c r="K149" s="9"/>
      <c r="L149" s="9"/>
    </row>
    <row r="150" spans="9:12" x14ac:dyDescent="0.35">
      <c r="I150" s="9"/>
      <c r="J150" s="9"/>
      <c r="K150" s="9"/>
      <c r="L150" s="9"/>
    </row>
    <row r="151" spans="9:12" x14ac:dyDescent="0.35">
      <c r="I151" s="9"/>
      <c r="J151" s="9"/>
      <c r="K151" s="9"/>
      <c r="L151" s="9"/>
    </row>
    <row r="152" spans="9:12" x14ac:dyDescent="0.35">
      <c r="I152" s="9"/>
      <c r="J152" s="9"/>
      <c r="K152" s="9"/>
      <c r="L152" s="9"/>
    </row>
    <row r="153" spans="9:12" x14ac:dyDescent="0.35">
      <c r="I153" s="9"/>
      <c r="J153" s="9"/>
      <c r="K153" s="9"/>
      <c r="L153" s="9"/>
    </row>
    <row r="154" spans="9:12" x14ac:dyDescent="0.35">
      <c r="I154" s="9"/>
      <c r="J154" s="9"/>
      <c r="K154" s="9"/>
      <c r="L154" s="9"/>
    </row>
    <row r="155" spans="9:12" x14ac:dyDescent="0.35">
      <c r="I155" s="9"/>
      <c r="J155" s="9"/>
      <c r="K155" s="9"/>
      <c r="L155" s="9"/>
    </row>
    <row r="156" spans="9:12" x14ac:dyDescent="0.35">
      <c r="I156" s="9"/>
      <c r="J156" s="9"/>
      <c r="K156" s="9"/>
      <c r="L156" s="9"/>
    </row>
    <row r="157" spans="9:12" x14ac:dyDescent="0.35">
      <c r="I157" s="9"/>
      <c r="J157" s="9"/>
      <c r="K157" s="9"/>
      <c r="L157" s="9"/>
    </row>
    <row r="158" spans="9:12" x14ac:dyDescent="0.35">
      <c r="I158" s="9"/>
      <c r="J158" s="9"/>
      <c r="K158" s="9"/>
      <c r="L158" s="9"/>
    </row>
    <row r="159" spans="9:12" x14ac:dyDescent="0.35">
      <c r="I159" s="9"/>
      <c r="J159" s="9"/>
      <c r="K159" s="9"/>
      <c r="L159" s="9"/>
    </row>
    <row r="160" spans="9:12" x14ac:dyDescent="0.35">
      <c r="I160" s="9"/>
      <c r="J160" s="9"/>
      <c r="K160" s="9"/>
      <c r="L160" s="9"/>
    </row>
    <row r="161" spans="9:12" x14ac:dyDescent="0.35">
      <c r="I161" s="9"/>
      <c r="J161" s="9"/>
      <c r="K161" s="9"/>
      <c r="L161" s="9"/>
    </row>
    <row r="162" spans="9:12" x14ac:dyDescent="0.35">
      <c r="I162" s="9"/>
      <c r="J162" s="9"/>
      <c r="K162" s="9"/>
      <c r="L162" s="9"/>
    </row>
    <row r="163" spans="9:12" x14ac:dyDescent="0.35">
      <c r="I163" s="9"/>
      <c r="J163" s="9"/>
      <c r="K163" s="9"/>
      <c r="L163" s="9"/>
    </row>
    <row r="164" spans="9:12" x14ac:dyDescent="0.35">
      <c r="I164" s="9"/>
      <c r="J164" s="9"/>
      <c r="K164" s="9"/>
      <c r="L164" s="9"/>
    </row>
    <row r="165" spans="9:12" x14ac:dyDescent="0.35">
      <c r="I165" s="9"/>
      <c r="J165" s="9"/>
      <c r="K165" s="9"/>
      <c r="L165" s="9"/>
    </row>
    <row r="166" spans="9:12" x14ac:dyDescent="0.35">
      <c r="I166" s="9"/>
      <c r="J166" s="9"/>
      <c r="K166" s="9"/>
      <c r="L166" s="9"/>
    </row>
    <row r="167" spans="9:12" x14ac:dyDescent="0.35">
      <c r="I167" s="9"/>
      <c r="J167" s="9"/>
      <c r="K167" s="9"/>
      <c r="L167" s="9"/>
    </row>
    <row r="168" spans="9:12" x14ac:dyDescent="0.35">
      <c r="I168" s="9"/>
      <c r="J168" s="9"/>
      <c r="K168" s="9"/>
      <c r="L168" s="9"/>
    </row>
    <row r="169" spans="9:12" x14ac:dyDescent="0.35">
      <c r="I169" s="9"/>
      <c r="J169" s="9"/>
      <c r="K169" s="9"/>
      <c r="L169" s="9"/>
    </row>
    <row r="170" spans="9:12" x14ac:dyDescent="0.35">
      <c r="I170" s="9"/>
      <c r="J170" s="9"/>
      <c r="K170" s="9"/>
      <c r="L170" s="9"/>
    </row>
    <row r="171" spans="9:12" x14ac:dyDescent="0.35">
      <c r="I171" s="9"/>
      <c r="J171" s="9"/>
      <c r="K171" s="9"/>
      <c r="L171" s="9"/>
    </row>
    <row r="172" spans="9:12" x14ac:dyDescent="0.35">
      <c r="I172" s="9"/>
      <c r="J172" s="9"/>
      <c r="K172" s="9"/>
      <c r="L172" s="9"/>
    </row>
    <row r="173" spans="9:12" x14ac:dyDescent="0.35">
      <c r="I173" s="9"/>
      <c r="J173" s="9"/>
      <c r="K173" s="9"/>
      <c r="L173" s="9"/>
    </row>
    <row r="174" spans="9:12" x14ac:dyDescent="0.35">
      <c r="I174" s="9"/>
      <c r="J174" s="9"/>
      <c r="K174" s="9"/>
      <c r="L174" s="9"/>
    </row>
    <row r="175" spans="9:12" x14ac:dyDescent="0.35">
      <c r="I175" s="9"/>
      <c r="J175" s="9"/>
      <c r="K175" s="9"/>
      <c r="L175" s="9"/>
    </row>
    <row r="176" spans="9:12" x14ac:dyDescent="0.35">
      <c r="I176" s="9"/>
      <c r="J176" s="9"/>
      <c r="K176" s="9"/>
      <c r="L176" s="9"/>
    </row>
    <row r="177" spans="9:12" x14ac:dyDescent="0.35">
      <c r="I177" s="9"/>
      <c r="J177" s="9"/>
      <c r="K177" s="9"/>
      <c r="L177" s="9"/>
    </row>
    <row r="178" spans="9:12" x14ac:dyDescent="0.35">
      <c r="I178" s="9"/>
      <c r="J178" s="9"/>
      <c r="K178" s="9"/>
      <c r="L178" s="9"/>
    </row>
    <row r="179" spans="9:12" x14ac:dyDescent="0.35">
      <c r="I179" s="9"/>
      <c r="J179" s="9"/>
      <c r="K179" s="9"/>
      <c r="L179" s="9"/>
    </row>
    <row r="180" spans="9:12" x14ac:dyDescent="0.35">
      <c r="I180" s="9"/>
      <c r="J180" s="9"/>
      <c r="K180" s="9"/>
      <c r="L180" s="9"/>
    </row>
    <row r="181" spans="9:12" x14ac:dyDescent="0.35">
      <c r="I181" s="9"/>
      <c r="J181" s="9"/>
      <c r="K181" s="9"/>
      <c r="L181" s="9"/>
    </row>
    <row r="182" spans="9:12" x14ac:dyDescent="0.35">
      <c r="I182" s="9"/>
      <c r="J182" s="9"/>
      <c r="K182" s="9"/>
      <c r="L182" s="9"/>
    </row>
    <row r="183" spans="9:12" x14ac:dyDescent="0.35">
      <c r="I183" s="9"/>
      <c r="J183" s="9"/>
      <c r="K183" s="9"/>
      <c r="L183" s="9"/>
    </row>
    <row r="184" spans="9:12" x14ac:dyDescent="0.35">
      <c r="I184" s="9"/>
      <c r="J184" s="9"/>
      <c r="K184" s="9"/>
      <c r="L184" s="9"/>
    </row>
    <row r="185" spans="9:12" x14ac:dyDescent="0.35">
      <c r="I185" s="9"/>
      <c r="J185" s="9"/>
      <c r="K185" s="9"/>
      <c r="L185" s="9"/>
    </row>
    <row r="186" spans="9:12" x14ac:dyDescent="0.35">
      <c r="I186" s="9"/>
      <c r="J186" s="9"/>
      <c r="K186" s="9"/>
      <c r="L186" s="9"/>
    </row>
    <row r="187" spans="9:12" x14ac:dyDescent="0.35">
      <c r="I187" s="9"/>
      <c r="J187" s="9"/>
      <c r="K187" s="9"/>
      <c r="L187" s="9"/>
    </row>
    <row r="188" spans="9:12" x14ac:dyDescent="0.35">
      <c r="I188" s="9"/>
      <c r="J188" s="9"/>
      <c r="K188" s="9"/>
      <c r="L188" s="9"/>
    </row>
    <row r="189" spans="9:12" x14ac:dyDescent="0.35">
      <c r="I189" s="9"/>
      <c r="J189" s="9"/>
      <c r="K189" s="9"/>
      <c r="L189" s="9"/>
    </row>
    <row r="190" spans="9:12" x14ac:dyDescent="0.35">
      <c r="I190" s="9"/>
      <c r="J190" s="9"/>
      <c r="K190" s="9"/>
      <c r="L190" s="9"/>
    </row>
    <row r="191" spans="9:12" x14ac:dyDescent="0.35">
      <c r="I191" s="9"/>
      <c r="J191" s="9"/>
      <c r="K191" s="9"/>
      <c r="L191" s="9"/>
    </row>
    <row r="192" spans="9:12" x14ac:dyDescent="0.35">
      <c r="I192" s="9"/>
      <c r="J192" s="9"/>
      <c r="K192" s="9"/>
      <c r="L192" s="9"/>
    </row>
    <row r="193" spans="9:12" x14ac:dyDescent="0.35">
      <c r="I193" s="9"/>
      <c r="J193" s="9"/>
      <c r="K193" s="9"/>
      <c r="L193" s="9"/>
    </row>
    <row r="194" spans="9:12" x14ac:dyDescent="0.35">
      <c r="I194" s="9"/>
      <c r="J194" s="9"/>
      <c r="K194" s="9"/>
      <c r="L194" s="9"/>
    </row>
    <row r="195" spans="9:12" x14ac:dyDescent="0.35">
      <c r="I195" s="9"/>
      <c r="J195" s="9"/>
      <c r="K195" s="9"/>
      <c r="L195" s="9"/>
    </row>
    <row r="196" spans="9:12" x14ac:dyDescent="0.35">
      <c r="I196" s="9"/>
      <c r="J196" s="9"/>
      <c r="K196" s="9"/>
      <c r="L196" s="9"/>
    </row>
    <row r="197" spans="9:12" x14ac:dyDescent="0.35">
      <c r="I197" s="9"/>
      <c r="J197" s="9"/>
      <c r="K197" s="9"/>
      <c r="L197" s="9"/>
    </row>
    <row r="198" spans="9:12" x14ac:dyDescent="0.35">
      <c r="I198" s="9"/>
      <c r="J198" s="9"/>
      <c r="K198" s="9"/>
      <c r="L198" s="9"/>
    </row>
    <row r="199" spans="9:12" x14ac:dyDescent="0.35">
      <c r="I199" s="9"/>
      <c r="J199" s="9"/>
      <c r="K199" s="9"/>
      <c r="L199" s="9"/>
    </row>
    <row r="200" spans="9:12" x14ac:dyDescent="0.35">
      <c r="I200" s="9"/>
      <c r="J200" s="9"/>
      <c r="K200" s="9"/>
      <c r="L200" s="9"/>
    </row>
    <row r="201" spans="9:12" x14ac:dyDescent="0.35">
      <c r="I201" s="9"/>
      <c r="J201" s="9"/>
      <c r="K201" s="9"/>
      <c r="L201" s="9"/>
    </row>
    <row r="202" spans="9:12" x14ac:dyDescent="0.35">
      <c r="I202" s="9"/>
      <c r="J202" s="9"/>
      <c r="K202" s="9"/>
      <c r="L202" s="9"/>
    </row>
    <row r="203" spans="9:12" x14ac:dyDescent="0.35">
      <c r="I203" s="9"/>
      <c r="J203" s="9"/>
      <c r="K203" s="9"/>
      <c r="L203" s="9"/>
    </row>
    <row r="204" spans="9:12" x14ac:dyDescent="0.35">
      <c r="I204" s="9"/>
      <c r="J204" s="9"/>
      <c r="K204" s="9"/>
      <c r="L204" s="9"/>
    </row>
    <row r="205" spans="9:12" x14ac:dyDescent="0.35">
      <c r="I205" s="9"/>
      <c r="J205" s="9"/>
      <c r="K205" s="9"/>
      <c r="L205" s="9"/>
    </row>
    <row r="206" spans="9:12" x14ac:dyDescent="0.35">
      <c r="I206" s="9"/>
      <c r="J206" s="9"/>
      <c r="K206" s="9"/>
      <c r="L206" s="9"/>
    </row>
    <row r="207" spans="9:12" x14ac:dyDescent="0.35">
      <c r="I207" s="9"/>
      <c r="J207" s="9"/>
      <c r="K207" s="9"/>
      <c r="L207" s="9"/>
    </row>
    <row r="208" spans="9:12" x14ac:dyDescent="0.35">
      <c r="I208" s="9"/>
      <c r="J208" s="9"/>
      <c r="K208" s="9"/>
      <c r="L208" s="9"/>
    </row>
    <row r="209" spans="9:12" x14ac:dyDescent="0.35">
      <c r="I209" s="9"/>
      <c r="J209" s="9"/>
      <c r="K209" s="9"/>
      <c r="L209" s="9"/>
    </row>
    <row r="210" spans="9:12" x14ac:dyDescent="0.35">
      <c r="I210" s="9"/>
      <c r="J210" s="9"/>
      <c r="K210" s="9"/>
      <c r="L210" s="9"/>
    </row>
    <row r="211" spans="9:12" x14ac:dyDescent="0.35">
      <c r="I211" s="9"/>
      <c r="J211" s="9"/>
      <c r="K211" s="9"/>
      <c r="L211" s="9"/>
    </row>
    <row r="212" spans="9:12" x14ac:dyDescent="0.35">
      <c r="I212" s="9"/>
      <c r="J212" s="9"/>
      <c r="K212" s="9"/>
      <c r="L212" s="9"/>
    </row>
    <row r="213" spans="9:12" x14ac:dyDescent="0.35">
      <c r="I213" s="9"/>
      <c r="J213" s="9"/>
      <c r="K213" s="9"/>
      <c r="L213" s="9"/>
    </row>
    <row r="214" spans="9:12" x14ac:dyDescent="0.35">
      <c r="I214" s="9"/>
      <c r="J214" s="9"/>
      <c r="K214" s="9"/>
      <c r="L214" s="9"/>
    </row>
    <row r="215" spans="9:12" x14ac:dyDescent="0.35">
      <c r="I215" s="9"/>
      <c r="J215" s="9"/>
      <c r="K215" s="9"/>
      <c r="L215" s="9"/>
    </row>
    <row r="216" spans="9:12" x14ac:dyDescent="0.35">
      <c r="I216" s="9"/>
      <c r="J216" s="9"/>
      <c r="K216" s="9"/>
      <c r="L216" s="9"/>
    </row>
    <row r="217" spans="9:12" x14ac:dyDescent="0.35">
      <c r="I217" s="9"/>
      <c r="J217" s="9"/>
      <c r="K217" s="9"/>
      <c r="L217" s="9"/>
    </row>
    <row r="218" spans="9:12" x14ac:dyDescent="0.35">
      <c r="I218" s="9"/>
      <c r="J218" s="9"/>
      <c r="K218" s="9"/>
      <c r="L218" s="9"/>
    </row>
    <row r="219" spans="9:12" x14ac:dyDescent="0.35">
      <c r="I219" s="9"/>
      <c r="J219" s="9"/>
      <c r="K219" s="9"/>
      <c r="L219" s="9"/>
    </row>
    <row r="220" spans="9:12" x14ac:dyDescent="0.35">
      <c r="I220" s="9"/>
      <c r="J220" s="9"/>
      <c r="K220" s="9"/>
      <c r="L220" s="9"/>
    </row>
    <row r="221" spans="9:12" x14ac:dyDescent="0.35">
      <c r="I221" s="9"/>
      <c r="J221" s="9"/>
      <c r="K221" s="9"/>
      <c r="L221" s="9"/>
    </row>
    <row r="222" spans="9:12" x14ac:dyDescent="0.35">
      <c r="I222" s="9"/>
      <c r="J222" s="9"/>
      <c r="K222" s="9"/>
      <c r="L222" s="9"/>
    </row>
    <row r="223" spans="9:12" x14ac:dyDescent="0.35">
      <c r="I223" s="9"/>
      <c r="J223" s="9"/>
      <c r="K223" s="9"/>
      <c r="L223" s="9"/>
    </row>
    <row r="224" spans="9:12" x14ac:dyDescent="0.35">
      <c r="I224" s="9"/>
      <c r="J224" s="9"/>
      <c r="K224" s="9"/>
      <c r="L224" s="9"/>
    </row>
    <row r="225" spans="9:12" x14ac:dyDescent="0.35">
      <c r="I225" s="9"/>
      <c r="J225" s="9"/>
      <c r="K225" s="9"/>
      <c r="L225" s="9"/>
    </row>
    <row r="226" spans="9:12" x14ac:dyDescent="0.35">
      <c r="I226" s="9"/>
      <c r="J226" s="9"/>
      <c r="K226" s="9"/>
      <c r="L226" s="9"/>
    </row>
    <row r="227" spans="9:12" x14ac:dyDescent="0.35">
      <c r="I227" s="9"/>
      <c r="J227" s="9"/>
      <c r="K227" s="9"/>
      <c r="L227" s="9"/>
    </row>
    <row r="228" spans="9:12" x14ac:dyDescent="0.35">
      <c r="I228" s="9"/>
      <c r="J228" s="9"/>
      <c r="K228" s="9"/>
      <c r="L228" s="9"/>
    </row>
    <row r="229" spans="9:12" x14ac:dyDescent="0.35">
      <c r="I229" s="9"/>
      <c r="J229" s="9"/>
      <c r="K229" s="9"/>
      <c r="L229" s="9"/>
    </row>
    <row r="230" spans="9:12" x14ac:dyDescent="0.35">
      <c r="I230" s="9"/>
      <c r="J230" s="9"/>
      <c r="K230" s="9"/>
      <c r="L230" s="9"/>
    </row>
    <row r="231" spans="9:12" x14ac:dyDescent="0.35">
      <c r="I231" s="9"/>
      <c r="J231" s="9"/>
      <c r="K231" s="9"/>
      <c r="L231" s="9"/>
    </row>
    <row r="232" spans="9:12" x14ac:dyDescent="0.35">
      <c r="I232" s="9"/>
      <c r="J232" s="9"/>
      <c r="K232" s="9"/>
      <c r="L232" s="9"/>
    </row>
    <row r="233" spans="9:12" x14ac:dyDescent="0.35">
      <c r="I233" s="9"/>
      <c r="J233" s="9"/>
      <c r="K233" s="9"/>
      <c r="L233" s="9"/>
    </row>
    <row r="234" spans="9:12" x14ac:dyDescent="0.35">
      <c r="I234" s="9"/>
      <c r="J234" s="9"/>
      <c r="K234" s="9"/>
      <c r="L234" s="9"/>
    </row>
    <row r="235" spans="9:12" x14ac:dyDescent="0.35">
      <c r="I235" s="9"/>
      <c r="J235" s="9"/>
      <c r="K235" s="9"/>
      <c r="L235" s="9"/>
    </row>
    <row r="236" spans="9:12" x14ac:dyDescent="0.35">
      <c r="I236" s="9"/>
      <c r="J236" s="9"/>
      <c r="K236" s="9"/>
      <c r="L236" s="9"/>
    </row>
    <row r="237" spans="9:12" x14ac:dyDescent="0.35">
      <c r="I237" s="9"/>
      <c r="J237" s="9"/>
      <c r="K237" s="9"/>
      <c r="L237" s="9"/>
    </row>
    <row r="238" spans="9:12" x14ac:dyDescent="0.35">
      <c r="I238" s="9"/>
      <c r="J238" s="9"/>
      <c r="K238" s="9"/>
      <c r="L238" s="9"/>
    </row>
    <row r="239" spans="9:12" x14ac:dyDescent="0.35">
      <c r="I239" s="9"/>
      <c r="J239" s="9"/>
      <c r="K239" s="9"/>
      <c r="L239" s="9"/>
    </row>
    <row r="240" spans="9:12" x14ac:dyDescent="0.35">
      <c r="I240" s="9"/>
      <c r="J240" s="9"/>
      <c r="K240" s="9"/>
      <c r="L240" s="9"/>
    </row>
    <row r="241" spans="9:12" x14ac:dyDescent="0.35">
      <c r="I241" s="9"/>
      <c r="J241" s="9"/>
      <c r="K241" s="9"/>
      <c r="L241" s="9"/>
    </row>
    <row r="242" spans="9:12" x14ac:dyDescent="0.35">
      <c r="I242" s="9"/>
      <c r="J242" s="9"/>
      <c r="K242" s="9"/>
      <c r="L242" s="9"/>
    </row>
    <row r="243" spans="9:12" x14ac:dyDescent="0.35">
      <c r="I243" s="9"/>
      <c r="J243" s="9"/>
      <c r="K243" s="9"/>
      <c r="L243" s="9"/>
    </row>
    <row r="244" spans="9:12" x14ac:dyDescent="0.35">
      <c r="I244" s="9"/>
      <c r="J244" s="9"/>
      <c r="K244" s="9"/>
      <c r="L244" s="9"/>
    </row>
    <row r="245" spans="9:12" x14ac:dyDescent="0.35">
      <c r="I245" s="9"/>
      <c r="J245" s="9"/>
      <c r="K245" s="9"/>
      <c r="L245" s="9"/>
    </row>
    <row r="246" spans="9:12" x14ac:dyDescent="0.35">
      <c r="I246" s="9"/>
      <c r="J246" s="9"/>
      <c r="K246" s="9"/>
      <c r="L246" s="9"/>
    </row>
    <row r="247" spans="9:12" x14ac:dyDescent="0.35">
      <c r="I247" s="9"/>
      <c r="J247" s="9"/>
      <c r="K247" s="9"/>
      <c r="L247" s="9"/>
    </row>
    <row r="248" spans="9:12" x14ac:dyDescent="0.35">
      <c r="I248" s="9"/>
      <c r="J248" s="9"/>
      <c r="K248" s="9"/>
      <c r="L248" s="9"/>
    </row>
    <row r="249" spans="9:12" x14ac:dyDescent="0.35">
      <c r="I249" s="9"/>
      <c r="J249" s="9"/>
      <c r="K249" s="9"/>
      <c r="L249" s="9"/>
    </row>
    <row r="250" spans="9:12" x14ac:dyDescent="0.35">
      <c r="I250" s="9"/>
      <c r="J250" s="9"/>
      <c r="K250" s="9"/>
      <c r="L250" s="9"/>
    </row>
    <row r="251" spans="9:12" x14ac:dyDescent="0.35">
      <c r="I251" s="9"/>
      <c r="J251" s="9"/>
      <c r="K251" s="9"/>
      <c r="L251" s="9"/>
    </row>
    <row r="252" spans="9:12" x14ac:dyDescent="0.35">
      <c r="I252" s="9"/>
      <c r="J252" s="9"/>
      <c r="K252" s="9"/>
      <c r="L252" s="9"/>
    </row>
    <row r="253" spans="9:12" x14ac:dyDescent="0.35">
      <c r="I253" s="9"/>
      <c r="J253" s="9"/>
      <c r="K253" s="9"/>
      <c r="L253" s="9"/>
    </row>
    <row r="254" spans="9:12" x14ac:dyDescent="0.35">
      <c r="I254" s="9"/>
      <c r="J254" s="9"/>
      <c r="K254" s="9"/>
      <c r="L254" s="9"/>
    </row>
    <row r="255" spans="9:12" x14ac:dyDescent="0.35">
      <c r="I255" s="9"/>
      <c r="J255" s="9"/>
      <c r="K255" s="9"/>
      <c r="L255" s="9"/>
    </row>
    <row r="256" spans="9:12" x14ac:dyDescent="0.35">
      <c r="I256" s="9"/>
      <c r="J256" s="9"/>
      <c r="K256" s="9"/>
      <c r="L256" s="9"/>
    </row>
    <row r="257" spans="9:12" x14ac:dyDescent="0.35">
      <c r="I257" s="9"/>
      <c r="J257" s="9"/>
      <c r="K257" s="9"/>
      <c r="L257" s="9"/>
    </row>
    <row r="258" spans="9:12" x14ac:dyDescent="0.35">
      <c r="I258" s="9"/>
      <c r="J258" s="9"/>
      <c r="K258" s="9"/>
      <c r="L258" s="9"/>
    </row>
    <row r="259" spans="9:12" x14ac:dyDescent="0.35">
      <c r="I259" s="9"/>
      <c r="J259" s="9"/>
      <c r="K259" s="9"/>
      <c r="L259" s="9"/>
    </row>
    <row r="260" spans="9:12" x14ac:dyDescent="0.35">
      <c r="I260" s="9"/>
      <c r="J260" s="9"/>
      <c r="K260" s="9"/>
      <c r="L260" s="9"/>
    </row>
    <row r="261" spans="9:12" x14ac:dyDescent="0.35">
      <c r="I261" s="9"/>
      <c r="J261" s="9"/>
      <c r="K261" s="9"/>
      <c r="L261" s="9"/>
    </row>
    <row r="262" spans="9:12" x14ac:dyDescent="0.35">
      <c r="I262" s="9"/>
      <c r="J262" s="9"/>
      <c r="K262" s="9"/>
      <c r="L262" s="9"/>
    </row>
    <row r="263" spans="9:12" x14ac:dyDescent="0.35">
      <c r="I263" s="9"/>
      <c r="J263" s="9"/>
      <c r="K263" s="9"/>
      <c r="L263" s="9"/>
    </row>
    <row r="264" spans="9:12" x14ac:dyDescent="0.35">
      <c r="I264" s="9"/>
      <c r="J264" s="9"/>
      <c r="K264" s="9"/>
      <c r="L264" s="9"/>
    </row>
    <row r="265" spans="9:12" x14ac:dyDescent="0.35">
      <c r="I265" s="9"/>
      <c r="J265" s="9"/>
      <c r="K265" s="9"/>
      <c r="L265" s="9"/>
    </row>
    <row r="266" spans="9:12" x14ac:dyDescent="0.35">
      <c r="I266" s="9"/>
      <c r="J266" s="9"/>
      <c r="K266" s="9"/>
      <c r="L266" s="9"/>
    </row>
    <row r="267" spans="9:12" x14ac:dyDescent="0.35">
      <c r="I267" s="9"/>
      <c r="J267" s="9"/>
      <c r="K267" s="9"/>
      <c r="L267" s="9"/>
    </row>
    <row r="268" spans="9:12" x14ac:dyDescent="0.35">
      <c r="I268" s="9"/>
      <c r="J268" s="9"/>
      <c r="K268" s="9"/>
      <c r="L268" s="9"/>
    </row>
    <row r="269" spans="9:12" x14ac:dyDescent="0.35">
      <c r="I269" s="9"/>
      <c r="J269" s="9"/>
      <c r="K269" s="9"/>
      <c r="L269" s="9"/>
    </row>
    <row r="270" spans="9:12" x14ac:dyDescent="0.35">
      <c r="I270" s="9"/>
      <c r="J270" s="9"/>
      <c r="K270" s="9"/>
      <c r="L270" s="9"/>
    </row>
    <row r="271" spans="9:12" x14ac:dyDescent="0.35">
      <c r="I271" s="9"/>
      <c r="J271" s="9"/>
      <c r="K271" s="9"/>
      <c r="L271" s="9"/>
    </row>
    <row r="272" spans="9:12" x14ac:dyDescent="0.35">
      <c r="I272" s="9"/>
      <c r="J272" s="9"/>
      <c r="K272" s="9"/>
      <c r="L272" s="9"/>
    </row>
    <row r="273" spans="9:12" x14ac:dyDescent="0.35">
      <c r="I273" s="9"/>
      <c r="J273" s="9"/>
      <c r="K273" s="9"/>
      <c r="L273" s="9"/>
    </row>
    <row r="274" spans="9:12" x14ac:dyDescent="0.35">
      <c r="I274" s="9"/>
      <c r="J274" s="9"/>
      <c r="K274" s="9"/>
      <c r="L274" s="9"/>
    </row>
    <row r="275" spans="9:12" x14ac:dyDescent="0.35">
      <c r="I275" s="9"/>
      <c r="J275" s="9"/>
      <c r="K275" s="9"/>
      <c r="L275" s="9"/>
    </row>
    <row r="276" spans="9:12" x14ac:dyDescent="0.35">
      <c r="I276" s="9"/>
      <c r="J276" s="9"/>
      <c r="K276" s="9"/>
      <c r="L276" s="9"/>
    </row>
    <row r="277" spans="9:12" x14ac:dyDescent="0.35">
      <c r="I277" s="9"/>
      <c r="J277" s="9"/>
      <c r="K277" s="9"/>
      <c r="L277" s="9"/>
    </row>
    <row r="278" spans="9:12" x14ac:dyDescent="0.35">
      <c r="I278" s="9"/>
      <c r="J278" s="9"/>
      <c r="K278" s="9"/>
      <c r="L278" s="9"/>
    </row>
    <row r="279" spans="9:12" x14ac:dyDescent="0.35">
      <c r="I279" s="9"/>
      <c r="J279" s="9"/>
      <c r="K279" s="9"/>
      <c r="L279" s="9"/>
    </row>
    <row r="280" spans="9:12" x14ac:dyDescent="0.35">
      <c r="I280" s="9"/>
      <c r="J280" s="9"/>
      <c r="K280" s="9"/>
      <c r="L280" s="9"/>
    </row>
    <row r="281" spans="9:12" x14ac:dyDescent="0.35">
      <c r="I281" s="9"/>
      <c r="J281" s="9"/>
      <c r="K281" s="9"/>
      <c r="L281" s="9"/>
    </row>
    <row r="282" spans="9:12" x14ac:dyDescent="0.35">
      <c r="I282" s="9"/>
      <c r="J282" s="9"/>
      <c r="K282" s="9"/>
      <c r="L282" s="9"/>
    </row>
    <row r="283" spans="9:12" x14ac:dyDescent="0.35">
      <c r="I283" s="9"/>
      <c r="J283" s="9"/>
      <c r="K283" s="9"/>
      <c r="L283" s="9"/>
    </row>
    <row r="284" spans="9:12" x14ac:dyDescent="0.35">
      <c r="I284" s="9"/>
      <c r="J284" s="9"/>
      <c r="K284" s="9"/>
      <c r="L284" s="9"/>
    </row>
    <row r="285" spans="9:12" x14ac:dyDescent="0.35">
      <c r="I285" s="9"/>
      <c r="J285" s="9"/>
      <c r="K285" s="9"/>
      <c r="L285" s="9"/>
    </row>
    <row r="286" spans="9:12" x14ac:dyDescent="0.35">
      <c r="I286" s="9"/>
      <c r="J286" s="9"/>
      <c r="K286" s="9"/>
      <c r="L286" s="9"/>
    </row>
    <row r="287" spans="9:12" x14ac:dyDescent="0.35">
      <c r="I287" s="9"/>
      <c r="J287" s="9"/>
      <c r="K287" s="9"/>
      <c r="L287" s="9"/>
    </row>
    <row r="288" spans="9:12" x14ac:dyDescent="0.35">
      <c r="I288" s="9"/>
      <c r="J288" s="9"/>
      <c r="K288" s="9"/>
      <c r="L288" s="9"/>
    </row>
    <row r="289" spans="9:12" x14ac:dyDescent="0.35">
      <c r="I289" s="9"/>
      <c r="J289" s="9"/>
      <c r="K289" s="9"/>
      <c r="L289" s="9"/>
    </row>
    <row r="290" spans="9:12" x14ac:dyDescent="0.35">
      <c r="I290" s="9"/>
      <c r="J290" s="9"/>
      <c r="K290" s="9"/>
      <c r="L290" s="9"/>
    </row>
    <row r="291" spans="9:12" x14ac:dyDescent="0.35">
      <c r="I291" s="9"/>
      <c r="J291" s="9"/>
      <c r="K291" s="9"/>
      <c r="L291" s="9"/>
    </row>
    <row r="292" spans="9:12" x14ac:dyDescent="0.35">
      <c r="I292" s="9"/>
      <c r="J292" s="9"/>
      <c r="K292" s="9"/>
      <c r="L292" s="9"/>
    </row>
    <row r="293" spans="9:12" x14ac:dyDescent="0.35">
      <c r="I293" s="9"/>
      <c r="J293" s="9"/>
      <c r="K293" s="9"/>
      <c r="L293" s="9"/>
    </row>
    <row r="294" spans="9:12" x14ac:dyDescent="0.35">
      <c r="I294" s="9"/>
      <c r="J294" s="9"/>
      <c r="K294" s="9"/>
      <c r="L294" s="9"/>
    </row>
    <row r="295" spans="9:12" x14ac:dyDescent="0.35">
      <c r="I295" s="9"/>
      <c r="J295" s="9"/>
      <c r="K295" s="9"/>
      <c r="L295" s="9"/>
    </row>
    <row r="296" spans="9:12" x14ac:dyDescent="0.35">
      <c r="I296" s="9"/>
      <c r="J296" s="9"/>
      <c r="K296" s="9"/>
      <c r="L296" s="9"/>
    </row>
    <row r="297" spans="9:12" x14ac:dyDescent="0.35">
      <c r="I297" s="9"/>
      <c r="J297" s="9"/>
      <c r="K297" s="9"/>
      <c r="L297" s="9"/>
    </row>
    <row r="298" spans="9:12" x14ac:dyDescent="0.35">
      <c r="I298" s="9"/>
      <c r="J298" s="9"/>
      <c r="K298" s="9"/>
      <c r="L298" s="9"/>
    </row>
    <row r="299" spans="9:12" x14ac:dyDescent="0.35">
      <c r="I299" s="9"/>
      <c r="J299" s="9"/>
      <c r="K299" s="9"/>
      <c r="L299" s="9"/>
    </row>
    <row r="300" spans="9:12" x14ac:dyDescent="0.35">
      <c r="I300" s="9"/>
      <c r="J300" s="9"/>
      <c r="K300" s="9"/>
      <c r="L300" s="9"/>
    </row>
    <row r="301" spans="9:12" x14ac:dyDescent="0.35">
      <c r="I301" s="9"/>
      <c r="J301" s="9"/>
      <c r="K301" s="9"/>
      <c r="L301" s="9"/>
    </row>
    <row r="302" spans="9:12" x14ac:dyDescent="0.35">
      <c r="I302" s="9"/>
      <c r="J302" s="9"/>
      <c r="K302" s="9"/>
      <c r="L302" s="9"/>
    </row>
    <row r="303" spans="9:12" x14ac:dyDescent="0.35">
      <c r="I303" s="9"/>
      <c r="J303" s="9"/>
      <c r="K303" s="9"/>
      <c r="L303" s="9"/>
    </row>
    <row r="304" spans="9:12" x14ac:dyDescent="0.35">
      <c r="I304" s="9"/>
      <c r="J304" s="9"/>
      <c r="K304" s="9"/>
      <c r="L304" s="9"/>
    </row>
    <row r="305" spans="9:12" x14ac:dyDescent="0.35">
      <c r="I305" s="9"/>
      <c r="J305" s="9"/>
      <c r="K305" s="9"/>
      <c r="L305" s="9"/>
    </row>
    <row r="306" spans="9:12" x14ac:dyDescent="0.35">
      <c r="I306" s="9"/>
      <c r="J306" s="9"/>
      <c r="K306" s="9"/>
      <c r="L306" s="9"/>
    </row>
    <row r="307" spans="9:12" x14ac:dyDescent="0.35">
      <c r="I307" s="9"/>
      <c r="J307" s="9"/>
      <c r="K307" s="9"/>
      <c r="L307" s="9"/>
    </row>
    <row r="308" spans="9:12" x14ac:dyDescent="0.35">
      <c r="I308" s="9"/>
      <c r="J308" s="9"/>
      <c r="K308" s="9"/>
      <c r="L308" s="9"/>
    </row>
    <row r="309" spans="9:12" x14ac:dyDescent="0.35">
      <c r="I309" s="9"/>
      <c r="J309" s="9"/>
      <c r="K309" s="9"/>
      <c r="L309" s="9"/>
    </row>
    <row r="310" spans="9:12" x14ac:dyDescent="0.35">
      <c r="I310" s="9"/>
      <c r="J310" s="9"/>
      <c r="K310" s="9"/>
      <c r="L310" s="9"/>
    </row>
    <row r="311" spans="9:12" x14ac:dyDescent="0.35">
      <c r="I311" s="9"/>
      <c r="J311" s="9"/>
      <c r="K311" s="9"/>
      <c r="L311" s="9"/>
    </row>
    <row r="312" spans="9:12" x14ac:dyDescent="0.35">
      <c r="I312" s="9"/>
      <c r="J312" s="9"/>
      <c r="K312" s="9"/>
      <c r="L312" s="9"/>
    </row>
    <row r="313" spans="9:12" x14ac:dyDescent="0.35">
      <c r="I313" s="9"/>
      <c r="J313" s="9"/>
      <c r="K313" s="9"/>
      <c r="L313" s="9"/>
    </row>
    <row r="314" spans="9:12" x14ac:dyDescent="0.35">
      <c r="I314" s="9"/>
      <c r="J314" s="9"/>
      <c r="K314" s="9"/>
      <c r="L314" s="9"/>
    </row>
    <row r="315" spans="9:12" x14ac:dyDescent="0.35">
      <c r="I315" s="9"/>
      <c r="J315" s="9"/>
      <c r="K315" s="9"/>
      <c r="L315" s="9"/>
    </row>
    <row r="316" spans="9:12" x14ac:dyDescent="0.35">
      <c r="I316" s="9"/>
      <c r="J316" s="9"/>
      <c r="K316" s="9"/>
      <c r="L316" s="9"/>
    </row>
    <row r="317" spans="9:12" x14ac:dyDescent="0.35">
      <c r="I317" s="9"/>
      <c r="J317" s="9"/>
      <c r="K317" s="9"/>
      <c r="L317" s="9"/>
    </row>
    <row r="318" spans="9:12" x14ac:dyDescent="0.35">
      <c r="I318" s="9"/>
      <c r="J318" s="9"/>
      <c r="K318" s="9"/>
      <c r="L318" s="9"/>
    </row>
    <row r="319" spans="9:12" x14ac:dyDescent="0.35">
      <c r="I319" s="9"/>
      <c r="J319" s="9"/>
      <c r="K319" s="9"/>
      <c r="L319" s="9"/>
    </row>
    <row r="320" spans="9:12" x14ac:dyDescent="0.35">
      <c r="I320" s="9"/>
      <c r="J320" s="9"/>
      <c r="K320" s="9"/>
      <c r="L320" s="9"/>
    </row>
    <row r="321" spans="9:12" x14ac:dyDescent="0.35">
      <c r="I321" s="9"/>
      <c r="J321" s="9"/>
      <c r="K321" s="9"/>
      <c r="L321" s="9"/>
    </row>
    <row r="322" spans="9:12" x14ac:dyDescent="0.35">
      <c r="I322" s="9"/>
      <c r="J322" s="9"/>
      <c r="K322" s="9"/>
      <c r="L322" s="9"/>
    </row>
    <row r="323" spans="9:12" x14ac:dyDescent="0.35">
      <c r="I323" s="9"/>
      <c r="J323" s="9"/>
      <c r="K323" s="9"/>
      <c r="L323" s="9"/>
    </row>
    <row r="324" spans="9:12" x14ac:dyDescent="0.35">
      <c r="I324" s="9"/>
      <c r="J324" s="9"/>
      <c r="K324" s="9"/>
      <c r="L324" s="9"/>
    </row>
    <row r="325" spans="9:12" x14ac:dyDescent="0.35">
      <c r="I325" s="9"/>
      <c r="J325" s="9"/>
      <c r="K325" s="9"/>
      <c r="L325" s="9"/>
    </row>
    <row r="326" spans="9:12" x14ac:dyDescent="0.35">
      <c r="I326" s="9"/>
      <c r="J326" s="9"/>
      <c r="K326" s="9"/>
      <c r="L326" s="9"/>
    </row>
    <row r="327" spans="9:12" x14ac:dyDescent="0.35">
      <c r="I327" s="9"/>
      <c r="J327" s="9"/>
      <c r="K327" s="9"/>
      <c r="L327" s="9"/>
    </row>
    <row r="328" spans="9:12" x14ac:dyDescent="0.35">
      <c r="I328" s="9"/>
      <c r="J328" s="9"/>
      <c r="K328" s="9"/>
      <c r="L328" s="9"/>
    </row>
    <row r="329" spans="9:12" x14ac:dyDescent="0.35">
      <c r="I329" s="9"/>
      <c r="J329" s="9"/>
      <c r="K329" s="9"/>
      <c r="L329" s="9"/>
    </row>
    <row r="330" spans="9:12" x14ac:dyDescent="0.35">
      <c r="I330" s="9"/>
      <c r="J330" s="9"/>
      <c r="K330" s="9"/>
      <c r="L330" s="9"/>
    </row>
    <row r="331" spans="9:12" x14ac:dyDescent="0.35">
      <c r="I331" s="9"/>
      <c r="J331" s="9"/>
      <c r="K331" s="9"/>
      <c r="L331" s="9"/>
    </row>
    <row r="332" spans="9:12" x14ac:dyDescent="0.35">
      <c r="I332" s="9"/>
      <c r="J332" s="9"/>
      <c r="K332" s="9"/>
      <c r="L332" s="9"/>
    </row>
    <row r="333" spans="9:12" x14ac:dyDescent="0.35">
      <c r="I333" s="9"/>
      <c r="J333" s="9"/>
      <c r="K333" s="9"/>
      <c r="L333" s="9"/>
    </row>
    <row r="334" spans="9:12" x14ac:dyDescent="0.35">
      <c r="I334" s="9"/>
      <c r="J334" s="9"/>
      <c r="K334" s="9"/>
      <c r="L334" s="9"/>
    </row>
    <row r="335" spans="9:12" x14ac:dyDescent="0.35">
      <c r="I335" s="9"/>
      <c r="J335" s="9"/>
      <c r="K335" s="9"/>
      <c r="L335" s="9"/>
    </row>
    <row r="336" spans="9:12" x14ac:dyDescent="0.35">
      <c r="I336" s="9"/>
      <c r="J336" s="9"/>
      <c r="K336" s="9"/>
      <c r="L336" s="9"/>
    </row>
    <row r="337" spans="9:12" x14ac:dyDescent="0.35">
      <c r="I337" s="9"/>
      <c r="J337" s="9"/>
      <c r="K337" s="9"/>
      <c r="L337" s="9"/>
    </row>
    <row r="338" spans="9:12" x14ac:dyDescent="0.35">
      <c r="I338" s="9"/>
      <c r="J338" s="9"/>
      <c r="K338" s="9"/>
      <c r="L338" s="9"/>
    </row>
    <row r="339" spans="9:12" x14ac:dyDescent="0.35">
      <c r="I339" s="9"/>
      <c r="J339" s="9"/>
      <c r="K339" s="9"/>
      <c r="L339" s="9"/>
    </row>
    <row r="340" spans="9:12" x14ac:dyDescent="0.35">
      <c r="I340" s="9"/>
      <c r="J340" s="9"/>
      <c r="K340" s="9"/>
      <c r="L340" s="9"/>
    </row>
    <row r="341" spans="9:12" x14ac:dyDescent="0.35">
      <c r="I341" s="9"/>
      <c r="J341" s="9"/>
      <c r="K341" s="9"/>
      <c r="L341" s="9"/>
    </row>
    <row r="342" spans="9:12" x14ac:dyDescent="0.35">
      <c r="I342" s="9"/>
      <c r="J342" s="9"/>
      <c r="K342" s="9"/>
      <c r="L342" s="9"/>
    </row>
    <row r="343" spans="9:12" x14ac:dyDescent="0.35">
      <c r="I343" s="9"/>
      <c r="J343" s="9"/>
      <c r="K343" s="9"/>
      <c r="L343" s="9"/>
    </row>
    <row r="344" spans="9:12" x14ac:dyDescent="0.35">
      <c r="I344" s="9"/>
      <c r="J344" s="9"/>
      <c r="K344" s="9"/>
      <c r="L344" s="9"/>
    </row>
    <row r="345" spans="9:12" x14ac:dyDescent="0.35">
      <c r="I345" s="9"/>
      <c r="J345" s="9"/>
      <c r="K345" s="9"/>
      <c r="L345" s="9"/>
    </row>
    <row r="346" spans="9:12" x14ac:dyDescent="0.35">
      <c r="I346" s="9"/>
      <c r="J346" s="9"/>
      <c r="K346" s="9"/>
      <c r="L346" s="9"/>
    </row>
    <row r="347" spans="9:12" x14ac:dyDescent="0.35">
      <c r="I347" s="9"/>
      <c r="J347" s="9"/>
      <c r="K347" s="9"/>
      <c r="L347" s="9"/>
    </row>
    <row r="348" spans="9:12" x14ac:dyDescent="0.35">
      <c r="I348" s="9"/>
      <c r="J348" s="9"/>
      <c r="K348" s="9"/>
      <c r="L348" s="9"/>
    </row>
    <row r="349" spans="9:12" x14ac:dyDescent="0.35">
      <c r="I349" s="9"/>
      <c r="J349" s="9"/>
      <c r="K349" s="9"/>
      <c r="L349" s="9"/>
    </row>
    <row r="350" spans="9:12" x14ac:dyDescent="0.35">
      <c r="I350" s="9"/>
      <c r="J350" s="9"/>
      <c r="K350" s="9"/>
      <c r="L350" s="9"/>
    </row>
    <row r="351" spans="9:12" x14ac:dyDescent="0.35">
      <c r="I351" s="9"/>
      <c r="J351" s="9"/>
      <c r="K351" s="9"/>
      <c r="L351" s="9"/>
    </row>
    <row r="352" spans="9:12" x14ac:dyDescent="0.35">
      <c r="I352" s="9"/>
      <c r="J352" s="9"/>
      <c r="K352" s="9"/>
      <c r="L352" s="9"/>
    </row>
    <row r="353" spans="9:12" x14ac:dyDescent="0.35">
      <c r="I353" s="9"/>
      <c r="J353" s="9"/>
      <c r="K353" s="9"/>
      <c r="L353" s="9"/>
    </row>
    <row r="354" spans="9:12" x14ac:dyDescent="0.35">
      <c r="I354" s="9"/>
      <c r="J354" s="9"/>
      <c r="K354" s="9"/>
      <c r="L354" s="9"/>
    </row>
    <row r="355" spans="9:12" x14ac:dyDescent="0.35">
      <c r="I355" s="9"/>
      <c r="J355" s="9"/>
      <c r="K355" s="9"/>
      <c r="L355" s="9"/>
    </row>
    <row r="356" spans="9:12" x14ac:dyDescent="0.35">
      <c r="I356" s="9"/>
      <c r="J356" s="9"/>
      <c r="K356" s="9"/>
      <c r="L356" s="9"/>
    </row>
    <row r="357" spans="9:12" x14ac:dyDescent="0.35">
      <c r="I357" s="9"/>
      <c r="J357" s="9"/>
      <c r="K357" s="9"/>
      <c r="L357" s="9"/>
    </row>
    <row r="358" spans="9:12" x14ac:dyDescent="0.35">
      <c r="I358" s="9"/>
      <c r="J358" s="9"/>
      <c r="K358" s="9"/>
      <c r="L358" s="9"/>
    </row>
    <row r="359" spans="9:12" x14ac:dyDescent="0.35">
      <c r="I359" s="9"/>
      <c r="J359" s="9"/>
      <c r="K359" s="9"/>
      <c r="L359" s="9"/>
    </row>
    <row r="360" spans="9:12" x14ac:dyDescent="0.35">
      <c r="I360" s="9"/>
      <c r="J360" s="9"/>
      <c r="K360" s="9"/>
      <c r="L360" s="9"/>
    </row>
    <row r="361" spans="9:12" x14ac:dyDescent="0.35">
      <c r="I361" s="9"/>
      <c r="J361" s="9"/>
      <c r="K361" s="9"/>
      <c r="L361" s="9"/>
    </row>
    <row r="362" spans="9:12" x14ac:dyDescent="0.35">
      <c r="I362" s="9"/>
      <c r="J362" s="9"/>
      <c r="K362" s="9"/>
      <c r="L362" s="9"/>
    </row>
    <row r="363" spans="9:12" x14ac:dyDescent="0.35">
      <c r="I363" s="9"/>
      <c r="J363" s="9"/>
      <c r="K363" s="9"/>
      <c r="L363" s="9"/>
    </row>
    <row r="364" spans="9:12" x14ac:dyDescent="0.35">
      <c r="I364" s="9"/>
      <c r="J364" s="9"/>
      <c r="K364" s="9"/>
      <c r="L364" s="9"/>
    </row>
    <row r="365" spans="9:12" x14ac:dyDescent="0.35">
      <c r="I365" s="9"/>
      <c r="J365" s="9"/>
      <c r="K365" s="9"/>
      <c r="L365" s="9"/>
    </row>
    <row r="366" spans="9:12" x14ac:dyDescent="0.35">
      <c r="I366" s="9"/>
      <c r="J366" s="9"/>
      <c r="K366" s="9"/>
      <c r="L366" s="9"/>
    </row>
    <row r="367" spans="9:12" x14ac:dyDescent="0.35">
      <c r="I367" s="9"/>
      <c r="J367" s="9"/>
      <c r="K367" s="9"/>
      <c r="L367" s="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F1E49-69B3-41E4-B5F7-85CA4F6581D0}">
  <dimension ref="B2:J23"/>
  <sheetViews>
    <sheetView tabSelected="1" workbookViewId="0"/>
  </sheetViews>
  <sheetFormatPr defaultRowHeight="18" x14ac:dyDescent="0.35"/>
  <cols>
    <col min="1" max="1" width="3.58203125" customWidth="1"/>
    <col min="3" max="3" width="11.75" bestFit="1" customWidth="1"/>
  </cols>
  <sheetData>
    <row r="2" spans="2:10" x14ac:dyDescent="0.35">
      <c r="B2" s="1" t="s">
        <v>0</v>
      </c>
      <c r="C2">
        <v>100</v>
      </c>
      <c r="F2" s="5" t="s">
        <v>27</v>
      </c>
      <c r="G2" s="5" t="s">
        <v>28</v>
      </c>
      <c r="H2" s="5" t="s">
        <v>29</v>
      </c>
      <c r="I2" s="5" t="s">
        <v>33</v>
      </c>
    </row>
    <row r="3" spans="2:10" x14ac:dyDescent="0.35">
      <c r="B3" s="1" t="s">
        <v>1</v>
      </c>
      <c r="C3">
        <v>1</v>
      </c>
      <c r="E3">
        <v>90</v>
      </c>
      <c r="F3" cm="1">
        <f t="array" ref="F3:F23">_xlfn.SEQUENCE(1+(E4-E3)/E5,1,E3,E5)</f>
        <v>90</v>
      </c>
      <c r="G3" cm="1">
        <f t="array" ref="G3:G23">_xlfn.MAP(strike,_xlfn.LAMBDA(_xlpm.k,_xll.JOHNSON.PUT.VALUE(Johnson,_xlpm.k)))</f>
        <v>1.0840196264441095</v>
      </c>
      <c r="H3" cm="1">
        <f t="array" ref="H3:H23">_xlfn.MAP(strike,_xlfn.LAMBDA(_xlpm.k,_xll.NORMAL.PUT.VALUE(f,s,_xlpm.k)))</f>
        <v>10.130455484630225</v>
      </c>
      <c r="I3" cm="1">
        <f t="array" ref="I3:I23">_xlfn.MAP(jput,strike,_xlfn.LAMBDA(_xlpm.p,_xlpm.k,_xll.NORMAL.PUT.IMPLIED(f,_xlpm.p,_xlpm.k)))</f>
        <v>0.13527687972292396</v>
      </c>
      <c r="J3" cm="1">
        <f t="array" ref="J3:J23">_xlfn.MAP(nput,strike,_xlfn.LAMBDA(_xlpm.p,_xlpm.k,_xll.NORMAL.PUT.IMPLIED(f,_xlpm.p,_xlpm.k)))</f>
        <v>0.41389360063484915</v>
      </c>
    </row>
    <row r="4" spans="2:10" x14ac:dyDescent="0.35">
      <c r="B4" s="1" t="s">
        <v>2</v>
      </c>
      <c r="C4">
        <v>-0.2</v>
      </c>
      <c r="E4">
        <v>110</v>
      </c>
      <c r="F4">
        <v>91</v>
      </c>
      <c r="G4">
        <v>1.1311655297909802</v>
      </c>
      <c r="H4">
        <v>10.588058147772312</v>
      </c>
      <c r="I4">
        <v>0.1296670935113855</v>
      </c>
      <c r="J4">
        <v>0.41389360063474429</v>
      </c>
    </row>
    <row r="5" spans="2:10" x14ac:dyDescent="0.35">
      <c r="B5" s="1" t="s">
        <v>3</v>
      </c>
      <c r="C5">
        <v>0.5</v>
      </c>
      <c r="E5">
        <v>1</v>
      </c>
      <c r="F5">
        <v>92</v>
      </c>
      <c r="G5">
        <v>1.184016803276287</v>
      </c>
      <c r="H5">
        <v>11.05620652799152</v>
      </c>
      <c r="I5">
        <v>0.12410797383302234</v>
      </c>
      <c r="J5">
        <v>0.41389360063474168</v>
      </c>
    </row>
    <row r="6" spans="2:10" x14ac:dyDescent="0.35">
      <c r="B6" s="1" t="s">
        <v>4</v>
      </c>
      <c r="C6" s="2" cm="1">
        <f t="array" ref="C6">_xll.\VARIATE.JOHNSON(xi, lambda, gamma, delta)</f>
        <v>2510353502224</v>
      </c>
      <c r="F6">
        <v>93</v>
      </c>
      <c r="G6">
        <v>1.2439198702602727</v>
      </c>
      <c r="H6">
        <v>11.534808070212144</v>
      </c>
      <c r="I6">
        <v>0.11861172417662311</v>
      </c>
      <c r="J6">
        <v>0.41389360818900689</v>
      </c>
    </row>
    <row r="7" spans="2:10" x14ac:dyDescent="0.35">
      <c r="B7" s="1" t="s">
        <v>19</v>
      </c>
      <c r="C7" s="4" cm="1">
        <f t="array" ref="C7">_xll.JOHNSON.MOMENT(Johnson,1)</f>
        <v>103.03507197812324</v>
      </c>
      <c r="D7">
        <f>xi-SQRT(EXP(1))*lambda*gamma/delta</f>
        <v>100.65948850828005</v>
      </c>
      <c r="F7">
        <v>94</v>
      </c>
      <c r="G7">
        <v>1.3127485031931734</v>
      </c>
      <c r="H7">
        <v>12.02376491303653</v>
      </c>
      <c r="I7">
        <v>0.11319898919079628</v>
      </c>
      <c r="J7">
        <v>0.41389360153858662</v>
      </c>
    </row>
    <row r="8" spans="2:10" x14ac:dyDescent="0.35">
      <c r="B8" s="1" t="s">
        <v>20</v>
      </c>
      <c r="C8" s="4" cm="1">
        <f t="array" ref="C8">_xll.JOHNSON.MOMENT(Johnson,2) - mean^2</f>
        <v>1983.7070307556878</v>
      </c>
      <c r="F8">
        <v>95</v>
      </c>
      <c r="G8">
        <v>1.393220595625654</v>
      </c>
      <c r="H8">
        <v>12.522974257802353</v>
      </c>
      <c r="I8">
        <v>0.10790505617115692</v>
      </c>
      <c r="J8">
        <v>0.41389360041665318</v>
      </c>
    </row>
    <row r="9" spans="2:10" x14ac:dyDescent="0.35">
      <c r="B9" s="1" t="s">
        <v>17</v>
      </c>
      <c r="C9" s="4">
        <f>mean</f>
        <v>103.03507197812324</v>
      </c>
      <c r="F9">
        <v>96</v>
      </c>
      <c r="G9">
        <v>1.4894957591557141</v>
      </c>
      <c r="H9">
        <v>13.03232872855385</v>
      </c>
      <c r="I9">
        <v>0.10279230561503147</v>
      </c>
      <c r="J9">
        <v>0.41389360039525658</v>
      </c>
    </row>
    <row r="10" spans="2:10" x14ac:dyDescent="0.35">
      <c r="B10" s="1" t="s">
        <v>16</v>
      </c>
      <c r="C10" s="4">
        <f>SQRT(LN(1+variance/(mean*mean)))</f>
        <v>0.41389360063474157</v>
      </c>
      <c r="F10">
        <v>97</v>
      </c>
      <c r="G10">
        <v>1.6084151811313241</v>
      </c>
      <c r="H10">
        <v>13.551716722369143</v>
      </c>
      <c r="I10">
        <v>9.7977295490642893E-2</v>
      </c>
      <c r="J10">
        <v>0.4138936005209326</v>
      </c>
    </row>
    <row r="11" spans="2:10" x14ac:dyDescent="0.35">
      <c r="B11" s="1" t="s">
        <v>18</v>
      </c>
      <c r="C11" s="4">
        <f>f</f>
        <v>103.03507197812324</v>
      </c>
      <c r="F11">
        <v>98</v>
      </c>
      <c r="G11">
        <v>1.7624109105531467</v>
      </c>
      <c r="H11">
        <v>14.081022749576618</v>
      </c>
      <c r="I11">
        <v>9.3696951230839168E-2</v>
      </c>
      <c r="J11">
        <v>0.41389360060034452</v>
      </c>
    </row>
    <row r="12" spans="2:10" x14ac:dyDescent="0.35">
      <c r="B12" s="1" t="s">
        <v>21</v>
      </c>
      <c r="C12" s="4" cm="1">
        <f t="array" ref="C12">_xll.NORMAL.PUT.VALUE(f, s, k)</f>
        <v>16.892455163369242</v>
      </c>
      <c r="F12">
        <v>99</v>
      </c>
      <c r="G12">
        <v>1.9773366228687266</v>
      </c>
      <c r="H12">
        <v>14.620127763478877</v>
      </c>
      <c r="I12">
        <v>9.0491250094402398E-2</v>
      </c>
      <c r="J12">
        <v>0.41389360062863373</v>
      </c>
    </row>
    <row r="13" spans="2:10" x14ac:dyDescent="0.35">
      <c r="B13" s="1" t="s">
        <v>22</v>
      </c>
      <c r="C13" s="4" cm="1">
        <f t="array" ref="C13">_xll.NORMAL.PUT.DELTA(f, s, k)</f>
        <v>-0.4180257030976991</v>
      </c>
      <c r="F13">
        <v>100</v>
      </c>
      <c r="G13">
        <v>2.3109041172848208</v>
      </c>
      <c r="H13">
        <v>15.16890947928011</v>
      </c>
      <c r="I13">
        <v>8.9624079506752052E-2</v>
      </c>
      <c r="J13">
        <v>0.41389360063429309</v>
      </c>
    </row>
    <row r="14" spans="2:10" x14ac:dyDescent="0.35">
      <c r="B14" s="1" t="s">
        <v>23</v>
      </c>
      <c r="C14" s="4" cm="1">
        <f t="array" ref="C14">_xll.NORMAL.PUT.IMPLIED(f, value, k)</f>
        <v>0.4138936006347364</v>
      </c>
      <c r="F14">
        <v>101</v>
      </c>
      <c r="G14">
        <v>2.8242065333530846</v>
      </c>
      <c r="H14">
        <v>15.72724268198516</v>
      </c>
      <c r="I14">
        <v>9.2281004638321007E-2</v>
      </c>
      <c r="J14">
        <v>0.41389360063473868</v>
      </c>
    </row>
    <row r="15" spans="2:10" x14ac:dyDescent="0.35">
      <c r="B15" s="1" t="s">
        <v>24</v>
      </c>
      <c r="C15" s="4" cm="1">
        <f t="array" ref="C15">_xll.JOHNSON.PUT.VALUE(Johnson,k)</f>
        <v>4.235314699868951</v>
      </c>
      <c r="F15">
        <v>102</v>
      </c>
      <c r="G15">
        <v>3.4762175776619841</v>
      </c>
      <c r="H15">
        <v>16.294999523104224</v>
      </c>
      <c r="I15">
        <v>9.7164900524721848E-2</v>
      </c>
      <c r="J15">
        <v>0.41389360063474095</v>
      </c>
    </row>
    <row r="16" spans="2:10" x14ac:dyDescent="0.35">
      <c r="F16">
        <v>103</v>
      </c>
      <c r="G16">
        <v>4.2085981621060142</v>
      </c>
      <c r="H16">
        <v>16.872049806056651</v>
      </c>
      <c r="I16">
        <v>0.10287531000542198</v>
      </c>
      <c r="J16">
        <v>0.41389360063473629</v>
      </c>
    </row>
    <row r="17" spans="6:10" x14ac:dyDescent="0.35">
      <c r="F17">
        <v>104</v>
      </c>
      <c r="G17">
        <v>4.9911154979002106</v>
      </c>
      <c r="H17">
        <v>17.458261260222471</v>
      </c>
      <c r="I17">
        <v>0.10883019081730265</v>
      </c>
      <c r="J17">
        <v>0.41389360063474068</v>
      </c>
    </row>
    <row r="18" spans="6:10" x14ac:dyDescent="0.35">
      <c r="F18">
        <v>105</v>
      </c>
      <c r="G18">
        <v>5.8079238825969384</v>
      </c>
      <c r="H18">
        <v>18.053499803639134</v>
      </c>
      <c r="I18">
        <v>0.11479937712099826</v>
      </c>
      <c r="J18">
        <v>0.41389360063474073</v>
      </c>
    </row>
    <row r="19" spans="6:10" x14ac:dyDescent="0.35">
      <c r="F19">
        <v>106</v>
      </c>
      <c r="G19">
        <v>6.6497610209421794</v>
      </c>
      <c r="H19">
        <v>18.65762979438523</v>
      </c>
      <c r="I19">
        <v>0.12068689235545629</v>
      </c>
      <c r="J19">
        <v>0.41389360063447816</v>
      </c>
    </row>
    <row r="20" spans="6:10" x14ac:dyDescent="0.35">
      <c r="F20">
        <v>107</v>
      </c>
      <c r="G20">
        <v>7.5107267763521151</v>
      </c>
      <c r="H20">
        <v>19.270514270733109</v>
      </c>
      <c r="I20">
        <v>0.12645238195007327</v>
      </c>
      <c r="J20">
        <v>0.41389360063092739</v>
      </c>
    </row>
    <row r="21" spans="6:10" x14ac:dyDescent="0.35">
      <c r="F21">
        <v>108</v>
      </c>
      <c r="G21">
        <v>8.3868168097606599</v>
      </c>
      <c r="H21">
        <v>19.8920151801874</v>
      </c>
      <c r="I21">
        <v>0.13208039530520457</v>
      </c>
      <c r="J21">
        <v>0.4138936006128347</v>
      </c>
    </row>
    <row r="22" spans="6:10" x14ac:dyDescent="0.35">
      <c r="F22">
        <v>109</v>
      </c>
      <c r="G22">
        <v>9.2751804336698171</v>
      </c>
      <c r="H22">
        <v>20.521993597557866</v>
      </c>
      <c r="I22">
        <v>0.13756715783887596</v>
      </c>
      <c r="J22">
        <v>0.41389360055999752</v>
      </c>
    </row>
    <row r="23" spans="6:10" x14ac:dyDescent="0.35">
      <c r="F23">
        <v>110</v>
      </c>
      <c r="G23">
        <v>10.17371151152382</v>
      </c>
      <c r="H23">
        <v>21.16030993224274</v>
      </c>
      <c r="I23">
        <v>0.14291451268624053</v>
      </c>
      <c r="J23">
        <v>0.4138936004608505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size="33" baseType="lpstr">
      <vt:lpstr>Sheet1</vt:lpstr>
      <vt:lpstr>Sheet2</vt:lpstr>
      <vt:lpstr>Sheet2!delta</vt:lpstr>
      <vt:lpstr>delta</vt:lpstr>
      <vt:lpstr>Sheet1!f</vt:lpstr>
      <vt:lpstr>f</vt:lpstr>
      <vt:lpstr>Sheet2!gamma</vt:lpstr>
      <vt:lpstr>gamma</vt:lpstr>
      <vt:lpstr>implied</vt:lpstr>
      <vt:lpstr>Sheet2!Johnson</vt:lpstr>
      <vt:lpstr>Johnson</vt:lpstr>
      <vt:lpstr>Sheet1!k</vt:lpstr>
      <vt:lpstr>k</vt:lpstr>
      <vt:lpstr>Sheet2!lambda</vt:lpstr>
      <vt:lpstr>lambda</vt:lpstr>
      <vt:lpstr>m_1</vt:lpstr>
      <vt:lpstr>m_2</vt:lpstr>
      <vt:lpstr>m_3</vt:lpstr>
      <vt:lpstr>m_4</vt:lpstr>
      <vt:lpstr>Sheet1!mean</vt:lpstr>
      <vt:lpstr>mean</vt:lpstr>
      <vt:lpstr>mu</vt:lpstr>
      <vt:lpstr>Normal</vt:lpstr>
      <vt:lpstr>Sheet2!s</vt:lpstr>
      <vt:lpstr>s</vt:lpstr>
      <vt:lpstr>s2_</vt:lpstr>
      <vt:lpstr>sigma</vt:lpstr>
      <vt:lpstr>value</vt:lpstr>
      <vt:lpstr>Sheet1!variance</vt:lpstr>
      <vt:lpstr>variance</vt:lpstr>
      <vt:lpstr>Sheet2!xi</vt:lpstr>
      <vt:lpstr>xi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2025-05-11T07:55:15Z</dcterms:created>
  <dcterms:modified xsi:type="dcterms:W3CDTF">2025-06-04T15:19:19Z</dcterms:modified>
</cp:coreProperties>
</file>