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keithalewis\fms_johnson\xll_johnson\"/>
    </mc:Choice>
  </mc:AlternateContent>
  <xr:revisionPtr revIDLastSave="0" documentId="13_ncr:1_{F765FB4F-5DB0-4F86-993B-153AA4357C55}" xr6:coauthVersionLast="47" xr6:coauthVersionMax="47" xr10:uidLastSave="{00000000-0000-0000-0000-000000000000}"/>
  <bookViews>
    <workbookView xWindow="-108" yWindow="-108" windowWidth="30936" windowHeight="17496" xr2:uid="{04679C06-6483-44F4-8D12-E76B362C6884}"/>
  </bookViews>
  <sheets>
    <sheet name="Sheet1" sheetId="1" r:id="rId1"/>
    <sheet name="Sheet2" sheetId="2" r:id="rId2"/>
  </sheets>
  <definedNames>
    <definedName name="cdf">_xlfn.ANCHORARRAY(Sheet1!$J$3)</definedName>
    <definedName name="delta" localSheetId="1">Sheet2!$C$3</definedName>
    <definedName name="delta">Sheet1!$C$6</definedName>
    <definedName name="f">Sheet2!$C$9</definedName>
    <definedName name="gamma" localSheetId="1">Sheet2!$C$2</definedName>
    <definedName name="gamma">Sheet1!$C$5</definedName>
    <definedName name="implied">Sheet2!$C$14</definedName>
    <definedName name="Johnson" localSheetId="1">Sheet2!$C$6</definedName>
    <definedName name="Johnson">Sheet1!$C$9</definedName>
    <definedName name="k">Sheet2!$C$11</definedName>
    <definedName name="lambda" localSheetId="1">Sheet2!$C$5</definedName>
    <definedName name="lambda">Sheet1!$C$4</definedName>
    <definedName name="mean" localSheetId="0">Sheet1!$C$15</definedName>
    <definedName name="mean">Sheet2!$C$7</definedName>
    <definedName name="mu">Sheet1!$C$7</definedName>
    <definedName name="ncdf">_xlfn.ANCHORARRAY(Sheet1!$L$3)</definedName>
    <definedName name="Normal">Sheet1!$C$17</definedName>
    <definedName name="npdf">_xlfn.ANCHORARRAY(Sheet1!$K$3)</definedName>
    <definedName name="pdf">_xlfn.ANCHORARRAY(Sheet1!$I$3)</definedName>
    <definedName name="s" localSheetId="1">Sheet2!$C$10</definedName>
    <definedName name="s">Sheet1!$C$2</definedName>
    <definedName name="sigma">Sheet1!$C$8</definedName>
    <definedName name="value">Sheet2!$C$12</definedName>
    <definedName name="variance" localSheetId="0">Sheet1!$C$16</definedName>
    <definedName name="variance">Sheet2!$C$8</definedName>
    <definedName name="x">_xlfn.ANCHORARRAY(Sheet1!$H$3)</definedName>
    <definedName name="xi" localSheetId="1">Sheet2!$C$4</definedName>
    <definedName name="xi">Sheet1!$C$3</definedName>
    <definedName name="Z">Sheet1!$C$21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 a="1"/>
  <c r="C6" i="2" s="1"/>
  <c r="C21" i="1"/>
  <c r="C22" i="1" s="1"/>
  <c r="C23" i="1" s="1"/>
  <c r="H3" i="1" a="1"/>
  <c r="H3" i="1" s="1"/>
  <c r="C9" i="1" a="1"/>
  <c r="E23" i="1" a="1"/>
  <c r="E21" i="1" a="1"/>
  <c r="E22" i="1" a="1"/>
  <c r="C7" i="2" l="1" a="1"/>
  <c r="C7" i="2" s="1"/>
  <c r="C9" i="1"/>
  <c r="E23" i="1"/>
  <c r="F23" i="1"/>
  <c r="F21" i="1"/>
  <c r="E21" i="1"/>
  <c r="F22" i="1"/>
  <c r="E22" i="1"/>
  <c r="C25" i="1"/>
  <c r="C26" i="1"/>
  <c r="C27" i="1"/>
  <c r="C24" i="1"/>
  <c r="J3" i="1" a="1"/>
  <c r="D26" i="1" a="1"/>
  <c r="D24" i="1" a="1"/>
  <c r="C14" i="1" a="1"/>
  <c r="D27" i="1" a="1"/>
  <c r="C11" i="1" a="1"/>
  <c r="C13" i="1" a="1"/>
  <c r="D25" i="1" a="1"/>
  <c r="C12" i="1" a="1"/>
  <c r="I3" i="1" a="1"/>
  <c r="E26" i="1" a="1"/>
  <c r="E24" i="1" a="1"/>
  <c r="C29" i="1" a="1"/>
  <c r="E25" i="1" a="1"/>
  <c r="E27" i="1" a="1"/>
  <c r="C9" i="2" l="1"/>
  <c r="C11" i="2" s="1"/>
  <c r="C15" i="2" s="1" a="1"/>
  <c r="C15" i="2" s="1"/>
  <c r="C8" i="2" a="1"/>
  <c r="C8" i="2" s="1"/>
  <c r="C10" i="2" s="1"/>
  <c r="F24" i="1"/>
  <c r="E24" i="1"/>
  <c r="F27" i="1"/>
  <c r="E27" i="1"/>
  <c r="F25" i="1"/>
  <c r="E25" i="1"/>
  <c r="I3" i="1"/>
  <c r="I1" i="1" s="1"/>
  <c r="J3" i="1"/>
  <c r="F26" i="1"/>
  <c r="E26" i="1"/>
  <c r="C29" i="1"/>
  <c r="D25" i="1"/>
  <c r="C13" i="1"/>
  <c r="C11" i="1"/>
  <c r="C15" i="1" s="1"/>
  <c r="D27" i="1"/>
  <c r="C14" i="1"/>
  <c r="D24" i="1"/>
  <c r="C12" i="1"/>
  <c r="D26" i="1"/>
  <c r="E29" i="1" a="1"/>
  <c r="C12" i="2" l="1" a="1"/>
  <c r="C12" i="2" s="1"/>
  <c r="C14" i="2" s="1" a="1"/>
  <c r="C14" i="2" s="1"/>
  <c r="C13" i="2" a="1"/>
  <c r="C13" i="2" s="1"/>
  <c r="C16" i="1"/>
  <c r="C17" i="1" s="1" a="1"/>
  <c r="C17" i="1" s="1"/>
  <c r="G26" i="1"/>
  <c r="G25" i="1"/>
  <c r="G24" i="1"/>
  <c r="G27" i="1"/>
  <c r="F29" i="1"/>
  <c r="E29" i="1"/>
  <c r="D29" i="1"/>
  <c r="K3" i="1" l="1" a="1"/>
  <c r="K3" i="1" s="1"/>
  <c r="K1" i="1" s="1"/>
  <c r="L3" i="1" a="1"/>
  <c r="L3" i="1" s="1"/>
  <c r="G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<sst xmlns="http://schemas.openxmlformats.org/spreadsheetml/2006/main" count="35" uniqueCount="27">
  <si>
    <t>xi</t>
  </si>
  <si>
    <t>lambda</t>
  </si>
  <si>
    <t>gamma</t>
  </si>
  <si>
    <t>delta</t>
  </si>
  <si>
    <t>Johnson</t>
  </si>
  <si>
    <t>x</t>
  </si>
  <si>
    <t>pdf</t>
  </si>
  <si>
    <t>cdf</t>
  </si>
  <si>
    <t>moment</t>
  </si>
  <si>
    <t>Normal</t>
  </si>
  <si>
    <t>mu</t>
  </si>
  <si>
    <t>sigma</t>
  </si>
  <si>
    <t>npdf</t>
  </si>
  <si>
    <t>ncdf</t>
  </si>
  <si>
    <t>Z</t>
  </si>
  <si>
    <t>U</t>
  </si>
  <si>
    <t>sinh(U)</t>
  </si>
  <si>
    <t>X</t>
  </si>
  <si>
    <t>s</t>
  </si>
  <si>
    <t>f</t>
  </si>
  <si>
    <t>k</t>
  </si>
  <si>
    <t>mean</t>
  </si>
  <si>
    <t>variance</t>
  </si>
  <si>
    <t>put_value</t>
  </si>
  <si>
    <t>put_delta</t>
  </si>
  <si>
    <t>put_implied</t>
  </si>
  <si>
    <t>johnson_put_value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</si>
</sst>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5" formatCode="0.000"/>
  </numFmts>
  <fonts count="3" x14ac:knownFonts="1">
    <font>
      <sz val="14"/>
      <color theme="1"/>
      <name val="Aptos Narrow"/>
      <family val="2"/>
    </font>
    <font>
      <sz val="8"/>
      <color indexed="63"/>
      <name val="Aptos Narrow"/>
      <family val="2"/>
    </font>
    <font>
      <b/>
      <sz val="14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>
      <alignment horizontal="center" vertical="center"/>
    </xf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64" fontId="1" fillId="0" borderId="0" xfId="1">
      <alignment horizontal="center" vertical="center"/>
    </xf>
    <xf numFmtId="0" fontId="2" fillId="2" borderId="1" xfId="2"/>
    <xf numFmtId="0" fontId="0" fillId="0" borderId="2" xfId="0" applyBorder="1" applyAlignment="1">
      <alignment horizontal="center"/>
    </xf>
    <xf numFmtId="165" fontId="0" fillId="0" borderId="0" xfId="0" applyNumberFormat="1"/>
  </cellXfs>
  <cellStyles count="3">
    <cellStyle name="Check Cell" xfId="2" builtinId="23"/>
    <cellStyle name="Handle" xfId="1" xr:uid="{0EBF5B21-6312-4F15-AB84-20907DB8AB9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Johnson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[0]!pdf</c:f>
              <c:numCache>
                <c:formatCode>General</c:formatCode>
                <c:ptCount val="101"/>
                <c:pt idx="0">
                  <c:v>8.1325471509349561E-5</c:v>
                </c:pt>
                <c:pt idx="1">
                  <c:v>8.3747258629299302E-5</c:v>
                </c:pt>
                <c:pt idx="2">
                  <c:v>8.6254232474303633E-5</c:v>
                </c:pt>
                <c:pt idx="3">
                  <c:v>8.8849868006336312E-5</c:v>
                </c:pt>
                <c:pt idx="4">
                  <c:v>9.1537802129834696E-5</c:v>
                </c:pt>
                <c:pt idx="5">
                  <c:v>9.4321842207431393E-5</c:v>
                </c:pt>
                <c:pt idx="6">
                  <c:v>9.7205975075748729E-5</c:v>
                </c:pt>
                <c:pt idx="7">
                  <c:v>1.0019437659376204E-4</c:v>
                </c:pt>
                <c:pt idx="8">
                  <c:v>1.0329142175855919E-4</c:v>
                </c:pt>
                <c:pt idx="9">
                  <c:v>1.065016954258232E-4</c:v>
                </c:pt>
                <c:pt idx="10">
                  <c:v>1.0983000367506436E-4</c:v>
                </c:pt>
                <c:pt idx="11">
                  <c:v>1.1328138586254344E-4</c:v>
                </c:pt>
                <c:pt idx="12">
                  <c:v>1.1686112740796172E-4</c:v>
                </c:pt>
                <c:pt idx="13">
                  <c:v>1.2057477336439642E-4</c:v>
                </c:pt>
                <c:pt idx="14">
                  <c:v>1.2442814282461969E-4</c:v>
                </c:pt>
                <c:pt idx="15">
                  <c:v>1.284273442209066E-4</c:v>
                </c:pt>
                <c:pt idx="16">
                  <c:v>1.3257879157972124E-4</c:v>
                </c:pt>
                <c:pt idx="17">
                  <c:v>1.368892217973088E-4</c:v>
                </c:pt>
                <c:pt idx="18">
                  <c:v>1.4136571300723934E-4</c:v>
                </c:pt>
                <c:pt idx="19">
                  <c:v>1.4601570411638913E-4</c:v>
                </c:pt>
                <c:pt idx="20">
                  <c:v>1.5084701559173164E-4</c:v>
                </c:pt>
                <c:pt idx="21">
                  <c:v>1.5586787158670251E-4</c:v>
                </c:pt>
                <c:pt idx="22">
                  <c:v>1.6108692350282403E-4</c:v>
                </c:pt>
                <c:pt idx="23">
                  <c:v>1.6651327508980198E-4</c:v>
                </c:pt>
                <c:pt idx="24">
                  <c:v>1.721565091954598E-4</c:v>
                </c:pt>
                <c:pt idx="25">
                  <c:v>1.7802671628575889E-4</c:v>
                </c:pt>
                <c:pt idx="26">
                  <c:v>1.8413452486478035E-4</c:v>
                </c:pt>
                <c:pt idx="27">
                  <c:v>1.9049113393504295E-4</c:v>
                </c:pt>
                <c:pt idx="28">
                  <c:v>1.9710834764993337E-4</c:v>
                </c:pt>
                <c:pt idx="29">
                  <c:v>2.0399861232245941E-4</c:v>
                </c:pt>
                <c:pt idx="30">
                  <c:v>2.1117505596806582E-4</c:v>
                </c:pt>
                <c:pt idx="31">
                  <c:v>2.1865153057401952E-4</c:v>
                </c:pt>
                <c:pt idx="32">
                  <c:v>2.2644265730395862E-4</c:v>
                </c:pt>
                <c:pt idx="33">
                  <c:v>2.3456387486377482E-4</c:v>
                </c:pt>
                <c:pt idx="34">
                  <c:v>2.4303149127418637E-4</c:v>
                </c:pt>
                <c:pt idx="35">
                  <c:v>2.5186273931632137E-4</c:v>
                </c:pt>
                <c:pt idx="36">
                  <c:v>2.6107583593956138E-4</c:v>
                </c:pt>
                <c:pt idx="37">
                  <c:v>2.7069004594597394E-4</c:v>
                </c:pt>
                <c:pt idx="38">
                  <c:v>2.8072575029314045E-4</c:v>
                </c:pt>
                <c:pt idx="39">
                  <c:v>2.9120451938725427E-4</c:v>
                </c:pt>
                <c:pt idx="40">
                  <c:v>3.0214919177136917E-4</c:v>
                </c:pt>
                <c:pt idx="41">
                  <c:v>3.1358395864985425E-4</c:v>
                </c:pt>
                <c:pt idx="42">
                  <c:v>3.2553445472984291E-4</c:v>
                </c:pt>
                <c:pt idx="43">
                  <c:v>3.3802785590409312E-4</c:v>
                </c:pt>
                <c:pt idx="44">
                  <c:v>3.5109298434767423E-4</c:v>
                </c:pt>
                <c:pt idx="45">
                  <c:v>3.6476042165363838E-4</c:v>
                </c:pt>
                <c:pt idx="46">
                  <c:v>3.790626306909701E-4</c:v>
                </c:pt>
                <c:pt idx="47">
                  <c:v>3.9403408693210326E-4</c:v>
                </c:pt>
                <c:pt idx="48">
                  <c:v>4.0971142006786758E-4</c:v>
                </c:pt>
                <c:pt idx="49">
                  <c:v>4.2613356680561013E-4</c:v>
                </c:pt>
                <c:pt idx="50">
                  <c:v>4.4334193583221102E-4</c:v>
                </c:pt>
                <c:pt idx="51">
                  <c:v>4.6138058601875501E-4</c:v>
                </c:pt>
                <c:pt idx="52">
                  <c:v>4.8029641904868324E-4</c:v>
                </c:pt>
                <c:pt idx="53">
                  <c:v>5.0013938776761015E-4</c:v>
                </c:pt>
                <c:pt idx="54">
                  <c:v>5.2096272168181709E-4</c:v>
                </c:pt>
                <c:pt idx="55">
                  <c:v>5.4282317117530158E-4</c:v>
                </c:pt>
                <c:pt idx="56">
                  <c:v>5.6578127217381724E-4</c:v>
                </c:pt>
                <c:pt idx="57">
                  <c:v>5.8990163316033795E-4</c:v>
                </c:pt>
                <c:pt idx="58">
                  <c:v>6.1525324664212812E-4</c:v>
                </c:pt>
                <c:pt idx="59">
                  <c:v>6.4190982738727758E-4</c:v>
                </c:pt>
                <c:pt idx="60">
                  <c:v>6.6995017999100018E-4</c:v>
                </c:pt>
                <c:pt idx="61">
                  <c:v>6.9945859860222055E-4</c:v>
                </c:pt>
                <c:pt idx="62">
                  <c:v>7.3052530194237528E-4</c:v>
                </c:pt>
                <c:pt idx="63">
                  <c:v>7.6324690708499672E-4</c:v>
                </c:pt>
                <c:pt idx="64">
                  <c:v>7.9772694584083915E-4</c:v>
                </c:pt>
                <c:pt idx="65">
                  <c:v>8.3407642801426054E-4</c:v>
                </c:pt>
                <c:pt idx="66">
                  <c:v>8.7241445626796076E-4</c:v>
                </c:pt>
                <c:pt idx="67">
                  <c:v>9.128688978616771E-4</c:v>
                </c:pt>
                <c:pt idx="68">
                  <c:v>9.5557711912347377E-4</c:v>
                </c:pt>
                <c:pt idx="69">
                  <c:v>1.0006867891784866E-3</c:v>
                </c:pt>
                <c:pt idx="70">
                  <c:v>1.0483567602092266E-3</c:v>
                </c:pt>
                <c:pt idx="71">
                  <c:v>1.0987580323649731E-3</c:v>
                </c:pt>
                <c:pt idx="72">
                  <c:v>1.1520748123883687E-3</c:v>
                </c:pt>
                <c:pt idx="73">
                  <c:v>1.2085056760998375E-3</c:v>
                </c:pt>
                <c:pt idx="74">
                  <c:v>1.2682648460918813E-3</c:v>
                </c:pt>
                <c:pt idx="75">
                  <c:v>1.3315835973552292E-3</c:v>
                </c:pt>
                <c:pt idx="76">
                  <c:v>1.3987118051098106E-3</c:v>
                </c:pt>
                <c:pt idx="77">
                  <c:v>1.4699196508715442E-3</c:v>
                </c:pt>
                <c:pt idx="78">
                  <c:v>1.5454995047810504E-3</c:v>
                </c:pt>
                <c:pt idx="79">
                  <c:v>1.6257680044873617E-3</c:v>
                </c:pt>
                <c:pt idx="80">
                  <c:v>1.7110683534587493E-3</c:v>
                </c:pt>
                <c:pt idx="81">
                  <c:v>1.8017728645304777E-3</c:v>
                </c:pt>
                <c:pt idx="82">
                  <c:v>1.8982857778500318E-3</c:v>
                </c:pt>
                <c:pt idx="83">
                  <c:v>2.001046386206776E-3</c:v>
                </c:pt>
                <c:pt idx="84">
                  <c:v>2.1105325051088749E-3</c:v>
                </c:pt>
                <c:pt idx="85">
                  <c:v>2.2272643299805282E-3</c:v>
                </c:pt>
                <c:pt idx="86">
                  <c:v>2.3518087285976808E-3</c:v>
                </c:pt>
                <c:pt idx="87">
                  <c:v>2.4847840234761783E-3</c:v>
                </c:pt>
                <c:pt idx="88">
                  <c:v>2.6268653265101582E-3</c:v>
                </c:pt>
                <c:pt idx="89">
                  <c:v>2.7787904968896416E-3</c:v>
                </c:pt>
                <c:pt idx="90">
                  <c:v>2.9413668033931731E-3</c:v>
                </c:pt>
                <c:pt idx="91">
                  <c:v>3.11547838377419E-3</c:v>
                </c:pt>
                <c:pt idx="92">
                  <c:v>3.3020946073983762E-3</c:v>
                </c:pt>
                <c:pt idx="93">
                  <c:v>3.5022794628494416E-3</c:v>
                </c:pt>
                <c:pt idx="94">
                  <c:v>3.7172021102631963E-3</c:v>
                </c:pt>
                <c:pt idx="95">
                  <c:v>3.9481487591000912E-3</c:v>
                </c:pt>
                <c:pt idx="96">
                  <c:v>4.1965360564283453E-3</c:v>
                </c:pt>
                <c:pt idx="97">
                  <c:v>4.4639261991581856E-3</c:v>
                </c:pt>
                <c:pt idx="98">
                  <c:v>4.7520440167479238E-3</c:v>
                </c:pt>
                <c:pt idx="99">
                  <c:v>5.0627963095296429E-3</c:v>
                </c:pt>
                <c:pt idx="100">
                  <c:v>5.3982937729660481E-3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D-482C-BE2B-DAD434487BAC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[0]!cdf</c:f>
              <c:numCache>
                <c:formatCode>General</c:formatCode>
                <c:ptCount val="101"/>
                <c:pt idx="0">
                  <c:v>3.3409809180207084E-4</c:v>
                </c:pt>
                <c:pt idx="1">
                  <c:v>3.4235103248658749E-4</c:v>
                </c:pt>
                <c:pt idx="2">
                  <c:v>3.5085038291449155E-4</c:v>
                </c:pt>
                <c:pt idx="3">
                  <c:v>3.5960483419117395E-4</c:v>
                </c:pt>
                <c:pt idx="4">
                  <c:v>3.6862343294619127E-4</c:v>
                </c:pt>
                <c:pt idx="5">
                  <c:v>3.7791559794958518E-4</c:v>
                </c:pt>
                <c:pt idx="6">
                  <c:v>3.8749113760405685E-4</c:v>
                </c:pt>
                <c:pt idx="7">
                  <c:v>3.9736026836517668E-4</c:v>
                </c:pt>
                <c:pt idx="8">
                  <c:v>4.0753363414458565E-4</c:v>
                </c:pt>
                <c:pt idx="9">
                  <c:v>4.1802232675458573E-4</c:v>
                </c:pt>
                <c:pt idx="10">
                  <c:v>4.2883790745673611E-4</c:v>
                </c:pt>
                <c:pt idx="11">
                  <c:v>4.3999242968095764E-4</c:v>
                </c:pt>
                <c:pt idx="12">
                  <c:v>4.5149846298614404E-4</c:v>
                </c:pt>
                <c:pt idx="13">
                  <c:v>4.6336911833849692E-4</c:v>
                </c:pt>
                <c:pt idx="14">
                  <c:v>4.7561807478779805E-4</c:v>
                </c:pt>
                <c:pt idx="15">
                  <c:v>4.8825960762854947E-4</c:v>
                </c:pt>
                <c:pt idx="16">
                  <c:v>5.0130861813879601E-4</c:v>
                </c:pt>
                <c:pt idx="17">
                  <c:v>5.1478066499416331E-4</c:v>
                </c:pt>
                <c:pt idx="18">
                  <c:v>5.2869199746397033E-4</c:v>
                </c:pt>
                <c:pt idx="19">
                  <c:v>5.4305959050177099E-4</c:v>
                </c:pt>
                <c:pt idx="20">
                  <c:v>5.5790118185111703E-4</c:v>
                </c:pt>
                <c:pt idx="21">
                  <c:v>5.7323531129627181E-4</c:v>
                </c:pt>
                <c:pt idx="22">
                  <c:v>5.8908136219676388E-4</c:v>
                </c:pt>
                <c:pt idx="23">
                  <c:v>6.0545960545377309E-4</c:v>
                </c:pt>
                <c:pt idx="24">
                  <c:v>6.2239124606822127E-4</c:v>
                </c:pt>
                <c:pt idx="25">
                  <c:v>6.3989847246143094E-4</c:v>
                </c:pt>
                <c:pt idx="26">
                  <c:v>6.5800450874142768E-4</c:v>
                </c:pt>
                <c:pt idx="27">
                  <c:v>6.7673367011206187E-4</c:v>
                </c:pt>
                <c:pt idx="28">
                  <c:v>6.9611142163672479E-4</c:v>
                </c:pt>
                <c:pt idx="29">
                  <c:v>7.1616444058353323E-4</c:v>
                </c:pt>
                <c:pt idx="30">
                  <c:v>7.3692068259628707E-4</c:v>
                </c:pt>
                <c:pt idx="31">
                  <c:v>7.5840945195493337E-4</c:v>
                </c:pt>
                <c:pt idx="32">
                  <c:v>7.8066147620731163E-4</c:v>
                </c:pt>
                <c:pt idx="33">
                  <c:v>8.0370898547799108E-4</c:v>
                </c:pt>
                <c:pt idx="34">
                  <c:v>8.2758579678143818E-4</c:v>
                </c:pt>
                <c:pt idx="35">
                  <c:v>8.5232740369423077E-4</c:v>
                </c:pt>
                <c:pt idx="36">
                  <c:v>8.7797107176706968E-4</c:v>
                </c:pt>
                <c:pt idx="37">
                  <c:v>9.0455594008875817E-4</c:v>
                </c:pt>
                <c:pt idx="38">
                  <c:v>9.3212312944673803E-4</c:v>
                </c:pt>
                <c:pt idx="39">
                  <c:v>9.6071585756402067E-4</c:v>
                </c:pt>
                <c:pt idx="40">
                  <c:v>9.9037956193170906E-4</c:v>
                </c:pt>
                <c:pt idx="41">
                  <c:v>1.0211620307984393E-3</c:v>
                </c:pt>
                <c:pt idx="42">
                  <c:v>1.0531135429236449E-3</c:v>
                </c:pt>
                <c:pt idx="43">
                  <c:v>1.0862870167527294E-3</c:v>
                </c:pt>
                <c:pt idx="44">
                  <c:v>1.1207381697263541E-3</c:v>
                </c:pt>
                <c:pt idx="45">
                  <c:v>1.1565256884952801E-3</c:v>
                </c:pt>
                <c:pt idx="46">
                  <c:v>1.1937114108799274E-3</c:v>
                </c:pt>
                <c:pt idx="47">
                  <c:v>1.2323605204815347E-3</c:v>
                </c:pt>
                <c:pt idx="48">
                  <c:v>1.2725417549344087E-3</c:v>
                </c:pt>
                <c:pt idx="49">
                  <c:v>1.3143276288702377E-3</c:v>
                </c:pt>
                <c:pt idx="50">
                  <c:v>1.3577946727624246E-3</c:v>
                </c:pt>
                <c:pt idx="51">
                  <c:v>1.4030236889187586E-3</c:v>
                </c:pt>
                <c:pt idx="52">
                  <c:v>1.4501000260063734E-3</c:v>
                </c:pt>
                <c:pt idx="53">
                  <c:v>1.4991138736132337E-3</c:v>
                </c:pt>
                <c:pt idx="54">
                  <c:v>1.5501605784903338E-3</c:v>
                </c:pt>
                <c:pt idx="55">
                  <c:v>1.6033409842656776E-3</c:v>
                </c:pt>
                <c:pt idx="56">
                  <c:v>1.6587617965870827E-3</c:v>
                </c:pt>
                <c:pt idx="57">
                  <c:v>1.7165359758324339E-3</c:v>
                </c:pt>
                <c:pt idx="58">
                  <c:v>1.7767831597259032E-3</c:v>
                </c:pt>
                <c:pt idx="59">
                  <c:v>1.8396301184185337E-3</c:v>
                </c:pt>
                <c:pt idx="60">
                  <c:v>1.9052112448371128E-3</c:v>
                </c:pt>
                <c:pt idx="61">
                  <c:v>1.9736690833725423E-3</c:v>
                </c:pt>
                <c:pt idx="62">
                  <c:v>2.0451549002782343E-3</c:v>
                </c:pt>
                <c:pt idx="63">
                  <c:v>2.1198292994776269E-3</c:v>
                </c:pt>
                <c:pt idx="64">
                  <c:v>2.197862887846902E-3</c:v>
                </c:pt>
                <c:pt idx="65">
                  <c:v>2.2794369944418302E-3</c:v>
                </c:pt>
                <c:pt idx="66">
                  <c:v>2.3647444485889735E-3</c:v>
                </c:pt>
                <c:pt idx="67">
                  <c:v>2.453990422261354E-3</c:v>
                </c:pt>
                <c:pt idx="68">
                  <c:v>2.547393342712756E-3</c:v>
                </c:pt>
                <c:pt idx="69">
                  <c:v>2.6451858819647178E-3</c:v>
                </c:pt>
                <c:pt idx="70">
                  <c:v>2.7476160304289454E-3</c:v>
                </c:pt>
                <c:pt idx="71">
                  <c:v>2.8549482627171496E-3</c:v>
                </c:pt>
                <c:pt idx="72">
                  <c:v>2.9674648045471264E-3</c:v>
                </c:pt>
                <c:pt idx="73">
                  <c:v>3.085467010615961E-3</c:v>
                </c:pt>
                <c:pt idx="74">
                  <c:v>3.2092768643814384E-3</c:v>
                </c:pt>
                <c:pt idx="75">
                  <c:v>3.3392386118973882E-3</c:v>
                </c:pt>
                <c:pt idx="76">
                  <c:v>3.4757205431962257E-3</c:v>
                </c:pt>
                <c:pt idx="77">
                  <c:v>3.6191169362248532E-3</c:v>
                </c:pt>
                <c:pt idx="78">
                  <c:v>3.7698501800405571E-3</c:v>
                </c:pt>
                <c:pt idx="79">
                  <c:v>3.9283730958890595E-3</c:v>
                </c:pt>
                <c:pt idx="80">
                  <c:v>4.0951714769393299E-3</c:v>
                </c:pt>
                <c:pt idx="81">
                  <c:v>4.2707668698832579E-3</c:v>
                </c:pt>
                <c:pt idx="82">
                  <c:v>4.4557196243518171E-3</c:v>
                </c:pt>
                <c:pt idx="83">
                  <c:v>4.6506322392025901E-3</c:v>
                </c:pt>
                <c:pt idx="84">
                  <c:v>4.8561530382466578E-3</c:v>
                </c:pt>
                <c:pt idx="85">
                  <c:v>5.0729802119631739E-3</c:v>
                </c:pt>
                <c:pt idx="86">
                  <c:v>5.3018662662685512E-3</c:v>
                </c:pt>
                <c:pt idx="87">
                  <c:v>5.5436229245410251E-3</c:v>
                </c:pt>
                <c:pt idx="88">
                  <c:v>5.799126534942689E-3</c:v>
                </c:pt>
                <c:pt idx="89">
                  <c:v>6.069324041737989E-3</c:v>
                </c:pt>
                <c:pt idx="90">
                  <c:v>6.3552395869005962E-3</c:v>
                </c:pt>
                <c:pt idx="91">
                  <c:v>6.6579818169792415E-3</c:v>
                </c:pt>
                <c:pt idx="92">
                  <c:v>6.9787519801180475E-3</c:v>
                </c:pt>
                <c:pt idx="93">
                  <c:v>7.31885290950407E-3</c:v>
                </c:pt>
                <c:pt idx="94">
                  <c:v>7.6796990025644885E-3</c:v>
                </c:pt>
                <c:pt idx="95">
                  <c:v>8.0628273202341671E-3</c:v>
                </c:pt>
                <c:pt idx="96">
                  <c:v>8.4699099478720008E-3</c:v>
                </c:pt>
                <c:pt idx="97">
                  <c:v>8.9027677792944959E-3</c:v>
                </c:pt>
                <c:pt idx="98">
                  <c:v>9.3633859083501192E-3</c:v>
                </c:pt>
                <c:pt idx="99">
                  <c:v>9.8539308389918312E-3</c:v>
                </c:pt>
                <c:pt idx="100">
                  <c:v>1.0376769755518545E-2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3D-482C-BE2B-DAD434487BAC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npdf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[0]!npdf</c:f>
              <c:numCache>
                <c:formatCode>General</c:formatCode>
                <c:ptCount val="101"/>
                <c:pt idx="0">
                  <c:v>5.8980677169218135E-2</c:v>
                </c:pt>
                <c:pt idx="1">
                  <c:v>6.0492681129785834E-2</c:v>
                </c:pt>
                <c:pt idx="2">
                  <c:v>6.2004681152684267E-2</c:v>
                </c:pt>
                <c:pt idx="3">
                  <c:v>6.3514764117297243E-2</c:v>
                </c:pt>
                <c:pt idx="4">
                  <c:v>6.50209733424989E-2</c:v>
                </c:pt>
                <c:pt idx="5">
                  <c:v>6.6521312474688676E-2</c:v>
                </c:pt>
                <c:pt idx="6">
                  <c:v>6.8013749594635853E-2</c:v>
                </c:pt>
                <c:pt idx="7">
                  <c:v>6.9496221532749078E-2</c:v>
                </c:pt>
                <c:pt idx="8">
                  <c:v>7.0966638381221789E-2</c:v>
                </c:pt>
                <c:pt idx="9">
                  <c:v>7.2422888190370627E-2</c:v>
                </c:pt>
                <c:pt idx="10">
                  <c:v>7.3862841835390672E-2</c:v>
                </c:pt>
                <c:pt idx="11">
                  <c:v>7.5284358038701038E-2</c:v>
                </c:pt>
                <c:pt idx="12">
                  <c:v>7.6685288532059942E-2</c:v>
                </c:pt>
                <c:pt idx="13">
                  <c:v>7.8063483341690262E-2</c:v>
                </c:pt>
                <c:pt idx="14">
                  <c:v>7.9416796178787011E-2</c:v>
                </c:pt>
                <c:pt idx="15">
                  <c:v>8.0743089916978511E-2</c:v>
                </c:pt>
                <c:pt idx="16">
                  <c:v>8.2040242137593714E-2</c:v>
                </c:pt>
                <c:pt idx="17">
                  <c:v>8.3306150722949876E-2</c:v>
                </c:pt>
                <c:pt idx="18">
                  <c:v>8.4538739477327804E-2</c:v>
                </c:pt>
                <c:pt idx="19">
                  <c:v>8.5735963754845934E-2</c:v>
                </c:pt>
                <c:pt idx="20">
                  <c:v>8.6895816073086982E-2</c:v>
                </c:pt>
                <c:pt idx="21">
                  <c:v>8.8016331691074839E-2</c:v>
                </c:pt>
                <c:pt idx="22">
                  <c:v>8.909559413004578E-2</c:v>
                </c:pt>
                <c:pt idx="23">
                  <c:v>9.0131740615411945E-2</c:v>
                </c:pt>
                <c:pt idx="24">
                  <c:v>9.1122967418376583E-2</c:v>
                </c:pt>
                <c:pt idx="25">
                  <c:v>9.2067535075830792E-2</c:v>
                </c:pt>
                <c:pt idx="26">
                  <c:v>9.2963773467442182E-2</c:v>
                </c:pt>
                <c:pt idx="27">
                  <c:v>9.3810086729234451E-2</c:v>
                </c:pt>
                <c:pt idx="28">
                  <c:v>9.4604957983454835E-2</c:v>
                </c:pt>
                <c:pt idx="29">
                  <c:v>9.5346953865130993E-2</c:v>
                </c:pt>
                <c:pt idx="30">
                  <c:v>9.6034728826426163E-2</c:v>
                </c:pt>
                <c:pt idx="31">
                  <c:v>9.6667029200712296E-2</c:v>
                </c:pt>
                <c:pt idx="32">
                  <c:v>9.7242697009187348E-2</c:v>
                </c:pt>
                <c:pt idx="33">
                  <c:v>9.7760673493863956E-2</c:v>
                </c:pt>
                <c:pt idx="34">
                  <c:v>9.8220002361844805E-2</c:v>
                </c:pt>
                <c:pt idx="35">
                  <c:v>9.8619832726972223E-2</c:v>
                </c:pt>
                <c:pt idx="36">
                  <c:v>9.8959421736187367E-2</c:v>
                </c:pt>
                <c:pt idx="37">
                  <c:v>9.9238136869252938E-2</c:v>
                </c:pt>
                <c:pt idx="38">
                  <c:v>9.9455457901874281E-2</c:v>
                </c:pt>
                <c:pt idx="39">
                  <c:v>9.9610978523690982E-2</c:v>
                </c:pt>
                <c:pt idx="40">
                  <c:v>9.9704407604095449E-2</c:v>
                </c:pt>
                <c:pt idx="41">
                  <c:v>9.9735570100358162E-2</c:v>
                </c:pt>
                <c:pt idx="42">
                  <c:v>9.9704407604095449E-2</c:v>
                </c:pt>
                <c:pt idx="43">
                  <c:v>9.9610978523690996E-2</c:v>
                </c:pt>
                <c:pt idx="44">
                  <c:v>9.9455457901874281E-2</c:v>
                </c:pt>
                <c:pt idx="45">
                  <c:v>9.9238136869252938E-2</c:v>
                </c:pt>
                <c:pt idx="46">
                  <c:v>9.8959421736187367E-2</c:v>
                </c:pt>
                <c:pt idx="47">
                  <c:v>9.8619832726972223E-2</c:v>
                </c:pt>
                <c:pt idx="48">
                  <c:v>9.8220002361844805E-2</c:v>
                </c:pt>
                <c:pt idx="49">
                  <c:v>9.7760673493863956E-2</c:v>
                </c:pt>
                <c:pt idx="50">
                  <c:v>9.7242697009187362E-2</c:v>
                </c:pt>
                <c:pt idx="51">
                  <c:v>9.6667029200712296E-2</c:v>
                </c:pt>
                <c:pt idx="52">
                  <c:v>9.6034728826426205E-2</c:v>
                </c:pt>
                <c:pt idx="53">
                  <c:v>9.5346953865131007E-2</c:v>
                </c:pt>
                <c:pt idx="54">
                  <c:v>9.4604957983454849E-2</c:v>
                </c:pt>
                <c:pt idx="55">
                  <c:v>9.3810086729234465E-2</c:v>
                </c:pt>
                <c:pt idx="56">
                  <c:v>9.2963773467442223E-2</c:v>
                </c:pt>
                <c:pt idx="57">
                  <c:v>9.2067535075830834E-2</c:v>
                </c:pt>
                <c:pt idx="58">
                  <c:v>9.1122967418376624E-2</c:v>
                </c:pt>
                <c:pt idx="59">
                  <c:v>9.0131740615411987E-2</c:v>
                </c:pt>
                <c:pt idx="60">
                  <c:v>8.9095594130045822E-2</c:v>
                </c:pt>
                <c:pt idx="61">
                  <c:v>8.8016331691074867E-2</c:v>
                </c:pt>
                <c:pt idx="62">
                  <c:v>8.6895816073087023E-2</c:v>
                </c:pt>
                <c:pt idx="63">
                  <c:v>8.5735963754845962E-2</c:v>
                </c:pt>
                <c:pt idx="64">
                  <c:v>8.4538739477327859E-2</c:v>
                </c:pt>
                <c:pt idx="65">
                  <c:v>8.3306150722949904E-2</c:v>
                </c:pt>
                <c:pt idx="66">
                  <c:v>8.2040242137593769E-2</c:v>
                </c:pt>
                <c:pt idx="67">
                  <c:v>8.0743089916978567E-2</c:v>
                </c:pt>
                <c:pt idx="68">
                  <c:v>7.9416796178787052E-2</c:v>
                </c:pt>
                <c:pt idx="69">
                  <c:v>7.8063483341690304E-2</c:v>
                </c:pt>
                <c:pt idx="70">
                  <c:v>7.6685288532059998E-2</c:v>
                </c:pt>
                <c:pt idx="71">
                  <c:v>7.5284358038701094E-2</c:v>
                </c:pt>
                <c:pt idx="72">
                  <c:v>7.3862841835390741E-2</c:v>
                </c:pt>
                <c:pt idx="73">
                  <c:v>7.2422888190370682E-2</c:v>
                </c:pt>
                <c:pt idx="74">
                  <c:v>7.0966638381221817E-2</c:v>
                </c:pt>
                <c:pt idx="75">
                  <c:v>6.9496221532749106E-2</c:v>
                </c:pt>
                <c:pt idx="76">
                  <c:v>6.8013749594635867E-2</c:v>
                </c:pt>
                <c:pt idx="77">
                  <c:v>6.6521312474688704E-2</c:v>
                </c:pt>
                <c:pt idx="78">
                  <c:v>6.5020973342498914E-2</c:v>
                </c:pt>
                <c:pt idx="79">
                  <c:v>6.3514764117297243E-2</c:v>
                </c:pt>
                <c:pt idx="80">
                  <c:v>6.2004681152684267E-2</c:v>
                </c:pt>
                <c:pt idx="81">
                  <c:v>6.0492681129785834E-2</c:v>
                </c:pt>
                <c:pt idx="82">
                  <c:v>5.8980677169218128E-2</c:v>
                </c:pt>
                <c:pt idx="83">
                  <c:v>5.7470535171058233E-2</c:v>
                </c:pt>
                <c:pt idx="84">
                  <c:v>5.5964070390809847E-2</c:v>
                </c:pt>
                <c:pt idx="85">
                  <c:v>5.4463044258137625E-2</c:v>
                </c:pt>
                <c:pt idx="86">
                  <c:v>5.2969161443924849E-2</c:v>
                </c:pt>
                <c:pt idx="87">
                  <c:v>5.148406717999366E-2</c:v>
                </c:pt>
                <c:pt idx="88">
                  <c:v>5.0009344834621924E-2</c:v>
                </c:pt>
                <c:pt idx="89">
                  <c:v>4.8546513745803224E-2</c:v>
                </c:pt>
                <c:pt idx="90">
                  <c:v>4.7097027313031573E-2</c:v>
                </c:pt>
                <c:pt idx="91">
                  <c:v>4.5662271347255458E-2</c:v>
                </c:pt>
                <c:pt idx="92">
                  <c:v>4.4243562677544909E-2</c:v>
                </c:pt>
                <c:pt idx="93">
                  <c:v>4.2842148011951832E-2</c:v>
                </c:pt>
                <c:pt idx="94">
                  <c:v>4.1459203049026172E-2</c:v>
                </c:pt>
                <c:pt idx="95">
                  <c:v>4.0095831835479899E-2</c:v>
                </c:pt>
                <c:pt idx="96">
                  <c:v>3.8753066364573305E-2</c:v>
                </c:pt>
                <c:pt idx="97">
                  <c:v>3.7431866408936226E-2</c:v>
                </c:pt>
                <c:pt idx="98">
                  <c:v>3.6133119580733238E-2</c:v>
                </c:pt>
                <c:pt idx="99">
                  <c:v>3.4857641611340084E-2</c:v>
                </c:pt>
                <c:pt idx="100">
                  <c:v>3.3606176842019796E-2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6-4BCB-B2BE-6F6897A6E5CD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  <c:pt idx="0">
                  <c:v>ncdf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[0]!ncdf</c:f>
              <c:numCache>
                <c:formatCode>General</c:formatCode>
                <c:ptCount val="101"/>
                <c:pt idx="0">
                  <c:v>0.15268159383311036</c:v>
                </c:pt>
                <c:pt idx="1">
                  <c:v>0.15865525393145713</c:v>
                </c:pt>
                <c:pt idx="2">
                  <c:v>0.16478012998031044</c:v>
                </c:pt>
                <c:pt idx="3">
                  <c:v>0.17105612630848172</c:v>
                </c:pt>
                <c:pt idx="4">
                  <c:v>0.1774829537232322</c:v>
                </c:pt>
                <c:pt idx="5">
                  <c:v>0.18406012534675942</c:v>
                </c:pt>
                <c:pt idx="6">
                  <c:v>0.19078695285251052</c:v>
                </c:pt>
                <c:pt idx="7">
                  <c:v>0.19766254312269227</c:v>
                </c:pt>
                <c:pt idx="8">
                  <c:v>0.20468579534725251</c:v>
                </c:pt>
                <c:pt idx="9">
                  <c:v>0.21185539858339653</c:v>
                </c:pt>
                <c:pt idx="10">
                  <c:v>0.21916982979337724</c:v>
                </c:pt>
                <c:pt idx="11">
                  <c:v>0.22662735237686799</c:v>
                </c:pt>
                <c:pt idx="12">
                  <c:v>0.23422601521269465</c:v>
                </c:pt>
                <c:pt idx="13">
                  <c:v>0.24196365222307276</c:v>
                </c:pt>
                <c:pt idx="14">
                  <c:v>0.24983788247177674</c:v>
                </c:pt>
                <c:pt idx="15">
                  <c:v>0.2578461108058645</c:v>
                </c:pt>
                <c:pt idx="16">
                  <c:v>0.26598552904870032</c:v>
                </c:pt>
                <c:pt idx="17">
                  <c:v>0.27425311775007333</c:v>
                </c:pt>
                <c:pt idx="18">
                  <c:v>0.28264564849720042</c:v>
                </c:pt>
                <c:pt idx="19">
                  <c:v>0.29115968678834614</c:v>
                </c:pt>
                <c:pt idx="20">
                  <c:v>0.29979159546869572</c:v>
                </c:pt>
                <c:pt idx="21">
                  <c:v>0.30853753872598666</c:v>
                </c:pt>
                <c:pt idx="22">
                  <c:v>0.31739348664125883</c:v>
                </c:pt>
                <c:pt idx="23">
                  <c:v>0.32635522028791986</c:v>
                </c:pt>
                <c:pt idx="24">
                  <c:v>0.33541833737016929</c:v>
                </c:pt>
                <c:pt idx="25">
                  <c:v>0.34457825838967565</c:v>
                </c:pt>
                <c:pt idx="26">
                  <c:v>0.35383023332727603</c:v>
                </c:pt>
                <c:pt idx="27">
                  <c:v>0.36316934882438068</c:v>
                </c:pt>
                <c:pt idx="28">
                  <c:v>0.37259053584671581</c:v>
                </c:pt>
                <c:pt idx="29">
                  <c:v>0.38208857781104716</c:v>
                </c:pt>
                <c:pt idx="30">
                  <c:v>0.39165811915360504</c:v>
                </c:pt>
                <c:pt idx="31">
                  <c:v>0.40129367431707608</c:v>
                </c:pt>
                <c:pt idx="32">
                  <c:v>0.41098963713127024</c:v>
                </c:pt>
                <c:pt idx="33">
                  <c:v>0.42074029056089679</c:v>
                </c:pt>
                <c:pt idx="34">
                  <c:v>0.43053981679232617</c:v>
                </c:pt>
                <c:pt idx="35">
                  <c:v>0.44038230762975733</c:v>
                </c:pt>
                <c:pt idx="36">
                  <c:v>0.45026177516988697</c:v>
                </c:pt>
                <c:pt idx="37">
                  <c:v>0.4601721627229709</c:v>
                </c:pt>
                <c:pt idx="38">
                  <c:v>0.47010735594710512</c:v>
                </c:pt>
                <c:pt idx="39">
                  <c:v>0.4800611941616274</c:v>
                </c:pt>
                <c:pt idx="40">
                  <c:v>0.49002748180476186</c:v>
                </c:pt>
                <c:pt idx="41">
                  <c:v>0.49999999999999989</c:v>
                </c:pt>
                <c:pt idx="42">
                  <c:v>0.50997251819523792</c:v>
                </c:pt>
                <c:pt idx="43">
                  <c:v>0.51993880583837238</c:v>
                </c:pt>
                <c:pt idx="44">
                  <c:v>0.52989264405289471</c:v>
                </c:pt>
                <c:pt idx="45">
                  <c:v>0.53982783727702888</c:v>
                </c:pt>
                <c:pt idx="46">
                  <c:v>0.54973822483011281</c:v>
                </c:pt>
                <c:pt idx="47">
                  <c:v>0.55961769237024239</c:v>
                </c:pt>
                <c:pt idx="48">
                  <c:v>0.56946018320767355</c:v>
                </c:pt>
                <c:pt idx="49">
                  <c:v>0.57925970943910288</c:v>
                </c:pt>
                <c:pt idx="50">
                  <c:v>0.58901036286872954</c:v>
                </c:pt>
                <c:pt idx="51">
                  <c:v>0.5987063256829237</c:v>
                </c:pt>
                <c:pt idx="52">
                  <c:v>0.60834188084639473</c:v>
                </c:pt>
                <c:pt idx="53">
                  <c:v>0.61791142218895256</c:v>
                </c:pt>
                <c:pt idx="54">
                  <c:v>0.62740946415328391</c:v>
                </c:pt>
                <c:pt idx="55">
                  <c:v>0.63683065117561899</c:v>
                </c:pt>
                <c:pt idx="56">
                  <c:v>0.64616976667272374</c:v>
                </c:pt>
                <c:pt idx="57">
                  <c:v>0.65542174161032407</c:v>
                </c:pt>
                <c:pt idx="58">
                  <c:v>0.66458166262983043</c:v>
                </c:pt>
                <c:pt idx="59">
                  <c:v>0.67364477971207992</c:v>
                </c:pt>
                <c:pt idx="60">
                  <c:v>0.6826065133587409</c:v>
                </c:pt>
                <c:pt idx="61">
                  <c:v>0.69146246127401301</c:v>
                </c:pt>
                <c:pt idx="62">
                  <c:v>0.70020840453130395</c:v>
                </c:pt>
                <c:pt idx="63">
                  <c:v>0.70884031321165353</c:v>
                </c:pt>
                <c:pt idx="64">
                  <c:v>0.71735435150279925</c:v>
                </c:pt>
                <c:pt idx="65">
                  <c:v>0.72574688224992634</c:v>
                </c:pt>
                <c:pt idx="66">
                  <c:v>0.73401447095129935</c:v>
                </c:pt>
                <c:pt idx="67">
                  <c:v>0.74215388919413527</c:v>
                </c:pt>
                <c:pt idx="68">
                  <c:v>0.75016211752822293</c:v>
                </c:pt>
                <c:pt idx="69">
                  <c:v>0.75803634777692697</c:v>
                </c:pt>
                <c:pt idx="70">
                  <c:v>0.76577398478730496</c:v>
                </c:pt>
                <c:pt idx="71">
                  <c:v>0.77337264762313174</c:v>
                </c:pt>
                <c:pt idx="72">
                  <c:v>0.78083017020662249</c:v>
                </c:pt>
                <c:pt idx="73">
                  <c:v>0.78814460141660314</c:v>
                </c:pt>
                <c:pt idx="74">
                  <c:v>0.79531420465274738</c:v>
                </c:pt>
                <c:pt idx="75">
                  <c:v>0.80233745687730762</c:v>
                </c:pt>
                <c:pt idx="76">
                  <c:v>0.80921304714748943</c:v>
                </c:pt>
                <c:pt idx="77">
                  <c:v>0.81593987465324047</c:v>
                </c:pt>
                <c:pt idx="78">
                  <c:v>0.82251704627676769</c:v>
                </c:pt>
                <c:pt idx="79">
                  <c:v>0.82894387369151823</c:v>
                </c:pt>
                <c:pt idx="80">
                  <c:v>0.83521987001968956</c:v>
                </c:pt>
                <c:pt idx="81">
                  <c:v>0.84134474606854281</c:v>
                </c:pt>
                <c:pt idx="82">
                  <c:v>0.84731840616688969</c:v>
                </c:pt>
                <c:pt idx="83">
                  <c:v>0.85314094362410409</c:v>
                </c:pt>
                <c:pt idx="84">
                  <c:v>0.85881263583487111</c:v>
                </c:pt>
                <c:pt idx="85">
                  <c:v>0.86433393905361733</c:v>
                </c:pt>
                <c:pt idx="86">
                  <c:v>0.86970548286319116</c:v>
                </c:pt>
                <c:pt idx="87">
                  <c:v>0.87492806436284987</c:v>
                </c:pt>
                <c:pt idx="88">
                  <c:v>0.88000264210098744</c:v>
                </c:pt>
                <c:pt idx="89">
                  <c:v>0.88493032977829178</c:v>
                </c:pt>
                <c:pt idx="90">
                  <c:v>0.88971238974714872</c:v>
                </c:pt>
                <c:pt idx="91">
                  <c:v>0.89435022633314476</c:v>
                </c:pt>
                <c:pt idx="92">
                  <c:v>0.89884537900441408</c:v>
                </c:pt>
                <c:pt idx="93">
                  <c:v>0.9031995154143897</c:v>
                </c:pt>
                <c:pt idx="94">
                  <c:v>0.90741442434320507</c:v>
                </c:pt>
                <c:pt idx="95">
                  <c:v>0.91149200856259793</c:v>
                </c:pt>
                <c:pt idx="96">
                  <c:v>0.91543427764866436</c:v>
                </c:pt>
                <c:pt idx="97">
                  <c:v>0.91924334076622882</c:v>
                </c:pt>
                <c:pt idx="98">
                  <c:v>0.92292139944792806</c:v>
                </c:pt>
                <c:pt idx="99">
                  <c:v>0.9264707403903516</c:v>
                </c:pt>
                <c:pt idx="100">
                  <c:v>0.9298937282887767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A6-4BCB-B2BE-6F6897A6E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869424"/>
        <c:axId val="1183879984"/>
      </c:scatterChart>
      <c:valAx>
        <c:axId val="11838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79984"/>
        <c:crosses val="autoZero"/>
        <c:crossBetween val="midCat"/>
      </c:valAx>
      <c:valAx>
        <c:axId val="11838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6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308610</xdr:colOff>
      <xdr:row>2</xdr:row>
      <xdr:rowOff>167640</xdr:rowOff>
    </xdr:from>
    <xdr:to>
      <xdr:col>23</xdr:col>
      <xdr:colOff>289560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B54C6-513A-87E2-E200-06C0CFC01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A76B-08E5-40E0-BCFA-A9D795A3DB2C}">
  <dimension ref="B1:L103"/>
  <sheetViews>
    <sheetView tabSelected="1" topLeftCell="A3" workbookViewId="0">
      <selection activeCell="C22" sqref="C22"/>
    </sheetView>
  </sheetViews>
  <sheetFormatPr defaultRowHeight="18" x14ac:dyDescent="0.35"/>
  <cols>
    <col min="1" max="1" width="3.58203125" customWidth="1"/>
    <col min="3" max="3" width="11.75" bestFit="1" customWidth="1"/>
    <col min="4" max="5" width="11.75" customWidth="1"/>
    <col min="6" max="7" width="8.6640625" customWidth="1"/>
    <col min="11" max="12" width="11.75" bestFit="1" customWidth="1"/>
  </cols>
  <sheetData>
    <row r="1" spans="2:12" ht="19.2" thickTop="1" thickBot="1" x14ac:dyDescent="0.4">
      <c r="I1" s="3">
        <f>1-SUM(pdf)*D19</f>
        <v>0.98968046230571172</v>
      </c>
      <c r="K1" s="3">
        <f>1-SUM(npdf)*D19</f>
        <v>0.2181814449184053</v>
      </c>
    </row>
    <row r="2" spans="2:12" ht="18.600000000000001" thickTop="1" x14ac:dyDescent="0.35">
      <c r="B2" s="1" t="s">
        <v>18</v>
      </c>
      <c r="C2">
        <v>0.1</v>
      </c>
      <c r="H2" t="s">
        <v>5</v>
      </c>
      <c r="I2" t="s">
        <v>6</v>
      </c>
      <c r="J2" t="s">
        <v>7</v>
      </c>
      <c r="K2" t="s">
        <v>12</v>
      </c>
      <c r="L2" t="s">
        <v>13</v>
      </c>
    </row>
    <row r="3" spans="2:12" x14ac:dyDescent="0.35">
      <c r="B3" s="1" t="s">
        <v>0</v>
      </c>
      <c r="C3">
        <v>10</v>
      </c>
      <c r="H3" cm="1">
        <f t="array" ref="H3:H103">_xlfn.SEQUENCE(1+(C19-B19)/D19,1,B19,D19)</f>
        <v>-5</v>
      </c>
      <c r="I3" cm="1">
        <f t="array" ref="I3:I103">_xlfn.MAP(x,_xlfn.LAMBDA(_xlpm.x,_xll.VARIATE.PDF(Johnson,_xlpm.x,s)))</f>
        <v>8.1325471509349561E-5</v>
      </c>
      <c r="J3" cm="1">
        <f t="array" ref="J3:J103">_xlfn.MAP(x,_xlfn.LAMBDA(_xlpm.x,_xll.VARIATE.CDF(Johnson,_xlpm.x,s)))</f>
        <v>3.3409809180207084E-4</v>
      </c>
      <c r="K3" cm="1">
        <f t="array" ref="K3:K103">_xlfn.MAP(x,_xlfn.LAMBDA(_xlpm.x,_xll.VARIATE.PDF(Normal,_xlpm.x,s)))</f>
        <v>5.8980677169218135E-2</v>
      </c>
      <c r="L3" cm="1">
        <f t="array" ref="L3:L103">_xlfn.MAP(x,_xlfn.LAMBDA(_xlpm.x,_xll.VARIATE.CDF(Normal,_xlpm.x,s)))</f>
        <v>0.15268159383311036</v>
      </c>
    </row>
    <row r="4" spans="2:12" x14ac:dyDescent="0.35">
      <c r="B4" s="1" t="s">
        <v>1</v>
      </c>
      <c r="C4">
        <v>1</v>
      </c>
      <c r="H4">
        <v>-4.9000000000000004</v>
      </c>
      <c r="I4">
        <v>8.3747258629299302E-5</v>
      </c>
      <c r="J4">
        <v>3.4235103248658749E-4</v>
      </c>
      <c r="K4">
        <v>6.0492681129785834E-2</v>
      </c>
      <c r="L4">
        <v>0.15865525393145713</v>
      </c>
    </row>
    <row r="5" spans="2:12" x14ac:dyDescent="0.35">
      <c r="B5" s="1" t="s">
        <v>2</v>
      </c>
      <c r="C5">
        <v>0</v>
      </c>
      <c r="H5">
        <v>-4.8000000000000007</v>
      </c>
      <c r="I5">
        <v>8.6254232474303633E-5</v>
      </c>
      <c r="J5">
        <v>3.5085038291449155E-4</v>
      </c>
      <c r="K5">
        <v>6.2004681152684267E-2</v>
      </c>
      <c r="L5">
        <v>0.16478012998031044</v>
      </c>
    </row>
    <row r="6" spans="2:12" x14ac:dyDescent="0.35">
      <c r="B6" s="1" t="s">
        <v>3</v>
      </c>
      <c r="C6">
        <v>1</v>
      </c>
      <c r="H6">
        <v>-4.7000000000000011</v>
      </c>
      <c r="I6">
        <v>8.8849868006336312E-5</v>
      </c>
      <c r="J6">
        <v>3.5960483419117395E-4</v>
      </c>
      <c r="K6">
        <v>6.3514764117297243E-2</v>
      </c>
      <c r="L6">
        <v>0.17105612630848172</v>
      </c>
    </row>
    <row r="7" spans="2:12" x14ac:dyDescent="0.35">
      <c r="B7" s="1" t="s">
        <v>10</v>
      </c>
      <c r="C7">
        <v>-1</v>
      </c>
      <c r="E7" s="2"/>
      <c r="H7">
        <v>-4.6000000000000014</v>
      </c>
      <c r="I7">
        <v>9.1537802129834696E-5</v>
      </c>
      <c r="J7">
        <v>3.6862343294619127E-4</v>
      </c>
      <c r="K7">
        <v>6.50209733424989E-2</v>
      </c>
      <c r="L7">
        <v>0.1774829537232322</v>
      </c>
    </row>
    <row r="8" spans="2:12" x14ac:dyDescent="0.35">
      <c r="B8" s="1" t="s">
        <v>11</v>
      </c>
      <c r="C8">
        <v>4</v>
      </c>
      <c r="H8">
        <v>-4.5000000000000018</v>
      </c>
      <c r="I8">
        <v>9.4321842207431393E-5</v>
      </c>
      <c r="J8">
        <v>3.7791559794958518E-4</v>
      </c>
      <c r="K8">
        <v>6.6521312474688676E-2</v>
      </c>
      <c r="L8">
        <v>0.18406012534675942</v>
      </c>
    </row>
    <row r="9" spans="2:12" x14ac:dyDescent="0.35">
      <c r="B9" s="1" t="s">
        <v>4</v>
      </c>
      <c r="C9" s="2" cm="1">
        <f t="array" ref="C9">_xll.\VARIATE.JOHNSON(gamma, delta, lambda, xi)</f>
        <v>2540972209616</v>
      </c>
      <c r="D9" s="2"/>
      <c r="H9">
        <v>-4.4000000000000021</v>
      </c>
      <c r="I9">
        <v>9.7205975075748729E-5</v>
      </c>
      <c r="J9">
        <v>3.8749113760405685E-4</v>
      </c>
      <c r="K9">
        <v>6.8013749594635853E-2</v>
      </c>
      <c r="L9">
        <v>0.19078695285251052</v>
      </c>
    </row>
    <row r="10" spans="2:12" x14ac:dyDescent="0.35">
      <c r="B10" s="4" t="s">
        <v>8</v>
      </c>
      <c r="H10">
        <v>-4.3000000000000025</v>
      </c>
      <c r="I10">
        <v>1.0019437659376204E-4</v>
      </c>
      <c r="J10">
        <v>3.9736026836517668E-4</v>
      </c>
      <c r="K10">
        <v>6.9496221532749078E-2</v>
      </c>
      <c r="L10">
        <v>0.19766254312269227</v>
      </c>
    </row>
    <row r="11" spans="2:12" x14ac:dyDescent="0.35">
      <c r="B11">
        <v>1</v>
      </c>
      <c r="C11" cm="1">
        <f t="array" ref="C11">_xll.JOHNSON.MOMENT(Johnson,B11)</f>
        <v>10</v>
      </c>
      <c r="H11">
        <v>-4.2000000000000028</v>
      </c>
      <c r="I11">
        <v>1.0329142175855919E-4</v>
      </c>
      <c r="J11">
        <v>4.0753363414458565E-4</v>
      </c>
      <c r="K11">
        <v>7.0966638381221789E-2</v>
      </c>
      <c r="L11">
        <v>0.20468579534725251</v>
      </c>
    </row>
    <row r="12" spans="2:12" x14ac:dyDescent="0.35">
      <c r="B12">
        <v>2</v>
      </c>
      <c r="C12" cm="1">
        <f t="array" ref="C12">_xll.JOHNSON.MOMENT(Johnson,B12)</f>
        <v>103.19452804946532</v>
      </c>
      <c r="H12">
        <v>-4.1000000000000032</v>
      </c>
      <c r="I12">
        <v>1.065016954258232E-4</v>
      </c>
      <c r="J12">
        <v>4.1802232675458573E-4</v>
      </c>
      <c r="K12">
        <v>7.2422888190370627E-2</v>
      </c>
      <c r="L12">
        <v>0.21185539858339653</v>
      </c>
    </row>
    <row r="13" spans="2:12" x14ac:dyDescent="0.35">
      <c r="B13">
        <v>3</v>
      </c>
      <c r="C13" cm="1">
        <f t="array" ref="C13">_xll.JOHNSON.MOMENT(Johnson,B13)</f>
        <v>1095.8358414839597</v>
      </c>
      <c r="H13">
        <v>-4.0000000000000036</v>
      </c>
      <c r="I13">
        <v>1.0983000367506436E-4</v>
      </c>
      <c r="J13">
        <v>4.2883790745673611E-4</v>
      </c>
      <c r="K13">
        <v>7.3862841835390672E-2</v>
      </c>
      <c r="L13">
        <v>0.21916982979337724</v>
      </c>
    </row>
    <row r="14" spans="2:12" x14ac:dyDescent="0.35">
      <c r="B14">
        <v>4</v>
      </c>
      <c r="C14" cm="1">
        <f t="array" ref="C14">_xll.JOHNSON.MOMENT(Johnson,B14)</f>
        <v>12286.017050009947</v>
      </c>
      <c r="H14">
        <v>-3.9000000000000035</v>
      </c>
      <c r="I14">
        <v>1.1328138586254344E-4</v>
      </c>
      <c r="J14">
        <v>4.3999242968095764E-4</v>
      </c>
      <c r="K14">
        <v>7.5284358038701038E-2</v>
      </c>
      <c r="L14">
        <v>0.22662735237686799</v>
      </c>
    </row>
    <row r="15" spans="2:12" x14ac:dyDescent="0.35">
      <c r="B15" s="1" t="s">
        <v>21</v>
      </c>
      <c r="C15">
        <f>C11</f>
        <v>10</v>
      </c>
      <c r="E15" s="2"/>
      <c r="H15">
        <v>-3.8000000000000034</v>
      </c>
      <c r="I15">
        <v>1.1686112740796172E-4</v>
      </c>
      <c r="J15">
        <v>4.5149846298614404E-4</v>
      </c>
      <c r="K15">
        <v>7.6685288532059942E-2</v>
      </c>
      <c r="L15">
        <v>0.23422601521269465</v>
      </c>
    </row>
    <row r="16" spans="2:12" x14ac:dyDescent="0.35">
      <c r="B16" s="1" t="s">
        <v>22</v>
      </c>
      <c r="C16">
        <f>SQRT(C12-C11^2)</f>
        <v>1.787324270932759</v>
      </c>
      <c r="H16">
        <v>-3.7000000000000033</v>
      </c>
      <c r="I16">
        <v>1.2057477336439642E-4</v>
      </c>
      <c r="J16">
        <v>4.6336911833849692E-4</v>
      </c>
      <c r="K16">
        <v>7.8063483341690262E-2</v>
      </c>
      <c r="L16">
        <v>0.24196365222307276</v>
      </c>
    </row>
    <row r="17" spans="2:12" x14ac:dyDescent="0.35">
      <c r="B17" s="1" t="s">
        <v>9</v>
      </c>
      <c r="C17" s="2" cm="1">
        <f t="array" ref="C17">_xll.\VARIATE.NORMAL(mu, sigma)</f>
        <v>2541180997344</v>
      </c>
      <c r="D17" s="2"/>
      <c r="H17">
        <v>-3.6000000000000032</v>
      </c>
      <c r="I17">
        <v>1.2442814282461969E-4</v>
      </c>
      <c r="J17">
        <v>4.7561807478779805E-4</v>
      </c>
      <c r="K17">
        <v>7.9416796178787011E-2</v>
      </c>
      <c r="L17">
        <v>0.24983788247177674</v>
      </c>
    </row>
    <row r="18" spans="2:12" x14ac:dyDescent="0.35">
      <c r="H18">
        <v>-3.5000000000000031</v>
      </c>
      <c r="I18">
        <v>1.284273442209066E-4</v>
      </c>
      <c r="J18">
        <v>4.8825960762854947E-4</v>
      </c>
      <c r="K18">
        <v>8.0743089916978511E-2</v>
      </c>
      <c r="L18">
        <v>0.2578461108058645</v>
      </c>
    </row>
    <row r="19" spans="2:12" x14ac:dyDescent="0.35">
      <c r="B19">
        <v>-5</v>
      </c>
      <c r="C19">
        <v>5</v>
      </c>
      <c r="D19">
        <v>0.1</v>
      </c>
      <c r="H19">
        <v>-3.400000000000003</v>
      </c>
      <c r="I19">
        <v>1.3257879157972124E-4</v>
      </c>
      <c r="J19">
        <v>5.0130861813879601E-4</v>
      </c>
      <c r="K19">
        <v>8.2040242137593714E-2</v>
      </c>
      <c r="L19">
        <v>0.26598552904870032</v>
      </c>
    </row>
    <row r="20" spans="2:12" x14ac:dyDescent="0.35">
      <c r="H20">
        <v>-3.3000000000000029</v>
      </c>
      <c r="I20">
        <v>1.368892217973088E-4</v>
      </c>
      <c r="J20">
        <v>5.1478066499416331E-4</v>
      </c>
      <c r="K20">
        <v>8.3306150722949876E-2</v>
      </c>
      <c r="L20">
        <v>0.27425311775007333</v>
      </c>
    </row>
    <row r="21" spans="2:12" x14ac:dyDescent="0.35">
      <c r="B21" s="1" t="s">
        <v>14</v>
      </c>
      <c r="C21">
        <f ca="1">_xlfn.NORM.S.INV(RAND())</f>
        <v>0.79626444700830856</v>
      </c>
      <c r="E21" t="e">
        <f t="array" aca="1" ref="E21:F21" ca="1">_xll.MONTE.STDEV(Z)</f>
        <v>#NAME?</v>
      </c>
      <c r="F21" t="e">
        <f ca="1"/>
        <v>#NAME?</v>
      </c>
      <c r="H21">
        <v>-3.2000000000000028</v>
      </c>
      <c r="I21">
        <v>1.4136571300723934E-4</v>
      </c>
      <c r="J21">
        <v>5.2869199746397033E-4</v>
      </c>
      <c r="K21">
        <v>8.4538739477327804E-2</v>
      </c>
      <c r="L21">
        <v>0.28264564849720042</v>
      </c>
    </row>
    <row r="22" spans="2:12" x14ac:dyDescent="0.35">
      <c r="B22" s="1" t="s">
        <v>15</v>
      </c>
      <c r="C22">
        <f ca="1">(Z-gamma)/delta</f>
        <v>0.79626444700830856</v>
      </c>
      <c r="E22" t="e">
        <f t="array" aca="1" ref="E22:F22" ca="1">_xll.MONTE.STDEV(C22)</f>
        <v>#NAME?</v>
      </c>
      <c r="F22" t="e">
        <f ca="1"/>
        <v>#NAME?</v>
      </c>
      <c r="H22">
        <v>-3.1000000000000028</v>
      </c>
      <c r="I22">
        <v>1.4601570411638913E-4</v>
      </c>
      <c r="J22">
        <v>5.4305959050177099E-4</v>
      </c>
      <c r="K22">
        <v>8.5735963754845934E-2</v>
      </c>
      <c r="L22">
        <v>0.29115968678834614</v>
      </c>
    </row>
    <row r="23" spans="2:12" x14ac:dyDescent="0.35">
      <c r="B23" s="1" t="s">
        <v>16</v>
      </c>
      <c r="C23">
        <f ca="1">SINH(C22)</f>
        <v>0.88311610793408302</v>
      </c>
      <c r="E23" t="e">
        <f t="array" aca="1" ref="E23:F23" ca="1">_xll.MONTE.STDEV(C23)</f>
        <v>#NAME?</v>
      </c>
      <c r="F23" t="e">
        <f ca="1"/>
        <v>#NAME?</v>
      </c>
      <c r="H23">
        <v>-3.0000000000000027</v>
      </c>
      <c r="I23">
        <v>1.5084701559173164E-4</v>
      </c>
      <c r="J23">
        <v>5.5790118185111703E-4</v>
      </c>
      <c r="K23">
        <v>8.6895816073086982E-2</v>
      </c>
      <c r="L23">
        <v>0.29979159546869572</v>
      </c>
    </row>
    <row r="24" spans="2:12" x14ac:dyDescent="0.35">
      <c r="B24">
        <v>1</v>
      </c>
      <c r="C24">
        <f ca="1">POWER($C$23,B24)</f>
        <v>0.88311610793408302</v>
      </c>
      <c r="D24" cm="1">
        <f t="array" ref="D24">_xll.JOHNSON.Esinh_k(Johnson,B24)</f>
        <v>0</v>
      </c>
      <c r="E24" t="e">
        <f t="array" aca="1" ref="E24:F24" ca="1">_xll.MONTE.STDEV(C24)</f>
        <v>#NAME?</v>
      </c>
      <c r="F24" t="e">
        <f ca="1"/>
        <v>#NAME?</v>
      </c>
      <c r="G24" t="e">
        <f ca="1">(D24-E24)/F24</f>
        <v>#NAME?</v>
      </c>
      <c r="H24">
        <v>-2.9000000000000026</v>
      </c>
      <c r="I24">
        <v>1.5586787158670251E-4</v>
      </c>
      <c r="J24">
        <v>5.7323531129627181E-4</v>
      </c>
      <c r="K24">
        <v>8.8016331691074839E-2</v>
      </c>
      <c r="L24">
        <v>0.30853753872598666</v>
      </c>
    </row>
    <row r="25" spans="2:12" x14ac:dyDescent="0.35">
      <c r="B25">
        <v>2</v>
      </c>
      <c r="C25">
        <f ca="1">POWER($C$23,B25)</f>
        <v>0.77989406009264295</v>
      </c>
      <c r="D25" cm="1">
        <f t="array" ref="D25">_xll.JOHNSON.Esinh_k(Johnson,B25)</f>
        <v>3.1945280494653252</v>
      </c>
      <c r="E25" t="e">
        <f t="array" aca="1" ref="E25:F25" ca="1">_xll.MONTE.STDEV(C25)</f>
        <v>#NAME?</v>
      </c>
      <c r="F25" t="e">
        <f ca="1"/>
        <v>#NAME?</v>
      </c>
      <c r="G25" t="e">
        <f ca="1">(D25-E25)/F25</f>
        <v>#NAME?</v>
      </c>
      <c r="H25">
        <v>-2.8000000000000025</v>
      </c>
      <c r="I25">
        <v>1.6108692350282403E-4</v>
      </c>
      <c r="J25">
        <v>5.8908136219676388E-4</v>
      </c>
      <c r="K25">
        <v>8.909559413004578E-2</v>
      </c>
      <c r="L25">
        <v>0.31739348664125883</v>
      </c>
    </row>
    <row r="26" spans="2:12" x14ac:dyDescent="0.35">
      <c r="B26">
        <v>3</v>
      </c>
      <c r="C26">
        <f ca="1">POWER($C$23,B26)</f>
        <v>0.68873700694992468</v>
      </c>
      <c r="D26" cm="1">
        <f t="array" ref="D26">_xll.JOHNSON.Esinh_k(Johnson,B26)</f>
        <v>0</v>
      </c>
      <c r="E26" t="e">
        <f t="array" aca="1" ref="E26:F26" ca="1">_xll.MONTE.STDEV(C26)</f>
        <v>#NAME?</v>
      </c>
      <c r="F26" t="e">
        <f ca="1"/>
        <v>#NAME?</v>
      </c>
      <c r="G26" t="e">
        <f ca="1">(D26-E26)/F26</f>
        <v>#NAME?</v>
      </c>
      <c r="H26">
        <v>-2.7000000000000024</v>
      </c>
      <c r="I26">
        <v>1.6651327508980198E-4</v>
      </c>
      <c r="J26">
        <v>6.0545960545377309E-4</v>
      </c>
      <c r="K26">
        <v>9.0131740615411945E-2</v>
      </c>
      <c r="L26">
        <v>0.32635522028791986</v>
      </c>
    </row>
    <row r="27" spans="2:12" x14ac:dyDescent="0.35">
      <c r="B27">
        <v>4</v>
      </c>
      <c r="C27">
        <f ca="1">POWER($C$23,B27)</f>
        <v>0.60823474496778696</v>
      </c>
      <c r="D27" cm="1">
        <f t="array" ref="D27">_xll.JOHNSON.Esinh_k(Johnson,B27)</f>
        <v>369.30022033075073</v>
      </c>
      <c r="E27" t="e">
        <f t="array" aca="1" ref="E27:F27" ca="1">_xll.MONTE.STDEV(C27)</f>
        <v>#NAME?</v>
      </c>
      <c r="F27" t="e">
        <f ca="1"/>
        <v>#NAME?</v>
      </c>
      <c r="G27" t="e">
        <f ca="1">(D27-E27)/F27</f>
        <v>#NAME?</v>
      </c>
      <c r="H27">
        <v>-2.6000000000000023</v>
      </c>
      <c r="I27">
        <v>1.721565091954598E-4</v>
      </c>
      <c r="J27">
        <v>6.2239124606822127E-4</v>
      </c>
      <c r="K27">
        <v>9.1122967418376583E-2</v>
      </c>
      <c r="L27">
        <v>0.33541833737016929</v>
      </c>
    </row>
    <row r="28" spans="2:12" x14ac:dyDescent="0.35">
      <c r="H28">
        <v>-2.5000000000000022</v>
      </c>
      <c r="I28">
        <v>1.7802671628575889E-4</v>
      </c>
      <c r="J28">
        <v>6.3989847246143094E-4</v>
      </c>
      <c r="K28">
        <v>9.2067535075830792E-2</v>
      </c>
      <c r="L28">
        <v>0.34457825838967565</v>
      </c>
    </row>
    <row r="29" spans="2:12" x14ac:dyDescent="0.35">
      <c r="B29" s="1" t="s">
        <v>17</v>
      </c>
      <c r="C29" cm="1">
        <f t="array" aca="1" ref="C29" ca="1">_xll.JOHNSON.X(Johnson,Z)</f>
        <v>10.883116107934082</v>
      </c>
      <c r="D29">
        <f>mu</f>
        <v>-1</v>
      </c>
      <c r="E29" t="e">
        <f t="array" aca="1" ref="E29:F29" ca="1">_xll.MONTE.STDEV(C29)</f>
        <v>#NAME?</v>
      </c>
      <c r="F29" t="e">
        <f ca="1"/>
        <v>#NAME?</v>
      </c>
      <c r="G29" t="e">
        <f ca="1">(D29-E29)/F29</f>
        <v>#NAME?</v>
      </c>
      <c r="H29">
        <v>-2.4000000000000021</v>
      </c>
      <c r="I29">
        <v>1.8413452486478035E-4</v>
      </c>
      <c r="J29">
        <v>6.5800450874142768E-4</v>
      </c>
      <c r="K29">
        <v>9.2963773467442182E-2</v>
      </c>
      <c r="L29">
        <v>0.35383023332727603</v>
      </c>
    </row>
    <row r="30" spans="2:12" x14ac:dyDescent="0.35">
      <c r="H30">
        <v>-2.300000000000002</v>
      </c>
      <c r="I30">
        <v>1.9049113393504295E-4</v>
      </c>
      <c r="J30">
        <v>6.7673367011206187E-4</v>
      </c>
      <c r="K30">
        <v>9.3810086729234451E-2</v>
      </c>
      <c r="L30">
        <v>0.36316934882438068</v>
      </c>
    </row>
    <row r="31" spans="2:12" x14ac:dyDescent="0.35">
      <c r="H31">
        <v>-2.200000000000002</v>
      </c>
      <c r="I31">
        <v>1.9710834764993337E-4</v>
      </c>
      <c r="J31">
        <v>6.9611142163672479E-4</v>
      </c>
      <c r="K31">
        <v>9.4604957983454835E-2</v>
      </c>
      <c r="L31">
        <v>0.37259053584671581</v>
      </c>
    </row>
    <row r="32" spans="2:12" x14ac:dyDescent="0.35">
      <c r="H32">
        <v>-2.1000000000000019</v>
      </c>
      <c r="I32">
        <v>2.0399861232245941E-4</v>
      </c>
      <c r="J32">
        <v>7.1616444058353323E-4</v>
      </c>
      <c r="K32">
        <v>9.5346953865130993E-2</v>
      </c>
      <c r="L32">
        <v>0.38208857781104716</v>
      </c>
    </row>
    <row r="33" spans="8:12" x14ac:dyDescent="0.35">
      <c r="H33">
        <v>-2.0000000000000018</v>
      </c>
      <c r="I33">
        <v>2.1117505596806582E-4</v>
      </c>
      <c r="J33">
        <v>7.3692068259628707E-4</v>
      </c>
      <c r="K33">
        <v>9.6034728826426163E-2</v>
      </c>
      <c r="L33">
        <v>0.39165811915360504</v>
      </c>
    </row>
    <row r="34" spans="8:12" x14ac:dyDescent="0.35">
      <c r="H34">
        <v>-1.9000000000000017</v>
      </c>
      <c r="I34">
        <v>2.1865153057401952E-4</v>
      </c>
      <c r="J34">
        <v>7.5840945195493337E-4</v>
      </c>
      <c r="K34">
        <v>9.6667029200712296E-2</v>
      </c>
      <c r="L34">
        <v>0.40129367431707608</v>
      </c>
    </row>
    <row r="35" spans="8:12" x14ac:dyDescent="0.35">
      <c r="H35">
        <v>-1.8000000000000016</v>
      </c>
      <c r="I35">
        <v>2.2644265730395862E-4</v>
      </c>
      <c r="J35">
        <v>7.8066147620731163E-4</v>
      </c>
      <c r="K35">
        <v>9.7242697009187348E-2</v>
      </c>
      <c r="L35">
        <v>0.41098963713127024</v>
      </c>
    </row>
    <row r="36" spans="8:12" x14ac:dyDescent="0.35">
      <c r="H36">
        <v>-1.7000000000000015</v>
      </c>
      <c r="I36">
        <v>2.3456387486377482E-4</v>
      </c>
      <c r="J36">
        <v>8.0370898547799108E-4</v>
      </c>
      <c r="K36">
        <v>9.7760673493863956E-2</v>
      </c>
      <c r="L36">
        <v>0.42074029056089679</v>
      </c>
    </row>
    <row r="37" spans="8:12" x14ac:dyDescent="0.35">
      <c r="H37">
        <v>-1.6000000000000014</v>
      </c>
      <c r="I37">
        <v>2.4303149127418637E-4</v>
      </c>
      <c r="J37">
        <v>8.2758579678143818E-4</v>
      </c>
      <c r="K37">
        <v>9.8220002361844805E-2</v>
      </c>
      <c r="L37">
        <v>0.43053981679232617</v>
      </c>
    </row>
    <row r="38" spans="8:12" x14ac:dyDescent="0.35">
      <c r="H38">
        <v>-1.5000000000000013</v>
      </c>
      <c r="I38">
        <v>2.5186273931632137E-4</v>
      </c>
      <c r="J38">
        <v>8.5232740369423077E-4</v>
      </c>
      <c r="K38">
        <v>9.8619832726972223E-2</v>
      </c>
      <c r="L38">
        <v>0.44038230762975733</v>
      </c>
    </row>
    <row r="39" spans="8:12" x14ac:dyDescent="0.35">
      <c r="H39">
        <v>-1.4000000000000012</v>
      </c>
      <c r="I39">
        <v>2.6107583593956138E-4</v>
      </c>
      <c r="J39">
        <v>8.7797107176706968E-4</v>
      </c>
      <c r="K39">
        <v>9.8959421736187367E-2</v>
      </c>
      <c r="L39">
        <v>0.45026177516988697</v>
      </c>
    </row>
    <row r="40" spans="8:12" x14ac:dyDescent="0.35">
      <c r="H40">
        <v>-1.3000000000000012</v>
      </c>
      <c r="I40">
        <v>2.7069004594597394E-4</v>
      </c>
      <c r="J40">
        <v>9.0455594008875817E-4</v>
      </c>
      <c r="K40">
        <v>9.9238136869252938E-2</v>
      </c>
      <c r="L40">
        <v>0.4601721627229709</v>
      </c>
    </row>
    <row r="41" spans="8:12" x14ac:dyDescent="0.35">
      <c r="H41">
        <v>-1.2000000000000011</v>
      </c>
      <c r="I41">
        <v>2.8072575029314045E-4</v>
      </c>
      <c r="J41">
        <v>9.3212312944673803E-4</v>
      </c>
      <c r="K41">
        <v>9.9455457901874281E-2</v>
      </c>
      <c r="L41">
        <v>0.47010735594710512</v>
      </c>
    </row>
    <row r="42" spans="8:12" x14ac:dyDescent="0.35">
      <c r="H42">
        <v>-1.100000000000001</v>
      </c>
      <c r="I42">
        <v>2.9120451938725427E-4</v>
      </c>
      <c r="J42">
        <v>9.6071585756402067E-4</v>
      </c>
      <c r="K42">
        <v>9.9610978523690982E-2</v>
      </c>
      <c r="L42">
        <v>0.4800611941616274</v>
      </c>
    </row>
    <row r="43" spans="8:12" x14ac:dyDescent="0.35">
      <c r="H43">
        <v>-1.0000000000000009</v>
      </c>
      <c r="I43">
        <v>3.0214919177136917E-4</v>
      </c>
      <c r="J43">
        <v>9.9037956193170906E-4</v>
      </c>
      <c r="K43">
        <v>9.9704407604095449E-2</v>
      </c>
      <c r="L43">
        <v>0.49002748180476186</v>
      </c>
    </row>
    <row r="44" spans="8:12" x14ac:dyDescent="0.35">
      <c r="H44">
        <v>-0.90000000000000091</v>
      </c>
      <c r="I44">
        <v>3.1358395864985425E-4</v>
      </c>
      <c r="J44">
        <v>1.0211620307984393E-3</v>
      </c>
      <c r="K44">
        <v>9.9735570100358162E-2</v>
      </c>
      <c r="L44">
        <v>0.49999999999999989</v>
      </c>
    </row>
    <row r="45" spans="8:12" x14ac:dyDescent="0.35">
      <c r="H45">
        <v>-0.80000000000000093</v>
      </c>
      <c r="I45">
        <v>3.2553445472984291E-4</v>
      </c>
      <c r="J45">
        <v>1.0531135429236449E-3</v>
      </c>
      <c r="K45">
        <v>9.9704407604095449E-2</v>
      </c>
      <c r="L45">
        <v>0.50997251819523792</v>
      </c>
    </row>
    <row r="46" spans="8:12" x14ac:dyDescent="0.35">
      <c r="H46">
        <v>-0.70000000000000095</v>
      </c>
      <c r="I46">
        <v>3.3802785590409312E-4</v>
      </c>
      <c r="J46">
        <v>1.0862870167527294E-3</v>
      </c>
      <c r="K46">
        <v>9.9610978523690996E-2</v>
      </c>
      <c r="L46">
        <v>0.51993880583837238</v>
      </c>
    </row>
    <row r="47" spans="8:12" x14ac:dyDescent="0.35">
      <c r="H47">
        <v>-0.60000000000000098</v>
      </c>
      <c r="I47">
        <v>3.5109298434767423E-4</v>
      </c>
      <c r="J47">
        <v>1.1207381697263541E-3</v>
      </c>
      <c r="K47">
        <v>9.9455457901874281E-2</v>
      </c>
      <c r="L47">
        <v>0.52989264405289471</v>
      </c>
    </row>
    <row r="48" spans="8:12" x14ac:dyDescent="0.35">
      <c r="H48">
        <v>-0.500000000000001</v>
      </c>
      <c r="I48">
        <v>3.6476042165363838E-4</v>
      </c>
      <c r="J48">
        <v>1.1565256884952801E-3</v>
      </c>
      <c r="K48">
        <v>9.9238136869252938E-2</v>
      </c>
      <c r="L48">
        <v>0.53982783727702888</v>
      </c>
    </row>
    <row r="49" spans="8:12" x14ac:dyDescent="0.35">
      <c r="H49">
        <v>-0.40000000000000102</v>
      </c>
      <c r="I49">
        <v>3.790626306909701E-4</v>
      </c>
      <c r="J49">
        <v>1.1937114108799274E-3</v>
      </c>
      <c r="K49">
        <v>9.8959421736187367E-2</v>
      </c>
      <c r="L49">
        <v>0.54973822483011281</v>
      </c>
    </row>
    <row r="50" spans="8:12" x14ac:dyDescent="0.35">
      <c r="H50">
        <v>-0.30000000000000104</v>
      </c>
      <c r="I50">
        <v>3.9403408693210326E-4</v>
      </c>
      <c r="J50">
        <v>1.2323605204815347E-3</v>
      </c>
      <c r="K50">
        <v>9.8619832726972223E-2</v>
      </c>
      <c r="L50">
        <v>0.55961769237024239</v>
      </c>
    </row>
    <row r="51" spans="8:12" x14ac:dyDescent="0.35">
      <c r="H51">
        <v>-0.20000000000000104</v>
      </c>
      <c r="I51">
        <v>4.0971142006786758E-4</v>
      </c>
      <c r="J51">
        <v>1.2725417549344087E-3</v>
      </c>
      <c r="K51">
        <v>9.8220002361844805E-2</v>
      </c>
      <c r="L51">
        <v>0.56946018320767355</v>
      </c>
    </row>
    <row r="52" spans="8:12" x14ac:dyDescent="0.35">
      <c r="H52">
        <v>-0.10000000000000103</v>
      </c>
      <c r="I52">
        <v>4.2613356680561013E-4</v>
      </c>
      <c r="J52">
        <v>1.3143276288702377E-3</v>
      </c>
      <c r="K52">
        <v>9.7760673493863956E-2</v>
      </c>
      <c r="L52">
        <v>0.57925970943910288</v>
      </c>
    </row>
    <row r="53" spans="8:12" x14ac:dyDescent="0.35">
      <c r="H53">
        <v>-1.0269562977782698E-15</v>
      </c>
      <c r="I53">
        <v>4.4334193583221102E-4</v>
      </c>
      <c r="J53">
        <v>1.3577946727624246E-3</v>
      </c>
      <c r="K53">
        <v>9.7242697009187362E-2</v>
      </c>
      <c r="L53">
        <v>0.58901036286872954</v>
      </c>
    </row>
    <row r="54" spans="8:12" x14ac:dyDescent="0.35">
      <c r="H54">
        <v>9.9999999999998979E-2</v>
      </c>
      <c r="I54">
        <v>4.6138058601875501E-4</v>
      </c>
      <c r="J54">
        <v>1.4030236889187586E-3</v>
      </c>
      <c r="K54">
        <v>9.6667029200712296E-2</v>
      </c>
      <c r="L54">
        <v>0.5987063256829237</v>
      </c>
    </row>
    <row r="55" spans="8:12" x14ac:dyDescent="0.35">
      <c r="H55">
        <v>0.19999999999999898</v>
      </c>
      <c r="I55">
        <v>4.8029641904868324E-4</v>
      </c>
      <c r="J55">
        <v>1.4501000260063734E-3</v>
      </c>
      <c r="K55">
        <v>9.6034728826426205E-2</v>
      </c>
      <c r="L55">
        <v>0.60834188084639473</v>
      </c>
    </row>
    <row r="56" spans="8:12" x14ac:dyDescent="0.35">
      <c r="H56">
        <v>0.29999999999999899</v>
      </c>
      <c r="I56">
        <v>5.0013938776761015E-4</v>
      </c>
      <c r="J56">
        <v>1.4991138736132337E-3</v>
      </c>
      <c r="K56">
        <v>9.5346953865131007E-2</v>
      </c>
      <c r="L56">
        <v>0.61791142218895256</v>
      </c>
    </row>
    <row r="57" spans="8:12" x14ac:dyDescent="0.35">
      <c r="H57">
        <v>0.39999999999999902</v>
      </c>
      <c r="I57">
        <v>5.2096272168181709E-4</v>
      </c>
      <c r="J57">
        <v>1.5501605784903338E-3</v>
      </c>
      <c r="K57">
        <v>9.4604957983454849E-2</v>
      </c>
      <c r="L57">
        <v>0.62740946415328391</v>
      </c>
    </row>
    <row r="58" spans="8:12" x14ac:dyDescent="0.35">
      <c r="H58">
        <v>0.499999999999999</v>
      </c>
      <c r="I58">
        <v>5.4282317117530158E-4</v>
      </c>
      <c r="J58">
        <v>1.6033409842656776E-3</v>
      </c>
      <c r="K58">
        <v>9.3810086729234465E-2</v>
      </c>
      <c r="L58">
        <v>0.63683065117561899</v>
      </c>
    </row>
    <row r="59" spans="8:12" x14ac:dyDescent="0.35">
      <c r="H59">
        <v>0.59999999999999898</v>
      </c>
      <c r="I59">
        <v>5.6578127217381724E-4</v>
      </c>
      <c r="J59">
        <v>1.6587617965870827E-3</v>
      </c>
      <c r="K59">
        <v>9.2963773467442223E-2</v>
      </c>
      <c r="L59">
        <v>0.64616976667272374</v>
      </c>
    </row>
    <row r="60" spans="8:12" x14ac:dyDescent="0.35">
      <c r="H60">
        <v>0.69999999999999896</v>
      </c>
      <c r="I60">
        <v>5.8990163316033795E-4</v>
      </c>
      <c r="J60">
        <v>1.7165359758324339E-3</v>
      </c>
      <c r="K60">
        <v>9.2067535075830834E-2</v>
      </c>
      <c r="L60">
        <v>0.65542174161032407</v>
      </c>
    </row>
    <row r="61" spans="8:12" x14ac:dyDescent="0.35">
      <c r="H61">
        <v>0.79999999999999893</v>
      </c>
      <c r="I61">
        <v>6.1525324664212812E-4</v>
      </c>
      <c r="J61">
        <v>1.7767831597259032E-3</v>
      </c>
      <c r="K61">
        <v>9.1122967418376624E-2</v>
      </c>
      <c r="L61">
        <v>0.66458166262983043</v>
      </c>
    </row>
    <row r="62" spans="8:12" x14ac:dyDescent="0.35">
      <c r="H62">
        <v>0.89999999999999891</v>
      </c>
      <c r="I62">
        <v>6.4190982738727758E-4</v>
      </c>
      <c r="J62">
        <v>1.8396301184185337E-3</v>
      </c>
      <c r="K62">
        <v>9.0131740615411987E-2</v>
      </c>
      <c r="L62">
        <v>0.67364477971207992</v>
      </c>
    </row>
    <row r="63" spans="8:12" x14ac:dyDescent="0.35">
      <c r="H63">
        <v>0.99999999999999889</v>
      </c>
      <c r="I63">
        <v>6.6995017999100018E-4</v>
      </c>
      <c r="J63">
        <v>1.9052112448371128E-3</v>
      </c>
      <c r="K63">
        <v>8.9095594130045822E-2</v>
      </c>
      <c r="L63">
        <v>0.6826065133587409</v>
      </c>
    </row>
    <row r="64" spans="8:12" x14ac:dyDescent="0.35">
      <c r="H64">
        <v>1.099999999999999</v>
      </c>
      <c r="I64">
        <v>6.9945859860222055E-4</v>
      </c>
      <c r="J64">
        <v>1.9736690833725423E-3</v>
      </c>
      <c r="K64">
        <v>8.8016331691074867E-2</v>
      </c>
      <c r="L64">
        <v>0.69146246127401301</v>
      </c>
    </row>
    <row r="65" spans="8:12" x14ac:dyDescent="0.35">
      <c r="H65">
        <v>1.1999999999999991</v>
      </c>
      <c r="I65">
        <v>7.3052530194237528E-4</v>
      </c>
      <c r="J65">
        <v>2.0451549002782343E-3</v>
      </c>
      <c r="K65">
        <v>8.6895816073087023E-2</v>
      </c>
      <c r="L65">
        <v>0.70020840453130395</v>
      </c>
    </row>
    <row r="66" spans="8:12" x14ac:dyDescent="0.35">
      <c r="H66">
        <v>1.2999999999999992</v>
      </c>
      <c r="I66">
        <v>7.6324690708499672E-4</v>
      </c>
      <c r="J66">
        <v>2.1198292994776269E-3</v>
      </c>
      <c r="K66">
        <v>8.5735963754845962E-2</v>
      </c>
      <c r="L66">
        <v>0.70884031321165353</v>
      </c>
    </row>
    <row r="67" spans="8:12" x14ac:dyDescent="0.35">
      <c r="H67">
        <v>1.3999999999999992</v>
      </c>
      <c r="I67">
        <v>7.9772694584083915E-4</v>
      </c>
      <c r="J67">
        <v>2.197862887846902E-3</v>
      </c>
      <c r="K67">
        <v>8.4538739477327859E-2</v>
      </c>
      <c r="L67">
        <v>0.71735435150279925</v>
      </c>
    </row>
    <row r="68" spans="8:12" x14ac:dyDescent="0.35">
      <c r="H68">
        <v>1.4999999999999993</v>
      </c>
      <c r="I68">
        <v>8.3407642801426054E-4</v>
      </c>
      <c r="J68">
        <v>2.2794369944418302E-3</v>
      </c>
      <c r="K68">
        <v>8.3306150722949904E-2</v>
      </c>
      <c r="L68">
        <v>0.72574688224992634</v>
      </c>
    </row>
    <row r="69" spans="8:12" x14ac:dyDescent="0.35">
      <c r="H69">
        <v>1.5999999999999994</v>
      </c>
      <c r="I69">
        <v>8.7241445626796076E-4</v>
      </c>
      <c r="J69">
        <v>2.3647444485889735E-3</v>
      </c>
      <c r="K69">
        <v>8.2040242137593769E-2</v>
      </c>
      <c r="L69">
        <v>0.73401447095129935</v>
      </c>
    </row>
    <row r="70" spans="8:12" x14ac:dyDescent="0.35">
      <c r="H70">
        <v>1.6999999999999995</v>
      </c>
      <c r="I70">
        <v>9.128688978616771E-4</v>
      </c>
      <c r="J70">
        <v>2.453990422261354E-3</v>
      </c>
      <c r="K70">
        <v>8.0743089916978567E-2</v>
      </c>
      <c r="L70">
        <v>0.74215388919413527</v>
      </c>
    </row>
    <row r="71" spans="8:12" x14ac:dyDescent="0.35">
      <c r="H71">
        <v>1.7999999999999996</v>
      </c>
      <c r="I71">
        <v>9.5557711912347377E-4</v>
      </c>
      <c r="J71">
        <v>2.547393342712756E-3</v>
      </c>
      <c r="K71">
        <v>7.9416796178787052E-2</v>
      </c>
      <c r="L71">
        <v>0.75016211752822293</v>
      </c>
    </row>
    <row r="72" spans="8:12" x14ac:dyDescent="0.35">
      <c r="H72">
        <v>1.8999999999999997</v>
      </c>
      <c r="I72">
        <v>1.0006867891784866E-3</v>
      </c>
      <c r="J72">
        <v>2.6451858819647178E-3</v>
      </c>
      <c r="K72">
        <v>7.8063483341690304E-2</v>
      </c>
      <c r="L72">
        <v>0.75803634777692697</v>
      </c>
    </row>
    <row r="73" spans="8:12" x14ac:dyDescent="0.35">
      <c r="H73">
        <v>1.9999999999999998</v>
      </c>
      <c r="I73">
        <v>1.0483567602092266E-3</v>
      </c>
      <c r="J73">
        <v>2.7476160304289454E-3</v>
      </c>
      <c r="K73">
        <v>7.6685288532059998E-2</v>
      </c>
      <c r="L73">
        <v>0.76577398478730496</v>
      </c>
    </row>
    <row r="74" spans="8:12" x14ac:dyDescent="0.35">
      <c r="H74">
        <v>2.0999999999999996</v>
      </c>
      <c r="I74">
        <v>1.0987580323649731E-3</v>
      </c>
      <c r="J74">
        <v>2.8549482627171496E-3</v>
      </c>
      <c r="K74">
        <v>7.5284358038701094E-2</v>
      </c>
      <c r="L74">
        <v>0.77337264762313174</v>
      </c>
    </row>
    <row r="75" spans="8:12" x14ac:dyDescent="0.35">
      <c r="H75">
        <v>2.1999999999999997</v>
      </c>
      <c r="I75">
        <v>1.1520748123883687E-3</v>
      </c>
      <c r="J75">
        <v>2.9674648045471264E-3</v>
      </c>
      <c r="K75">
        <v>7.3862841835390741E-2</v>
      </c>
      <c r="L75">
        <v>0.78083017020662249</v>
      </c>
    </row>
    <row r="76" spans="8:12" x14ac:dyDescent="0.35">
      <c r="H76">
        <v>2.2999999999999998</v>
      </c>
      <c r="I76">
        <v>1.2085056760998375E-3</v>
      </c>
      <c r="J76">
        <v>3.085467010615961E-3</v>
      </c>
      <c r="K76">
        <v>7.2422888190370682E-2</v>
      </c>
      <c r="L76">
        <v>0.78814460141660314</v>
      </c>
    </row>
    <row r="77" spans="8:12" x14ac:dyDescent="0.35">
      <c r="H77">
        <v>2.4</v>
      </c>
      <c r="I77">
        <v>1.2682648460918813E-3</v>
      </c>
      <c r="J77">
        <v>3.2092768643814384E-3</v>
      </c>
      <c r="K77">
        <v>7.0966638381221817E-2</v>
      </c>
      <c r="L77">
        <v>0.79531420465274738</v>
      </c>
    </row>
    <row r="78" spans="8:12" x14ac:dyDescent="0.35">
      <c r="H78">
        <v>2.5</v>
      </c>
      <c r="I78">
        <v>1.3315835973552292E-3</v>
      </c>
      <c r="J78">
        <v>3.3392386118973882E-3</v>
      </c>
      <c r="K78">
        <v>6.9496221532749106E-2</v>
      </c>
      <c r="L78">
        <v>0.80233745687730762</v>
      </c>
    </row>
    <row r="79" spans="8:12" x14ac:dyDescent="0.35">
      <c r="H79">
        <v>2.6</v>
      </c>
      <c r="I79">
        <v>1.3987118051098106E-3</v>
      </c>
      <c r="J79">
        <v>3.4757205431962257E-3</v>
      </c>
      <c r="K79">
        <v>6.8013749594635867E-2</v>
      </c>
      <c r="L79">
        <v>0.80921304714748943</v>
      </c>
    </row>
    <row r="80" spans="8:12" x14ac:dyDescent="0.35">
      <c r="H80">
        <v>2.7</v>
      </c>
      <c r="I80">
        <v>1.4699196508715442E-3</v>
      </c>
      <c r="J80">
        <v>3.6191169362248532E-3</v>
      </c>
      <c r="K80">
        <v>6.6521312474688704E-2</v>
      </c>
      <c r="L80">
        <v>0.81593987465324047</v>
      </c>
    </row>
    <row r="81" spans="8:12" x14ac:dyDescent="0.35">
      <c r="H81">
        <v>2.8000000000000003</v>
      </c>
      <c r="I81">
        <v>1.5454995047810504E-3</v>
      </c>
      <c r="J81">
        <v>3.7698501800405571E-3</v>
      </c>
      <c r="K81">
        <v>6.5020973342498914E-2</v>
      </c>
      <c r="L81">
        <v>0.82251704627676769</v>
      </c>
    </row>
    <row r="82" spans="8:12" x14ac:dyDescent="0.35">
      <c r="H82">
        <v>2.9000000000000004</v>
      </c>
      <c r="I82">
        <v>1.6257680044873617E-3</v>
      </c>
      <c r="J82">
        <v>3.9283730958890595E-3</v>
      </c>
      <c r="K82">
        <v>6.3514764117297243E-2</v>
      </c>
      <c r="L82">
        <v>0.82894387369151823</v>
      </c>
    </row>
    <row r="83" spans="8:12" x14ac:dyDescent="0.35">
      <c r="H83">
        <v>3.0000000000000004</v>
      </c>
      <c r="I83">
        <v>1.7110683534587493E-3</v>
      </c>
      <c r="J83">
        <v>4.0951714769393299E-3</v>
      </c>
      <c r="K83">
        <v>6.2004681152684267E-2</v>
      </c>
      <c r="L83">
        <v>0.83521987001968956</v>
      </c>
    </row>
    <row r="84" spans="8:12" x14ac:dyDescent="0.35">
      <c r="H84">
        <v>3.1000000000000005</v>
      </c>
      <c r="I84">
        <v>1.8017728645304777E-3</v>
      </c>
      <c r="J84">
        <v>4.2707668698832579E-3</v>
      </c>
      <c r="K84">
        <v>6.0492681129785834E-2</v>
      </c>
      <c r="L84">
        <v>0.84134474606854281</v>
      </c>
    </row>
    <row r="85" spans="8:12" x14ac:dyDescent="0.35">
      <c r="H85">
        <v>3.2000000000000006</v>
      </c>
      <c r="I85">
        <v>1.8982857778500318E-3</v>
      </c>
      <c r="J85">
        <v>4.4557196243518171E-3</v>
      </c>
      <c r="K85">
        <v>5.8980677169218128E-2</v>
      </c>
      <c r="L85">
        <v>0.84731840616688969</v>
      </c>
    </row>
    <row r="86" spans="8:12" x14ac:dyDescent="0.35">
      <c r="H86">
        <v>3.3000000000000007</v>
      </c>
      <c r="I86">
        <v>2.001046386206776E-3</v>
      </c>
      <c r="J86">
        <v>4.6506322392025901E-3</v>
      </c>
      <c r="K86">
        <v>5.7470535171058233E-2</v>
      </c>
      <c r="L86">
        <v>0.85314094362410409</v>
      </c>
    </row>
    <row r="87" spans="8:12" x14ac:dyDescent="0.35">
      <c r="H87">
        <v>3.4000000000000008</v>
      </c>
      <c r="I87">
        <v>2.1105325051088749E-3</v>
      </c>
      <c r="J87">
        <v>4.8561530382466578E-3</v>
      </c>
      <c r="K87">
        <v>5.5964070390809847E-2</v>
      </c>
      <c r="L87">
        <v>0.85881263583487111</v>
      </c>
    </row>
    <row r="88" spans="8:12" x14ac:dyDescent="0.35">
      <c r="H88">
        <v>3.5000000000000009</v>
      </c>
      <c r="I88">
        <v>2.2272643299805282E-3</v>
      </c>
      <c r="J88">
        <v>5.0729802119631739E-3</v>
      </c>
      <c r="K88">
        <v>5.4463044258137625E-2</v>
      </c>
      <c r="L88">
        <v>0.86433393905361733</v>
      </c>
    </row>
    <row r="89" spans="8:12" x14ac:dyDescent="0.35">
      <c r="H89">
        <v>3.600000000000001</v>
      </c>
      <c r="I89">
        <v>2.3518087285976808E-3</v>
      </c>
      <c r="J89">
        <v>5.3018662662685512E-3</v>
      </c>
      <c r="K89">
        <v>5.2969161443924849E-2</v>
      </c>
      <c r="L89">
        <v>0.86970548286319116</v>
      </c>
    </row>
    <row r="90" spans="8:12" x14ac:dyDescent="0.35">
      <c r="H90">
        <v>3.7000000000000011</v>
      </c>
      <c r="I90">
        <v>2.4847840234761783E-3</v>
      </c>
      <c r="J90">
        <v>5.5436229245410251E-3</v>
      </c>
      <c r="K90">
        <v>5.148406717999366E-2</v>
      </c>
      <c r="L90">
        <v>0.87492806436284987</v>
      </c>
    </row>
    <row r="91" spans="8:12" x14ac:dyDescent="0.35">
      <c r="H91">
        <v>3.8000000000000012</v>
      </c>
      <c r="I91">
        <v>2.6268653265101582E-3</v>
      </c>
      <c r="J91">
        <v>5.799126534942689E-3</v>
      </c>
      <c r="K91">
        <v>5.0009344834621924E-2</v>
      </c>
      <c r="L91">
        <v>0.88000264210098744</v>
      </c>
    </row>
    <row r="92" spans="8:12" x14ac:dyDescent="0.35">
      <c r="H92">
        <v>3.9000000000000012</v>
      </c>
      <c r="I92">
        <v>2.7787904968896416E-3</v>
      </c>
      <c r="J92">
        <v>6.069324041737989E-3</v>
      </c>
      <c r="K92">
        <v>4.8546513745803224E-2</v>
      </c>
      <c r="L92">
        <v>0.88493032977829178</v>
      </c>
    </row>
    <row r="93" spans="8:12" x14ac:dyDescent="0.35">
      <c r="H93">
        <v>4.0000000000000009</v>
      </c>
      <c r="I93">
        <v>2.9413668033931731E-3</v>
      </c>
      <c r="J93">
        <v>6.3552395869005962E-3</v>
      </c>
      <c r="K93">
        <v>4.7097027313031573E-2</v>
      </c>
      <c r="L93">
        <v>0.88971238974714872</v>
      </c>
    </row>
    <row r="94" spans="8:12" x14ac:dyDescent="0.35">
      <c r="H94">
        <v>4.1000000000000005</v>
      </c>
      <c r="I94">
        <v>3.11547838377419E-3</v>
      </c>
      <c r="J94">
        <v>6.6579818169792415E-3</v>
      </c>
      <c r="K94">
        <v>4.5662271347255458E-2</v>
      </c>
      <c r="L94">
        <v>0.89435022633314476</v>
      </c>
    </row>
    <row r="95" spans="8:12" x14ac:dyDescent="0.35">
      <c r="H95">
        <v>4.2</v>
      </c>
      <c r="I95">
        <v>3.3020946073983762E-3</v>
      </c>
      <c r="J95">
        <v>6.9787519801180475E-3</v>
      </c>
      <c r="K95">
        <v>4.4243562677544909E-2</v>
      </c>
      <c r="L95">
        <v>0.89884537900441408</v>
      </c>
    </row>
    <row r="96" spans="8:12" x14ac:dyDescent="0.35">
      <c r="H96">
        <v>4.3</v>
      </c>
      <c r="I96">
        <v>3.5022794628494416E-3</v>
      </c>
      <c r="J96">
        <v>7.31885290950407E-3</v>
      </c>
      <c r="K96">
        <v>4.2842148011951832E-2</v>
      </c>
      <c r="L96">
        <v>0.9031995154143897</v>
      </c>
    </row>
    <row r="97" spans="8:12" x14ac:dyDescent="0.35">
      <c r="H97">
        <v>4.3999999999999995</v>
      </c>
      <c r="I97">
        <v>3.7172021102631963E-3</v>
      </c>
      <c r="J97">
        <v>7.6796990025644885E-3</v>
      </c>
      <c r="K97">
        <v>4.1459203049026172E-2</v>
      </c>
      <c r="L97">
        <v>0.90741442434320507</v>
      </c>
    </row>
    <row r="98" spans="8:12" x14ac:dyDescent="0.35">
      <c r="H98">
        <v>4.4999999999999991</v>
      </c>
      <c r="I98">
        <v>3.9481487591000912E-3</v>
      </c>
      <c r="J98">
        <v>8.0628273202341671E-3</v>
      </c>
      <c r="K98">
        <v>4.0095831835479899E-2</v>
      </c>
      <c r="L98">
        <v>0.91149200856259793</v>
      </c>
    </row>
    <row r="99" spans="8:12" x14ac:dyDescent="0.35">
      <c r="H99">
        <v>4.5999999999999988</v>
      </c>
      <c r="I99">
        <v>4.1965360564283453E-3</v>
      </c>
      <c r="J99">
        <v>8.4699099478720008E-3</v>
      </c>
      <c r="K99">
        <v>3.8753066364573305E-2</v>
      </c>
      <c r="L99">
        <v>0.91543427764866436</v>
      </c>
    </row>
    <row r="100" spans="8:12" x14ac:dyDescent="0.35">
      <c r="H100">
        <v>4.6999999999999984</v>
      </c>
      <c r="I100">
        <v>4.4639261991581856E-3</v>
      </c>
      <c r="J100">
        <v>8.9027677792944959E-3</v>
      </c>
      <c r="K100">
        <v>3.7431866408936226E-2</v>
      </c>
      <c r="L100">
        <v>0.91924334076622882</v>
      </c>
    </row>
    <row r="101" spans="8:12" x14ac:dyDescent="0.35">
      <c r="H101">
        <v>4.799999999999998</v>
      </c>
      <c r="I101">
        <v>4.7520440167479238E-3</v>
      </c>
      <c r="J101">
        <v>9.3633859083501192E-3</v>
      </c>
      <c r="K101">
        <v>3.6133119580733238E-2</v>
      </c>
      <c r="L101">
        <v>0.92292139944792806</v>
      </c>
    </row>
    <row r="102" spans="8:12" x14ac:dyDescent="0.35">
      <c r="H102">
        <v>4.8999999999999977</v>
      </c>
      <c r="I102">
        <v>5.0627963095296429E-3</v>
      </c>
      <c r="J102">
        <v>9.8539308389918312E-3</v>
      </c>
      <c r="K102">
        <v>3.4857641611340084E-2</v>
      </c>
      <c r="L102">
        <v>0.9264707403903516</v>
      </c>
    </row>
    <row r="103" spans="8:12" x14ac:dyDescent="0.35">
      <c r="H103">
        <v>4.9999999999999973</v>
      </c>
      <c r="I103">
        <v>5.3982937729660481E-3</v>
      </c>
      <c r="J103">
        <v>1.0376769755518545E-2</v>
      </c>
      <c r="K103">
        <v>3.3606176842019796E-2</v>
      </c>
      <c r="L103">
        <v>0.9298937282887767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1E49-69B3-41E4-B5F7-85CA4F6581D0}">
  <dimension ref="B2:C15"/>
  <sheetViews>
    <sheetView workbookViewId="0">
      <selection activeCell="C12" sqref="C12"/>
    </sheetView>
  </sheetViews>
  <sheetFormatPr defaultRowHeight="18" x14ac:dyDescent="0.35"/>
  <cols>
    <col min="3" max="3" width="11.75" bestFit="1" customWidth="1"/>
  </cols>
  <sheetData>
    <row r="2" spans="2:3" x14ac:dyDescent="0.35">
      <c r="B2" s="1" t="s">
        <v>2</v>
      </c>
      <c r="C2">
        <v>0</v>
      </c>
    </row>
    <row r="3" spans="2:3" x14ac:dyDescent="0.35">
      <c r="B3" s="1" t="s">
        <v>3</v>
      </c>
      <c r="C3">
        <v>1</v>
      </c>
    </row>
    <row r="4" spans="2:3" x14ac:dyDescent="0.35">
      <c r="B4" s="1" t="s">
        <v>0</v>
      </c>
      <c r="C4">
        <v>100</v>
      </c>
    </row>
    <row r="5" spans="2:3" x14ac:dyDescent="0.35">
      <c r="B5" s="1" t="s">
        <v>1</v>
      </c>
      <c r="C5">
        <v>0.1</v>
      </c>
    </row>
    <row r="6" spans="2:3" x14ac:dyDescent="0.35">
      <c r="B6" s="1" t="s">
        <v>4</v>
      </c>
      <c r="C6" s="2" cm="1">
        <f t="array" ref="C6">_xll.\VARIATE.JOHNSON(gamma, delta, lambda, xi)</f>
        <v>2541175990896</v>
      </c>
    </row>
    <row r="7" spans="2:3" x14ac:dyDescent="0.35">
      <c r="B7" s="1" t="s">
        <v>21</v>
      </c>
      <c r="C7" s="5" cm="1">
        <f t="array" ref="C7">_xll.JOHNSON.MOMENT(Johnson,1)</f>
        <v>100</v>
      </c>
    </row>
    <row r="8" spans="2:3" x14ac:dyDescent="0.35">
      <c r="B8" s="1" t="s">
        <v>22</v>
      </c>
      <c r="C8" s="5" cm="1">
        <f t="array" ref="C8">_xll.JOHNSON.MOMENT(Johnson,2) - mean^2</f>
        <v>3.1945280494255712E-2</v>
      </c>
    </row>
    <row r="9" spans="2:3" x14ac:dyDescent="0.35">
      <c r="B9" s="1" t="s">
        <v>19</v>
      </c>
      <c r="C9" s="5">
        <f>mean</f>
        <v>100</v>
      </c>
    </row>
    <row r="10" spans="2:3" x14ac:dyDescent="0.35">
      <c r="B10" s="1" t="s">
        <v>18</v>
      </c>
      <c r="C10" s="5">
        <f>SQRT(variance)</f>
        <v>0.17873242709216397</v>
      </c>
    </row>
    <row r="11" spans="2:3" x14ac:dyDescent="0.35">
      <c r="B11" s="1" t="s">
        <v>20</v>
      </c>
      <c r="C11" s="5">
        <f>f</f>
        <v>100</v>
      </c>
    </row>
    <row r="12" spans="2:3" x14ac:dyDescent="0.35">
      <c r="B12" s="1" t="s">
        <v>23</v>
      </c>
      <c r="C12" s="5" cm="1">
        <f t="array" ref="C12">_xll.NORMAL.PUT.VALUE(f, s, k)</f>
        <v>7.1209126309667425</v>
      </c>
    </row>
    <row r="13" spans="2:3" x14ac:dyDescent="0.35">
      <c r="B13" s="1" t="s">
        <v>24</v>
      </c>
      <c r="C13" s="5" cm="1">
        <f t="array" ref="C13">_xll.NORMAL.PUT.DELTA(f, s, k)</f>
        <v>-0.46439543684516627</v>
      </c>
    </row>
    <row r="14" spans="2:3" x14ac:dyDescent="0.35">
      <c r="B14" s="1" t="s">
        <v>25</v>
      </c>
      <c r="C14" s="5" cm="1">
        <f t="array" ref="C14">_xll.NORMAL.PUT.IMPLIED(f, value, k)</f>
        <v>0.1787324268788342</v>
      </c>
    </row>
    <row r="15" spans="2:3" x14ac:dyDescent="0.35">
      <c r="B15" s="1" t="s">
        <v>26</v>
      </c>
      <c r="C15" s="5" cm="1">
        <f t="array" ref="C15">_xll.JOHNSON.PUT.VALUE(Johnson,k)</f>
        <v>5.6278234348496881E-2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Sheet1</vt:lpstr>
      <vt:lpstr>Sheet2</vt:lpstr>
      <vt:lpstr>Sheet2!delta</vt:lpstr>
      <vt:lpstr>delta</vt:lpstr>
      <vt:lpstr>f</vt:lpstr>
      <vt:lpstr>Sheet2!gamma</vt:lpstr>
      <vt:lpstr>gamma</vt:lpstr>
      <vt:lpstr>implied</vt:lpstr>
      <vt:lpstr>Sheet2!Johnson</vt:lpstr>
      <vt:lpstr>Johnson</vt:lpstr>
      <vt:lpstr>k</vt:lpstr>
      <vt:lpstr>Sheet2!lambda</vt:lpstr>
      <vt:lpstr>lambda</vt:lpstr>
      <vt:lpstr>Sheet1!mean</vt:lpstr>
      <vt:lpstr>mean</vt:lpstr>
      <vt:lpstr>mu</vt:lpstr>
      <vt:lpstr>Normal</vt:lpstr>
      <vt:lpstr>Sheet2!s</vt:lpstr>
      <vt:lpstr>s</vt:lpstr>
      <vt:lpstr>sigma</vt:lpstr>
      <vt:lpstr>value</vt:lpstr>
      <vt:lpstr>Sheet1!variance</vt:lpstr>
      <vt:lpstr>variance</vt:lpstr>
      <vt:lpstr>Sheet2!xi</vt:lpstr>
      <vt:lpstr>xi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2025-05-11T07:55:15Z</dcterms:created>
  <dcterms:modified xsi:type="dcterms:W3CDTF">2025-05-24T23:40:54Z</dcterms:modified>
</cp:coreProperties>
</file>