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4320" yWindow="120" windowWidth="14880" windowHeight="8505" tabRatio="500" activeTab="1"/>
  </bookViews>
  <sheets>
    <sheet name="Introduction" sheetId="11" r:id="rId1"/>
    <sheet name="Your Points" sheetId="10" r:id="rId2"/>
  </sheets>
  <calcPr calcId="145621"/>
</workbook>
</file>

<file path=xl/calcChain.xml><?xml version="1.0" encoding="utf-8"?>
<calcChain xmlns="http://schemas.openxmlformats.org/spreadsheetml/2006/main">
  <c r="B119" i="10" l="1"/>
  <c r="J30" i="11" l="1"/>
  <c r="L29" i="11"/>
  <c r="K29" i="11"/>
  <c r="J29" i="11"/>
  <c r="I29" i="11"/>
  <c r="H29" i="11"/>
  <c r="I30" i="11" s="1"/>
  <c r="K27" i="11"/>
  <c r="K26" i="11"/>
  <c r="J26" i="11"/>
  <c r="I26" i="11"/>
  <c r="H26" i="11"/>
  <c r="J27" i="11" s="1"/>
  <c r="J24" i="11"/>
  <c r="J23" i="11"/>
  <c r="I23" i="11"/>
  <c r="H23" i="11"/>
  <c r="I24" i="11" s="1"/>
  <c r="G30" i="11"/>
  <c r="F30" i="11"/>
  <c r="E30" i="11"/>
  <c r="D30" i="11"/>
  <c r="C30" i="11"/>
  <c r="E29" i="11"/>
  <c r="D29" i="11"/>
  <c r="C29" i="11"/>
  <c r="D26" i="11"/>
  <c r="E27" i="11" s="1"/>
  <c r="D23" i="11"/>
  <c r="E23" i="11"/>
  <c r="F26" i="11"/>
  <c r="G29" i="11"/>
  <c r="F29" i="11"/>
  <c r="C27" i="11"/>
  <c r="E26" i="11"/>
  <c r="C26" i="11"/>
  <c r="C23" i="11"/>
  <c r="O89" i="10"/>
  <c r="J123" i="10"/>
  <c r="J121" i="10"/>
  <c r="J113" i="10"/>
  <c r="J106" i="10"/>
  <c r="J102" i="10"/>
  <c r="J96" i="10"/>
  <c r="O4" i="10"/>
  <c r="D8" i="10" s="1"/>
  <c r="H2" i="10" s="1"/>
  <c r="O3" i="10"/>
  <c r="K30" i="11" l="1"/>
  <c r="L30" i="11"/>
  <c r="H27" i="11"/>
  <c r="H24" i="11"/>
  <c r="I27" i="11"/>
  <c r="H30" i="11"/>
  <c r="F27" i="11"/>
  <c r="D27" i="11"/>
  <c r="E24" i="11"/>
  <c r="D24" i="11"/>
  <c r="C24" i="11"/>
  <c r="G123" i="10"/>
  <c r="E119" i="10"/>
  <c r="D119" i="10"/>
  <c r="C119" i="10"/>
  <c r="E107" i="10"/>
  <c r="D107" i="10"/>
  <c r="C107" i="10"/>
  <c r="B107" i="10"/>
  <c r="E98" i="10"/>
  <c r="D98" i="10"/>
  <c r="C98" i="10"/>
  <c r="B98" i="10"/>
  <c r="F96" i="10" l="1"/>
  <c r="F97" i="10"/>
  <c r="F95" i="10"/>
  <c r="F118" i="10"/>
  <c r="F117" i="10"/>
  <c r="F115" i="10"/>
  <c r="F114" i="10"/>
  <c r="F113" i="10"/>
  <c r="F112" i="10"/>
  <c r="F116" i="10"/>
  <c r="F106" i="10"/>
  <c r="F105" i="10"/>
  <c r="F104" i="10"/>
  <c r="F103" i="10"/>
  <c r="C84" i="10"/>
  <c r="D84" i="10"/>
  <c r="F119" i="10" l="1"/>
  <c r="B85" i="10"/>
  <c r="B84" i="10"/>
  <c r="F83" i="10" s="1"/>
  <c r="F82" i="10" l="1"/>
  <c r="F77" i="10"/>
  <c r="F78" i="10"/>
  <c r="F79" i="10"/>
  <c r="F80" i="10"/>
  <c r="F81" i="10"/>
  <c r="H5" i="10"/>
  <c r="G89" i="10"/>
  <c r="E84" i="10"/>
  <c r="M85" i="10"/>
  <c r="L85" i="10"/>
  <c r="K85" i="10"/>
  <c r="J85" i="10"/>
  <c r="N80" i="10" s="1"/>
  <c r="M72" i="10"/>
  <c r="L72" i="10"/>
  <c r="K72" i="10"/>
  <c r="J72" i="10"/>
  <c r="N69" i="10" s="1"/>
  <c r="M59" i="10"/>
  <c r="L59" i="10"/>
  <c r="K59" i="10"/>
  <c r="J59" i="10"/>
  <c r="N57" i="10" s="1"/>
  <c r="M40" i="10"/>
  <c r="L40" i="10"/>
  <c r="K40" i="10"/>
  <c r="J40" i="10"/>
  <c r="N36" i="10" s="1"/>
  <c r="M28" i="10"/>
  <c r="L28" i="10"/>
  <c r="K28" i="10"/>
  <c r="J28" i="10"/>
  <c r="N26" i="10" s="1"/>
  <c r="E69" i="10"/>
  <c r="D69" i="10"/>
  <c r="C69" i="10"/>
  <c r="B69" i="10"/>
  <c r="F68" i="10" s="1"/>
  <c r="E52" i="10"/>
  <c r="D52" i="10"/>
  <c r="C52" i="10"/>
  <c r="B52" i="10"/>
  <c r="E38" i="10"/>
  <c r="D38" i="10"/>
  <c r="C38" i="10"/>
  <c r="B38" i="10"/>
  <c r="F36" i="10" s="1"/>
  <c r="E27" i="10"/>
  <c r="D27" i="10"/>
  <c r="C27" i="10"/>
  <c r="B27" i="10"/>
  <c r="F22" i="10"/>
  <c r="H6" i="10" l="1"/>
  <c r="J124" i="10"/>
  <c r="F25" i="10"/>
  <c r="F33" i="10"/>
  <c r="N46" i="10"/>
  <c r="N53" i="10"/>
  <c r="N24" i="10"/>
  <c r="N71" i="10"/>
  <c r="F34" i="10"/>
  <c r="N83" i="10"/>
  <c r="F23" i="10"/>
  <c r="F26" i="10"/>
  <c r="F35" i="10"/>
  <c r="N58" i="10"/>
  <c r="F37" i="10"/>
  <c r="F64" i="10"/>
  <c r="F66" i="10"/>
  <c r="F24" i="10"/>
  <c r="F46" i="10"/>
  <c r="F49" i="10"/>
  <c r="N45" i="10"/>
  <c r="N51" i="10"/>
  <c r="N49" i="10"/>
  <c r="N21" i="10"/>
  <c r="N84" i="10"/>
  <c r="N56" i="10"/>
  <c r="N52" i="10"/>
  <c r="F67" i="10"/>
  <c r="N48" i="10"/>
  <c r="N25" i="10"/>
  <c r="F65" i="10"/>
  <c r="N55" i="10"/>
  <c r="N82" i="10"/>
  <c r="N47" i="10"/>
  <c r="N50" i="10"/>
  <c r="F48" i="10"/>
  <c r="F51" i="10"/>
  <c r="N68" i="10"/>
  <c r="F45" i="10"/>
  <c r="N23" i="10"/>
  <c r="N65" i="10"/>
  <c r="N67" i="10"/>
  <c r="N27" i="10"/>
  <c r="N34" i="10"/>
  <c r="N37" i="10"/>
  <c r="N64" i="10"/>
  <c r="N39" i="10"/>
  <c r="F50" i="10"/>
  <c r="F21" i="10"/>
  <c r="N54" i="10"/>
  <c r="N33" i="10"/>
  <c r="N81" i="10"/>
  <c r="N70" i="10"/>
  <c r="N77" i="10"/>
  <c r="N38" i="10"/>
  <c r="F47" i="10"/>
  <c r="N22" i="10"/>
  <c r="N35" i="10"/>
  <c r="N66" i="10"/>
  <c r="N79" i="10"/>
  <c r="N78" i="10"/>
  <c r="F107" i="10" l="1"/>
  <c r="F98" i="10"/>
  <c r="F38" i="10"/>
  <c r="F27" i="10"/>
  <c r="N28" i="10"/>
  <c r="N59" i="10"/>
  <c r="F69" i="10"/>
  <c r="F52" i="10"/>
  <c r="N85" i="10"/>
  <c r="N72" i="10"/>
  <c r="F84" i="10"/>
  <c r="N40" i="10"/>
  <c r="N89" i="10" l="1"/>
  <c r="H3" i="10"/>
  <c r="F89" i="10"/>
  <c r="F123" i="10"/>
</calcChain>
</file>

<file path=xl/sharedStrings.xml><?xml version="1.0" encoding="utf-8"?>
<sst xmlns="http://schemas.openxmlformats.org/spreadsheetml/2006/main" count="222" uniqueCount="105">
  <si>
    <t>The yearly point accrual is adjusted for program length as shown above. This incoporates consideration of Masters/PhD studies</t>
    <phoneticPr fontId="1" type="noConversion"/>
  </si>
  <si>
    <t>At the end of the 3, 4 or 5 years, the registrar should have achieved all competencies, requirements and assessment components to be ready for the final practical/oral exams.</t>
    <phoneticPr fontId="1" type="noConversion"/>
  </si>
  <si>
    <t>It is based on the ACPSEM ROMP Clinical Training Guide (CTG)</t>
    <phoneticPr fontId="1" type="noConversion"/>
  </si>
  <si>
    <t>RSP</t>
    <phoneticPr fontId="1" type="noConversion"/>
  </si>
  <si>
    <t>EBRD</t>
    <phoneticPr fontId="1" type="noConversion"/>
  </si>
  <si>
    <t>EBRT</t>
    <phoneticPr fontId="1" type="noConversion"/>
  </si>
  <si>
    <t>EBTP</t>
    <phoneticPr fontId="1" type="noConversion"/>
  </si>
  <si>
    <t>ACPSEM ROMP Clinical Training Guide (CTG)</t>
    <phoneticPr fontId="1" type="noConversion"/>
  </si>
  <si>
    <t>Today's Date: (dd/mm/yr)</t>
    <phoneticPr fontId="1" type="noConversion"/>
  </si>
  <si>
    <t>Brachy</t>
    <phoneticPr fontId="1" type="noConversion"/>
  </si>
  <si>
    <t>Accrual</t>
    <phoneticPr fontId="1" type="noConversion"/>
  </si>
  <si>
    <t>Sub Total</t>
    <phoneticPr fontId="1" type="noConversion"/>
  </si>
  <si>
    <t>Competency</t>
    <phoneticPr fontId="1" type="noConversion"/>
  </si>
  <si>
    <t>Relative Weight</t>
    <phoneticPr fontId="1" type="noConversion"/>
  </si>
  <si>
    <t>Level 2</t>
    <phoneticPr fontId="1" type="noConversion"/>
  </si>
  <si>
    <t>Level 3</t>
    <phoneticPr fontId="1" type="noConversion"/>
  </si>
  <si>
    <t>Points</t>
    <phoneticPr fontId="1" type="noConversion"/>
  </si>
  <si>
    <t>Level 1</t>
    <phoneticPr fontId="1" type="noConversion"/>
  </si>
  <si>
    <t>Competency</t>
  </si>
  <si>
    <t>Relative Weight</t>
  </si>
  <si>
    <t>Module 2: Radiation Safety and Protection. Weight 0.5 Value points 50</t>
    <phoneticPr fontId="1" type="noConversion"/>
  </si>
  <si>
    <t>Module 3: External Beam Radiation Dosimetry. Weight 0.8 Value points 80</t>
    <phoneticPr fontId="1" type="noConversion"/>
  </si>
  <si>
    <t>Module 4: External Beam Radiation Therapy. Weight 1.0 Value points 100</t>
    <phoneticPr fontId="1" type="noConversion"/>
  </si>
  <si>
    <t>Module 5: External Beam Treatment Planning. Weight 0.8 Value points 80</t>
    <phoneticPr fontId="1" type="noConversion"/>
  </si>
  <si>
    <t>Module 6: Brachytherapy. Weight 0.5 Value points 50</t>
    <phoneticPr fontId="1" type="noConversion"/>
  </si>
  <si>
    <t>Level 1</t>
  </si>
  <si>
    <t>Level 2</t>
  </si>
  <si>
    <t>Level 3</t>
  </si>
  <si>
    <t>Accrual</t>
  </si>
  <si>
    <t>Points</t>
  </si>
  <si>
    <t>Sub Total</t>
  </si>
  <si>
    <t>4.3 I</t>
    <phoneticPr fontId="1" type="noConversion"/>
  </si>
  <si>
    <t>4.3 II</t>
    <phoneticPr fontId="1" type="noConversion"/>
  </si>
  <si>
    <t>4.3 III</t>
    <phoneticPr fontId="1" type="noConversion"/>
  </si>
  <si>
    <t>4.4 I</t>
    <phoneticPr fontId="1" type="noConversion"/>
  </si>
  <si>
    <t>4.4 II</t>
    <phoneticPr fontId="1" type="noConversion"/>
  </si>
  <si>
    <t>4.5 I</t>
    <phoneticPr fontId="1" type="noConversion"/>
  </si>
  <si>
    <t>4.5 II</t>
    <phoneticPr fontId="1" type="noConversion"/>
  </si>
  <si>
    <t>4.5 III</t>
    <phoneticPr fontId="1" type="noConversion"/>
  </si>
  <si>
    <t>This spreadsheet provides a guide to registrar progress in the TEAP (Radiation Onclogy)</t>
    <phoneticPr fontId="1" type="noConversion"/>
  </si>
  <si>
    <t>Each module and competencies within each module are weighted according to estimated time and work required</t>
    <phoneticPr fontId="1" type="noConversion"/>
  </si>
  <si>
    <t>ACPSEM ROMP Clinical Training Guide (CTG) Progression Monitor Tool</t>
  </si>
  <si>
    <r>
      <t xml:space="preserve">Use of CTG v3 module competencies is </t>
    </r>
    <r>
      <rPr>
        <b/>
        <sz val="10"/>
        <rFont val="Verdana"/>
        <family val="2"/>
      </rPr>
      <t>optional</t>
    </r>
    <r>
      <rPr>
        <sz val="10"/>
        <rFont val="Verdana"/>
        <family val="2"/>
      </rPr>
      <t xml:space="preserve"> for registrars </t>
    </r>
    <r>
      <rPr>
        <b/>
        <sz val="10"/>
        <rFont val="Verdana"/>
        <family val="2"/>
      </rPr>
      <t>already enrolled</t>
    </r>
    <r>
      <rPr>
        <sz val="10"/>
        <rFont val="Verdana"/>
        <family val="2"/>
      </rPr>
      <t xml:space="preserve"> in TEAP when a v3 module is released.  For these registrars, use of the v3 modules is encouraged, particularly when starting a new module that is available in</t>
    </r>
  </si>
  <si>
    <t>sub-total points for a module count towards the total number of points.</t>
  </si>
  <si>
    <t>Use the left table to record progress in CTG v3 competencies and the right table for CTG v2 competencies.  The tool will total a mix of v2 and v3 modules but not a mix v2 and v3 competencies within a module.  Only the larger of the v2 or v3</t>
  </si>
  <si>
    <t>Ancillary requirements are recorded below the competency tables.</t>
  </si>
  <si>
    <t>Competency level not achieved is 0 (or blank). When a competency level is achieved enter 1. Decimal fractions may be entered but a lower level should be 1 before entering a fraction or 1 in a higher level.</t>
  </si>
  <si>
    <t>Module 2 Radiation Safety and Protection</t>
  </si>
  <si>
    <t>Module 3 External Beam Radiation Dosimetry</t>
  </si>
  <si>
    <t>Module 4 External Beam Radiation Therapy</t>
  </si>
  <si>
    <t>Module 5 External Beam Treatment Planning</t>
  </si>
  <si>
    <t>Module 6 Brachytherapy</t>
  </si>
  <si>
    <t>Module 1 Clinical Introduction</t>
  </si>
  <si>
    <t>Module 7 Professional Studies and Quality Management</t>
  </si>
  <si>
    <t>Module 8 Research, Development and Teaching</t>
  </si>
  <si>
    <t>Module 9 Imaging</t>
  </si>
  <si>
    <t>Module 10 Nuclear Medicine</t>
  </si>
  <si>
    <r>
      <t xml:space="preserve">Ancillary Requirements </t>
    </r>
    <r>
      <rPr>
        <sz val="10"/>
        <rFont val="Verdana"/>
        <family val="2"/>
      </rPr>
      <t>(Enter 1 adjacent to each attained)</t>
    </r>
  </si>
  <si>
    <t xml:space="preserve"> of 20</t>
  </si>
  <si>
    <t>Total Reqs.</t>
  </si>
  <si>
    <t>Name:</t>
  </si>
  <si>
    <t>Expected competency points:</t>
  </si>
  <si>
    <t>Actual competency points:</t>
  </si>
  <si>
    <t>Actual requirement points:</t>
  </si>
  <si>
    <t>Expected requirement points:</t>
  </si>
  <si>
    <t>Start Date: (dd/mm/yr)</t>
  </si>
  <si>
    <t>Days leave of absence granted:</t>
  </si>
  <si>
    <t>Program Length (Years: 3, 4 or 5):</t>
  </si>
  <si>
    <r>
      <t xml:space="preserve">the v3 format.  Use of CTG v3 module competencies is </t>
    </r>
    <r>
      <rPr>
        <b/>
        <sz val="10"/>
        <rFont val="Verdana"/>
        <family val="2"/>
      </rPr>
      <t>mandatory</t>
    </r>
    <r>
      <rPr>
        <sz val="10"/>
        <rFont val="Verdana"/>
        <family val="2"/>
      </rPr>
      <t xml:space="preserve"> for registrars enrolling in TEAP after the v3 module is released.</t>
    </r>
  </si>
  <si>
    <t>Progression Monitor Tool</t>
  </si>
  <si>
    <t>The levels attained are also weighted e.g. Level 2 takes longer than level 3 and level 3 takes longer than level 1; so point score is adjusted.</t>
  </si>
  <si>
    <t>Sub Total 6.1-6</t>
  </si>
  <si>
    <t>Sub Total 6.1-7</t>
  </si>
  <si>
    <t>CTG v3 Core Competencies</t>
  </si>
  <si>
    <t>CTG v2 Core Competencies</t>
  </si>
  <si>
    <t>Total core competency points completed</t>
  </si>
  <si>
    <t>Ancillary Competencies</t>
  </si>
  <si>
    <t>CI</t>
  </si>
  <si>
    <t>Module 7 Professional Awareness, Management and Training</t>
  </si>
  <si>
    <t>Module 8 Diagnostic Imaging Medical Physics</t>
  </si>
  <si>
    <t>PAMT</t>
  </si>
  <si>
    <t>DIMP</t>
  </si>
  <si>
    <t>Total ancillary competency points completed</t>
  </si>
  <si>
    <t>Intended brachytherapy level</t>
  </si>
  <si>
    <t>Total points required for clinical training:</t>
  </si>
  <si>
    <t>Years</t>
  </si>
  <si>
    <t>Brachy Level</t>
  </si>
  <si>
    <t>Total Points</t>
  </si>
  <si>
    <t>Total Reqs. Pts.</t>
  </si>
  <si>
    <t xml:space="preserve"> of 55</t>
  </si>
  <si>
    <t>The scheme is based on a 360 total point score for the 5 core modules and 55 points for the ancillary modules</t>
  </si>
  <si>
    <t>The ancillary modules must also be achieved. These should be completed early in the program where possible.</t>
  </si>
  <si>
    <t>With Level 3 Brachytherapy</t>
  </si>
  <si>
    <t>With Level 2 Brachytherapy</t>
  </si>
  <si>
    <t>Year 1</t>
  </si>
  <si>
    <t>Year 2</t>
  </si>
  <si>
    <t>Year 3</t>
  </si>
  <si>
    <t>Year 4</t>
  </si>
  <si>
    <t>Year 5</t>
  </si>
  <si>
    <t>3 Year Program</t>
  </si>
  <si>
    <t>4 Year Program</t>
  </si>
  <si>
    <t>5 Year Program</t>
  </si>
  <si>
    <t>Cumulative Points</t>
  </si>
  <si>
    <t>Overall point total for TEAP CTG with expected accrual shown below.</t>
  </si>
  <si>
    <t>Do all of 8.1, 8.2, 8.3 and 8.4 and one of 8.5, 8.6 or 8.7.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</si>
</sst>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sz val="8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b/>
      <sz val="16"/>
      <color indexed="10"/>
      <name val="Verdana"/>
      <family val="2"/>
    </font>
    <font>
      <sz val="11"/>
      <color indexed="10"/>
      <name val="Verdana"/>
      <family val="2"/>
    </font>
    <font>
      <b/>
      <sz val="14"/>
      <color indexed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8"/>
      <name val="Verdana"/>
      <family val="2"/>
    </font>
    <font>
      <b/>
      <sz val="12"/>
      <name val="Verdana"/>
      <family val="2"/>
    </font>
    <font>
      <sz val="10"/>
      <color theme="0" tint="-0.249977111117893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i/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2" borderId="0" xfId="0" applyFont="1" applyFill="1"/>
    <xf numFmtId="0" fontId="2" fillId="0" borderId="3" xfId="0" applyFont="1" applyBorder="1"/>
    <xf numFmtId="0" fontId="2" fillId="0" borderId="0" xfId="0" applyFont="1" applyBorder="1"/>
    <xf numFmtId="0" fontId="0" fillId="0" borderId="0" xfId="0" applyBorder="1"/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5" fillId="0" borderId="0" xfId="0" applyFont="1"/>
    <xf numFmtId="0" fontId="0" fillId="5" borderId="0" xfId="0" applyFill="1" applyProtection="1"/>
    <xf numFmtId="0" fontId="5" fillId="0" borderId="0" xfId="0" applyFont="1" applyBorder="1"/>
    <xf numFmtId="0" fontId="6" fillId="0" borderId="0" xfId="0" applyFont="1"/>
    <xf numFmtId="0" fontId="2" fillId="6" borderId="0" xfId="0" applyFont="1" applyFill="1"/>
    <xf numFmtId="0" fontId="0" fillId="6" borderId="0" xfId="0" applyFill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11" fillId="5" borderId="0" xfId="0" applyFont="1" applyFill="1" applyProtection="1"/>
    <xf numFmtId="0" fontId="8" fillId="0" borderId="0" xfId="0" applyFont="1"/>
    <xf numFmtId="0" fontId="7" fillId="0" borderId="0" xfId="0" applyFont="1"/>
    <xf numFmtId="0" fontId="8" fillId="0" borderId="0" xfId="0" applyFont="1" applyBorder="1"/>
    <xf numFmtId="0" fontId="0" fillId="0" borderId="0" xfId="0" applyNumberFormat="1" applyAlignment="1"/>
    <xf numFmtId="0" fontId="0" fillId="0" borderId="0" xfId="0" applyAlignment="1"/>
    <xf numFmtId="0" fontId="8" fillId="0" borderId="0" xfId="0" applyFont="1" applyFill="1" applyBorder="1"/>
    <xf numFmtId="0" fontId="8" fillId="2" borderId="0" xfId="0" applyFont="1" applyFill="1"/>
    <xf numFmtId="1" fontId="7" fillId="0" borderId="0" xfId="0" applyNumberFormat="1" applyFont="1"/>
    <xf numFmtId="0" fontId="0" fillId="0" borderId="9" xfId="0" applyBorder="1" applyProtection="1">
      <protection locked="0"/>
    </xf>
    <xf numFmtId="0" fontId="7" fillId="0" borderId="0" xfId="0" applyFont="1" applyBorder="1"/>
    <xf numFmtId="0" fontId="8" fillId="0" borderId="0" xfId="0" applyFont="1" applyAlignment="1"/>
    <xf numFmtId="1" fontId="8" fillId="0" borderId="0" xfId="0" applyNumberFormat="1" applyFont="1" applyBorder="1" applyAlignment="1">
      <alignment horizontal="left"/>
    </xf>
    <xf numFmtId="1" fontId="8" fillId="0" borderId="9" xfId="0" applyNumberFormat="1" applyFont="1" applyBorder="1" applyAlignment="1" applyProtection="1">
      <alignment horizontal="center"/>
      <protection locked="0"/>
    </xf>
    <xf numFmtId="14" fontId="8" fillId="0" borderId="9" xfId="0" applyNumberFormat="1" applyFont="1" applyBorder="1" applyAlignment="1" applyProtection="1">
      <alignment horizontal="center"/>
      <protection locked="0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/>
    <xf numFmtId="0" fontId="8" fillId="0" borderId="9" xfId="0" applyNumberFormat="1" applyFont="1" applyBorder="1" applyAlignment="1" applyProtection="1">
      <alignment horizontal="center"/>
      <protection locked="0"/>
    </xf>
    <xf numFmtId="0" fontId="9" fillId="0" borderId="0" xfId="0" applyFont="1"/>
    <xf numFmtId="0" fontId="10" fillId="4" borderId="0" xfId="0" applyFont="1" applyFill="1"/>
    <xf numFmtId="1" fontId="2" fillId="0" borderId="3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1" fontId="2" fillId="0" borderId="5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8" xfId="0" applyNumberFormat="1" applyFont="1" applyBorder="1"/>
    <xf numFmtId="0" fontId="13" fillId="0" borderId="0" xfId="0" applyFont="1"/>
    <xf numFmtId="0" fontId="0" fillId="0" borderId="0" xfId="0" applyBorder="1" applyProtection="1"/>
    <xf numFmtId="0" fontId="12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13" fillId="0" borderId="0" xfId="0" applyFont="1" applyProtection="1"/>
    <xf numFmtId="0" fontId="8" fillId="0" borderId="9" xfId="0" applyNumberFormat="1" applyFont="1" applyBorder="1" applyAlignment="1" applyProtection="1">
      <alignment horizontal="center"/>
    </xf>
    <xf numFmtId="1" fontId="13" fillId="0" borderId="0" xfId="0" applyNumberFormat="1" applyFont="1" applyAlignment="1">
      <alignment horizontal="left"/>
    </xf>
    <xf numFmtId="0" fontId="14" fillId="0" borderId="0" xfId="0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10" xfId="0" applyFont="1" applyBorder="1" applyAlignment="1" applyProtection="1">
      <alignment horizontal="left"/>
      <protection locked="0"/>
    </xf>
    <xf numFmtId="0" fontId="8" fillId="0" borderId="7" xfId="0" applyFont="1" applyBorder="1" applyAlignment="1" applyProtection="1">
      <alignment horizontal="left"/>
      <protection locked="0"/>
    </xf>
    <xf numFmtId="0" fontId="8" fillId="0" borderId="8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topLeftCell="A7" workbookViewId="0">
      <selection activeCell="O23" sqref="O23"/>
    </sheetView>
  </sheetViews>
  <sheetFormatPr defaultColWidth="11" defaultRowHeight="12.75" x14ac:dyDescent="0.2"/>
  <sheetData>
    <row r="1" spans="1:12" ht="24" customHeight="1" x14ac:dyDescent="0.25">
      <c r="A1" s="7" t="s">
        <v>7</v>
      </c>
      <c r="B1" s="6"/>
      <c r="C1" s="6"/>
      <c r="D1" s="6"/>
      <c r="E1" s="5"/>
      <c r="F1" s="5"/>
      <c r="G1" s="5"/>
      <c r="H1" s="5"/>
      <c r="I1" s="5"/>
      <c r="J1" s="5"/>
    </row>
    <row r="2" spans="1:12" ht="24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</row>
    <row r="3" spans="1:12" ht="24" customHeight="1" x14ac:dyDescent="0.3">
      <c r="A3" s="45" t="s">
        <v>69</v>
      </c>
      <c r="B3" s="6"/>
      <c r="C3" s="6"/>
      <c r="D3" s="5"/>
      <c r="E3" s="5"/>
      <c r="F3" s="5"/>
      <c r="G3" s="5"/>
      <c r="H3" s="5"/>
      <c r="I3" s="5"/>
      <c r="J3" s="5"/>
    </row>
    <row r="4" spans="1:12" ht="24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</row>
    <row r="5" spans="1:12" ht="24" customHeight="1" x14ac:dyDescent="0.2">
      <c r="A5" s="8" t="s">
        <v>39</v>
      </c>
      <c r="B5" s="8"/>
      <c r="C5" s="8"/>
      <c r="D5" s="8"/>
      <c r="E5" s="8"/>
      <c r="F5" s="8"/>
      <c r="G5" s="8"/>
      <c r="H5" s="8"/>
      <c r="I5" s="8"/>
      <c r="J5" s="8"/>
      <c r="K5" s="9"/>
      <c r="L5" s="9"/>
    </row>
    <row r="6" spans="1:12" ht="24" customHeight="1" x14ac:dyDescent="0.2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9"/>
      <c r="L6" s="9"/>
    </row>
    <row r="7" spans="1:12" ht="24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</row>
    <row r="8" spans="1:12" ht="24" customHeight="1" x14ac:dyDescent="0.2">
      <c r="A8" s="10" t="s">
        <v>90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11"/>
    </row>
    <row r="9" spans="1:12" ht="24" customHeight="1" x14ac:dyDescent="0.2">
      <c r="A9" s="10" t="s">
        <v>40</v>
      </c>
      <c r="B9" s="10"/>
      <c r="C9" s="10"/>
      <c r="D9" s="10"/>
      <c r="E9" s="10"/>
      <c r="F9" s="10"/>
      <c r="G9" s="10"/>
      <c r="H9" s="10"/>
      <c r="I9" s="10"/>
      <c r="J9" s="10"/>
      <c r="K9" s="11"/>
      <c r="L9" s="11"/>
    </row>
    <row r="10" spans="1:12" ht="24" customHeight="1" x14ac:dyDescent="0.2">
      <c r="A10" s="46" t="s">
        <v>70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11"/>
    </row>
    <row r="11" spans="1:12" ht="24" customHeight="1" x14ac:dyDescent="0.2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spans="1:12" ht="24" customHeight="1" x14ac:dyDescent="0.25">
      <c r="A12" s="6" t="s">
        <v>20</v>
      </c>
      <c r="B12" s="5"/>
      <c r="C12" s="5"/>
      <c r="D12" s="5"/>
      <c r="E12" s="5"/>
      <c r="G12" s="5"/>
      <c r="H12" s="5"/>
      <c r="I12" s="5"/>
      <c r="J12" s="5"/>
    </row>
    <row r="13" spans="1:12" ht="24" customHeight="1" x14ac:dyDescent="0.25">
      <c r="A13" s="6" t="s">
        <v>21</v>
      </c>
      <c r="B13" s="5"/>
      <c r="C13" s="5"/>
      <c r="D13" s="5"/>
      <c r="E13" s="5"/>
      <c r="F13" s="5"/>
      <c r="G13" s="5"/>
      <c r="H13" s="5"/>
      <c r="I13" s="5"/>
      <c r="J13" s="5"/>
    </row>
    <row r="14" spans="1:12" ht="24" customHeight="1" x14ac:dyDescent="0.25">
      <c r="A14" s="6" t="s">
        <v>22</v>
      </c>
      <c r="B14" s="5"/>
      <c r="C14" s="5"/>
      <c r="D14" s="5"/>
      <c r="E14" s="5"/>
      <c r="F14" s="5"/>
      <c r="G14" s="5"/>
      <c r="H14" s="5"/>
      <c r="I14" s="5"/>
      <c r="J14" s="5"/>
    </row>
    <row r="15" spans="1:12" ht="24" customHeight="1" x14ac:dyDescent="0.25">
      <c r="A15" s="6" t="s">
        <v>23</v>
      </c>
      <c r="B15" s="5"/>
      <c r="C15" s="5"/>
      <c r="D15" s="5"/>
      <c r="E15" s="5"/>
      <c r="F15" s="5"/>
      <c r="G15" s="5"/>
      <c r="H15" s="5"/>
      <c r="I15" s="5"/>
      <c r="J15" s="5"/>
    </row>
    <row r="16" spans="1:12" ht="24" customHeight="1" x14ac:dyDescent="0.25">
      <c r="A16" s="6" t="s">
        <v>24</v>
      </c>
      <c r="B16" s="5"/>
      <c r="C16" s="5"/>
      <c r="D16" s="5"/>
      <c r="E16" s="5"/>
      <c r="F16" s="5"/>
      <c r="G16" s="5"/>
      <c r="H16" s="5"/>
      <c r="I16" s="5"/>
      <c r="J16" s="5"/>
    </row>
    <row r="17" spans="1:16" ht="24" customHeight="1" x14ac:dyDescent="0.2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spans="1:16" ht="24" customHeight="1" x14ac:dyDescent="0.2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spans="1:16" ht="24" customHeight="1" x14ac:dyDescent="0.2">
      <c r="A19" s="12" t="s">
        <v>103</v>
      </c>
      <c r="B19" s="12"/>
      <c r="C19" s="12"/>
      <c r="D19" s="12"/>
      <c r="E19" s="12"/>
      <c r="F19" s="12"/>
      <c r="G19" s="12"/>
      <c r="H19" s="12"/>
      <c r="I19" s="12"/>
      <c r="J19" s="12"/>
      <c r="K19" s="3"/>
      <c r="L19" s="3"/>
    </row>
    <row r="20" spans="1:16" ht="19.5" customHeight="1" x14ac:dyDescent="0.2">
      <c r="B20" s="67"/>
      <c r="C20" s="64" t="s">
        <v>93</v>
      </c>
      <c r="D20" s="65"/>
      <c r="E20" s="65"/>
      <c r="F20" s="65"/>
      <c r="G20" s="66"/>
      <c r="H20" s="64" t="s">
        <v>92</v>
      </c>
      <c r="I20" s="65"/>
      <c r="J20" s="65"/>
      <c r="K20" s="65"/>
      <c r="L20" s="66"/>
    </row>
    <row r="21" spans="1:16" ht="20.25" customHeight="1" x14ac:dyDescent="0.2">
      <c r="A21" s="15"/>
      <c r="B21" s="67"/>
      <c r="C21" s="48"/>
      <c r="D21" s="50">
        <v>400</v>
      </c>
      <c r="E21" s="51" t="s">
        <v>29</v>
      </c>
      <c r="F21" s="48"/>
      <c r="G21" s="49"/>
      <c r="H21" s="48"/>
      <c r="I21" s="50">
        <v>415</v>
      </c>
      <c r="J21" s="51" t="s">
        <v>29</v>
      </c>
      <c r="K21" s="48"/>
      <c r="L21" s="49"/>
    </row>
    <row r="22" spans="1:16" ht="24" customHeight="1" x14ac:dyDescent="0.2">
      <c r="A22" s="14"/>
      <c r="C22" s="53" t="s">
        <v>94</v>
      </c>
      <c r="D22" s="53" t="s">
        <v>95</v>
      </c>
      <c r="E22" s="53" t="s">
        <v>96</v>
      </c>
      <c r="F22" s="53" t="s">
        <v>97</v>
      </c>
      <c r="G22" s="54" t="s">
        <v>98</v>
      </c>
      <c r="H22" s="53" t="s">
        <v>94</v>
      </c>
      <c r="I22" s="53" t="s">
        <v>95</v>
      </c>
      <c r="J22" s="53" t="s">
        <v>96</v>
      </c>
      <c r="K22" s="53" t="s">
        <v>97</v>
      </c>
      <c r="L22" s="54" t="s">
        <v>98</v>
      </c>
    </row>
    <row r="23" spans="1:16" ht="24" customHeight="1" x14ac:dyDescent="0.2">
      <c r="A23" s="14" t="s">
        <v>99</v>
      </c>
      <c r="B23" s="15"/>
      <c r="C23" s="47">
        <f>D21/3</f>
        <v>133.33333333333334</v>
      </c>
      <c r="D23" s="47">
        <f>D21/3</f>
        <v>133.33333333333334</v>
      </c>
      <c r="E23" s="47">
        <f>D21/3</f>
        <v>133.33333333333334</v>
      </c>
      <c r="F23" s="5"/>
      <c r="G23" s="5"/>
      <c r="H23" s="47">
        <f>I21/3</f>
        <v>138.33333333333334</v>
      </c>
      <c r="I23" s="47">
        <f>I21/3</f>
        <v>138.33333333333334</v>
      </c>
      <c r="J23" s="47">
        <f>I21/3</f>
        <v>138.33333333333334</v>
      </c>
      <c r="K23" s="5"/>
      <c r="L23" s="5"/>
    </row>
    <row r="24" spans="1:16" ht="24" customHeight="1" x14ac:dyDescent="0.2">
      <c r="A24" s="14" t="s">
        <v>102</v>
      </c>
      <c r="B24" s="15"/>
      <c r="C24" s="47">
        <f>C23</f>
        <v>133.33333333333334</v>
      </c>
      <c r="D24" s="47">
        <f>SUM(C23:D23)</f>
        <v>266.66666666666669</v>
      </c>
      <c r="E24" s="47">
        <f>SUM(C23:E23)</f>
        <v>400</v>
      </c>
      <c r="F24" s="5"/>
      <c r="G24" s="5"/>
      <c r="H24" s="47">
        <f>H23</f>
        <v>138.33333333333334</v>
      </c>
      <c r="I24" s="47">
        <f>SUM(H23:I23)</f>
        <v>276.66666666666669</v>
      </c>
      <c r="J24" s="47">
        <f>SUM(H23:J23)</f>
        <v>415</v>
      </c>
      <c r="K24" s="5"/>
      <c r="L24" s="5"/>
    </row>
    <row r="25" spans="1:16" ht="24" customHeight="1" x14ac:dyDescent="0.2">
      <c r="A25" s="14"/>
      <c r="B25" s="15"/>
      <c r="C25" s="47"/>
      <c r="D25" s="47"/>
      <c r="E25" s="47"/>
      <c r="F25" s="5"/>
      <c r="G25" s="5"/>
      <c r="H25" s="47"/>
      <c r="I25" s="47"/>
      <c r="J25" s="47"/>
      <c r="K25" s="5"/>
      <c r="L25" s="5"/>
    </row>
    <row r="26" spans="1:16" ht="24" customHeight="1" x14ac:dyDescent="0.2">
      <c r="A26" s="14" t="s">
        <v>100</v>
      </c>
      <c r="B26" s="15"/>
      <c r="C26" s="47">
        <f>D21/6</f>
        <v>66.666666666666671</v>
      </c>
      <c r="D26" s="47">
        <f>D21/6</f>
        <v>66.666666666666671</v>
      </c>
      <c r="E26" s="47">
        <f>D21/3</f>
        <v>133.33333333333334</v>
      </c>
      <c r="F26" s="52">
        <f>D21/3</f>
        <v>133.33333333333334</v>
      </c>
      <c r="G26" s="14"/>
      <c r="H26" s="47">
        <f>I21/6</f>
        <v>69.166666666666671</v>
      </c>
      <c r="I26" s="47">
        <f>I21/6</f>
        <v>69.166666666666671</v>
      </c>
      <c r="J26" s="47">
        <f>I21/3</f>
        <v>138.33333333333334</v>
      </c>
      <c r="K26" s="52">
        <f>I21/3</f>
        <v>138.33333333333334</v>
      </c>
      <c r="L26" s="14"/>
    </row>
    <row r="27" spans="1:16" ht="24" customHeight="1" x14ac:dyDescent="0.2">
      <c r="A27" s="14" t="s">
        <v>102</v>
      </c>
      <c r="B27" s="15"/>
      <c r="C27" s="47">
        <f>C26</f>
        <v>66.666666666666671</v>
      </c>
      <c r="D27" s="47">
        <f>SUM(C26:D26)</f>
        <v>133.33333333333334</v>
      </c>
      <c r="E27" s="47">
        <f>SUM(C26:E26)</f>
        <v>266.66666666666669</v>
      </c>
      <c r="F27" s="13">
        <f>SUM(C26:F26)</f>
        <v>400</v>
      </c>
      <c r="G27" s="14"/>
      <c r="H27" s="47">
        <f>H26</f>
        <v>69.166666666666671</v>
      </c>
      <c r="I27" s="47">
        <f>SUM(H26:I26)</f>
        <v>138.33333333333334</v>
      </c>
      <c r="J27" s="47">
        <f>SUM(H26:J26)</f>
        <v>276.66666666666669</v>
      </c>
      <c r="K27" s="13">
        <f>SUM(H26:K26)</f>
        <v>415</v>
      </c>
      <c r="L27" s="14"/>
    </row>
    <row r="28" spans="1:16" ht="24" customHeight="1" x14ac:dyDescent="0.2">
      <c r="A28" s="14"/>
      <c r="B28" s="15"/>
      <c r="C28" s="13"/>
      <c r="D28" s="13"/>
      <c r="E28" s="13"/>
      <c r="F28" s="13"/>
      <c r="G28" s="14"/>
      <c r="H28" s="13"/>
      <c r="I28" s="13"/>
      <c r="J28" s="13"/>
      <c r="K28" s="13"/>
      <c r="L28" s="14"/>
    </row>
    <row r="29" spans="1:16" ht="24" customHeight="1" x14ac:dyDescent="0.2">
      <c r="A29" s="14" t="s">
        <v>101</v>
      </c>
      <c r="B29" s="15"/>
      <c r="C29" s="47">
        <f>D21/9</f>
        <v>44.444444444444443</v>
      </c>
      <c r="D29" s="47">
        <f>D21/9</f>
        <v>44.444444444444443</v>
      </c>
      <c r="E29" s="47">
        <f>D21/9</f>
        <v>44.444444444444443</v>
      </c>
      <c r="F29" s="47">
        <f>D21/3</f>
        <v>133.33333333333334</v>
      </c>
      <c r="G29" s="55">
        <f>D21/3</f>
        <v>133.33333333333334</v>
      </c>
      <c r="H29" s="47">
        <f>I21/9</f>
        <v>46.111111111111114</v>
      </c>
      <c r="I29" s="47">
        <f>I21/9</f>
        <v>46.111111111111114</v>
      </c>
      <c r="J29" s="47">
        <f>I21/9</f>
        <v>46.111111111111114</v>
      </c>
      <c r="K29" s="47">
        <f>I21/3</f>
        <v>138.33333333333334</v>
      </c>
      <c r="L29" s="55">
        <f>I21/3</f>
        <v>138.33333333333334</v>
      </c>
    </row>
    <row r="30" spans="1:16" ht="24" customHeight="1" x14ac:dyDescent="0.2">
      <c r="A30" s="14" t="s">
        <v>102</v>
      </c>
      <c r="B30" s="15"/>
      <c r="C30" s="47">
        <f>C29</f>
        <v>44.444444444444443</v>
      </c>
      <c r="D30" s="47">
        <f>SUM(C29:D29)</f>
        <v>88.888888888888886</v>
      </c>
      <c r="E30" s="47">
        <f>SUM(C29:E29)</f>
        <v>133.33333333333331</v>
      </c>
      <c r="F30" s="47">
        <f>SUM(C29:F29)</f>
        <v>266.66666666666663</v>
      </c>
      <c r="G30" s="47">
        <f>SUM(C29:G29)</f>
        <v>400</v>
      </c>
      <c r="H30" s="47">
        <f>H29</f>
        <v>46.111111111111114</v>
      </c>
      <c r="I30" s="47">
        <f>SUM(H29:I29)</f>
        <v>92.222222222222229</v>
      </c>
      <c r="J30" s="47">
        <f>SUM(H29:J29)</f>
        <v>138.33333333333334</v>
      </c>
      <c r="K30" s="47">
        <f>SUM(H29:K29)</f>
        <v>276.66666666666669</v>
      </c>
      <c r="L30" s="47">
        <f>SUM(H29:L29)</f>
        <v>415</v>
      </c>
    </row>
    <row r="31" spans="1:16" ht="24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6" ht="24" customHeight="1" x14ac:dyDescent="0.2">
      <c r="A32" s="22" t="s">
        <v>0</v>
      </c>
      <c r="B32" s="22"/>
      <c r="C32" s="22"/>
      <c r="D32" s="22"/>
      <c r="E32" s="22"/>
      <c r="F32" s="22"/>
      <c r="G32" s="22"/>
      <c r="H32" s="22"/>
      <c r="I32" s="22"/>
      <c r="J32" s="22"/>
      <c r="K32" s="23"/>
      <c r="L32" s="23"/>
      <c r="M32" s="23"/>
      <c r="N32" s="23"/>
      <c r="O32" s="23"/>
      <c r="P32" s="23"/>
    </row>
    <row r="33" spans="1:16" ht="24" customHeight="1" x14ac:dyDescent="0.2">
      <c r="A33" s="22" t="s">
        <v>1</v>
      </c>
      <c r="B33" s="22"/>
      <c r="C33" s="22"/>
      <c r="D33" s="22"/>
      <c r="E33" s="22"/>
      <c r="F33" s="22"/>
      <c r="G33" s="22"/>
      <c r="H33" s="22"/>
      <c r="I33" s="22"/>
      <c r="J33" s="22"/>
      <c r="K33" s="23"/>
      <c r="L33" s="23"/>
      <c r="M33" s="23"/>
      <c r="N33" s="23"/>
      <c r="O33" s="23"/>
      <c r="P33" s="23"/>
    </row>
    <row r="34" spans="1:16" ht="24" customHeight="1" x14ac:dyDescent="0.2">
      <c r="A34" s="22" t="s">
        <v>91</v>
      </c>
      <c r="B34" s="22"/>
      <c r="C34" s="22"/>
      <c r="D34" s="22"/>
      <c r="E34" s="22"/>
      <c r="F34" s="22"/>
      <c r="G34" s="22"/>
      <c r="H34" s="22"/>
      <c r="I34" s="22"/>
      <c r="J34" s="22"/>
      <c r="K34" s="23"/>
      <c r="L34" s="23"/>
      <c r="M34" s="23"/>
      <c r="N34" s="23"/>
      <c r="O34" s="23"/>
      <c r="P34" s="23"/>
    </row>
    <row r="35" spans="1:16" ht="24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</row>
    <row r="42" spans="1:16" x14ac:dyDescent="0.2">
      <c r="C42" s="2"/>
    </row>
    <row r="43" spans="1:16" x14ac:dyDescent="0.2">
      <c r="C43" s="2"/>
      <c r="D43" s="2"/>
      <c r="E43" s="2"/>
      <c r="J43" s="2"/>
    </row>
    <row r="44" spans="1:16" x14ac:dyDescent="0.2">
      <c r="C44" s="2"/>
      <c r="D44" s="2"/>
      <c r="E44" s="2"/>
      <c r="J44" s="2"/>
    </row>
    <row r="45" spans="1:16" x14ac:dyDescent="0.2">
      <c r="C45" s="2"/>
      <c r="D45" s="2"/>
      <c r="E45" s="2"/>
      <c r="J45" s="2"/>
    </row>
    <row r="46" spans="1:16" x14ac:dyDescent="0.2">
      <c r="C46" s="2"/>
      <c r="D46" s="2"/>
      <c r="E46" s="2"/>
      <c r="J46" s="2"/>
    </row>
    <row r="47" spans="1:16" x14ac:dyDescent="0.2">
      <c r="C47" s="2"/>
      <c r="D47" s="2"/>
      <c r="E47" s="2"/>
      <c r="J47" s="2"/>
    </row>
    <row r="48" spans="1:16" x14ac:dyDescent="0.2">
      <c r="C48" s="2"/>
      <c r="D48" s="2"/>
      <c r="E48" s="2"/>
      <c r="J48" s="2"/>
    </row>
    <row r="49" spans="1:11" x14ac:dyDescent="0.2">
      <c r="C49" s="2"/>
      <c r="D49" s="2"/>
      <c r="E49" s="2"/>
      <c r="J49" s="2"/>
    </row>
    <row r="50" spans="1:11" x14ac:dyDescent="0.2">
      <c r="C50" s="2"/>
      <c r="D50" s="2"/>
      <c r="E50" s="2"/>
      <c r="F50" s="2"/>
      <c r="J50" s="2"/>
    </row>
    <row r="51" spans="1:1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x14ac:dyDescent="0.2">
      <c r="A55" s="4"/>
      <c r="B55" s="4"/>
      <c r="C55" s="16"/>
      <c r="D55" s="16"/>
      <c r="E55" s="16"/>
      <c r="F55" s="4"/>
      <c r="G55" s="4"/>
      <c r="H55" s="4"/>
      <c r="I55" s="4"/>
      <c r="J55" s="16"/>
      <c r="K55" s="4"/>
    </row>
    <row r="56" spans="1:11" x14ac:dyDescent="0.2">
      <c r="A56" s="4"/>
      <c r="B56" s="4"/>
      <c r="C56" s="16"/>
      <c r="D56" s="16"/>
      <c r="E56" s="16"/>
      <c r="F56" s="4"/>
      <c r="G56" s="4"/>
      <c r="H56" s="4"/>
      <c r="I56" s="4"/>
      <c r="J56" s="16"/>
      <c r="K56" s="4"/>
    </row>
    <row r="57" spans="1:11" x14ac:dyDescent="0.2">
      <c r="A57" s="4"/>
      <c r="B57" s="4"/>
      <c r="C57" s="16"/>
      <c r="D57" s="16"/>
      <c r="E57" s="16"/>
      <c r="F57" s="4"/>
      <c r="G57" s="4"/>
      <c r="H57" s="4"/>
      <c r="I57" s="4"/>
      <c r="J57" s="16"/>
      <c r="K57" s="4"/>
    </row>
    <row r="58" spans="1:11" x14ac:dyDescent="0.2">
      <c r="A58" s="4"/>
      <c r="B58" s="4"/>
      <c r="C58" s="16"/>
      <c r="D58" s="16"/>
      <c r="E58" s="16"/>
      <c r="F58" s="4"/>
      <c r="G58" s="4"/>
      <c r="H58" s="4"/>
      <c r="I58" s="4"/>
      <c r="J58" s="16"/>
      <c r="K58" s="4"/>
    </row>
    <row r="59" spans="1:11" x14ac:dyDescent="0.2">
      <c r="A59" s="4"/>
      <c r="B59" s="4"/>
      <c r="C59" s="16"/>
      <c r="D59" s="16"/>
      <c r="E59" s="16"/>
      <c r="F59" s="4"/>
      <c r="G59" s="4"/>
      <c r="H59" s="4"/>
      <c r="I59" s="4"/>
      <c r="J59" s="16"/>
      <c r="K59" s="4"/>
    </row>
    <row r="60" spans="1:11" x14ac:dyDescent="0.2">
      <c r="A60" s="4"/>
      <c r="B60" s="4"/>
      <c r="C60" s="16"/>
      <c r="D60" s="16"/>
      <c r="E60" s="16"/>
      <c r="F60" s="4"/>
      <c r="G60" s="4"/>
      <c r="H60" s="4"/>
      <c r="I60" s="4"/>
      <c r="J60" s="16"/>
      <c r="K60" s="4"/>
    </row>
    <row r="61" spans="1:11" x14ac:dyDescent="0.2">
      <c r="A61" s="4"/>
      <c r="B61" s="4"/>
      <c r="C61" s="16"/>
      <c r="D61" s="16"/>
      <c r="E61" s="16"/>
      <c r="F61" s="4"/>
      <c r="G61" s="4"/>
      <c r="H61" s="4"/>
      <c r="I61" s="4"/>
      <c r="J61" s="16"/>
      <c r="K61" s="4"/>
    </row>
    <row r="62" spans="1:11" x14ac:dyDescent="0.2">
      <c r="A62" s="4"/>
      <c r="B62" s="4"/>
      <c r="C62" s="4"/>
      <c r="D62" s="4"/>
      <c r="E62" s="4"/>
      <c r="F62" s="16"/>
      <c r="G62" s="4"/>
      <c r="H62" s="4"/>
      <c r="I62" s="4"/>
      <c r="J62" s="16"/>
      <c r="K62" s="4"/>
    </row>
    <row r="63" spans="1:1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">
      <c r="A67" s="4"/>
      <c r="B67" s="4"/>
      <c r="C67" s="16"/>
      <c r="D67" s="16"/>
      <c r="E67" s="16"/>
      <c r="F67" s="4"/>
      <c r="G67" s="4"/>
      <c r="H67" s="4"/>
      <c r="I67" s="4"/>
      <c r="J67" s="16"/>
      <c r="K67" s="4"/>
    </row>
    <row r="68" spans="1:11" x14ac:dyDescent="0.2">
      <c r="A68" s="4"/>
      <c r="B68" s="4"/>
      <c r="C68" s="16"/>
      <c r="D68" s="16"/>
      <c r="E68" s="16"/>
      <c r="F68" s="4"/>
      <c r="G68" s="4"/>
      <c r="H68" s="4"/>
      <c r="I68" s="4"/>
      <c r="J68" s="16"/>
      <c r="K68" s="4"/>
    </row>
    <row r="69" spans="1:11" x14ac:dyDescent="0.2">
      <c r="A69" s="17"/>
      <c r="B69" s="4"/>
      <c r="C69" s="16"/>
      <c r="D69" s="16"/>
      <c r="E69" s="16"/>
      <c r="F69" s="4"/>
      <c r="G69" s="4"/>
      <c r="H69" s="4"/>
      <c r="I69" s="4"/>
      <c r="J69" s="16"/>
      <c r="K69" s="4"/>
    </row>
    <row r="70" spans="1:11" x14ac:dyDescent="0.2">
      <c r="A70" s="17"/>
      <c r="B70" s="4"/>
      <c r="C70" s="16"/>
      <c r="D70" s="16"/>
      <c r="E70" s="16"/>
      <c r="F70" s="4"/>
      <c r="G70" s="4"/>
      <c r="H70" s="4"/>
      <c r="I70" s="4"/>
      <c r="J70" s="16"/>
      <c r="K70" s="4"/>
    </row>
    <row r="71" spans="1:11" x14ac:dyDescent="0.2">
      <c r="A71" s="17"/>
      <c r="B71" s="4"/>
      <c r="C71" s="16"/>
      <c r="D71" s="16"/>
      <c r="E71" s="16"/>
      <c r="F71" s="4"/>
      <c r="G71" s="4"/>
      <c r="H71" s="4"/>
      <c r="I71" s="4"/>
      <c r="J71" s="16"/>
      <c r="K71" s="4"/>
    </row>
    <row r="72" spans="1:11" x14ac:dyDescent="0.2">
      <c r="A72" s="17"/>
      <c r="B72" s="4"/>
      <c r="C72" s="16"/>
      <c r="D72" s="16"/>
      <c r="E72" s="16"/>
      <c r="F72" s="4"/>
      <c r="G72" s="4"/>
      <c r="H72" s="4"/>
      <c r="I72" s="4"/>
      <c r="J72" s="16"/>
      <c r="K72" s="4"/>
    </row>
    <row r="73" spans="1:11" x14ac:dyDescent="0.2">
      <c r="A73" s="17"/>
      <c r="B73" s="4"/>
      <c r="C73" s="16"/>
      <c r="D73" s="16"/>
      <c r="E73" s="16"/>
      <c r="F73" s="4"/>
      <c r="G73" s="4"/>
      <c r="H73" s="4"/>
      <c r="I73" s="4"/>
      <c r="J73" s="16"/>
      <c r="K73" s="4"/>
    </row>
    <row r="74" spans="1:11" x14ac:dyDescent="0.2">
      <c r="A74" s="17"/>
      <c r="B74" s="4"/>
      <c r="C74" s="16"/>
      <c r="D74" s="16"/>
      <c r="E74" s="16"/>
      <c r="F74" s="4"/>
      <c r="G74" s="4"/>
      <c r="H74" s="4"/>
      <c r="I74" s="4"/>
      <c r="J74" s="16"/>
      <c r="K74" s="4"/>
    </row>
    <row r="75" spans="1:11" x14ac:dyDescent="0.2">
      <c r="A75" s="17"/>
      <c r="B75" s="4"/>
      <c r="C75" s="16"/>
      <c r="D75" s="16"/>
      <c r="E75" s="16"/>
      <c r="F75" s="4"/>
      <c r="G75" s="4"/>
      <c r="H75" s="4"/>
      <c r="I75" s="4"/>
      <c r="J75" s="16"/>
      <c r="K75" s="4"/>
    </row>
    <row r="76" spans="1:11" x14ac:dyDescent="0.2">
      <c r="A76" s="17"/>
      <c r="B76" s="4"/>
      <c r="C76" s="16"/>
      <c r="D76" s="16"/>
      <c r="E76" s="16"/>
      <c r="F76" s="4"/>
      <c r="G76" s="4"/>
      <c r="H76" s="4"/>
      <c r="I76" s="4"/>
      <c r="J76" s="16"/>
      <c r="K76" s="4"/>
    </row>
    <row r="77" spans="1:11" x14ac:dyDescent="0.2">
      <c r="A77" s="17"/>
      <c r="B77" s="4"/>
      <c r="C77" s="16"/>
      <c r="D77" s="16"/>
      <c r="E77" s="16"/>
      <c r="F77" s="4"/>
      <c r="G77" s="4"/>
      <c r="H77" s="4"/>
      <c r="I77" s="4"/>
      <c r="J77" s="16"/>
      <c r="K77" s="4"/>
    </row>
    <row r="78" spans="1:11" x14ac:dyDescent="0.2">
      <c r="A78" s="4"/>
      <c r="B78" s="4"/>
      <c r="C78" s="16"/>
      <c r="D78" s="16"/>
      <c r="E78" s="16"/>
      <c r="F78" s="4"/>
      <c r="G78" s="4"/>
      <c r="H78" s="4"/>
      <c r="I78" s="4"/>
      <c r="J78" s="16"/>
      <c r="K78" s="4"/>
    </row>
    <row r="79" spans="1:11" x14ac:dyDescent="0.2">
      <c r="A79" s="4"/>
      <c r="B79" s="4"/>
      <c r="C79" s="16"/>
      <c r="D79" s="16"/>
      <c r="E79" s="16"/>
      <c r="F79" s="4"/>
      <c r="G79" s="4"/>
      <c r="H79" s="4"/>
      <c r="I79" s="4"/>
      <c r="J79" s="16"/>
      <c r="K79" s="4"/>
    </row>
    <row r="80" spans="1:11" x14ac:dyDescent="0.2">
      <c r="A80" s="4"/>
      <c r="B80" s="4"/>
      <c r="C80" s="16"/>
      <c r="D80" s="16"/>
      <c r="E80" s="16"/>
      <c r="F80" s="4"/>
      <c r="G80" s="4"/>
      <c r="H80" s="4"/>
      <c r="I80" s="4"/>
      <c r="J80" s="16"/>
      <c r="K80" s="4"/>
    </row>
    <row r="81" spans="1:11" x14ac:dyDescent="0.2">
      <c r="A81" s="4"/>
      <c r="B81" s="4"/>
      <c r="C81" s="4"/>
      <c r="D81" s="4"/>
      <c r="E81" s="4"/>
      <c r="F81" s="16"/>
      <c r="G81" s="4"/>
      <c r="H81" s="4"/>
      <c r="I81" s="4"/>
      <c r="J81" s="4"/>
      <c r="K81" s="4"/>
    </row>
    <row r="82" spans="1:1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6" spans="1:11" x14ac:dyDescent="0.2">
      <c r="C86" s="2"/>
      <c r="D86" s="2"/>
      <c r="E86" s="2"/>
      <c r="J86" s="2"/>
    </row>
    <row r="87" spans="1:11" x14ac:dyDescent="0.2">
      <c r="C87" s="2"/>
      <c r="D87" s="2"/>
      <c r="E87" s="2"/>
      <c r="J87" s="2"/>
    </row>
    <row r="88" spans="1:11" x14ac:dyDescent="0.2">
      <c r="C88" s="2"/>
      <c r="D88" s="2"/>
      <c r="E88" s="2"/>
      <c r="J88" s="2"/>
    </row>
    <row r="89" spans="1:11" x14ac:dyDescent="0.2">
      <c r="C89" s="2"/>
      <c r="D89" s="2"/>
      <c r="E89" s="2"/>
      <c r="J89" s="2"/>
    </row>
    <row r="90" spans="1:11" x14ac:dyDescent="0.2">
      <c r="C90" s="2"/>
      <c r="D90" s="2"/>
      <c r="E90" s="2"/>
      <c r="J90" s="2"/>
    </row>
    <row r="91" spans="1:11" x14ac:dyDescent="0.2">
      <c r="C91" s="2"/>
      <c r="D91" s="2"/>
      <c r="E91" s="2"/>
      <c r="J91" s="2"/>
    </row>
    <row r="92" spans="1:11" x14ac:dyDescent="0.2">
      <c r="C92" s="2"/>
      <c r="D92" s="2"/>
      <c r="E92" s="2"/>
      <c r="J92" s="2"/>
    </row>
    <row r="93" spans="1:11" x14ac:dyDescent="0.2">
      <c r="C93" s="2"/>
      <c r="D93" s="2"/>
      <c r="E93" s="2"/>
      <c r="J93" s="2"/>
    </row>
    <row r="94" spans="1:11" x14ac:dyDescent="0.2">
      <c r="F94" s="2"/>
      <c r="J94" s="2"/>
    </row>
    <row r="95" spans="1:1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9" spans="1:11" x14ac:dyDescent="0.2">
      <c r="C99" s="2"/>
      <c r="D99" s="2"/>
      <c r="E99" s="2"/>
      <c r="J99" s="2"/>
    </row>
    <row r="100" spans="1:11" x14ac:dyDescent="0.2">
      <c r="C100" s="2"/>
      <c r="D100" s="2"/>
      <c r="E100" s="2"/>
      <c r="J100" s="2"/>
    </row>
    <row r="101" spans="1:11" x14ac:dyDescent="0.2">
      <c r="C101" s="2"/>
      <c r="D101" s="2"/>
      <c r="E101" s="2"/>
      <c r="J101" s="2"/>
    </row>
    <row r="102" spans="1:11" x14ac:dyDescent="0.2">
      <c r="C102" s="2"/>
      <c r="D102" s="2"/>
      <c r="E102" s="2"/>
      <c r="J102" s="2"/>
    </row>
    <row r="103" spans="1:11" x14ac:dyDescent="0.2">
      <c r="C103" s="2"/>
      <c r="D103" s="2"/>
      <c r="E103" s="2"/>
      <c r="J103" s="2"/>
    </row>
    <row r="104" spans="1:11" x14ac:dyDescent="0.2">
      <c r="C104" s="2"/>
      <c r="D104" s="2"/>
      <c r="E104" s="2"/>
      <c r="J104" s="2"/>
    </row>
    <row r="105" spans="1:11" x14ac:dyDescent="0.2">
      <c r="C105" s="2"/>
      <c r="D105" s="2"/>
      <c r="E105" s="2"/>
      <c r="J105" s="2"/>
    </row>
    <row r="106" spans="1:11" x14ac:dyDescent="0.2">
      <c r="C106" s="2"/>
      <c r="D106" s="2"/>
      <c r="E106" s="2"/>
      <c r="J106" s="2"/>
    </row>
    <row r="107" spans="1:11" x14ac:dyDescent="0.2">
      <c r="C107" s="2"/>
      <c r="D107" s="2"/>
      <c r="E107" s="2"/>
      <c r="F107" s="2"/>
      <c r="J107" s="2"/>
    </row>
    <row r="108" spans="1:1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</sheetData>
  <sheetProtection selectLockedCells="1"/>
  <mergeCells count="3">
    <mergeCell ref="C20:G20"/>
    <mergeCell ref="H20:L20"/>
    <mergeCell ref="B20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zoomScaleNormal="100" workbookViewId="0">
      <selection activeCell="C116" sqref="C116"/>
    </sheetView>
  </sheetViews>
  <sheetFormatPr defaultColWidth="11" defaultRowHeight="12.75" x14ac:dyDescent="0.2"/>
  <cols>
    <col min="1" max="15" width="13.625" customWidth="1"/>
    <col min="16" max="19" width="12.625" customWidth="1"/>
  </cols>
  <sheetData>
    <row r="1" spans="1:15" s="28" customFormat="1" ht="12.75" customHeight="1" x14ac:dyDescent="0.2">
      <c r="A1" s="29" t="s">
        <v>41</v>
      </c>
    </row>
    <row r="2" spans="1:15" s="28" customFormat="1" ht="12.75" customHeight="1" x14ac:dyDescent="0.2">
      <c r="A2" s="28" t="s">
        <v>60</v>
      </c>
      <c r="B2" s="68"/>
      <c r="C2" s="69"/>
      <c r="D2" s="70"/>
      <c r="F2" s="30" t="s">
        <v>61</v>
      </c>
      <c r="G2" s="30"/>
      <c r="H2" s="39">
        <f>IF(AND(D3&gt;=3,D3&lt;=5),MIN(IF((D5-D4-D6)/365&lt;(D3-2),(D5-D4-D6)/(365*(D3-2))*D8/3,D8/3+(D5-D4-D6-365*(D3-2))/(365*2)*D8*2/3),D8),"need 3, 4 or 5 in Program Length")</f>
        <v>0</v>
      </c>
      <c r="J2" s="43"/>
      <c r="M2" s="58" t="s">
        <v>85</v>
      </c>
      <c r="N2" s="58" t="s">
        <v>86</v>
      </c>
      <c r="O2" s="58" t="s">
        <v>87</v>
      </c>
    </row>
    <row r="3" spans="1:15" s="28" customFormat="1" ht="12.75" customHeight="1" x14ac:dyDescent="0.2">
      <c r="A3" s="28" t="s">
        <v>67</v>
      </c>
      <c r="D3" s="40">
        <v>3</v>
      </c>
      <c r="F3" s="30" t="s">
        <v>62</v>
      </c>
      <c r="G3" s="30"/>
      <c r="H3" s="39">
        <f>MAX(F27,N28)+MAX(F38,N40)+MAX(F52,N59)+MAX(F69,N72)+MAX(F84,N85)+MAX(F98,J96*55/20)+MAX(F107,(J102+J106)*55/20)+MAX(F119,(J113+J121)*55/20)</f>
        <v>0</v>
      </c>
      <c r="M3" s="59">
        <v>3</v>
      </c>
      <c r="N3" s="59" t="s">
        <v>26</v>
      </c>
      <c r="O3" s="59">
        <f>360+40</f>
        <v>400</v>
      </c>
    </row>
    <row r="4" spans="1:15" s="28" customFormat="1" ht="12.75" customHeight="1" x14ac:dyDescent="0.2">
      <c r="A4" s="28" t="s">
        <v>65</v>
      </c>
      <c r="D4" s="41"/>
      <c r="M4" s="59">
        <v>4</v>
      </c>
      <c r="N4" s="59" t="s">
        <v>27</v>
      </c>
      <c r="O4" s="59">
        <f>360+55</f>
        <v>415</v>
      </c>
    </row>
    <row r="5" spans="1:15" s="28" customFormat="1" ht="12.75" customHeight="1" x14ac:dyDescent="0.2">
      <c r="A5" s="28" t="s">
        <v>8</v>
      </c>
      <c r="D5" s="41"/>
      <c r="F5" s="56" t="s">
        <v>64</v>
      </c>
      <c r="G5" s="56"/>
      <c r="H5" s="62">
        <f>IF(AND(D3&gt;=3,D3&lt;=5),MIN((D5-D4-D6)/(365*D3)*20,20),"need 3, 4 or 5 in Program Length")</f>
        <v>0</v>
      </c>
      <c r="M5" s="59">
        <v>5</v>
      </c>
      <c r="N5" s="60"/>
      <c r="O5" s="60"/>
    </row>
    <row r="6" spans="1:15" s="28" customFormat="1" ht="12.75" customHeight="1" x14ac:dyDescent="0.2">
      <c r="A6" s="33" t="s">
        <v>66</v>
      </c>
      <c r="D6" s="44"/>
      <c r="F6" s="56" t="s">
        <v>63</v>
      </c>
      <c r="G6" s="56"/>
      <c r="H6" s="62">
        <f>J123</f>
        <v>0</v>
      </c>
    </row>
    <row r="7" spans="1:15" s="28" customFormat="1" ht="12.75" customHeight="1" x14ac:dyDescent="0.2">
      <c r="A7" s="33" t="s">
        <v>83</v>
      </c>
      <c r="D7" s="44" t="s">
        <v>27</v>
      </c>
      <c r="H7" s="42"/>
    </row>
    <row r="8" spans="1:15" s="28" customFormat="1" ht="12.75" customHeight="1" x14ac:dyDescent="0.2">
      <c r="A8" s="33" t="s">
        <v>84</v>
      </c>
      <c r="D8" s="61">
        <f>IF(D7="Level 2",O3,O4)</f>
        <v>415</v>
      </c>
      <c r="H8" s="42"/>
    </row>
    <row r="9" spans="1:15" s="28" customFormat="1" ht="12.75" customHeight="1" x14ac:dyDescent="0.2">
      <c r="I9" s="30"/>
      <c r="J9" s="30"/>
    </row>
    <row r="10" spans="1:15" s="28" customFormat="1" ht="12.75" customHeight="1" x14ac:dyDescent="0.2">
      <c r="A10" s="33" t="s">
        <v>42</v>
      </c>
      <c r="I10" s="30"/>
      <c r="J10" s="30"/>
    </row>
    <row r="11" spans="1:15" s="28" customFormat="1" ht="12.75" customHeight="1" x14ac:dyDescent="0.2">
      <c r="A11" s="33" t="s">
        <v>68</v>
      </c>
      <c r="I11" s="30"/>
      <c r="J11" s="30"/>
    </row>
    <row r="12" spans="1:15" ht="12.75" customHeight="1" x14ac:dyDescent="0.2">
      <c r="A12" s="28" t="s">
        <v>44</v>
      </c>
    </row>
    <row r="13" spans="1:15" ht="12.75" customHeight="1" x14ac:dyDescent="0.2">
      <c r="A13" s="28" t="s">
        <v>43</v>
      </c>
      <c r="D13" s="20"/>
      <c r="E13" s="15"/>
      <c r="F13" s="15"/>
    </row>
    <row r="14" spans="1:15" ht="12.75" customHeight="1" x14ac:dyDescent="0.2">
      <c r="A14" s="28" t="s">
        <v>46</v>
      </c>
      <c r="D14" s="20"/>
      <c r="E14" s="15"/>
      <c r="F14" s="15"/>
    </row>
    <row r="15" spans="1:15" ht="12.75" customHeight="1" x14ac:dyDescent="0.2">
      <c r="A15" s="28" t="s">
        <v>45</v>
      </c>
      <c r="D15" s="20"/>
      <c r="E15" s="15"/>
      <c r="F15" s="15"/>
    </row>
    <row r="16" spans="1:15" ht="12.75" customHeight="1" x14ac:dyDescent="0.25">
      <c r="A16" s="21"/>
      <c r="D16" s="20"/>
      <c r="E16" s="15"/>
      <c r="F16" s="15"/>
    </row>
    <row r="17" spans="1:15" ht="12.75" customHeight="1" x14ac:dyDescent="0.2">
      <c r="A17" s="29" t="s">
        <v>73</v>
      </c>
      <c r="D17" s="18"/>
      <c r="I17" s="29" t="s">
        <v>74</v>
      </c>
    </row>
    <row r="18" spans="1:15" ht="12.75" customHeight="1" x14ac:dyDescent="0.2">
      <c r="A18" s="34" t="s">
        <v>47</v>
      </c>
      <c r="B18" s="3"/>
      <c r="C18" s="3"/>
      <c r="D18" s="3"/>
      <c r="E18" s="3"/>
      <c r="F18" s="25"/>
      <c r="G18" s="3"/>
      <c r="I18" s="34" t="s">
        <v>47</v>
      </c>
      <c r="J18" s="3"/>
      <c r="K18" s="3"/>
      <c r="L18" s="3"/>
      <c r="M18" s="3"/>
      <c r="N18" s="25"/>
      <c r="O18" s="3"/>
    </row>
    <row r="19" spans="1:15" ht="12.75" customHeight="1" x14ac:dyDescent="0.2">
      <c r="A19" t="s">
        <v>12</v>
      </c>
      <c r="B19" t="s">
        <v>13</v>
      </c>
      <c r="C19" t="s">
        <v>17</v>
      </c>
      <c r="D19" t="s">
        <v>14</v>
      </c>
      <c r="E19" t="s">
        <v>15</v>
      </c>
      <c r="F19" t="s">
        <v>10</v>
      </c>
      <c r="G19" t="s">
        <v>16</v>
      </c>
      <c r="I19" t="s">
        <v>12</v>
      </c>
      <c r="J19" t="s">
        <v>13</v>
      </c>
      <c r="K19" t="s">
        <v>17</v>
      </c>
      <c r="L19" t="s">
        <v>14</v>
      </c>
      <c r="M19" t="s">
        <v>15</v>
      </c>
      <c r="N19" t="s">
        <v>10</v>
      </c>
      <c r="O19" t="s">
        <v>16</v>
      </c>
    </row>
    <row r="20" spans="1:15" ht="12.75" customHeight="1" x14ac:dyDescent="0.2">
      <c r="A20" t="s">
        <v>3</v>
      </c>
      <c r="C20" s="27">
        <v>0.2</v>
      </c>
      <c r="D20" s="27">
        <v>0.5</v>
      </c>
      <c r="E20" s="27">
        <v>0.3</v>
      </c>
      <c r="G20">
        <v>50</v>
      </c>
      <c r="I20" t="s">
        <v>3</v>
      </c>
      <c r="K20" s="27">
        <v>0.2</v>
      </c>
      <c r="L20" s="27">
        <v>0.5</v>
      </c>
      <c r="M20" s="27">
        <v>0.3</v>
      </c>
      <c r="O20">
        <v>50</v>
      </c>
    </row>
    <row r="21" spans="1:15" ht="12.75" customHeight="1" x14ac:dyDescent="0.2">
      <c r="A21">
        <v>2.1</v>
      </c>
      <c r="B21">
        <v>0.5</v>
      </c>
      <c r="C21" s="36"/>
      <c r="D21" s="36"/>
      <c r="E21" s="36"/>
      <c r="F21" s="24">
        <f t="shared" ref="F21:F26" si="0">(C21*C$20+D21*D$20+E21*E$20)*B21/B$27*G$20</f>
        <v>0</v>
      </c>
      <c r="I21">
        <v>2.1</v>
      </c>
      <c r="J21">
        <v>0.2</v>
      </c>
      <c r="K21" s="36"/>
      <c r="L21" s="36"/>
      <c r="M21" s="36"/>
      <c r="N21" s="24">
        <f t="shared" ref="N21:N27" si="1">(K21*K$20+L21*L$20+M21*M$20)*J21/J$28*O$20</f>
        <v>0</v>
      </c>
    </row>
    <row r="22" spans="1:15" ht="12.75" customHeight="1" x14ac:dyDescent="0.2">
      <c r="A22">
        <v>2.2000000000000002</v>
      </c>
      <c r="B22">
        <v>1</v>
      </c>
      <c r="C22" s="36"/>
      <c r="D22" s="36"/>
      <c r="E22" s="36"/>
      <c r="F22" s="24">
        <f t="shared" si="0"/>
        <v>0</v>
      </c>
      <c r="I22">
        <v>2.2000000000000002</v>
      </c>
      <c r="J22">
        <v>0.3</v>
      </c>
      <c r="K22" s="36"/>
      <c r="L22" s="36"/>
      <c r="M22" s="36"/>
      <c r="N22" s="24">
        <f t="shared" si="1"/>
        <v>0</v>
      </c>
    </row>
    <row r="23" spans="1:15" ht="12.75" customHeight="1" x14ac:dyDescent="0.2">
      <c r="A23">
        <v>2.2999999999999998</v>
      </c>
      <c r="B23">
        <v>0.4</v>
      </c>
      <c r="C23" s="36"/>
      <c r="D23" s="36"/>
      <c r="E23" s="36"/>
      <c r="F23" s="24">
        <f t="shared" si="0"/>
        <v>0</v>
      </c>
      <c r="I23">
        <v>2.2999999999999998</v>
      </c>
      <c r="J23">
        <v>0.4</v>
      </c>
      <c r="K23" s="36"/>
      <c r="L23" s="36"/>
      <c r="M23" s="36"/>
      <c r="N23" s="24">
        <f t="shared" si="1"/>
        <v>0</v>
      </c>
    </row>
    <row r="24" spans="1:15" ht="12.75" customHeight="1" x14ac:dyDescent="0.2">
      <c r="A24">
        <v>2.4</v>
      </c>
      <c r="B24">
        <v>1</v>
      </c>
      <c r="C24" s="36"/>
      <c r="D24" s="36"/>
      <c r="E24" s="36"/>
      <c r="F24" s="24">
        <f t="shared" si="0"/>
        <v>0</v>
      </c>
      <c r="I24">
        <v>2.4</v>
      </c>
      <c r="J24">
        <v>1</v>
      </c>
      <c r="K24" s="36"/>
      <c r="L24" s="36"/>
      <c r="M24" s="36"/>
      <c r="N24" s="24">
        <f t="shared" si="1"/>
        <v>0</v>
      </c>
    </row>
    <row r="25" spans="1:15" ht="12.75" customHeight="1" x14ac:dyDescent="0.2">
      <c r="A25">
        <v>2.5</v>
      </c>
      <c r="B25">
        <v>0.7</v>
      </c>
      <c r="C25" s="36"/>
      <c r="D25" s="36"/>
      <c r="E25" s="36"/>
      <c r="F25" s="24">
        <f t="shared" si="0"/>
        <v>0</v>
      </c>
      <c r="I25">
        <v>2.5</v>
      </c>
      <c r="J25">
        <v>1</v>
      </c>
      <c r="K25" s="36"/>
      <c r="L25" s="36"/>
      <c r="M25" s="36"/>
      <c r="N25" s="24">
        <f t="shared" si="1"/>
        <v>0</v>
      </c>
    </row>
    <row r="26" spans="1:15" ht="12.75" customHeight="1" x14ac:dyDescent="0.2">
      <c r="A26">
        <v>2.6</v>
      </c>
      <c r="B26">
        <v>0.5</v>
      </c>
      <c r="C26" s="36"/>
      <c r="D26" s="36"/>
      <c r="E26" s="36"/>
      <c r="F26" s="24">
        <f t="shared" si="0"/>
        <v>0</v>
      </c>
      <c r="I26">
        <v>2.6</v>
      </c>
      <c r="J26">
        <v>0.7</v>
      </c>
      <c r="K26" s="36"/>
      <c r="L26" s="36"/>
      <c r="M26" s="36"/>
      <c r="N26" s="24">
        <f t="shared" si="1"/>
        <v>0</v>
      </c>
    </row>
    <row r="27" spans="1:15" ht="12.75" customHeight="1" x14ac:dyDescent="0.2">
      <c r="A27" t="s">
        <v>11</v>
      </c>
      <c r="B27">
        <f>SUM(B21:B26)</f>
        <v>4.0999999999999996</v>
      </c>
      <c r="C27">
        <f>SUM(C21:C26)</f>
        <v>0</v>
      </c>
      <c r="D27">
        <f>SUM(D21:D26)</f>
        <v>0</v>
      </c>
      <c r="E27">
        <f>SUM(E21:E26)</f>
        <v>0</v>
      </c>
      <c r="F27" s="24">
        <f>SUM(F21:F26)</f>
        <v>0</v>
      </c>
      <c r="I27">
        <v>2.7</v>
      </c>
      <c r="J27">
        <v>0.5</v>
      </c>
      <c r="K27" s="36"/>
      <c r="L27" s="36"/>
      <c r="M27" s="36"/>
      <c r="N27" s="24">
        <f t="shared" si="1"/>
        <v>0</v>
      </c>
    </row>
    <row r="28" spans="1:15" ht="12.75" customHeight="1" x14ac:dyDescent="0.2">
      <c r="A28" s="4"/>
      <c r="B28" s="4"/>
      <c r="C28" s="4"/>
      <c r="D28" s="4"/>
      <c r="E28" s="4"/>
      <c r="F28" s="26"/>
      <c r="G28" s="4"/>
      <c r="I28" t="s">
        <v>11</v>
      </c>
      <c r="J28">
        <f>SUM(J21:J27)</f>
        <v>4.0999999999999996</v>
      </c>
      <c r="K28">
        <f>SUM(K21:K27)</f>
        <v>0</v>
      </c>
      <c r="L28">
        <f>SUM(L21:L27)</f>
        <v>0</v>
      </c>
      <c r="M28">
        <f>SUM(M21:M27)</f>
        <v>0</v>
      </c>
      <c r="N28" s="24">
        <f>SUM(N21:N27)</f>
        <v>0</v>
      </c>
    </row>
    <row r="29" spans="1:15" ht="12.75" customHeight="1" x14ac:dyDescent="0.2">
      <c r="A29" s="4"/>
      <c r="B29" s="4"/>
      <c r="C29" s="4"/>
      <c r="D29" s="4"/>
      <c r="E29" s="4"/>
      <c r="F29" s="26"/>
      <c r="G29" s="4"/>
      <c r="I29" s="4"/>
      <c r="J29" s="4"/>
      <c r="K29" s="4"/>
      <c r="L29" s="4"/>
      <c r="M29" s="4"/>
      <c r="N29" s="26"/>
      <c r="O29" s="4"/>
    </row>
    <row r="30" spans="1:15" ht="12.75" customHeight="1" x14ac:dyDescent="0.2">
      <c r="A30" s="34" t="s">
        <v>48</v>
      </c>
      <c r="B30" s="3"/>
      <c r="C30" s="3"/>
      <c r="D30" s="3"/>
      <c r="E30" s="3"/>
      <c r="F30" s="25"/>
      <c r="G30" s="3"/>
      <c r="I30" s="34" t="s">
        <v>48</v>
      </c>
      <c r="J30" s="3"/>
      <c r="K30" s="3"/>
      <c r="L30" s="3"/>
      <c r="M30" s="3"/>
      <c r="N30" s="25"/>
      <c r="O30" s="3"/>
    </row>
    <row r="31" spans="1:15" ht="12.75" customHeight="1" x14ac:dyDescent="0.2">
      <c r="A31" t="s">
        <v>12</v>
      </c>
      <c r="B31" t="s">
        <v>13</v>
      </c>
      <c r="C31" t="s">
        <v>17</v>
      </c>
      <c r="D31" t="s">
        <v>14</v>
      </c>
      <c r="E31" t="s">
        <v>15</v>
      </c>
      <c r="F31" s="24" t="s">
        <v>10</v>
      </c>
      <c r="G31" t="s">
        <v>16</v>
      </c>
      <c r="I31" t="s">
        <v>12</v>
      </c>
      <c r="J31" t="s">
        <v>13</v>
      </c>
      <c r="K31" t="s">
        <v>17</v>
      </c>
      <c r="L31" t="s">
        <v>14</v>
      </c>
      <c r="M31" t="s">
        <v>15</v>
      </c>
      <c r="N31" s="24" t="s">
        <v>10</v>
      </c>
      <c r="O31" t="s">
        <v>16</v>
      </c>
    </row>
    <row r="32" spans="1:15" ht="12.75" customHeight="1" x14ac:dyDescent="0.2">
      <c r="A32" t="s">
        <v>4</v>
      </c>
      <c r="C32" s="19"/>
      <c r="D32" s="19"/>
      <c r="E32" s="19"/>
      <c r="F32" s="24"/>
      <c r="I32" t="s">
        <v>4</v>
      </c>
      <c r="K32" s="19"/>
      <c r="L32" s="19"/>
      <c r="M32" s="19"/>
      <c r="N32" s="24"/>
    </row>
    <row r="33" spans="1:15" ht="12.75" customHeight="1" x14ac:dyDescent="0.2">
      <c r="A33">
        <v>3.1</v>
      </c>
      <c r="B33">
        <v>1.4</v>
      </c>
      <c r="C33" s="36"/>
      <c r="D33" s="36"/>
      <c r="E33" s="36"/>
      <c r="F33" s="24">
        <f>(C33*C$20+D33*D$20+E33*E$20)*B33/B$38*G$33</f>
        <v>0</v>
      </c>
      <c r="G33">
        <v>80</v>
      </c>
      <c r="I33">
        <v>3.1</v>
      </c>
      <c r="J33">
        <v>0.4</v>
      </c>
      <c r="K33" s="36"/>
      <c r="L33" s="36"/>
      <c r="M33" s="36"/>
      <c r="N33" s="24">
        <f t="shared" ref="N33:N39" si="2">(K33*K$20+L33*L$20+M33*M$20)*J33/J$40*O$33</f>
        <v>0</v>
      </c>
      <c r="O33">
        <v>80</v>
      </c>
    </row>
    <row r="34" spans="1:15" ht="12.75" customHeight="1" x14ac:dyDescent="0.2">
      <c r="A34">
        <v>3.2</v>
      </c>
      <c r="B34">
        <v>0.4</v>
      </c>
      <c r="C34" s="36"/>
      <c r="D34" s="36"/>
      <c r="E34" s="36"/>
      <c r="F34" s="24">
        <f>(C34*C$20+D34*D$20+E34*E$20)*B34/B$38*G$33</f>
        <v>0</v>
      </c>
      <c r="I34">
        <v>3.2</v>
      </c>
      <c r="J34">
        <v>1</v>
      </c>
      <c r="K34" s="36"/>
      <c r="L34" s="36"/>
      <c r="M34" s="36"/>
      <c r="N34" s="24">
        <f t="shared" si="2"/>
        <v>0</v>
      </c>
    </row>
    <row r="35" spans="1:15" ht="12.75" customHeight="1" x14ac:dyDescent="0.2">
      <c r="A35">
        <v>3.3</v>
      </c>
      <c r="B35">
        <v>1</v>
      </c>
      <c r="C35" s="36"/>
      <c r="D35" s="36"/>
      <c r="E35" s="36"/>
      <c r="F35" s="24">
        <f>(C35*C$20+D35*D$20+E35*E$20)*B35/B$38*G$33</f>
        <v>0</v>
      </c>
      <c r="I35">
        <v>3.3</v>
      </c>
      <c r="J35">
        <v>1</v>
      </c>
      <c r="K35" s="36"/>
      <c r="L35" s="36"/>
      <c r="M35" s="36"/>
      <c r="N35" s="24">
        <f t="shared" si="2"/>
        <v>0</v>
      </c>
    </row>
    <row r="36" spans="1:15" ht="12.75" customHeight="1" x14ac:dyDescent="0.2">
      <c r="A36">
        <v>3.4</v>
      </c>
      <c r="B36">
        <v>1</v>
      </c>
      <c r="C36" s="36"/>
      <c r="D36" s="36"/>
      <c r="E36" s="36"/>
      <c r="F36" s="24">
        <f>(C36*C$20+D36*D$20+E36*E$20)*B36/B$38*G$33</f>
        <v>0</v>
      </c>
      <c r="I36">
        <v>3.4</v>
      </c>
      <c r="J36">
        <v>1</v>
      </c>
      <c r="K36" s="36"/>
      <c r="L36" s="36"/>
      <c r="M36" s="36"/>
      <c r="N36" s="24">
        <f t="shared" si="2"/>
        <v>0</v>
      </c>
    </row>
    <row r="37" spans="1:15" ht="12.75" customHeight="1" x14ac:dyDescent="0.2">
      <c r="A37">
        <v>3.5</v>
      </c>
      <c r="B37">
        <v>0.4</v>
      </c>
      <c r="C37" s="36"/>
      <c r="D37" s="36"/>
      <c r="E37" s="36"/>
      <c r="F37" s="24">
        <f>(C37*C$20+D37*D$20+E37*E$20)*B37/B$38*G$33</f>
        <v>0</v>
      </c>
      <c r="I37">
        <v>3.5</v>
      </c>
      <c r="J37">
        <v>0.4</v>
      </c>
      <c r="K37" s="36"/>
      <c r="L37" s="36"/>
      <c r="M37" s="36"/>
      <c r="N37" s="24">
        <f t="shared" si="2"/>
        <v>0</v>
      </c>
    </row>
    <row r="38" spans="1:15" ht="12.75" customHeight="1" x14ac:dyDescent="0.2">
      <c r="A38" t="s">
        <v>11</v>
      </c>
      <c r="B38">
        <f>SUM(B33:B37)</f>
        <v>4.2</v>
      </c>
      <c r="C38">
        <f>SUM(C33:C37)</f>
        <v>0</v>
      </c>
      <c r="D38">
        <f>SUM(D33:D37)</f>
        <v>0</v>
      </c>
      <c r="E38">
        <f>SUM(E33:E37)</f>
        <v>0</v>
      </c>
      <c r="F38" s="24">
        <f>SUM(F33:F37)</f>
        <v>0</v>
      </c>
      <c r="I38">
        <v>3.6</v>
      </c>
      <c r="J38">
        <v>0.3</v>
      </c>
      <c r="K38" s="36"/>
      <c r="L38" s="36"/>
      <c r="M38" s="36"/>
      <c r="N38" s="24">
        <f t="shared" si="2"/>
        <v>0</v>
      </c>
    </row>
    <row r="39" spans="1:15" ht="12.75" customHeight="1" x14ac:dyDescent="0.2">
      <c r="F39" s="24"/>
      <c r="I39">
        <v>3.7</v>
      </c>
      <c r="J39">
        <v>0.3</v>
      </c>
      <c r="K39" s="36"/>
      <c r="L39" s="36"/>
      <c r="M39" s="36"/>
      <c r="N39" s="24">
        <f t="shared" si="2"/>
        <v>0</v>
      </c>
    </row>
    <row r="40" spans="1:15" ht="12.75" customHeight="1" x14ac:dyDescent="0.2">
      <c r="F40" s="24"/>
      <c r="I40" t="s">
        <v>11</v>
      </c>
      <c r="J40">
        <f>SUM(J33:J39)</f>
        <v>4.3999999999999995</v>
      </c>
      <c r="K40">
        <f>SUM(K33:K39)</f>
        <v>0</v>
      </c>
      <c r="L40">
        <f>SUM(L33:L39)</f>
        <v>0</v>
      </c>
      <c r="M40">
        <f>SUM(M33:M39)</f>
        <v>0</v>
      </c>
      <c r="N40" s="24">
        <f>SUM(N33:N39)</f>
        <v>0</v>
      </c>
    </row>
    <row r="41" spans="1:15" ht="12.75" customHeight="1" x14ac:dyDescent="0.2">
      <c r="F41" s="24"/>
      <c r="N41" s="24"/>
    </row>
    <row r="42" spans="1:15" ht="12.75" customHeight="1" x14ac:dyDescent="0.2">
      <c r="A42" s="34" t="s">
        <v>49</v>
      </c>
      <c r="B42" s="3"/>
      <c r="C42" s="3"/>
      <c r="D42" s="3"/>
      <c r="E42" s="3"/>
      <c r="F42" s="25"/>
      <c r="G42" s="3"/>
      <c r="I42" s="34" t="s">
        <v>49</v>
      </c>
      <c r="J42" s="3"/>
      <c r="K42" s="3"/>
      <c r="L42" s="3"/>
      <c r="M42" s="3"/>
      <c r="N42" s="25"/>
      <c r="O42" s="3"/>
    </row>
    <row r="43" spans="1:15" ht="12.75" customHeight="1" x14ac:dyDescent="0.2">
      <c r="A43" t="s">
        <v>12</v>
      </c>
      <c r="B43" t="s">
        <v>13</v>
      </c>
      <c r="C43" t="s">
        <v>17</v>
      </c>
      <c r="D43" t="s">
        <v>14</v>
      </c>
      <c r="E43" t="s">
        <v>15</v>
      </c>
      <c r="F43" s="24" t="s">
        <v>10</v>
      </c>
      <c r="G43" t="s">
        <v>16</v>
      </c>
      <c r="I43" t="s">
        <v>12</v>
      </c>
      <c r="J43" t="s">
        <v>13</v>
      </c>
      <c r="K43" t="s">
        <v>17</v>
      </c>
      <c r="L43" t="s">
        <v>14</v>
      </c>
      <c r="M43" t="s">
        <v>15</v>
      </c>
      <c r="N43" s="24" t="s">
        <v>10</v>
      </c>
      <c r="O43" t="s">
        <v>16</v>
      </c>
    </row>
    <row r="44" spans="1:15" ht="12.75" customHeight="1" x14ac:dyDescent="0.2">
      <c r="A44" t="s">
        <v>5</v>
      </c>
      <c r="C44" s="19"/>
      <c r="D44" s="19"/>
      <c r="E44" s="19"/>
      <c r="F44" s="24"/>
      <c r="G44">
        <v>100</v>
      </c>
      <c r="I44" t="s">
        <v>5</v>
      </c>
      <c r="K44" s="19"/>
      <c r="L44" s="19"/>
      <c r="M44" s="19"/>
      <c r="N44" s="24"/>
      <c r="O44">
        <v>100</v>
      </c>
    </row>
    <row r="45" spans="1:15" ht="12.75" customHeight="1" x14ac:dyDescent="0.2">
      <c r="A45" s="31">
        <v>4.0999999999999996</v>
      </c>
      <c r="B45">
        <v>2</v>
      </c>
      <c r="C45" s="36"/>
      <c r="D45" s="36"/>
      <c r="E45" s="36"/>
      <c r="F45" s="24">
        <f t="shared" ref="F45:F51" si="3">(C45*C$20+D45*D$20+E45*E$20)*B45/B$52*G$44</f>
        <v>0</v>
      </c>
      <c r="I45">
        <v>4.0999999999999996</v>
      </c>
      <c r="J45">
        <v>0.1</v>
      </c>
      <c r="K45" s="36"/>
      <c r="L45" s="36"/>
      <c r="M45" s="36"/>
      <c r="N45" s="24">
        <f t="shared" ref="N45:N58" si="4">(K45*K$20+L45*L$20+M45*M$20)*J45/J$59*O$44</f>
        <v>0</v>
      </c>
    </row>
    <row r="46" spans="1:15" ht="12.75" customHeight="1" x14ac:dyDescent="0.2">
      <c r="A46" s="32">
        <v>4.2</v>
      </c>
      <c r="B46">
        <v>0.5</v>
      </c>
      <c r="C46" s="36"/>
      <c r="D46" s="36"/>
      <c r="E46" s="36"/>
      <c r="F46" s="24">
        <f t="shared" si="3"/>
        <v>0</v>
      </c>
      <c r="I46">
        <v>4.2</v>
      </c>
      <c r="J46">
        <v>0.1</v>
      </c>
      <c r="K46" s="36"/>
      <c r="L46" s="36"/>
      <c r="M46" s="36"/>
      <c r="N46" s="24">
        <f t="shared" si="4"/>
        <v>0</v>
      </c>
    </row>
    <row r="47" spans="1:15" ht="12.75" customHeight="1" x14ac:dyDescent="0.2">
      <c r="A47" s="32">
        <v>4.3</v>
      </c>
      <c r="B47">
        <v>0.2</v>
      </c>
      <c r="C47" s="36"/>
      <c r="D47" s="36"/>
      <c r="E47" s="36"/>
      <c r="F47" s="24">
        <f t="shared" si="3"/>
        <v>0</v>
      </c>
      <c r="I47" s="1" t="s">
        <v>31</v>
      </c>
      <c r="J47">
        <v>0.2</v>
      </c>
      <c r="K47" s="36"/>
      <c r="L47" s="36"/>
      <c r="M47" s="36"/>
      <c r="N47" s="24">
        <f t="shared" si="4"/>
        <v>0</v>
      </c>
    </row>
    <row r="48" spans="1:15" ht="12.75" customHeight="1" x14ac:dyDescent="0.2">
      <c r="A48" s="32">
        <v>4.4000000000000004</v>
      </c>
      <c r="B48">
        <v>0.5</v>
      </c>
      <c r="C48" s="36"/>
      <c r="D48" s="36"/>
      <c r="E48" s="36"/>
      <c r="F48" s="24">
        <f t="shared" si="3"/>
        <v>0</v>
      </c>
      <c r="I48" s="1" t="s">
        <v>32</v>
      </c>
      <c r="J48">
        <v>0.2</v>
      </c>
      <c r="K48" s="36"/>
      <c r="L48" s="36"/>
      <c r="M48" s="36"/>
      <c r="N48" s="24">
        <f t="shared" si="4"/>
        <v>0</v>
      </c>
    </row>
    <row r="49" spans="1:15" ht="12.75" customHeight="1" x14ac:dyDescent="0.2">
      <c r="A49" s="32">
        <v>4.5</v>
      </c>
      <c r="B49">
        <v>0.5</v>
      </c>
      <c r="C49" s="36"/>
      <c r="D49" s="36"/>
      <c r="E49" s="36"/>
      <c r="F49" s="24">
        <f t="shared" si="3"/>
        <v>0</v>
      </c>
      <c r="I49" s="1" t="s">
        <v>33</v>
      </c>
      <c r="J49">
        <v>0.1</v>
      </c>
      <c r="K49" s="36"/>
      <c r="L49" s="36"/>
      <c r="M49" s="36"/>
      <c r="N49" s="24">
        <f t="shared" si="4"/>
        <v>0</v>
      </c>
    </row>
    <row r="50" spans="1:15" ht="12.75" customHeight="1" x14ac:dyDescent="0.2">
      <c r="A50" s="32">
        <v>4.5999999999999996</v>
      </c>
      <c r="B50">
        <v>0.5</v>
      </c>
      <c r="C50" s="36"/>
      <c r="D50" s="36"/>
      <c r="E50" s="36"/>
      <c r="F50" s="24">
        <f t="shared" si="3"/>
        <v>0</v>
      </c>
      <c r="I50" s="1" t="s">
        <v>34</v>
      </c>
      <c r="J50">
        <v>0.3</v>
      </c>
      <c r="K50" s="36"/>
      <c r="L50" s="36"/>
      <c r="M50" s="36"/>
      <c r="N50" s="24">
        <f t="shared" si="4"/>
        <v>0</v>
      </c>
    </row>
    <row r="51" spans="1:15" ht="12.75" customHeight="1" x14ac:dyDescent="0.2">
      <c r="A51" s="32">
        <v>4.7</v>
      </c>
      <c r="B51">
        <v>0.2</v>
      </c>
      <c r="C51" s="36"/>
      <c r="D51" s="36"/>
      <c r="E51" s="36"/>
      <c r="F51" s="24">
        <f t="shared" si="3"/>
        <v>0</v>
      </c>
      <c r="I51" s="1" t="s">
        <v>35</v>
      </c>
      <c r="J51">
        <v>0.6</v>
      </c>
      <c r="K51" s="36"/>
      <c r="L51" s="36"/>
      <c r="M51" s="36"/>
      <c r="N51" s="24">
        <f t="shared" si="4"/>
        <v>0</v>
      </c>
    </row>
    <row r="52" spans="1:15" ht="12.75" customHeight="1" x14ac:dyDescent="0.2">
      <c r="A52" t="s">
        <v>11</v>
      </c>
      <c r="B52">
        <f>SUM(B45:B51)</f>
        <v>4.4000000000000004</v>
      </c>
      <c r="C52">
        <f>SUM(C45:C51)</f>
        <v>0</v>
      </c>
      <c r="D52">
        <f>SUM(D45:D51)</f>
        <v>0</v>
      </c>
      <c r="E52">
        <f>SUM(E45:E51)</f>
        <v>0</v>
      </c>
      <c r="F52" s="24">
        <f>SUM(F45:F51)</f>
        <v>0</v>
      </c>
      <c r="I52" s="1" t="s">
        <v>33</v>
      </c>
      <c r="J52">
        <v>0.2</v>
      </c>
      <c r="K52" s="36"/>
      <c r="L52" s="36"/>
      <c r="M52" s="36"/>
      <c r="N52" s="24">
        <f t="shared" si="4"/>
        <v>0</v>
      </c>
    </row>
    <row r="53" spans="1:15" ht="12.75" customHeight="1" x14ac:dyDescent="0.2">
      <c r="F53" s="24"/>
      <c r="I53" s="1" t="s">
        <v>36</v>
      </c>
      <c r="J53">
        <v>0.3</v>
      </c>
      <c r="K53" s="36"/>
      <c r="L53" s="36"/>
      <c r="M53" s="36"/>
      <c r="N53" s="24">
        <f t="shared" si="4"/>
        <v>0</v>
      </c>
    </row>
    <row r="54" spans="1:15" ht="12.75" customHeight="1" x14ac:dyDescent="0.2">
      <c r="F54" s="24"/>
      <c r="I54" s="1" t="s">
        <v>37</v>
      </c>
      <c r="J54">
        <v>0.6</v>
      </c>
      <c r="K54" s="36"/>
      <c r="L54" s="36"/>
      <c r="M54" s="36"/>
      <c r="N54" s="24">
        <f t="shared" si="4"/>
        <v>0</v>
      </c>
    </row>
    <row r="55" spans="1:15" ht="12.75" customHeight="1" x14ac:dyDescent="0.2">
      <c r="F55" s="24"/>
      <c r="I55" s="1" t="s">
        <v>38</v>
      </c>
      <c r="J55">
        <v>0.2</v>
      </c>
      <c r="K55" s="36"/>
      <c r="L55" s="36"/>
      <c r="M55" s="36"/>
      <c r="N55" s="24">
        <f t="shared" si="4"/>
        <v>0</v>
      </c>
    </row>
    <row r="56" spans="1:15" ht="12.75" customHeight="1" x14ac:dyDescent="0.2">
      <c r="F56" s="24"/>
      <c r="I56">
        <v>4.5999999999999996</v>
      </c>
      <c r="J56">
        <v>0.1</v>
      </c>
      <c r="K56" s="36"/>
      <c r="L56" s="36"/>
      <c r="M56" s="36"/>
      <c r="N56" s="24">
        <f t="shared" si="4"/>
        <v>0</v>
      </c>
    </row>
    <row r="57" spans="1:15" ht="12.75" customHeight="1" x14ac:dyDescent="0.2">
      <c r="F57" s="24"/>
      <c r="I57">
        <v>4.7</v>
      </c>
      <c r="J57">
        <v>0.3</v>
      </c>
      <c r="K57" s="36"/>
      <c r="L57" s="36"/>
      <c r="M57" s="36"/>
      <c r="N57" s="24">
        <f t="shared" si="4"/>
        <v>0</v>
      </c>
    </row>
    <row r="58" spans="1:15" ht="12.75" customHeight="1" x14ac:dyDescent="0.2">
      <c r="F58" s="24"/>
      <c r="I58">
        <v>4.8</v>
      </c>
      <c r="J58">
        <v>0.2</v>
      </c>
      <c r="K58" s="36"/>
      <c r="L58" s="36"/>
      <c r="M58" s="36"/>
      <c r="N58" s="24">
        <f t="shared" si="4"/>
        <v>0</v>
      </c>
    </row>
    <row r="59" spans="1:15" ht="12.75" customHeight="1" x14ac:dyDescent="0.2">
      <c r="F59" s="24"/>
      <c r="I59" t="s">
        <v>11</v>
      </c>
      <c r="J59">
        <f>SUM(J45:J58)</f>
        <v>3.5000000000000004</v>
      </c>
      <c r="K59">
        <f>SUM(K45:K58)</f>
        <v>0</v>
      </c>
      <c r="L59">
        <f>SUM(L45:L58)</f>
        <v>0</v>
      </c>
      <c r="M59">
        <f>SUM(M45:M58)</f>
        <v>0</v>
      </c>
      <c r="N59" s="24">
        <f>SUM(N45:N58)</f>
        <v>0</v>
      </c>
    </row>
    <row r="60" spans="1:15" ht="12.75" customHeight="1" x14ac:dyDescent="0.2">
      <c r="F60" s="24"/>
      <c r="N60" s="24"/>
    </row>
    <row r="61" spans="1:15" ht="12.75" customHeight="1" x14ac:dyDescent="0.2">
      <c r="A61" s="34" t="s">
        <v>50</v>
      </c>
      <c r="B61" s="3"/>
      <c r="C61" s="3"/>
      <c r="D61" s="3"/>
      <c r="E61" s="3"/>
      <c r="F61" s="25"/>
      <c r="G61" s="3"/>
      <c r="I61" s="34" t="s">
        <v>50</v>
      </c>
      <c r="J61" s="3"/>
      <c r="K61" s="3"/>
      <c r="L61" s="3"/>
      <c r="M61" s="3"/>
      <c r="N61" s="25"/>
      <c r="O61" s="3"/>
    </row>
    <row r="62" spans="1:15" ht="12.75" customHeight="1" x14ac:dyDescent="0.2">
      <c r="A62" t="s">
        <v>18</v>
      </c>
      <c r="B62" t="s">
        <v>19</v>
      </c>
      <c r="C62" t="s">
        <v>25</v>
      </c>
      <c r="D62" t="s">
        <v>26</v>
      </c>
      <c r="E62" t="s">
        <v>27</v>
      </c>
      <c r="F62" s="24" t="s">
        <v>28</v>
      </c>
      <c r="G62" t="s">
        <v>29</v>
      </c>
      <c r="I62" t="s">
        <v>18</v>
      </c>
      <c r="J62" t="s">
        <v>19</v>
      </c>
      <c r="K62" t="s">
        <v>25</v>
      </c>
      <c r="L62" t="s">
        <v>26</v>
      </c>
      <c r="M62" t="s">
        <v>27</v>
      </c>
      <c r="N62" s="24" t="s">
        <v>28</v>
      </c>
      <c r="O62" t="s">
        <v>29</v>
      </c>
    </row>
    <row r="63" spans="1:15" ht="12.75" customHeight="1" x14ac:dyDescent="0.2">
      <c r="A63" t="s">
        <v>6</v>
      </c>
      <c r="C63" s="19"/>
      <c r="D63" s="19"/>
      <c r="E63" s="19"/>
      <c r="F63" s="24"/>
      <c r="G63">
        <v>80</v>
      </c>
      <c r="I63" t="s">
        <v>6</v>
      </c>
      <c r="K63" s="19"/>
      <c r="L63" s="19"/>
      <c r="M63" s="19"/>
      <c r="N63" s="24"/>
      <c r="O63">
        <v>80</v>
      </c>
    </row>
    <row r="64" spans="1:15" ht="12.75" customHeight="1" x14ac:dyDescent="0.2">
      <c r="A64">
        <v>5.0999999999999996</v>
      </c>
      <c r="B64">
        <v>1</v>
      </c>
      <c r="C64" s="36"/>
      <c r="D64" s="36"/>
      <c r="E64" s="36"/>
      <c r="F64" s="24">
        <f>(C64*C$20+D64*D$20+E64*E$20)*B64/B$69*G$63</f>
        <v>0</v>
      </c>
      <c r="I64">
        <v>5.0999999999999996</v>
      </c>
      <c r="J64">
        <v>0.2</v>
      </c>
      <c r="K64" s="36"/>
      <c r="L64" s="36"/>
      <c r="M64" s="36"/>
      <c r="N64" s="24">
        <f t="shared" ref="N64:N71" si="5">(K64*K$20+L64*L$20+M64*M$20)*J64/J$72*O$63</f>
        <v>0</v>
      </c>
    </row>
    <row r="65" spans="1:15" ht="12.75" customHeight="1" x14ac:dyDescent="0.2">
      <c r="A65">
        <v>5.2</v>
      </c>
      <c r="B65">
        <v>0.5</v>
      </c>
      <c r="C65" s="36"/>
      <c r="D65" s="36"/>
      <c r="E65" s="36"/>
      <c r="F65" s="24">
        <f>(C65*C$20+D65*D$20+E65*E$20)*B65/B$69*G$63</f>
        <v>0</v>
      </c>
      <c r="I65">
        <v>5.2</v>
      </c>
      <c r="J65">
        <v>0.3</v>
      </c>
      <c r="K65" s="36"/>
      <c r="L65" s="36"/>
      <c r="M65" s="36"/>
      <c r="N65" s="24">
        <f t="shared" si="5"/>
        <v>0</v>
      </c>
    </row>
    <row r="66" spans="1:15" ht="12.75" customHeight="1" x14ac:dyDescent="0.2">
      <c r="A66">
        <v>5.3</v>
      </c>
      <c r="B66">
        <v>1</v>
      </c>
      <c r="C66" s="36"/>
      <c r="D66" s="36"/>
      <c r="E66" s="36"/>
      <c r="F66" s="24">
        <f>(C66*C$20+D66*D$20+E66*E$20)*B66/B$69*G$63</f>
        <v>0</v>
      </c>
      <c r="I66">
        <v>5.3</v>
      </c>
      <c r="J66">
        <v>0.4</v>
      </c>
      <c r="K66" s="36"/>
      <c r="L66" s="36"/>
      <c r="M66" s="36"/>
      <c r="N66" s="24">
        <f t="shared" si="5"/>
        <v>0</v>
      </c>
    </row>
    <row r="67" spans="1:15" ht="12.75" customHeight="1" x14ac:dyDescent="0.2">
      <c r="A67">
        <v>5.4</v>
      </c>
      <c r="B67">
        <v>0.5</v>
      </c>
      <c r="C67" s="36"/>
      <c r="D67" s="36"/>
      <c r="E67" s="36"/>
      <c r="F67" s="24">
        <f>(C67*C$20+D67*D$20+E67*E$20)*B67/B$69*G$63</f>
        <v>0</v>
      </c>
      <c r="I67">
        <v>5.4</v>
      </c>
      <c r="J67">
        <v>0.4</v>
      </c>
      <c r="K67" s="36"/>
      <c r="L67" s="36"/>
      <c r="M67" s="36"/>
      <c r="N67" s="24">
        <f t="shared" si="5"/>
        <v>0</v>
      </c>
    </row>
    <row r="68" spans="1:15" ht="12.75" customHeight="1" x14ac:dyDescent="0.2">
      <c r="A68">
        <v>5.5</v>
      </c>
      <c r="B68">
        <v>0.75</v>
      </c>
      <c r="C68" s="36"/>
      <c r="D68" s="36"/>
      <c r="E68" s="36"/>
      <c r="F68" s="24">
        <f>(C68*C$20+D68*D$20+E68*E$20)*B68/B$69*G$63</f>
        <v>0</v>
      </c>
      <c r="I68">
        <v>5.5</v>
      </c>
      <c r="J68">
        <v>1</v>
      </c>
      <c r="K68" s="36"/>
      <c r="L68" s="36"/>
      <c r="M68" s="36"/>
      <c r="N68" s="24">
        <f t="shared" si="5"/>
        <v>0</v>
      </c>
    </row>
    <row r="69" spans="1:15" ht="12.75" customHeight="1" x14ac:dyDescent="0.2">
      <c r="A69" t="s">
        <v>30</v>
      </c>
      <c r="B69">
        <f>SUM(B64:B68)</f>
        <v>3.75</v>
      </c>
      <c r="C69">
        <f>SUM(C64:C68)</f>
        <v>0</v>
      </c>
      <c r="D69">
        <f>SUM(D64:D68)</f>
        <v>0</v>
      </c>
      <c r="E69">
        <f>SUM(E64:E68)</f>
        <v>0</v>
      </c>
      <c r="F69" s="24">
        <f>SUM(F64:F68)</f>
        <v>0</v>
      </c>
      <c r="I69">
        <v>5.6</v>
      </c>
      <c r="J69">
        <v>1</v>
      </c>
      <c r="K69" s="36"/>
      <c r="L69" s="36"/>
      <c r="M69" s="36"/>
      <c r="N69" s="24">
        <f t="shared" si="5"/>
        <v>0</v>
      </c>
    </row>
    <row r="70" spans="1:15" ht="12.75" customHeight="1" x14ac:dyDescent="0.2">
      <c r="F70" s="24"/>
      <c r="I70">
        <v>5.7</v>
      </c>
      <c r="J70">
        <v>0.5</v>
      </c>
      <c r="K70" s="36"/>
      <c r="L70" s="36"/>
      <c r="M70" s="36"/>
      <c r="N70" s="24">
        <f t="shared" si="5"/>
        <v>0</v>
      </c>
    </row>
    <row r="71" spans="1:15" ht="12.75" customHeight="1" x14ac:dyDescent="0.2">
      <c r="F71" s="24"/>
      <c r="I71">
        <v>5.8</v>
      </c>
      <c r="J71">
        <v>0.5</v>
      </c>
      <c r="K71" s="36"/>
      <c r="L71" s="36"/>
      <c r="M71" s="36"/>
      <c r="N71" s="24">
        <f t="shared" si="5"/>
        <v>0</v>
      </c>
    </row>
    <row r="72" spans="1:15" ht="12.75" customHeight="1" x14ac:dyDescent="0.2">
      <c r="F72" s="24"/>
      <c r="I72" t="s">
        <v>30</v>
      </c>
      <c r="J72">
        <f>SUM(J64:J71)</f>
        <v>4.3</v>
      </c>
      <c r="K72">
        <f>SUM(K64:K71)</f>
        <v>0</v>
      </c>
      <c r="L72">
        <f>SUM(L64:L71)</f>
        <v>0</v>
      </c>
      <c r="M72">
        <f>SUM(M64:M71)</f>
        <v>0</v>
      </c>
      <c r="N72" s="24">
        <f>SUM(N64:N71)</f>
        <v>0</v>
      </c>
    </row>
    <row r="73" spans="1:15" ht="12.75" customHeight="1" x14ac:dyDescent="0.2">
      <c r="F73" s="24"/>
      <c r="N73" s="24"/>
    </row>
    <row r="74" spans="1:15" ht="12.75" customHeight="1" x14ac:dyDescent="0.2">
      <c r="A74" s="34" t="s">
        <v>51</v>
      </c>
      <c r="B74" s="3"/>
      <c r="C74" s="3"/>
      <c r="D74" s="3"/>
      <c r="E74" s="3"/>
      <c r="F74" s="25"/>
      <c r="G74" s="3"/>
      <c r="I74" s="34" t="s">
        <v>51</v>
      </c>
      <c r="J74" s="3"/>
      <c r="K74" s="3"/>
      <c r="L74" s="3"/>
      <c r="M74" s="3"/>
      <c r="N74" s="25"/>
      <c r="O74" s="3"/>
    </row>
    <row r="75" spans="1:15" ht="12.75" customHeight="1" x14ac:dyDescent="0.2">
      <c r="A75" t="s">
        <v>18</v>
      </c>
      <c r="B75" t="s">
        <v>19</v>
      </c>
      <c r="C75" t="s">
        <v>25</v>
      </c>
      <c r="D75" t="s">
        <v>26</v>
      </c>
      <c r="E75" t="s">
        <v>27</v>
      </c>
      <c r="F75" s="24" t="s">
        <v>28</v>
      </c>
      <c r="G75" t="s">
        <v>29</v>
      </c>
      <c r="I75" t="s">
        <v>18</v>
      </c>
      <c r="J75" t="s">
        <v>19</v>
      </c>
      <c r="K75" t="s">
        <v>25</v>
      </c>
      <c r="L75" t="s">
        <v>26</v>
      </c>
      <c r="M75" t="s">
        <v>27</v>
      </c>
      <c r="N75" s="24" t="s">
        <v>28</v>
      </c>
      <c r="O75" t="s">
        <v>29</v>
      </c>
    </row>
    <row r="76" spans="1:15" ht="12.75" customHeight="1" x14ac:dyDescent="0.2">
      <c r="A76" t="s">
        <v>9</v>
      </c>
      <c r="C76" s="19"/>
      <c r="D76" s="19"/>
      <c r="E76" s="19"/>
      <c r="F76" s="24"/>
      <c r="G76">
        <v>50</v>
      </c>
      <c r="I76" t="s">
        <v>9</v>
      </c>
      <c r="K76" s="19"/>
      <c r="L76" s="19"/>
      <c r="M76" s="19"/>
      <c r="N76" s="24"/>
      <c r="O76">
        <v>50</v>
      </c>
    </row>
    <row r="77" spans="1:15" ht="12.75" customHeight="1" x14ac:dyDescent="0.2">
      <c r="A77">
        <v>6.1</v>
      </c>
      <c r="B77">
        <v>1</v>
      </c>
      <c r="C77" s="36"/>
      <c r="D77" s="36"/>
      <c r="E77" s="27">
        <v>0</v>
      </c>
      <c r="F77" s="24">
        <f>(C77*C$20+D77*D$20)*B77/B$84*G$76</f>
        <v>0</v>
      </c>
      <c r="I77">
        <v>6.1</v>
      </c>
      <c r="J77">
        <v>0.1</v>
      </c>
      <c r="K77" s="36"/>
      <c r="L77" s="36"/>
      <c r="M77" s="36"/>
      <c r="N77" s="24">
        <f t="shared" ref="N77:N84" si="6">(K77*K$20+L77*L$20+M77*M$20)*J77/J$85*O$76</f>
        <v>0</v>
      </c>
    </row>
    <row r="78" spans="1:15" ht="12.75" customHeight="1" x14ac:dyDescent="0.2">
      <c r="A78">
        <v>6.2</v>
      </c>
      <c r="B78">
        <v>1</v>
      </c>
      <c r="C78" s="36"/>
      <c r="D78" s="36"/>
      <c r="E78" s="27">
        <v>0</v>
      </c>
      <c r="F78" s="24">
        <f t="shared" ref="F78:F82" si="7">(C78*C$20+D78*D$20)*B78/B$84*G$76</f>
        <v>0</v>
      </c>
      <c r="I78">
        <v>6.2</v>
      </c>
      <c r="J78">
        <v>0.3</v>
      </c>
      <c r="K78" s="36"/>
      <c r="L78" s="36"/>
      <c r="M78" s="36"/>
      <c r="N78" s="24">
        <f t="shared" si="6"/>
        <v>0</v>
      </c>
    </row>
    <row r="79" spans="1:15" ht="12.75" customHeight="1" x14ac:dyDescent="0.2">
      <c r="A79">
        <v>6.3</v>
      </c>
      <c r="B79">
        <v>0.7</v>
      </c>
      <c r="C79" s="36"/>
      <c r="D79" s="36"/>
      <c r="E79" s="27">
        <v>0</v>
      </c>
      <c r="F79" s="24">
        <f t="shared" si="7"/>
        <v>0</v>
      </c>
      <c r="I79">
        <v>6.3</v>
      </c>
      <c r="J79">
        <v>1</v>
      </c>
      <c r="K79" s="36"/>
      <c r="L79" s="36"/>
      <c r="M79" s="36"/>
      <c r="N79" s="24">
        <f t="shared" si="6"/>
        <v>0</v>
      </c>
    </row>
    <row r="80" spans="1:15" ht="12.75" customHeight="1" x14ac:dyDescent="0.2">
      <c r="A80">
        <v>6.4</v>
      </c>
      <c r="B80">
        <v>0.7</v>
      </c>
      <c r="C80" s="36"/>
      <c r="D80" s="36"/>
      <c r="E80" s="27">
        <v>0</v>
      </c>
      <c r="F80" s="24">
        <f t="shared" si="7"/>
        <v>0</v>
      </c>
      <c r="I80">
        <v>6.4</v>
      </c>
      <c r="J80">
        <v>1</v>
      </c>
      <c r="K80" s="36"/>
      <c r="L80" s="36"/>
      <c r="M80" s="36"/>
      <c r="N80" s="24">
        <f t="shared" si="6"/>
        <v>0</v>
      </c>
    </row>
    <row r="81" spans="1:15" ht="12.75" customHeight="1" x14ac:dyDescent="0.2">
      <c r="A81">
        <v>6.5</v>
      </c>
      <c r="B81">
        <v>1.2</v>
      </c>
      <c r="C81" s="36"/>
      <c r="D81" s="36"/>
      <c r="E81" s="27">
        <v>0</v>
      </c>
      <c r="F81" s="24">
        <f t="shared" si="7"/>
        <v>0</v>
      </c>
      <c r="I81">
        <v>6.5</v>
      </c>
      <c r="J81">
        <v>0.7</v>
      </c>
      <c r="K81" s="36"/>
      <c r="L81" s="36"/>
      <c r="M81" s="36"/>
      <c r="N81" s="24">
        <f t="shared" si="6"/>
        <v>0</v>
      </c>
    </row>
    <row r="82" spans="1:15" ht="12.75" customHeight="1" x14ac:dyDescent="0.2">
      <c r="A82">
        <v>6.6</v>
      </c>
      <c r="B82">
        <v>2</v>
      </c>
      <c r="C82" s="36"/>
      <c r="D82" s="36"/>
      <c r="E82" s="27">
        <v>0</v>
      </c>
      <c r="F82" s="24">
        <f t="shared" si="7"/>
        <v>0</v>
      </c>
      <c r="I82">
        <v>6.6</v>
      </c>
      <c r="J82">
        <v>0.5</v>
      </c>
      <c r="K82" s="36"/>
      <c r="L82" s="36"/>
      <c r="M82" s="36"/>
      <c r="N82" s="24">
        <f t="shared" si="6"/>
        <v>0</v>
      </c>
    </row>
    <row r="83" spans="1:15" ht="12.75" customHeight="1" x14ac:dyDescent="0.2">
      <c r="A83">
        <v>6.7</v>
      </c>
      <c r="B83">
        <v>6.6</v>
      </c>
      <c r="C83" s="27">
        <v>0</v>
      </c>
      <c r="D83" s="27">
        <v>0</v>
      </c>
      <c r="E83" s="36"/>
      <c r="F83" s="24">
        <f>(E83*E$20)*B83/B$84*G$76</f>
        <v>0</v>
      </c>
      <c r="I83">
        <v>6.7</v>
      </c>
      <c r="J83">
        <v>0.5</v>
      </c>
      <c r="K83" s="36"/>
      <c r="L83" s="36"/>
      <c r="M83" s="36"/>
      <c r="N83" s="24">
        <f t="shared" si="6"/>
        <v>0</v>
      </c>
    </row>
    <row r="84" spans="1:15" ht="12.75" customHeight="1" x14ac:dyDescent="0.2">
      <c r="A84" s="28" t="s">
        <v>71</v>
      </c>
      <c r="B84">
        <f>SUM(B77:B82)</f>
        <v>6.6000000000000005</v>
      </c>
      <c r="C84">
        <f>SUM(C77:C83)</f>
        <v>0</v>
      </c>
      <c r="D84">
        <f>SUM(D77:D83)</f>
        <v>0</v>
      </c>
      <c r="E84">
        <f>SUM(E77:E83)</f>
        <v>0</v>
      </c>
      <c r="F84" s="24">
        <f>SUM(F77:F83)</f>
        <v>0</v>
      </c>
      <c r="I84">
        <v>6.8</v>
      </c>
      <c r="J84">
        <v>0.3</v>
      </c>
      <c r="K84" s="36"/>
      <c r="L84" s="36"/>
      <c r="M84" s="36"/>
      <c r="N84" s="24">
        <f t="shared" si="6"/>
        <v>0</v>
      </c>
    </row>
    <row r="85" spans="1:15" ht="12.75" customHeight="1" x14ac:dyDescent="0.2">
      <c r="A85" s="28" t="s">
        <v>72</v>
      </c>
      <c r="B85">
        <f>SUM(B77:B83)</f>
        <v>13.2</v>
      </c>
      <c r="F85" s="24"/>
      <c r="I85" t="s">
        <v>30</v>
      </c>
      <c r="J85">
        <f>SUM(J77:J84)</f>
        <v>4.3999999999999995</v>
      </c>
      <c r="K85">
        <f>SUM(K77:K84)</f>
        <v>0</v>
      </c>
      <c r="L85">
        <f>SUM(L77:L84)</f>
        <v>0</v>
      </c>
      <c r="M85">
        <f>SUM(M77:M84)</f>
        <v>0</v>
      </c>
      <c r="N85" s="24">
        <f>SUM(N77:N84)</f>
        <v>0</v>
      </c>
    </row>
    <row r="86" spans="1:15" ht="12.75" customHeight="1" x14ac:dyDescent="0.2">
      <c r="F86" s="24"/>
    </row>
    <row r="87" spans="1:15" ht="12.75" customHeight="1" x14ac:dyDescent="0.2">
      <c r="A87" s="3"/>
      <c r="B87" s="3"/>
      <c r="C87" s="3"/>
      <c r="D87" s="3"/>
      <c r="E87" s="3"/>
      <c r="F87" s="25"/>
      <c r="G87" s="3"/>
      <c r="I87" s="3"/>
      <c r="J87" s="3"/>
      <c r="K87" s="3"/>
      <c r="L87" s="3"/>
      <c r="M87" s="3"/>
      <c r="N87" s="25"/>
      <c r="O87" s="3"/>
    </row>
    <row r="88" spans="1:15" ht="12.75" customHeight="1" x14ac:dyDescent="0.2">
      <c r="F88" s="24"/>
    </row>
    <row r="89" spans="1:15" ht="12.75" customHeight="1" x14ac:dyDescent="0.2">
      <c r="A89" s="29" t="s">
        <v>75</v>
      </c>
      <c r="F89" s="35">
        <f>SUM(F27,F38,F52,F69,F84)</f>
        <v>0</v>
      </c>
      <c r="G89" s="38" t="str">
        <f>CONCATENATE(" of ", SUM(G20,G33,G44,G63,G76))</f>
        <v xml:space="preserve"> of 360</v>
      </c>
      <c r="I89" s="29" t="s">
        <v>75</v>
      </c>
      <c r="N89" s="35">
        <f>SUM(N28,N40,N59,N72,N85)</f>
        <v>0</v>
      </c>
      <c r="O89" s="38" t="str">
        <f>CONCATENATE(" of ", SUM(O20,O33,O44,O63,O76))</f>
        <v xml:space="preserve"> of 360</v>
      </c>
    </row>
    <row r="90" spans="1:15" ht="12.75" customHeight="1" x14ac:dyDescent="0.2"/>
    <row r="91" spans="1:15" ht="12.75" customHeight="1" x14ac:dyDescent="0.2">
      <c r="A91" s="29" t="s">
        <v>76</v>
      </c>
      <c r="I91" s="29" t="s">
        <v>57</v>
      </c>
      <c r="O91" s="15"/>
    </row>
    <row r="92" spans="1:15" ht="12.75" customHeight="1" x14ac:dyDescent="0.2">
      <c r="A92" s="34" t="s">
        <v>52</v>
      </c>
      <c r="B92" s="3"/>
      <c r="C92" s="3"/>
      <c r="D92" s="3"/>
      <c r="E92" s="3"/>
      <c r="F92" s="25"/>
      <c r="G92" s="3"/>
      <c r="I92" s="3" t="s">
        <v>52</v>
      </c>
      <c r="J92" s="3"/>
      <c r="K92" s="3"/>
      <c r="L92" s="3"/>
      <c r="M92" s="3"/>
      <c r="N92" s="25"/>
      <c r="O92" s="3"/>
    </row>
    <row r="93" spans="1:15" ht="12.75" customHeight="1" x14ac:dyDescent="0.2">
      <c r="A93" t="s">
        <v>12</v>
      </c>
      <c r="B93" t="s">
        <v>13</v>
      </c>
      <c r="C93" t="s">
        <v>17</v>
      </c>
      <c r="D93" t="s">
        <v>14</v>
      </c>
      <c r="E93" t="s">
        <v>15</v>
      </c>
      <c r="F93" t="s">
        <v>10</v>
      </c>
      <c r="G93" t="s">
        <v>16</v>
      </c>
      <c r="I93">
        <v>1.1000000000000001</v>
      </c>
      <c r="J93" s="36"/>
    </row>
    <row r="94" spans="1:15" ht="12.75" customHeight="1" x14ac:dyDescent="0.2">
      <c r="A94" t="s">
        <v>77</v>
      </c>
      <c r="C94" s="27">
        <v>0</v>
      </c>
      <c r="D94" s="27">
        <v>0</v>
      </c>
      <c r="E94" s="27">
        <v>0</v>
      </c>
      <c r="G94">
        <v>15</v>
      </c>
      <c r="I94">
        <v>1.2</v>
      </c>
      <c r="J94" s="36"/>
    </row>
    <row r="95" spans="1:15" ht="12.75" customHeight="1" x14ac:dyDescent="0.2">
      <c r="A95">
        <v>1.1000000000000001</v>
      </c>
      <c r="B95" s="24">
        <v>0.6133333333333334</v>
      </c>
      <c r="C95" s="36"/>
      <c r="D95" s="36"/>
      <c r="E95" s="27">
        <v>0</v>
      </c>
      <c r="F95" s="24">
        <f>(C95*0.8+D95*0.2)*B95/B$98*G$94</f>
        <v>0</v>
      </c>
      <c r="I95">
        <v>1.3</v>
      </c>
      <c r="J95" s="36"/>
    </row>
    <row r="96" spans="1:15" x14ac:dyDescent="0.2">
      <c r="A96">
        <v>1.2</v>
      </c>
      <c r="B96" s="24">
        <v>1</v>
      </c>
      <c r="C96" s="36"/>
      <c r="D96" s="36"/>
      <c r="E96" s="27">
        <v>0</v>
      </c>
      <c r="F96" s="24">
        <f>(C96*0.4+D96*0.6)*B96/B$98*G$94</f>
        <v>0</v>
      </c>
      <c r="I96" s="28" t="s">
        <v>30</v>
      </c>
      <c r="J96" s="57">
        <f>SUM(J93:J95)</f>
        <v>0</v>
      </c>
    </row>
    <row r="97" spans="1:15" x14ac:dyDescent="0.2">
      <c r="A97">
        <v>1.3</v>
      </c>
      <c r="B97" s="24">
        <v>0.33666666666666661</v>
      </c>
      <c r="C97" s="36"/>
      <c r="D97" s="27">
        <v>0</v>
      </c>
      <c r="E97" s="27">
        <v>0</v>
      </c>
      <c r="F97" s="24">
        <f>(C97)*B97/B$98*G$94</f>
        <v>0</v>
      </c>
      <c r="I97" s="3" t="s">
        <v>53</v>
      </c>
      <c r="J97" s="3"/>
      <c r="K97" s="3"/>
      <c r="L97" s="3"/>
      <c r="M97" s="3"/>
      <c r="N97" s="25"/>
      <c r="O97" s="3"/>
    </row>
    <row r="98" spans="1:15" x14ac:dyDescent="0.2">
      <c r="A98" t="s">
        <v>11</v>
      </c>
      <c r="B98" s="24">
        <f>SUM(B95:B97)</f>
        <v>1.95</v>
      </c>
      <c r="C98">
        <f>SUM(C95:C97)</f>
        <v>0</v>
      </c>
      <c r="D98">
        <f>SUM(D95:D97)</f>
        <v>0</v>
      </c>
      <c r="E98">
        <f>SUM(E95:E97)</f>
        <v>0</v>
      </c>
      <c r="F98" s="24">
        <f>SUM(F95:F97)</f>
        <v>0</v>
      </c>
      <c r="I98">
        <v>7.1</v>
      </c>
      <c r="J98" s="36"/>
    </row>
    <row r="99" spans="1:15" x14ac:dyDescent="0.2">
      <c r="I99">
        <v>7.2</v>
      </c>
      <c r="J99" s="36"/>
    </row>
    <row r="100" spans="1:15" x14ac:dyDescent="0.2">
      <c r="A100" s="34" t="s">
        <v>78</v>
      </c>
      <c r="B100" s="3"/>
      <c r="C100" s="3"/>
      <c r="D100" s="3"/>
      <c r="E100" s="3"/>
      <c r="F100" s="25"/>
      <c r="G100" s="3"/>
      <c r="I100">
        <v>7.3</v>
      </c>
      <c r="J100" s="36"/>
    </row>
    <row r="101" spans="1:15" x14ac:dyDescent="0.2">
      <c r="A101" t="s">
        <v>12</v>
      </c>
      <c r="B101" t="s">
        <v>13</v>
      </c>
      <c r="C101" t="s">
        <v>17</v>
      </c>
      <c r="D101" t="s">
        <v>14</v>
      </c>
      <c r="E101" t="s">
        <v>15</v>
      </c>
      <c r="F101" t="s">
        <v>10</v>
      </c>
      <c r="G101" t="s">
        <v>16</v>
      </c>
      <c r="I101">
        <v>7.4</v>
      </c>
      <c r="J101" s="36"/>
    </row>
    <row r="102" spans="1:15" x14ac:dyDescent="0.2">
      <c r="A102" t="s">
        <v>80</v>
      </c>
      <c r="C102" s="27">
        <v>0</v>
      </c>
      <c r="D102" s="27">
        <v>0</v>
      </c>
      <c r="E102" s="27">
        <v>0</v>
      </c>
      <c r="G102">
        <v>15</v>
      </c>
      <c r="I102" s="28" t="s">
        <v>30</v>
      </c>
      <c r="J102" s="57">
        <f>SUM(J98:J101)</f>
        <v>0</v>
      </c>
    </row>
    <row r="103" spans="1:15" x14ac:dyDescent="0.2">
      <c r="A103">
        <v>7.1</v>
      </c>
      <c r="B103">
        <v>0.4</v>
      </c>
      <c r="C103" s="36"/>
      <c r="D103" s="27">
        <v>0</v>
      </c>
      <c r="E103" s="27">
        <v>0</v>
      </c>
      <c r="F103" s="24">
        <f>C103*B103/B$107*G$102</f>
        <v>0</v>
      </c>
      <c r="I103" s="3" t="s">
        <v>54</v>
      </c>
      <c r="J103" s="3"/>
      <c r="K103" s="3"/>
      <c r="L103" s="3"/>
      <c r="M103" s="3"/>
      <c r="N103" s="25"/>
      <c r="O103" s="3"/>
    </row>
    <row r="104" spans="1:15" x14ac:dyDescent="0.2">
      <c r="A104">
        <v>7.2</v>
      </c>
      <c r="B104">
        <v>0.6</v>
      </c>
      <c r="C104" s="36"/>
      <c r="D104" s="36"/>
      <c r="E104" s="27">
        <v>0</v>
      </c>
      <c r="F104" s="24">
        <f>(C104*0.6+D104*0.4)*B104/B$107*G$102</f>
        <v>0</v>
      </c>
      <c r="I104">
        <v>8.1</v>
      </c>
      <c r="J104" s="36"/>
    </row>
    <row r="105" spans="1:15" x14ac:dyDescent="0.2">
      <c r="A105">
        <v>7.3</v>
      </c>
      <c r="B105">
        <v>0.4</v>
      </c>
      <c r="C105" s="36"/>
      <c r="D105" s="27">
        <v>0</v>
      </c>
      <c r="E105" s="27">
        <v>0</v>
      </c>
      <c r="F105" s="24">
        <f>C105*B105/B$107*G$102</f>
        <v>0</v>
      </c>
      <c r="I105">
        <v>8.1999999999999993</v>
      </c>
      <c r="J105" s="36"/>
    </row>
    <row r="106" spans="1:15" x14ac:dyDescent="0.2">
      <c r="A106">
        <v>7.4</v>
      </c>
      <c r="B106">
        <v>0.5</v>
      </c>
      <c r="C106" s="36"/>
      <c r="D106" s="36"/>
      <c r="E106" s="27">
        <v>0</v>
      </c>
      <c r="F106" s="24">
        <f>(C106*0.3+D106*0.7)*B106/B$107*G$102</f>
        <v>0</v>
      </c>
      <c r="I106" s="28" t="s">
        <v>30</v>
      </c>
      <c r="J106" s="57">
        <f>SUM(J104:J105)</f>
        <v>0</v>
      </c>
    </row>
    <row r="107" spans="1:15" x14ac:dyDescent="0.2">
      <c r="A107" t="s">
        <v>11</v>
      </c>
      <c r="B107">
        <f>SUM(B103:B106)</f>
        <v>1.9</v>
      </c>
      <c r="C107">
        <f>SUM(C103:C106)</f>
        <v>0</v>
      </c>
      <c r="D107">
        <f>SUM(D103:D106)</f>
        <v>0</v>
      </c>
      <c r="E107">
        <f>SUM(E103:E106)</f>
        <v>0</v>
      </c>
      <c r="F107" s="24">
        <f>SUM(F103:F106)</f>
        <v>0</v>
      </c>
      <c r="I107" s="3" t="s">
        <v>55</v>
      </c>
      <c r="J107" s="3"/>
      <c r="K107" s="3"/>
      <c r="L107" s="3"/>
      <c r="M107" s="3"/>
      <c r="N107" s="25"/>
      <c r="O107" s="3"/>
    </row>
    <row r="108" spans="1:15" x14ac:dyDescent="0.2">
      <c r="I108">
        <v>9.1</v>
      </c>
      <c r="J108" s="36"/>
    </row>
    <row r="109" spans="1:15" x14ac:dyDescent="0.2">
      <c r="A109" s="34" t="s">
        <v>79</v>
      </c>
      <c r="B109" s="3"/>
      <c r="C109" s="3"/>
      <c r="D109" s="3"/>
      <c r="E109" s="3"/>
      <c r="F109" s="25"/>
      <c r="G109" s="3"/>
      <c r="I109">
        <v>9.1999999999999993</v>
      </c>
      <c r="J109" s="36"/>
    </row>
    <row r="110" spans="1:15" x14ac:dyDescent="0.2">
      <c r="A110" t="s">
        <v>12</v>
      </c>
      <c r="B110" t="s">
        <v>13</v>
      </c>
      <c r="C110" t="s">
        <v>17</v>
      </c>
      <c r="D110" t="s">
        <v>14</v>
      </c>
      <c r="E110" t="s">
        <v>15</v>
      </c>
      <c r="F110" t="s">
        <v>10</v>
      </c>
      <c r="G110" t="s">
        <v>16</v>
      </c>
      <c r="I110">
        <v>9.3000000000000007</v>
      </c>
      <c r="J110" s="36"/>
    </row>
    <row r="111" spans="1:15" x14ac:dyDescent="0.2">
      <c r="A111" t="s">
        <v>81</v>
      </c>
      <c r="C111" s="27">
        <v>1</v>
      </c>
      <c r="D111" s="27">
        <v>0</v>
      </c>
      <c r="E111" s="27">
        <v>0</v>
      </c>
      <c r="G111">
        <v>25</v>
      </c>
      <c r="I111">
        <v>9.4</v>
      </c>
      <c r="J111" s="36"/>
    </row>
    <row r="112" spans="1:15" x14ac:dyDescent="0.2">
      <c r="A112">
        <v>8.1</v>
      </c>
      <c r="B112">
        <v>1.5</v>
      </c>
      <c r="C112" s="36"/>
      <c r="D112" s="27">
        <v>0</v>
      </c>
      <c r="E112" s="27">
        <v>0</v>
      </c>
      <c r="F112" s="24">
        <f t="shared" ref="F112:F118" si="8">(C112*C$111+D112*D$111+E112*E$111)*B112/B$119*G$111</f>
        <v>0</v>
      </c>
      <c r="I112">
        <v>9.5</v>
      </c>
      <c r="J112" s="36"/>
    </row>
    <row r="113" spans="1:15" x14ac:dyDescent="0.2">
      <c r="A113">
        <v>8.1999999999999993</v>
      </c>
      <c r="B113">
        <v>1</v>
      </c>
      <c r="C113" s="36"/>
      <c r="D113" s="27">
        <v>0</v>
      </c>
      <c r="E113" s="27">
        <v>0</v>
      </c>
      <c r="F113" s="24">
        <f t="shared" si="8"/>
        <v>0</v>
      </c>
      <c r="I113" s="28" t="s">
        <v>30</v>
      </c>
      <c r="J113" s="57">
        <f>SUM(J108:J112)</f>
        <v>0</v>
      </c>
    </row>
    <row r="114" spans="1:15" x14ac:dyDescent="0.2">
      <c r="A114">
        <v>8.3000000000000007</v>
      </c>
      <c r="B114">
        <v>1</v>
      </c>
      <c r="C114" s="36"/>
      <c r="D114" s="27">
        <v>0</v>
      </c>
      <c r="E114" s="27">
        <v>0</v>
      </c>
      <c r="F114" s="24">
        <f t="shared" si="8"/>
        <v>0</v>
      </c>
      <c r="I114" s="3" t="s">
        <v>56</v>
      </c>
      <c r="J114" s="3"/>
      <c r="K114" s="3"/>
      <c r="L114" s="3"/>
      <c r="M114" s="3"/>
      <c r="N114" s="25"/>
      <c r="O114" s="3"/>
    </row>
    <row r="115" spans="1:15" x14ac:dyDescent="0.2">
      <c r="A115">
        <v>8.4</v>
      </c>
      <c r="B115">
        <v>1</v>
      </c>
      <c r="C115" s="36"/>
      <c r="D115" s="27">
        <v>0</v>
      </c>
      <c r="E115" s="27">
        <v>0</v>
      </c>
      <c r="F115" s="24">
        <f t="shared" si="8"/>
        <v>0</v>
      </c>
      <c r="I115">
        <v>10.1</v>
      </c>
      <c r="J115" s="36"/>
    </row>
    <row r="116" spans="1:15" x14ac:dyDescent="0.2">
      <c r="A116">
        <v>8.5</v>
      </c>
      <c r="B116">
        <v>0.5</v>
      </c>
      <c r="C116" s="36"/>
      <c r="D116" s="27">
        <v>0</v>
      </c>
      <c r="E116" s="27">
        <v>0</v>
      </c>
      <c r="F116" s="24">
        <f t="shared" si="8"/>
        <v>0</v>
      </c>
      <c r="I116">
        <v>10.199999999999999</v>
      </c>
      <c r="J116" s="36"/>
    </row>
    <row r="117" spans="1:15" x14ac:dyDescent="0.2">
      <c r="A117">
        <v>8.6</v>
      </c>
      <c r="B117">
        <v>0.5</v>
      </c>
      <c r="C117" s="36"/>
      <c r="D117" s="27">
        <v>0</v>
      </c>
      <c r="E117" s="27">
        <v>0</v>
      </c>
      <c r="F117" s="24">
        <f t="shared" si="8"/>
        <v>0</v>
      </c>
      <c r="I117">
        <v>10.3</v>
      </c>
      <c r="J117" s="36"/>
    </row>
    <row r="118" spans="1:15" x14ac:dyDescent="0.2">
      <c r="A118">
        <v>8.6999999999999993</v>
      </c>
      <c r="B118">
        <v>0.5</v>
      </c>
      <c r="C118" s="36"/>
      <c r="D118" s="27">
        <v>0</v>
      </c>
      <c r="E118" s="27">
        <v>0</v>
      </c>
      <c r="F118" s="24">
        <f t="shared" si="8"/>
        <v>0</v>
      </c>
      <c r="I118">
        <v>10.4</v>
      </c>
      <c r="J118" s="36"/>
    </row>
    <row r="119" spans="1:15" x14ac:dyDescent="0.2">
      <c r="A119" t="s">
        <v>11</v>
      </c>
      <c r="B119">
        <f>SUM(B112:B116)</f>
        <v>5</v>
      </c>
      <c r="C119">
        <f>SUM(C112:C118)</f>
        <v>0</v>
      </c>
      <c r="D119">
        <f>SUM(D112:D118)</f>
        <v>0</v>
      </c>
      <c r="E119">
        <f>SUM(E112:E118)</f>
        <v>0</v>
      </c>
      <c r="F119" s="24">
        <f>MIN(SUM(F112:F118),G111)</f>
        <v>0</v>
      </c>
      <c r="I119">
        <v>10.5</v>
      </c>
      <c r="J119" s="36"/>
    </row>
    <row r="120" spans="1:15" x14ac:dyDescent="0.2">
      <c r="A120" s="63" t="s">
        <v>104</v>
      </c>
      <c r="I120">
        <v>10.6</v>
      </c>
      <c r="J120" s="36"/>
    </row>
    <row r="121" spans="1:15" x14ac:dyDescent="0.2">
      <c r="A121" s="3"/>
      <c r="B121" s="3"/>
      <c r="C121" s="3"/>
      <c r="D121" s="3"/>
      <c r="E121" s="3"/>
      <c r="F121" s="25"/>
      <c r="G121" s="3"/>
      <c r="I121" s="28" t="s">
        <v>30</v>
      </c>
      <c r="J121" s="57">
        <f>SUM(J115:J120)</f>
        <v>0</v>
      </c>
    </row>
    <row r="122" spans="1:15" x14ac:dyDescent="0.2">
      <c r="I122" s="3"/>
      <c r="J122" s="3"/>
      <c r="K122" s="3"/>
      <c r="L122" s="3"/>
      <c r="M122" s="3"/>
      <c r="N122" s="25"/>
      <c r="O122" s="3"/>
    </row>
    <row r="123" spans="1:15" x14ac:dyDescent="0.2">
      <c r="A123" s="29" t="s">
        <v>82</v>
      </c>
      <c r="F123" s="35">
        <f>SUM(F98,F107,F119)</f>
        <v>0</v>
      </c>
      <c r="G123" s="38" t="str">
        <f>CONCATENATE(" of ", SUM(G94,G102,G111))</f>
        <v xml:space="preserve"> of 55</v>
      </c>
      <c r="I123" s="29" t="s">
        <v>59</v>
      </c>
      <c r="J123" s="37">
        <f>SUM(J96,J102,J106,J113,J121)</f>
        <v>0</v>
      </c>
      <c r="K123" s="28" t="s">
        <v>58</v>
      </c>
    </row>
    <row r="124" spans="1:15" x14ac:dyDescent="0.2">
      <c r="I124" s="28" t="s">
        <v>88</v>
      </c>
      <c r="J124">
        <f>J123*55/20</f>
        <v>0</v>
      </c>
      <c r="K124" s="28" t="s">
        <v>89</v>
      </c>
    </row>
  </sheetData>
  <sheetProtection sheet="1" objects="1" scenarios="1" selectLockedCells="1"/>
  <mergeCells count="1">
    <mergeCell ref="B2:D2"/>
  </mergeCells>
  <dataValidations count="3">
    <dataValidation type="decimal" allowBlank="1" showInputMessage="1" showErrorMessage="1" sqref="C21:E26 C64:E68 K77:M84 K45:M58 K21:M27 K64:M71 K33:M39 C33:E37 C45:E51 J115:J121 D106 C112:C118 C103:C106 D104 C95:C97 D95:D96 J93:J96 J98:J102 J104:J106 J108:J113 C77:D82 E83">
      <formula1>0</formula1>
      <formula2>1</formula2>
    </dataValidation>
    <dataValidation type="list" allowBlank="1" showInputMessage="1" showErrorMessage="1" sqref="D3">
      <formula1>$M$3:$M$5</formula1>
    </dataValidation>
    <dataValidation type="list" allowBlank="1" showInputMessage="1" showErrorMessage="1" sqref="D7">
      <formula1>$N$3:$N$4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C27:E27 K28:M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Your Points</vt:lpstr>
    </vt:vector>
  </TitlesOfParts>
  <Company>ACPSEM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Howlett</dc:creator>
  <cp:lastModifiedBy>George Warr</cp:lastModifiedBy>
  <cp:lastPrinted>2009-03-04T05:52:21Z</cp:lastPrinted>
  <dcterms:created xsi:type="dcterms:W3CDTF">2009-01-14T02:09:45Z</dcterms:created>
  <dcterms:modified xsi:type="dcterms:W3CDTF">2013-11-11T04:46:45Z</dcterms:modified>
</cp:coreProperties>
</file>