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/Documents/GitHub/ms1-project/data/"/>
    </mc:Choice>
  </mc:AlternateContent>
  <xr:revisionPtr revIDLastSave="0" documentId="13_ncr:1_{0D7681BC-29F9-A24D-AD92-C446AFCC1855}" xr6:coauthVersionLast="43" xr6:coauthVersionMax="43" xr10:uidLastSave="{00000000-0000-0000-0000-000000000000}"/>
  <bookViews>
    <workbookView xWindow="-2060" yWindow="460" windowWidth="29560" windowHeight="15540" activeTab="1" xr2:uid="{6C135D8D-6422-A449-8018-F89CA677DF0A}"/>
  </bookViews>
  <sheets>
    <sheet name="% women in each rank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B9" i="3"/>
  <c r="B10" i="3"/>
  <c r="R8" i="3"/>
  <c r="R9" i="3"/>
  <c r="R10" i="3"/>
  <c r="Q10" i="3"/>
  <c r="P10" i="3"/>
  <c r="O9" i="3"/>
  <c r="N9" i="3"/>
  <c r="M9" i="3"/>
  <c r="L9" i="3"/>
  <c r="K9" i="3"/>
  <c r="J9" i="3"/>
  <c r="I9" i="3"/>
  <c r="H9" i="3"/>
  <c r="G9" i="3"/>
  <c r="F9" i="3"/>
  <c r="O10" i="3"/>
  <c r="N10" i="3"/>
  <c r="M10" i="3"/>
  <c r="L10" i="3"/>
  <c r="K10" i="3"/>
  <c r="J10" i="3"/>
  <c r="I10" i="3"/>
  <c r="H10" i="3"/>
  <c r="G10" i="3"/>
  <c r="F10" i="3"/>
  <c r="O8" i="3"/>
  <c r="N8" i="3"/>
  <c r="M8" i="3"/>
  <c r="L8" i="3"/>
  <c r="K8" i="3"/>
  <c r="J8" i="3"/>
  <c r="I8" i="3"/>
  <c r="H8" i="3"/>
  <c r="G8" i="3"/>
  <c r="F8" i="3"/>
</calcChain>
</file>

<file path=xl/sharedStrings.xml><?xml version="1.0" encoding="utf-8"?>
<sst xmlns="http://schemas.openxmlformats.org/spreadsheetml/2006/main" count="57" uniqueCount="35">
  <si>
    <t>Undergraduate Major and Concentrator Students</t>
  </si>
  <si>
    <t>Women</t>
  </si>
  <si>
    <t>Men</t>
  </si>
  <si>
    <t>Total</t>
  </si>
  <si>
    <t>% Women</t>
  </si>
  <si>
    <t>Graduate Students</t>
  </si>
  <si>
    <t>Natural Sciences - Columbia</t>
  </si>
  <si>
    <t>Tenure-Eligible (Untenured) Faculty</t>
  </si>
  <si>
    <t>Tenured Faculty</t>
  </si>
  <si>
    <t>Prompt</t>
  </si>
  <si>
    <t>Never</t>
  </si>
  <si>
    <t>Once</t>
  </si>
  <si>
    <t>2-3 Times</t>
  </si>
  <si>
    <t>3+ Times</t>
  </si>
  <si>
    <t>Experienced harassment by colleagues at Columbia, women n = 22 men n = 50</t>
  </si>
  <si>
    <t>Been aware of harassment by colleagues at Columbia, women n = 22, men n = 50</t>
  </si>
  <si>
    <t>Experienced harassment by colleagues outside of Columbia (women n = 22, men n = 50)</t>
  </si>
  <si>
    <t>Been aware of harassment by colleagues outside of Columbia (women n = 21, men n = 50)</t>
  </si>
  <si>
    <t>Experienced harassment by students (women n = 22, men n = 49)</t>
  </si>
  <si>
    <t>Been aware of harassment by students (women n = 21, men n = 50)</t>
  </si>
  <si>
    <t>Humanities</t>
  </si>
  <si>
    <t>Undergrad</t>
  </si>
  <si>
    <t>Grad</t>
  </si>
  <si>
    <t>Tenure-Eligible</t>
  </si>
  <si>
    <t>Tenured</t>
  </si>
  <si>
    <t>Social Science</t>
  </si>
  <si>
    <t>Science</t>
  </si>
  <si>
    <t>Columbia</t>
  </si>
  <si>
    <t>NYU: TENURE ELIGBLE/TENURED</t>
  </si>
  <si>
    <t>NYU Humanities</t>
  </si>
  <si>
    <t>NYU Social Science</t>
  </si>
  <si>
    <t>NYU Science</t>
  </si>
  <si>
    <t>Columbia Humanities</t>
  </si>
  <si>
    <t>Columbia Social Science</t>
  </si>
  <si>
    <t>Columbia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</si>
</sst>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Tenured/Tenure-eligible</a:t>
            </a:r>
            <a:r>
              <a:rPr lang="en-US" baseline="0"/>
              <a:t> female faculty in Arts &amp; Science</a:t>
            </a:r>
          </a:p>
          <a:p>
            <a:pPr>
              <a:defRPr/>
            </a:pPr>
            <a:r>
              <a:rPr lang="en-US" baseline="0"/>
              <a:t>Columbia &amp; NYU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Sheet3!$A$3</c:f>
              <c:strCache>
                <c:ptCount val="1"/>
                <c:pt idx="0">
                  <c:v>NYU Humanities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Sheet3!$B$2:$T$2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Sheet3!$B$3:$T$3</c:f>
              <c:numCache>
                <c:formatCode>0%</c:formatCode>
                <c:ptCount val="19"/>
                <c:pt idx="0">
                  <c:v>0.33</c:v>
                </c:pt>
                <c:pt idx="5">
                  <c:v>0.38</c:v>
                </c:pt>
                <c:pt idx="10">
                  <c:v>0.4</c:v>
                </c:pt>
                <c:pt idx="12">
                  <c:v>0.43</c:v>
                </c:pt>
                <c:pt idx="14">
                  <c:v>0.44</c:v>
                </c:pt>
                <c:pt idx="16">
                  <c:v>0.44</c:v>
                </c:pt>
                <c:pt idx="18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B-0D49-B466-475D7E7C6894}"/>
            </c:ext>
          </c:extLst>
        </c:ser>
        <c:ser>
          <c:idx val="3"/>
          <c:order val="1"/>
          <c:tx>
            <c:strRef>
              <c:f>Sheet3!$A$4</c:f>
              <c:strCache>
                <c:ptCount val="1"/>
                <c:pt idx="0">
                  <c:v>NYU Social Science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numRef>
              <c:f>Sheet3!$B$2:$T$2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Sheet3!$B$4:$T$4</c:f>
              <c:numCache>
                <c:formatCode>0%</c:formatCode>
                <c:ptCount val="19"/>
                <c:pt idx="0">
                  <c:v>0.24</c:v>
                </c:pt>
                <c:pt idx="5">
                  <c:v>0.25</c:v>
                </c:pt>
                <c:pt idx="10">
                  <c:v>0.28999999999999998</c:v>
                </c:pt>
                <c:pt idx="12">
                  <c:v>0.32</c:v>
                </c:pt>
                <c:pt idx="14">
                  <c:v>0.3</c:v>
                </c:pt>
                <c:pt idx="16">
                  <c:v>0.32</c:v>
                </c:pt>
                <c:pt idx="18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BB-0D49-B466-475D7E7C6894}"/>
            </c:ext>
          </c:extLst>
        </c:ser>
        <c:ser>
          <c:idx val="4"/>
          <c:order val="2"/>
          <c:tx>
            <c:strRef>
              <c:f>Sheet3!$A$5</c:f>
              <c:strCache>
                <c:ptCount val="1"/>
                <c:pt idx="0">
                  <c:v>NYU Science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Sheet3!$B$2:$T$2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Sheet3!$B$5:$T$5</c:f>
              <c:numCache>
                <c:formatCode>0%</c:formatCode>
                <c:ptCount val="19"/>
                <c:pt idx="0">
                  <c:v>0.14000000000000001</c:v>
                </c:pt>
                <c:pt idx="5">
                  <c:v>0.14000000000000001</c:v>
                </c:pt>
                <c:pt idx="10">
                  <c:v>0.14000000000000001</c:v>
                </c:pt>
                <c:pt idx="12">
                  <c:v>0.16</c:v>
                </c:pt>
                <c:pt idx="14">
                  <c:v>0.17</c:v>
                </c:pt>
                <c:pt idx="16">
                  <c:v>0.16</c:v>
                </c:pt>
                <c:pt idx="18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BB-0D49-B466-475D7E7C6894}"/>
            </c:ext>
          </c:extLst>
        </c:ser>
        <c:ser>
          <c:idx val="7"/>
          <c:order val="3"/>
          <c:tx>
            <c:strRef>
              <c:f>Sheet3!$A$8</c:f>
              <c:strCache>
                <c:ptCount val="1"/>
                <c:pt idx="0">
                  <c:v>Humanities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Sheet3!$B$2:$T$2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Sheet3!$B$13:$T$13</c:f>
              <c:numCache>
                <c:formatCode>General</c:formatCode>
                <c:ptCount val="19"/>
                <c:pt idx="0" formatCode="0%">
                  <c:v>0.31</c:v>
                </c:pt>
                <c:pt idx="4" formatCode="0%">
                  <c:v>0.38</c:v>
                </c:pt>
                <c:pt idx="5" formatCode="0%">
                  <c:v>0.4</c:v>
                </c:pt>
                <c:pt idx="6" formatCode="0%">
                  <c:v>0.41</c:v>
                </c:pt>
                <c:pt idx="7" formatCode="0%">
                  <c:v>0.43</c:v>
                </c:pt>
                <c:pt idx="8" formatCode="0%">
                  <c:v>0.43</c:v>
                </c:pt>
                <c:pt idx="9" formatCode="0%">
                  <c:v>0.42</c:v>
                </c:pt>
                <c:pt idx="10" formatCode="0%">
                  <c:v>0.43</c:v>
                </c:pt>
                <c:pt idx="11" formatCode="0%">
                  <c:v>0.41</c:v>
                </c:pt>
                <c:pt idx="12" formatCode="0%">
                  <c:v>0.4</c:v>
                </c:pt>
                <c:pt idx="13" formatCode="0%">
                  <c:v>0.41</c:v>
                </c:pt>
                <c:pt idx="16" formatCode="0%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BB-0D49-B466-475D7E7C6894}"/>
            </c:ext>
          </c:extLst>
        </c:ser>
        <c:ser>
          <c:idx val="8"/>
          <c:order val="4"/>
          <c:tx>
            <c:strRef>
              <c:f>Sheet3!$A$9</c:f>
              <c:strCache>
                <c:ptCount val="1"/>
                <c:pt idx="0">
                  <c:v>Social Science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Sheet3!$B$2:$T$2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Sheet3!$B$14:$T$14</c:f>
              <c:numCache>
                <c:formatCode>General</c:formatCode>
                <c:ptCount val="19"/>
                <c:pt idx="0" formatCode="0%">
                  <c:v>0.28000000000000003</c:v>
                </c:pt>
                <c:pt idx="4" formatCode="0%">
                  <c:v>0.25</c:v>
                </c:pt>
                <c:pt idx="5" formatCode="0%">
                  <c:v>0.27</c:v>
                </c:pt>
                <c:pt idx="6" formatCode="0%">
                  <c:v>0.3</c:v>
                </c:pt>
                <c:pt idx="7" formatCode="0%">
                  <c:v>0.33</c:v>
                </c:pt>
                <c:pt idx="8" formatCode="0%">
                  <c:v>0.34</c:v>
                </c:pt>
                <c:pt idx="9" formatCode="0%">
                  <c:v>0.35</c:v>
                </c:pt>
                <c:pt idx="10" formatCode="0%">
                  <c:v>0.35</c:v>
                </c:pt>
                <c:pt idx="11" formatCode="0%">
                  <c:v>0.34</c:v>
                </c:pt>
                <c:pt idx="12" formatCode="0%">
                  <c:v>0.33</c:v>
                </c:pt>
                <c:pt idx="13" formatCode="0%">
                  <c:v>0.31</c:v>
                </c:pt>
                <c:pt idx="16" formatCode="0%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BB-0D49-B466-475D7E7C6894}"/>
            </c:ext>
          </c:extLst>
        </c:ser>
        <c:ser>
          <c:idx val="9"/>
          <c:order val="5"/>
          <c:tx>
            <c:strRef>
              <c:f>Sheet3!$A$10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Sheet3!$B$2:$T$2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Sheet3!$B$15:$T$15</c:f>
              <c:numCache>
                <c:formatCode>General</c:formatCode>
                <c:ptCount val="19"/>
                <c:pt idx="0" formatCode="0%">
                  <c:v>0.16</c:v>
                </c:pt>
                <c:pt idx="4" formatCode="0%">
                  <c:v>0.14000000000000001</c:v>
                </c:pt>
                <c:pt idx="5" formatCode="0%">
                  <c:v>0.15</c:v>
                </c:pt>
                <c:pt idx="6" formatCode="0%">
                  <c:v>0.15</c:v>
                </c:pt>
                <c:pt idx="7" formatCode="0%">
                  <c:v>0.17</c:v>
                </c:pt>
                <c:pt idx="8" formatCode="0%">
                  <c:v>0.19</c:v>
                </c:pt>
                <c:pt idx="9" formatCode="0%">
                  <c:v>0.2</c:v>
                </c:pt>
                <c:pt idx="10" formatCode="0%">
                  <c:v>0.2</c:v>
                </c:pt>
                <c:pt idx="11" formatCode="0%">
                  <c:v>0.2</c:v>
                </c:pt>
                <c:pt idx="12" formatCode="0%">
                  <c:v>0.19</c:v>
                </c:pt>
                <c:pt idx="13" formatCode="0%">
                  <c:v>0.2</c:v>
                </c:pt>
                <c:pt idx="14" formatCode="0%">
                  <c:v>0.21</c:v>
                </c:pt>
                <c:pt idx="15" formatCode="0%">
                  <c:v>0.21</c:v>
                </c:pt>
                <c:pt idx="16" formatCode="0%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BB-0D49-B466-475D7E7C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777792"/>
        <c:axId val="1336555488"/>
      </c:lineChart>
      <c:catAx>
        <c:axId val="13417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55488"/>
        <c:crosses val="autoZero"/>
        <c:auto val="1"/>
        <c:lblAlgn val="ctr"/>
        <c:lblOffset val="100"/>
        <c:noMultiLvlLbl val="0"/>
      </c:catAx>
      <c:valAx>
        <c:axId val="1336555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7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106194</xdr:colOff>
      <xdr:row>20</xdr:row>
      <xdr:rowOff>193040</xdr:rowOff>
    </xdr:from>
    <xdr:to>
      <xdr:col>12</xdr:col>
      <xdr:colOff>690880</xdr:colOff>
      <xdr:row>39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76BE1-5485-9B4F-BCEF-99F05DB09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F78C-8743-414D-B74F-1C927A66602A}">
  <dimension ref="A1:AC28"/>
  <sheetViews>
    <sheetView topLeftCell="A3" workbookViewId="0">
      <selection activeCell="A29" sqref="A29"/>
    </sheetView>
  </sheetViews>
  <sheetFormatPr baseColWidth="10" defaultRowHeight="16" x14ac:dyDescent="0.2"/>
  <sheetData>
    <row r="1" spans="1:29" x14ac:dyDescent="0.2">
      <c r="A1" t="s">
        <v>6</v>
      </c>
    </row>
    <row r="2" spans="1:29" x14ac:dyDescent="0.2">
      <c r="A2" t="s">
        <v>0</v>
      </c>
    </row>
    <row r="3" spans="1:29" x14ac:dyDescent="0.2">
      <c r="B3">
        <v>1990</v>
      </c>
      <c r="C3">
        <v>1991</v>
      </c>
      <c r="D3">
        <v>1992</v>
      </c>
      <c r="E3">
        <v>1993</v>
      </c>
      <c r="F3">
        <v>1994</v>
      </c>
      <c r="G3">
        <v>1995</v>
      </c>
      <c r="H3">
        <v>1996</v>
      </c>
      <c r="I3">
        <v>1997</v>
      </c>
      <c r="J3">
        <v>1998</v>
      </c>
      <c r="K3">
        <v>1999</v>
      </c>
      <c r="L3">
        <v>2000</v>
      </c>
      <c r="M3" s="3">
        <v>2001</v>
      </c>
      <c r="N3" s="3">
        <v>2002</v>
      </c>
      <c r="O3" s="3">
        <v>2003</v>
      </c>
      <c r="P3">
        <v>2004</v>
      </c>
      <c r="Q3">
        <v>2005</v>
      </c>
      <c r="R3">
        <v>2006</v>
      </c>
      <c r="S3">
        <v>2007</v>
      </c>
      <c r="T3">
        <v>2008</v>
      </c>
      <c r="U3">
        <v>2009</v>
      </c>
      <c r="V3">
        <v>2010</v>
      </c>
      <c r="W3">
        <v>2011</v>
      </c>
      <c r="X3">
        <v>2012</v>
      </c>
      <c r="Y3">
        <v>2013</v>
      </c>
      <c r="Z3">
        <v>2014</v>
      </c>
      <c r="AA3">
        <v>2015</v>
      </c>
      <c r="AB3">
        <v>2016</v>
      </c>
      <c r="AC3">
        <v>2017</v>
      </c>
    </row>
    <row r="4" spans="1:29" x14ac:dyDescent="0.2">
      <c r="A4" t="s">
        <v>1</v>
      </c>
      <c r="B4">
        <v>135</v>
      </c>
      <c r="C4">
        <v>147</v>
      </c>
      <c r="D4">
        <v>155</v>
      </c>
      <c r="E4">
        <v>156</v>
      </c>
      <c r="F4">
        <v>189</v>
      </c>
      <c r="G4">
        <v>196</v>
      </c>
      <c r="H4">
        <v>217</v>
      </c>
      <c r="I4">
        <v>248</v>
      </c>
      <c r="J4">
        <v>265</v>
      </c>
      <c r="K4">
        <v>261</v>
      </c>
      <c r="L4">
        <v>258</v>
      </c>
      <c r="M4" s="3"/>
      <c r="N4" s="3"/>
      <c r="O4" s="3"/>
      <c r="P4">
        <v>287</v>
      </c>
      <c r="Q4">
        <v>298</v>
      </c>
      <c r="R4">
        <v>294</v>
      </c>
      <c r="S4">
        <v>329</v>
      </c>
      <c r="T4">
        <v>372</v>
      </c>
      <c r="U4">
        <v>368</v>
      </c>
      <c r="V4">
        <v>384</v>
      </c>
      <c r="W4">
        <v>450</v>
      </c>
      <c r="X4">
        <v>505</v>
      </c>
      <c r="Y4">
        <v>424</v>
      </c>
    </row>
    <row r="5" spans="1:29" x14ac:dyDescent="0.2">
      <c r="A5" t="s">
        <v>2</v>
      </c>
      <c r="B5">
        <v>138</v>
      </c>
      <c r="C5">
        <v>146</v>
      </c>
      <c r="D5">
        <v>138</v>
      </c>
      <c r="E5">
        <v>147</v>
      </c>
      <c r="F5">
        <v>183</v>
      </c>
      <c r="G5">
        <v>216</v>
      </c>
      <c r="H5">
        <v>218</v>
      </c>
      <c r="I5">
        <v>220</v>
      </c>
      <c r="J5">
        <v>234</v>
      </c>
      <c r="K5">
        <v>251</v>
      </c>
      <c r="L5">
        <v>255</v>
      </c>
      <c r="M5" s="3"/>
      <c r="N5" s="3"/>
      <c r="O5" s="3"/>
      <c r="P5">
        <v>259</v>
      </c>
      <c r="Q5">
        <v>257</v>
      </c>
      <c r="R5">
        <v>290</v>
      </c>
      <c r="S5">
        <v>303</v>
      </c>
      <c r="T5">
        <v>314</v>
      </c>
      <c r="U5">
        <v>324</v>
      </c>
      <c r="V5">
        <v>329</v>
      </c>
      <c r="W5">
        <v>378</v>
      </c>
      <c r="X5">
        <v>415</v>
      </c>
      <c r="Y5">
        <v>450</v>
      </c>
    </row>
    <row r="6" spans="1:29" x14ac:dyDescent="0.2">
      <c r="A6" t="s">
        <v>3</v>
      </c>
      <c r="B6">
        <v>273</v>
      </c>
      <c r="C6">
        <v>293</v>
      </c>
      <c r="D6">
        <v>293</v>
      </c>
      <c r="E6">
        <v>303</v>
      </c>
      <c r="F6">
        <v>372</v>
      </c>
      <c r="G6">
        <v>412</v>
      </c>
      <c r="H6">
        <v>435</v>
      </c>
      <c r="I6">
        <v>468</v>
      </c>
      <c r="J6">
        <v>499</v>
      </c>
      <c r="K6">
        <v>512</v>
      </c>
      <c r="L6">
        <v>513</v>
      </c>
      <c r="M6" s="3"/>
      <c r="N6" s="3"/>
      <c r="O6" s="3"/>
      <c r="P6">
        <v>546</v>
      </c>
      <c r="Q6">
        <v>555</v>
      </c>
      <c r="R6">
        <v>584</v>
      </c>
      <c r="S6">
        <v>632</v>
      </c>
      <c r="T6">
        <v>686</v>
      </c>
      <c r="U6">
        <v>692</v>
      </c>
      <c r="V6">
        <v>713</v>
      </c>
      <c r="W6">
        <v>828</v>
      </c>
      <c r="X6">
        <v>920</v>
      </c>
      <c r="Y6">
        <v>874</v>
      </c>
    </row>
    <row r="7" spans="1:29" x14ac:dyDescent="0.2">
      <c r="A7" t="s">
        <v>4</v>
      </c>
      <c r="B7" s="2">
        <v>0.495</v>
      </c>
      <c r="C7" s="2">
        <v>0.502</v>
      </c>
      <c r="D7" s="2">
        <v>0.52900000000000003</v>
      </c>
      <c r="E7" s="2">
        <v>0.51500000000000001</v>
      </c>
      <c r="F7" s="2">
        <v>0.50800000000000001</v>
      </c>
      <c r="G7" s="2">
        <v>0.47599999999999998</v>
      </c>
      <c r="H7" s="2">
        <v>0.499</v>
      </c>
      <c r="I7" s="2">
        <v>0.53</v>
      </c>
      <c r="J7" s="2">
        <v>0.53100000000000003</v>
      </c>
      <c r="K7" s="2">
        <v>0.51</v>
      </c>
      <c r="L7" s="2">
        <v>0.503</v>
      </c>
      <c r="M7" s="3"/>
      <c r="N7" s="3"/>
      <c r="O7" s="3"/>
      <c r="P7" s="1">
        <v>0.53</v>
      </c>
      <c r="Q7" s="1">
        <v>0.54</v>
      </c>
      <c r="R7" s="1">
        <v>0.5</v>
      </c>
      <c r="S7" s="1">
        <v>0.52</v>
      </c>
      <c r="T7" s="1">
        <v>0.54</v>
      </c>
      <c r="U7" s="1">
        <v>0.53</v>
      </c>
      <c r="V7" s="1">
        <v>0.54</v>
      </c>
      <c r="W7" s="1">
        <v>0.54</v>
      </c>
      <c r="X7" s="1">
        <v>0.55000000000000004</v>
      </c>
      <c r="Y7" s="1">
        <v>0.49</v>
      </c>
    </row>
    <row r="8" spans="1:29" x14ac:dyDescent="0.2">
      <c r="A8" t="s">
        <v>5</v>
      </c>
      <c r="M8" s="3"/>
      <c r="N8" s="3"/>
      <c r="O8" s="3"/>
    </row>
    <row r="9" spans="1:29" x14ac:dyDescent="0.2">
      <c r="A9" t="s">
        <v>1</v>
      </c>
      <c r="B9">
        <v>153</v>
      </c>
      <c r="C9">
        <v>156</v>
      </c>
      <c r="D9">
        <v>157</v>
      </c>
      <c r="E9">
        <v>171</v>
      </c>
      <c r="F9">
        <v>164</v>
      </c>
      <c r="G9">
        <v>153</v>
      </c>
      <c r="H9">
        <v>160</v>
      </c>
      <c r="I9">
        <v>154</v>
      </c>
      <c r="J9">
        <v>155</v>
      </c>
      <c r="K9">
        <v>155</v>
      </c>
      <c r="L9">
        <v>170</v>
      </c>
      <c r="M9" s="3"/>
      <c r="N9" s="3"/>
      <c r="O9" s="3"/>
      <c r="P9">
        <v>245</v>
      </c>
      <c r="Q9">
        <v>259</v>
      </c>
      <c r="R9">
        <v>273</v>
      </c>
      <c r="S9">
        <v>272</v>
      </c>
      <c r="T9">
        <v>272</v>
      </c>
      <c r="U9">
        <v>256</v>
      </c>
      <c r="V9">
        <v>255</v>
      </c>
      <c r="W9">
        <v>250</v>
      </c>
      <c r="X9">
        <v>253</v>
      </c>
      <c r="Y9">
        <v>252</v>
      </c>
    </row>
    <row r="10" spans="1:29" x14ac:dyDescent="0.2">
      <c r="A10" t="s">
        <v>2</v>
      </c>
      <c r="B10">
        <v>363</v>
      </c>
      <c r="C10">
        <v>349</v>
      </c>
      <c r="D10">
        <v>346</v>
      </c>
      <c r="E10">
        <v>352</v>
      </c>
      <c r="F10">
        <v>364</v>
      </c>
      <c r="G10">
        <v>339</v>
      </c>
      <c r="H10">
        <v>307</v>
      </c>
      <c r="I10">
        <v>307</v>
      </c>
      <c r="J10">
        <v>309</v>
      </c>
      <c r="K10">
        <v>326</v>
      </c>
      <c r="L10">
        <v>339</v>
      </c>
      <c r="M10" s="3"/>
      <c r="N10" s="3"/>
      <c r="O10" s="3"/>
      <c r="P10">
        <v>386</v>
      </c>
      <c r="Q10">
        <v>368</v>
      </c>
      <c r="R10">
        <v>349</v>
      </c>
      <c r="S10">
        <v>353</v>
      </c>
      <c r="T10">
        <v>340</v>
      </c>
      <c r="U10">
        <v>358</v>
      </c>
      <c r="V10">
        <v>371</v>
      </c>
      <c r="W10">
        <v>367</v>
      </c>
      <c r="X10">
        <v>369</v>
      </c>
      <c r="Y10">
        <v>366</v>
      </c>
    </row>
    <row r="11" spans="1:29" x14ac:dyDescent="0.2">
      <c r="A11" t="s">
        <v>3</v>
      </c>
      <c r="B11">
        <v>516</v>
      </c>
      <c r="C11">
        <v>505</v>
      </c>
      <c r="D11">
        <v>503</v>
      </c>
      <c r="E11">
        <v>523</v>
      </c>
      <c r="F11">
        <v>528</v>
      </c>
      <c r="G11">
        <v>492</v>
      </c>
      <c r="H11">
        <v>467</v>
      </c>
      <c r="I11">
        <v>461</v>
      </c>
      <c r="J11">
        <v>464</v>
      </c>
      <c r="K11">
        <v>481</v>
      </c>
      <c r="L11">
        <v>509</v>
      </c>
      <c r="M11" s="3"/>
      <c r="N11" s="3"/>
      <c r="O11" s="3"/>
      <c r="P11">
        <v>631</v>
      </c>
      <c r="Q11">
        <v>627</v>
      </c>
      <c r="R11">
        <v>622</v>
      </c>
      <c r="S11">
        <v>625</v>
      </c>
      <c r="T11">
        <v>612</v>
      </c>
      <c r="U11">
        <v>614</v>
      </c>
      <c r="V11">
        <v>626</v>
      </c>
      <c r="W11">
        <v>617</v>
      </c>
      <c r="X11">
        <v>622</v>
      </c>
      <c r="Y11">
        <v>618</v>
      </c>
    </row>
    <row r="12" spans="1:29" x14ac:dyDescent="0.2">
      <c r="A12" t="s">
        <v>4</v>
      </c>
      <c r="B12" s="2">
        <v>0.29699999999999999</v>
      </c>
      <c r="C12" s="2">
        <v>0.309</v>
      </c>
      <c r="D12" s="2">
        <v>0.312</v>
      </c>
      <c r="E12" s="2">
        <v>0.32700000000000001</v>
      </c>
      <c r="F12" s="2">
        <v>0.311</v>
      </c>
      <c r="G12" s="2">
        <v>0.311</v>
      </c>
      <c r="H12" s="2">
        <v>0.34300000000000003</v>
      </c>
      <c r="I12" s="2">
        <v>0.33400000000000002</v>
      </c>
      <c r="J12" s="2">
        <v>0.33400000000000002</v>
      </c>
      <c r="K12" s="2">
        <v>0.32200000000000001</v>
      </c>
      <c r="L12" s="2">
        <v>0.33400000000000002</v>
      </c>
      <c r="M12" s="3"/>
      <c r="N12" s="3"/>
      <c r="O12" s="3"/>
      <c r="P12" s="1">
        <v>0.39</v>
      </c>
      <c r="Q12" s="1">
        <v>0.41</v>
      </c>
      <c r="R12" s="1">
        <v>0.44</v>
      </c>
      <c r="S12" s="1">
        <v>0.44</v>
      </c>
      <c r="T12" s="1">
        <v>0.44</v>
      </c>
      <c r="U12" s="1">
        <v>0.42</v>
      </c>
      <c r="V12" s="1">
        <v>0.41</v>
      </c>
      <c r="W12" s="1">
        <v>0.41</v>
      </c>
      <c r="X12" s="1">
        <v>0.41</v>
      </c>
      <c r="Y12" s="1">
        <v>0.41</v>
      </c>
    </row>
    <row r="13" spans="1:29" x14ac:dyDescent="0.2">
      <c r="A13" t="s">
        <v>7</v>
      </c>
      <c r="M13" s="3"/>
      <c r="N13" s="3"/>
      <c r="O13" s="3"/>
    </row>
    <row r="14" spans="1:29" x14ac:dyDescent="0.2">
      <c r="A14" t="s">
        <v>1</v>
      </c>
      <c r="B14">
        <v>5</v>
      </c>
      <c r="C14">
        <v>7</v>
      </c>
      <c r="D14">
        <v>9</v>
      </c>
      <c r="E14">
        <v>8</v>
      </c>
      <c r="F14">
        <v>9</v>
      </c>
      <c r="G14">
        <v>8</v>
      </c>
      <c r="H14">
        <v>11</v>
      </c>
      <c r="I14">
        <v>11</v>
      </c>
      <c r="J14">
        <v>13</v>
      </c>
      <c r="K14">
        <v>11</v>
      </c>
      <c r="L14">
        <v>15</v>
      </c>
      <c r="M14" s="3"/>
      <c r="N14" s="3"/>
      <c r="O14" s="3"/>
      <c r="P14">
        <v>7</v>
      </c>
      <c r="Q14">
        <v>9</v>
      </c>
      <c r="R14">
        <v>11</v>
      </c>
      <c r="S14">
        <v>13</v>
      </c>
      <c r="T14">
        <v>14</v>
      </c>
      <c r="U14">
        <v>16</v>
      </c>
      <c r="V14">
        <v>16</v>
      </c>
      <c r="W14">
        <v>17</v>
      </c>
      <c r="X14">
        <v>11</v>
      </c>
      <c r="Y14">
        <v>9</v>
      </c>
      <c r="Z14">
        <v>10</v>
      </c>
      <c r="AA14">
        <v>8</v>
      </c>
      <c r="AB14">
        <v>7</v>
      </c>
      <c r="AC14">
        <v>7</v>
      </c>
    </row>
    <row r="15" spans="1:29" x14ac:dyDescent="0.2">
      <c r="A15" t="s">
        <v>2</v>
      </c>
      <c r="B15">
        <v>52</v>
      </c>
      <c r="C15">
        <v>46</v>
      </c>
      <c r="D15">
        <v>43</v>
      </c>
      <c r="E15">
        <v>46</v>
      </c>
      <c r="F15">
        <v>43</v>
      </c>
      <c r="G15">
        <v>37</v>
      </c>
      <c r="H15">
        <v>41</v>
      </c>
      <c r="I15">
        <v>44</v>
      </c>
      <c r="J15">
        <v>39</v>
      </c>
      <c r="K15">
        <v>44</v>
      </c>
      <c r="L15">
        <v>49</v>
      </c>
      <c r="M15" s="3"/>
      <c r="N15" s="3"/>
      <c r="O15" s="3"/>
      <c r="P15">
        <v>27</v>
      </c>
      <c r="Q15">
        <v>25</v>
      </c>
      <c r="R15">
        <v>29</v>
      </c>
      <c r="S15">
        <v>27</v>
      </c>
      <c r="T15">
        <v>27</v>
      </c>
      <c r="U15">
        <v>24</v>
      </c>
      <c r="V15">
        <v>24</v>
      </c>
      <c r="W15">
        <v>26</v>
      </c>
      <c r="X15">
        <v>27</v>
      </c>
      <c r="Y15">
        <v>31</v>
      </c>
      <c r="Z15">
        <v>33</v>
      </c>
      <c r="AA15">
        <v>33</v>
      </c>
      <c r="AB15">
        <v>28</v>
      </c>
      <c r="AC15">
        <v>26</v>
      </c>
    </row>
    <row r="16" spans="1:29" x14ac:dyDescent="0.2">
      <c r="A16" t="s">
        <v>3</v>
      </c>
      <c r="B16">
        <v>57</v>
      </c>
      <c r="C16">
        <v>53</v>
      </c>
      <c r="D16">
        <v>52</v>
      </c>
      <c r="E16">
        <v>54</v>
      </c>
      <c r="F16">
        <v>52</v>
      </c>
      <c r="G16">
        <v>45</v>
      </c>
      <c r="H16">
        <v>52</v>
      </c>
      <c r="I16">
        <v>55</v>
      </c>
      <c r="J16">
        <v>52</v>
      </c>
      <c r="K16">
        <v>55</v>
      </c>
      <c r="L16">
        <v>64</v>
      </c>
      <c r="M16" s="3"/>
      <c r="N16" s="3"/>
      <c r="O16" s="3"/>
      <c r="P16">
        <v>34</v>
      </c>
      <c r="Q16">
        <v>34</v>
      </c>
      <c r="R16">
        <v>40</v>
      </c>
      <c r="S16">
        <v>40</v>
      </c>
      <c r="T16">
        <v>41</v>
      </c>
      <c r="U16">
        <v>40</v>
      </c>
      <c r="V16">
        <v>40</v>
      </c>
      <c r="W16">
        <v>43</v>
      </c>
      <c r="X16">
        <v>38</v>
      </c>
      <c r="Y16">
        <v>40</v>
      </c>
      <c r="Z16">
        <v>43</v>
      </c>
      <c r="AA16">
        <v>41</v>
      </c>
      <c r="AB16">
        <v>30</v>
      </c>
      <c r="AC16">
        <v>33</v>
      </c>
    </row>
    <row r="17" spans="1:29" x14ac:dyDescent="0.2">
      <c r="A17" t="s">
        <v>4</v>
      </c>
      <c r="B17" s="2">
        <v>8.7999999999999995E-2</v>
      </c>
      <c r="C17" s="2">
        <v>0.13200000000000001</v>
      </c>
      <c r="D17" s="2">
        <v>0.17299999999999999</v>
      </c>
      <c r="E17" s="2">
        <v>0.14799999999999999</v>
      </c>
      <c r="F17" s="2">
        <v>0.17299999999999999</v>
      </c>
      <c r="G17" s="2">
        <v>0.17799999999999999</v>
      </c>
      <c r="H17" s="2">
        <v>0.21199999999999999</v>
      </c>
      <c r="I17" s="2">
        <v>0.2</v>
      </c>
      <c r="J17" s="2">
        <v>0.25</v>
      </c>
      <c r="K17" s="2">
        <v>0.2</v>
      </c>
      <c r="L17" s="2">
        <v>0.23400000000000001</v>
      </c>
      <c r="M17" s="3"/>
      <c r="N17" s="3"/>
      <c r="O17" s="3"/>
      <c r="P17" s="1">
        <v>0.21</v>
      </c>
      <c r="Q17" s="1">
        <v>0.26</v>
      </c>
      <c r="R17" s="1">
        <v>0.28000000000000003</v>
      </c>
      <c r="S17" s="1">
        <v>0.33</v>
      </c>
      <c r="T17" s="1">
        <v>0.34</v>
      </c>
      <c r="U17" s="1">
        <v>0.4</v>
      </c>
      <c r="V17" s="1">
        <v>0.4</v>
      </c>
      <c r="W17" s="1">
        <v>0.4</v>
      </c>
      <c r="X17" s="1">
        <v>0.28999999999999998</v>
      </c>
      <c r="Y17" s="1">
        <v>0.23</v>
      </c>
      <c r="Z17" s="1">
        <v>0.23</v>
      </c>
      <c r="AA17" s="1">
        <v>0.2</v>
      </c>
      <c r="AB17" s="1">
        <v>0.23</v>
      </c>
      <c r="AC17" s="1">
        <v>0.21</v>
      </c>
    </row>
    <row r="18" spans="1:29" x14ac:dyDescent="0.2">
      <c r="A18" t="s">
        <v>8</v>
      </c>
      <c r="M18" s="3"/>
      <c r="N18" s="3"/>
      <c r="O18" s="3"/>
    </row>
    <row r="19" spans="1:29" x14ac:dyDescent="0.2">
      <c r="A19" t="s">
        <v>1</v>
      </c>
      <c r="B19">
        <v>8</v>
      </c>
      <c r="C19">
        <v>8</v>
      </c>
      <c r="D19">
        <v>8</v>
      </c>
      <c r="E19">
        <v>7</v>
      </c>
      <c r="F19">
        <v>6</v>
      </c>
      <c r="G19">
        <v>8</v>
      </c>
      <c r="H19">
        <v>9</v>
      </c>
      <c r="I19">
        <v>9</v>
      </c>
      <c r="J19">
        <v>10</v>
      </c>
      <c r="K19">
        <v>11</v>
      </c>
      <c r="L19">
        <v>13</v>
      </c>
      <c r="M19" s="3"/>
      <c r="N19" s="3"/>
      <c r="O19" s="3"/>
      <c r="P19">
        <v>16</v>
      </c>
      <c r="Q19">
        <v>15</v>
      </c>
      <c r="R19">
        <v>16</v>
      </c>
      <c r="S19">
        <v>17</v>
      </c>
      <c r="T19">
        <v>19</v>
      </c>
      <c r="U19">
        <v>19</v>
      </c>
      <c r="V19">
        <v>20</v>
      </c>
      <c r="W19">
        <v>21</v>
      </c>
      <c r="X19">
        <v>24</v>
      </c>
      <c r="Y19">
        <v>30</v>
      </c>
      <c r="Z19">
        <v>30</v>
      </c>
      <c r="AA19">
        <v>34</v>
      </c>
      <c r="AB19">
        <v>34</v>
      </c>
      <c r="AC19">
        <v>36</v>
      </c>
    </row>
    <row r="20" spans="1:29" x14ac:dyDescent="0.2">
      <c r="A20" t="s">
        <v>2</v>
      </c>
      <c r="B20">
        <v>88</v>
      </c>
      <c r="C20">
        <v>92</v>
      </c>
      <c r="D20">
        <v>87</v>
      </c>
      <c r="E20">
        <v>85</v>
      </c>
      <c r="F20">
        <v>85</v>
      </c>
      <c r="G20">
        <v>89</v>
      </c>
      <c r="H20">
        <v>94</v>
      </c>
      <c r="I20">
        <v>99</v>
      </c>
      <c r="J20">
        <v>101</v>
      </c>
      <c r="K20">
        <v>99</v>
      </c>
      <c r="L20">
        <v>103</v>
      </c>
      <c r="M20" s="3"/>
      <c r="N20" s="3"/>
      <c r="O20" s="3"/>
      <c r="P20">
        <v>115</v>
      </c>
      <c r="Q20">
        <v>116</v>
      </c>
      <c r="R20">
        <v>119</v>
      </c>
      <c r="S20">
        <v>119</v>
      </c>
      <c r="T20">
        <v>117</v>
      </c>
      <c r="U20">
        <v>120</v>
      </c>
      <c r="V20">
        <v>121</v>
      </c>
      <c r="W20">
        <v>123</v>
      </c>
      <c r="X20">
        <v>123</v>
      </c>
      <c r="Y20">
        <v>125</v>
      </c>
      <c r="Z20">
        <v>123</v>
      </c>
      <c r="AA20">
        <v>126</v>
      </c>
      <c r="AB20">
        <v>127</v>
      </c>
      <c r="AC20">
        <v>129</v>
      </c>
    </row>
    <row r="21" spans="1:29" x14ac:dyDescent="0.2">
      <c r="A21" t="s">
        <v>3</v>
      </c>
      <c r="B21">
        <v>96</v>
      </c>
      <c r="C21">
        <v>100</v>
      </c>
      <c r="D21">
        <v>95</v>
      </c>
      <c r="E21">
        <v>92</v>
      </c>
      <c r="F21">
        <v>91</v>
      </c>
      <c r="G21">
        <v>97</v>
      </c>
      <c r="H21">
        <v>103</v>
      </c>
      <c r="I21">
        <v>108</v>
      </c>
      <c r="J21">
        <v>111</v>
      </c>
      <c r="K21">
        <v>110</v>
      </c>
      <c r="L21">
        <v>116</v>
      </c>
      <c r="M21" s="3"/>
      <c r="N21" s="3"/>
      <c r="O21" s="3"/>
      <c r="P21">
        <v>131</v>
      </c>
      <c r="Q21">
        <v>131</v>
      </c>
      <c r="R21">
        <v>135</v>
      </c>
      <c r="S21">
        <v>136</v>
      </c>
      <c r="T21">
        <v>136</v>
      </c>
      <c r="U21">
        <v>139</v>
      </c>
      <c r="V21">
        <v>141</v>
      </c>
      <c r="W21">
        <v>144</v>
      </c>
      <c r="X21">
        <v>147</v>
      </c>
      <c r="Y21">
        <v>155</v>
      </c>
      <c r="Z21">
        <v>153</v>
      </c>
      <c r="AA21">
        <v>160</v>
      </c>
      <c r="AB21">
        <v>161</v>
      </c>
      <c r="AC21">
        <v>165</v>
      </c>
    </row>
    <row r="22" spans="1:29" x14ac:dyDescent="0.2">
      <c r="A22" t="s">
        <v>4</v>
      </c>
      <c r="B22" s="2">
        <v>8.3000000000000004E-2</v>
      </c>
      <c r="C22" s="1">
        <v>0.08</v>
      </c>
      <c r="D22" s="2">
        <v>8.4000000000000005E-2</v>
      </c>
      <c r="E22" s="2">
        <v>7.5999999999999998E-2</v>
      </c>
      <c r="F22" s="2">
        <v>6.6000000000000003E-2</v>
      </c>
      <c r="G22" s="2">
        <v>8.2000000000000003E-2</v>
      </c>
      <c r="H22" s="2">
        <v>8.6999999999999994E-2</v>
      </c>
      <c r="I22" s="2">
        <v>8.3000000000000004E-2</v>
      </c>
      <c r="J22" s="2">
        <v>0.09</v>
      </c>
      <c r="K22" s="2">
        <v>0.1</v>
      </c>
      <c r="L22" s="2">
        <v>0.112</v>
      </c>
      <c r="M22" s="3"/>
      <c r="N22" s="3"/>
      <c r="O22" s="3"/>
      <c r="P22" s="1">
        <v>0.12</v>
      </c>
      <c r="Q22" s="1">
        <v>0.11</v>
      </c>
      <c r="R22" s="1">
        <v>0.12</v>
      </c>
      <c r="S22" s="1">
        <v>0.13</v>
      </c>
      <c r="T22" s="1">
        <v>0.14000000000000001</v>
      </c>
      <c r="U22" s="1">
        <v>0.14000000000000001</v>
      </c>
      <c r="V22" s="1">
        <v>0.14000000000000001</v>
      </c>
      <c r="W22" s="1">
        <v>0.15</v>
      </c>
      <c r="X22" s="1">
        <v>0.16</v>
      </c>
      <c r="Y22" s="1">
        <v>0.19</v>
      </c>
      <c r="Z22" s="1">
        <v>0.2</v>
      </c>
      <c r="AA22" s="1">
        <v>0.21</v>
      </c>
      <c r="AB22" s="1">
        <v>0.21</v>
      </c>
      <c r="AC22" s="1">
        <v>0.22</v>
      </c>
    </row>
    <row r="24" spans="1:29" x14ac:dyDescent="0.2">
      <c r="A24" t="s">
        <v>20</v>
      </c>
    </row>
    <row r="25" spans="1:29" x14ac:dyDescent="0.2">
      <c r="A25" t="s">
        <v>21</v>
      </c>
    </row>
    <row r="26" spans="1:29" x14ac:dyDescent="0.2">
      <c r="A26" t="s">
        <v>22</v>
      </c>
    </row>
    <row r="27" spans="1:29" x14ac:dyDescent="0.2">
      <c r="A27" t="s">
        <v>23</v>
      </c>
    </row>
    <row r="28" spans="1:29" x14ac:dyDescent="0.2">
      <c r="A28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FAD2-F9CB-A24A-AE0F-CD50D523E1FC}">
  <dimension ref="A1:T15"/>
  <sheetViews>
    <sheetView tabSelected="1" topLeftCell="E20" zoomScale="125" workbookViewId="0">
      <selection activeCell="P24" sqref="P24"/>
    </sheetView>
  </sheetViews>
  <sheetFormatPr baseColWidth="10" defaultRowHeight="16" x14ac:dyDescent="0.2"/>
  <sheetData>
    <row r="1" spans="1:20" x14ac:dyDescent="0.2">
      <c r="A1" t="s">
        <v>28</v>
      </c>
    </row>
    <row r="2" spans="1:20" x14ac:dyDescent="0.2"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</row>
    <row r="3" spans="1:20" x14ac:dyDescent="0.2">
      <c r="A3" t="s">
        <v>29</v>
      </c>
      <c r="B3" s="1">
        <v>0.33</v>
      </c>
      <c r="C3" s="1"/>
      <c r="D3" s="1"/>
      <c r="E3" s="1"/>
      <c r="F3" s="1"/>
      <c r="G3" s="1">
        <v>0.38</v>
      </c>
      <c r="H3" s="1"/>
      <c r="I3" s="1"/>
      <c r="J3" s="1"/>
      <c r="K3" s="1"/>
      <c r="L3" s="1">
        <v>0.4</v>
      </c>
      <c r="M3" s="1"/>
      <c r="N3" s="1">
        <v>0.43</v>
      </c>
      <c r="O3" s="1"/>
      <c r="P3" s="1">
        <v>0.44</v>
      </c>
      <c r="Q3" s="1"/>
      <c r="R3" s="1">
        <v>0.44</v>
      </c>
      <c r="S3" s="1"/>
      <c r="T3" s="1">
        <v>0.47</v>
      </c>
    </row>
    <row r="4" spans="1:20" x14ac:dyDescent="0.2">
      <c r="A4" t="s">
        <v>30</v>
      </c>
      <c r="B4" s="1">
        <v>0.24</v>
      </c>
      <c r="C4" s="1"/>
      <c r="D4" s="1"/>
      <c r="E4" s="1"/>
      <c r="F4" s="1"/>
      <c r="G4" s="1">
        <v>0.25</v>
      </c>
      <c r="H4" s="1"/>
      <c r="I4" s="1"/>
      <c r="J4" s="1"/>
      <c r="K4" s="1"/>
      <c r="L4" s="1">
        <v>0.28999999999999998</v>
      </c>
      <c r="M4" s="1"/>
      <c r="N4" s="1">
        <v>0.32</v>
      </c>
      <c r="O4" s="1"/>
      <c r="P4" s="1">
        <v>0.3</v>
      </c>
      <c r="Q4" s="1"/>
      <c r="R4" s="1">
        <v>0.32</v>
      </c>
      <c r="S4" s="1"/>
      <c r="T4" s="1">
        <v>0.36</v>
      </c>
    </row>
    <row r="5" spans="1:20" x14ac:dyDescent="0.2">
      <c r="A5" t="s">
        <v>31</v>
      </c>
      <c r="B5" s="1">
        <v>0.14000000000000001</v>
      </c>
      <c r="C5" s="1"/>
      <c r="D5" s="1"/>
      <c r="E5" s="1"/>
      <c r="F5" s="1"/>
      <c r="G5" s="1">
        <v>0.14000000000000001</v>
      </c>
      <c r="H5" s="1"/>
      <c r="I5" s="1"/>
      <c r="J5" s="1"/>
      <c r="K5" s="1"/>
      <c r="L5" s="1">
        <v>0.14000000000000001</v>
      </c>
      <c r="M5" s="1"/>
      <c r="N5" s="1">
        <v>0.16</v>
      </c>
      <c r="O5" s="1"/>
      <c r="P5" s="1">
        <v>0.17</v>
      </c>
      <c r="Q5" s="1"/>
      <c r="R5" s="1">
        <v>0.16</v>
      </c>
      <c r="S5" s="1"/>
      <c r="T5" s="1">
        <v>0.18</v>
      </c>
    </row>
    <row r="7" spans="1:20" x14ac:dyDescent="0.2">
      <c r="A7" t="s">
        <v>27</v>
      </c>
    </row>
    <row r="8" spans="1:20" x14ac:dyDescent="0.2">
      <c r="A8" t="s">
        <v>20</v>
      </c>
      <c r="B8">
        <f>(23+31)/(54+122)*100</f>
        <v>30.681818181818183</v>
      </c>
      <c r="F8">
        <f xml:space="preserve"> (31+39)/(64+119)*100</f>
        <v>38.251366120218577</v>
      </c>
      <c r="G8">
        <f xml:space="preserve"> (34+40)/(67+120)*100</f>
        <v>39.572192513368989</v>
      </c>
      <c r="H8">
        <f>(35+43)/(68+121)*100</f>
        <v>41.269841269841265</v>
      </c>
      <c r="I8">
        <f>(37+45)/(67+124)*100</f>
        <v>42.931937172774873</v>
      </c>
      <c r="J8">
        <f>(34+51)/(61+137)*100</f>
        <v>42.929292929292927</v>
      </c>
      <c r="K8">
        <f>(28+53)/(52+142)*100</f>
        <v>41.75257731958763</v>
      </c>
      <c r="L8">
        <f>(27+55)/(51+138)*100</f>
        <v>43.386243386243386</v>
      </c>
      <c r="M8">
        <f>(23+55)/(47+141)*100</f>
        <v>41.48936170212766</v>
      </c>
      <c r="N8">
        <f>(20+55)/(42+143)*100</f>
        <v>40.54054054054054</v>
      </c>
      <c r="O8">
        <f>(19+57)/(40+147)*100</f>
        <v>40.641711229946523</v>
      </c>
      <c r="R8">
        <f>(38+20)/(38+20+46+14)</f>
        <v>0.49152542372881358</v>
      </c>
    </row>
    <row r="9" spans="1:20" x14ac:dyDescent="0.2">
      <c r="A9" t="s">
        <v>25</v>
      </c>
      <c r="B9">
        <f>(20+24)/(56+103)*100</f>
        <v>27.672955974842768</v>
      </c>
      <c r="F9">
        <f>(13+22)/(39+101)*100</f>
        <v>25</v>
      </c>
      <c r="G9">
        <f>(16+24)/(41+107)*100</f>
        <v>27.027027027027028</v>
      </c>
      <c r="H9">
        <f>(20+26)/(44+109)*100</f>
        <v>30.065359477124183</v>
      </c>
      <c r="I9">
        <f>(24+27)/(41+114)*100</f>
        <v>32.903225806451616</v>
      </c>
      <c r="J9">
        <f>(25+30)/(44+120)*100</f>
        <v>33.536585365853661</v>
      </c>
      <c r="K9">
        <f>(26+31)/(44+121)*100</f>
        <v>34.545454545454547</v>
      </c>
      <c r="L9">
        <f>(24+32)/(42+120)*100</f>
        <v>34.567901234567898</v>
      </c>
      <c r="M9">
        <f>(25+30)/(44+120)*100</f>
        <v>33.536585365853661</v>
      </c>
      <c r="N9">
        <f>(24+30)/(44+120)*100</f>
        <v>32.926829268292686</v>
      </c>
      <c r="O9">
        <f>(20+31)/(41+121)*100</f>
        <v>31.481481481481481</v>
      </c>
      <c r="R9">
        <f>(18+8)/(18+8+46+15)</f>
        <v>0.2988505747126437</v>
      </c>
    </row>
    <row r="10" spans="1:20" x14ac:dyDescent="0.2">
      <c r="A10" t="s">
        <v>26</v>
      </c>
      <c r="B10">
        <f>(15+13)/(64+116)*100</f>
        <v>15.555555555555555</v>
      </c>
      <c r="F10">
        <f xml:space="preserve"> (7+16)/(34+131)*100</f>
        <v>13.939393939393941</v>
      </c>
      <c r="G10">
        <f>(9+15)/(34+131)*100</f>
        <v>14.545454545454545</v>
      </c>
      <c r="H10">
        <f>(11+16)/(40+135)*100</f>
        <v>15.428571428571427</v>
      </c>
      <c r="I10">
        <f>(13+17)/(40+136)*100</f>
        <v>17.045454545454543</v>
      </c>
      <c r="J10">
        <f>(14+19)/(41+136)*100</f>
        <v>18.64406779661017</v>
      </c>
      <c r="K10">
        <f>(16+19)/(40+139)*100</f>
        <v>19.553072625698324</v>
      </c>
      <c r="L10">
        <f>(16+20)/(40+141)*100</f>
        <v>19.88950276243094</v>
      </c>
      <c r="M10">
        <f>(17+21)/(43+144)*100</f>
        <v>20.320855614973262</v>
      </c>
      <c r="N10">
        <f>(11+24)/(38+147)*100</f>
        <v>18.918918918918919</v>
      </c>
      <c r="O10">
        <f>(9+30)/(40+155)*100</f>
        <v>20</v>
      </c>
      <c r="P10">
        <f>(34+8)/(126+33+8+34)*100</f>
        <v>20.8955223880597</v>
      </c>
      <c r="Q10">
        <f>(34+7)/(28+127+7+34)*100</f>
        <v>20.918367346938776</v>
      </c>
      <c r="R10">
        <f>(36+7)/(36+7+129+26)*100</f>
        <v>21.71717171717172</v>
      </c>
    </row>
    <row r="12" spans="1:20" x14ac:dyDescent="0.2">
      <c r="A12" t="s">
        <v>27</v>
      </c>
    </row>
    <row r="13" spans="1:20" x14ac:dyDescent="0.2">
      <c r="A13" t="s">
        <v>32</v>
      </c>
      <c r="B13" s="1">
        <v>0.31</v>
      </c>
      <c r="F13" s="1">
        <v>0.38</v>
      </c>
      <c r="G13" s="1">
        <v>0.4</v>
      </c>
      <c r="H13" s="1">
        <v>0.41</v>
      </c>
      <c r="I13" s="1">
        <v>0.43</v>
      </c>
      <c r="J13" s="1">
        <v>0.43</v>
      </c>
      <c r="K13" s="1">
        <v>0.42</v>
      </c>
      <c r="L13" s="1">
        <v>0.43</v>
      </c>
      <c r="M13" s="1">
        <v>0.41</v>
      </c>
      <c r="N13" s="1">
        <v>0.4</v>
      </c>
      <c r="O13" s="1">
        <v>0.41</v>
      </c>
      <c r="R13" s="1">
        <v>0.49</v>
      </c>
    </row>
    <row r="14" spans="1:20" x14ac:dyDescent="0.2">
      <c r="A14" t="s">
        <v>33</v>
      </c>
      <c r="B14" s="1">
        <v>0.28000000000000003</v>
      </c>
      <c r="F14" s="1">
        <v>0.25</v>
      </c>
      <c r="G14" s="1">
        <v>0.27</v>
      </c>
      <c r="H14" s="1">
        <v>0.3</v>
      </c>
      <c r="I14" s="1">
        <v>0.33</v>
      </c>
      <c r="J14" s="1">
        <v>0.34</v>
      </c>
      <c r="K14" s="1">
        <v>0.35</v>
      </c>
      <c r="L14" s="1">
        <v>0.35</v>
      </c>
      <c r="M14" s="1">
        <v>0.34</v>
      </c>
      <c r="N14" s="1">
        <v>0.33</v>
      </c>
      <c r="O14" s="1">
        <v>0.31</v>
      </c>
      <c r="R14" s="1">
        <v>0.3</v>
      </c>
    </row>
    <row r="15" spans="1:20" x14ac:dyDescent="0.2">
      <c r="A15" t="s">
        <v>34</v>
      </c>
      <c r="B15" s="1">
        <v>0.16</v>
      </c>
      <c r="F15" s="1">
        <v>0.14000000000000001</v>
      </c>
      <c r="G15" s="1">
        <v>0.15</v>
      </c>
      <c r="H15" s="1">
        <v>0.15</v>
      </c>
      <c r="I15" s="1">
        <v>0.17</v>
      </c>
      <c r="J15" s="1">
        <v>0.19</v>
      </c>
      <c r="K15" s="1">
        <v>0.2</v>
      </c>
      <c r="L15" s="1">
        <v>0.2</v>
      </c>
      <c r="M15" s="1">
        <v>0.2</v>
      </c>
      <c r="N15" s="1">
        <v>0.19</v>
      </c>
      <c r="O15" s="1">
        <v>0.2</v>
      </c>
      <c r="P15" s="1">
        <v>0.21</v>
      </c>
      <c r="Q15" s="1">
        <v>0.21</v>
      </c>
      <c r="R15" s="1">
        <v>0.22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3FEB-8DAB-044C-BE7D-62BE098D6FE5}">
  <dimension ref="A1:I8"/>
  <sheetViews>
    <sheetView workbookViewId="0">
      <selection activeCell="I9" sqref="I9"/>
    </sheetView>
  </sheetViews>
  <sheetFormatPr baseColWidth="10" defaultRowHeight="16" x14ac:dyDescent="0.2"/>
  <cols>
    <col min="1" max="1" width="43" customWidth="1"/>
  </cols>
  <sheetData>
    <row r="1" spans="1:9" x14ac:dyDescent="0.2">
      <c r="A1" t="s">
        <v>9</v>
      </c>
      <c r="B1" t="s">
        <v>10</v>
      </c>
      <c r="D1" t="s">
        <v>11</v>
      </c>
      <c r="F1" t="s">
        <v>12</v>
      </c>
      <c r="H1" t="s">
        <v>13</v>
      </c>
    </row>
    <row r="2" spans="1:9" x14ac:dyDescent="0.2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</row>
    <row r="3" spans="1:9" x14ac:dyDescent="0.2">
      <c r="A3" t="s">
        <v>14</v>
      </c>
      <c r="B3" s="1">
        <v>0.45</v>
      </c>
      <c r="C3" s="1">
        <v>0.82</v>
      </c>
      <c r="D3" s="1">
        <v>0.14000000000000001</v>
      </c>
      <c r="E3" s="1">
        <v>0.1</v>
      </c>
      <c r="F3" s="1">
        <v>0.23</v>
      </c>
      <c r="G3" s="1">
        <v>0.04</v>
      </c>
      <c r="H3" s="1">
        <v>0.18</v>
      </c>
      <c r="I3" s="1">
        <v>0.04</v>
      </c>
    </row>
    <row r="4" spans="1:9" x14ac:dyDescent="0.2">
      <c r="A4" t="s">
        <v>15</v>
      </c>
      <c r="B4" s="1">
        <v>0.41</v>
      </c>
      <c r="C4" s="1">
        <v>0.52</v>
      </c>
      <c r="D4" s="1">
        <v>0.14000000000000001</v>
      </c>
      <c r="E4" s="1">
        <v>0.18</v>
      </c>
      <c r="F4" s="1">
        <v>0.18</v>
      </c>
      <c r="G4" s="1">
        <v>0.2</v>
      </c>
      <c r="H4" s="1">
        <v>0.27</v>
      </c>
      <c r="I4" s="1">
        <v>0.1</v>
      </c>
    </row>
    <row r="5" spans="1:9" x14ac:dyDescent="0.2">
      <c r="A5" t="s">
        <v>16</v>
      </c>
      <c r="B5" s="1">
        <v>0.64</v>
      </c>
      <c r="C5" s="1">
        <v>0.94</v>
      </c>
      <c r="D5" s="1">
        <v>0.05</v>
      </c>
      <c r="E5" s="1">
        <v>0.04</v>
      </c>
      <c r="F5" s="1">
        <v>0.18</v>
      </c>
      <c r="G5" s="1">
        <v>0</v>
      </c>
      <c r="H5" s="1">
        <v>0.14000000000000001</v>
      </c>
      <c r="I5" s="1">
        <v>0.02</v>
      </c>
    </row>
    <row r="6" spans="1:9" x14ac:dyDescent="0.2">
      <c r="A6" t="s">
        <v>17</v>
      </c>
      <c r="B6" s="1">
        <v>0.38</v>
      </c>
      <c r="C6" s="1">
        <v>0.62</v>
      </c>
      <c r="D6" s="1">
        <v>0.05</v>
      </c>
      <c r="E6" s="1">
        <v>0.08</v>
      </c>
      <c r="F6" s="1">
        <v>0.24</v>
      </c>
      <c r="G6" s="1">
        <v>0.14000000000000001</v>
      </c>
      <c r="H6" s="1">
        <v>0.33</v>
      </c>
      <c r="I6" s="1">
        <v>0.16</v>
      </c>
    </row>
    <row r="7" spans="1:9" x14ac:dyDescent="0.2">
      <c r="A7" t="s">
        <v>18</v>
      </c>
      <c r="B7" s="1">
        <v>0.91</v>
      </c>
      <c r="C7" s="1">
        <v>0.86</v>
      </c>
      <c r="D7" s="1">
        <v>0.05</v>
      </c>
      <c r="E7" s="1">
        <v>0.06</v>
      </c>
      <c r="F7" s="1">
        <v>0.05</v>
      </c>
      <c r="G7" s="1">
        <v>0.06</v>
      </c>
      <c r="H7" s="1">
        <v>0</v>
      </c>
      <c r="I7" s="1">
        <v>0.02</v>
      </c>
    </row>
    <row r="8" spans="1:9" x14ac:dyDescent="0.2">
      <c r="A8" t="s">
        <v>19</v>
      </c>
      <c r="B8" s="1">
        <v>0.52</v>
      </c>
      <c r="C8" s="1">
        <v>0.76</v>
      </c>
      <c r="D8" s="1">
        <v>0.19</v>
      </c>
      <c r="E8" s="1">
        <v>0.14000000000000001</v>
      </c>
      <c r="F8" s="1">
        <v>0.24</v>
      </c>
      <c r="G8" s="1">
        <v>0.04</v>
      </c>
      <c r="H8" s="1">
        <v>0.05</v>
      </c>
      <c r="I8" s="1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% women in each rank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2019-04-23T03:23:31Z</dcterms:created>
  <dcterms:modified xsi:type="dcterms:W3CDTF">2019-04-23T19:04:06Z</dcterms:modified>
</cp:coreProperties>
</file>