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G:\обучение\GitHub\LoadRunner\Documentation\"/>
    </mc:Choice>
  </mc:AlternateContent>
  <xr:revisionPtr revIDLastSave="0" documentId="13_ncr:1_{180D6993-A8AE-49E8-BD26-A58D3602A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8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3" l="1"/>
  <c r="E17" i="3"/>
  <c r="F17" i="3" s="1"/>
  <c r="D17" i="3"/>
  <c r="D18" i="3"/>
  <c r="E18" i="3"/>
  <c r="F18" i="3" s="1"/>
  <c r="G18" i="3"/>
  <c r="D15" i="3"/>
  <c r="D16" i="3"/>
  <c r="C46" i="3"/>
  <c r="H17" i="3" l="1"/>
  <c r="H18" i="3"/>
  <c r="E2" i="3"/>
  <c r="D3" i="3" l="1"/>
  <c r="D4" i="3"/>
  <c r="D5" i="3"/>
  <c r="D6" i="3"/>
  <c r="D7" i="3"/>
  <c r="D8" i="3"/>
  <c r="D9" i="3"/>
  <c r="D10" i="3"/>
  <c r="D11" i="3"/>
  <c r="D12" i="3"/>
  <c r="D13" i="3"/>
  <c r="D14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G32" i="3"/>
  <c r="E32" i="3"/>
  <c r="F32" i="3" s="1"/>
  <c r="G31" i="3"/>
  <c r="E31" i="3"/>
  <c r="F31" i="3" s="1"/>
  <c r="G30" i="3"/>
  <c r="E30" i="3"/>
  <c r="F30" i="3" s="1"/>
  <c r="G29" i="3"/>
  <c r="E29" i="3"/>
  <c r="F29" i="3" s="1"/>
  <c r="G28" i="3"/>
  <c r="E28" i="3"/>
  <c r="F28" i="3" s="1"/>
  <c r="G27" i="3"/>
  <c r="E27" i="3"/>
  <c r="F27" i="3" s="1"/>
  <c r="G7" i="3"/>
  <c r="C40" i="3"/>
  <c r="H28" i="3" l="1"/>
  <c r="H27" i="3"/>
  <c r="H32" i="3"/>
  <c r="H29" i="3"/>
  <c r="H31" i="3"/>
  <c r="H30" i="3"/>
  <c r="D40" i="3"/>
  <c r="G40" i="3"/>
  <c r="C41" i="3"/>
  <c r="D41" i="3" l="1"/>
  <c r="G41" i="3"/>
  <c r="D42" i="3"/>
  <c r="G3" i="3" l="1"/>
  <c r="G4" i="3"/>
  <c r="G5" i="3"/>
  <c r="G6" i="3"/>
  <c r="G8" i="3"/>
  <c r="G9" i="3"/>
  <c r="G10" i="3"/>
  <c r="G11" i="3"/>
  <c r="G12" i="3"/>
  <c r="G13" i="3"/>
  <c r="G14" i="3"/>
  <c r="G15" i="3"/>
  <c r="G16" i="3"/>
  <c r="G19" i="3"/>
  <c r="G20" i="3"/>
  <c r="G21" i="3"/>
  <c r="G22" i="3"/>
  <c r="G23" i="3"/>
  <c r="G24" i="3"/>
  <c r="G25" i="3"/>
  <c r="G26" i="3"/>
  <c r="G2" i="3"/>
  <c r="W2" i="3"/>
  <c r="D66" i="3" l="1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65" i="3"/>
  <c r="E65" i="3" s="1"/>
  <c r="D56" i="3"/>
  <c r="G42" i="3" l="1"/>
  <c r="B56" i="3"/>
  <c r="F56" i="3" s="1"/>
  <c r="B57" i="3"/>
  <c r="B58" i="3"/>
  <c r="B59" i="3"/>
  <c r="B60" i="3"/>
  <c r="C67" i="3" l="1"/>
  <c r="G67" i="3" s="1"/>
  <c r="C68" i="3"/>
  <c r="G68" i="3" s="1"/>
  <c r="C69" i="3"/>
  <c r="G69" i="3" s="1"/>
  <c r="C65" i="3"/>
  <c r="G65" i="3" s="1"/>
  <c r="C66" i="3"/>
  <c r="G66" i="3" s="1"/>
  <c r="C71" i="3"/>
  <c r="G71" i="3" s="1"/>
  <c r="C70" i="3"/>
  <c r="G70" i="3" s="1"/>
  <c r="A3" i="4"/>
  <c r="A4" i="4"/>
  <c r="A5" i="4"/>
  <c r="A6" i="4"/>
  <c r="A7" i="4"/>
  <c r="A8" i="4"/>
  <c r="A9" i="4"/>
  <c r="A10" i="4"/>
  <c r="A11" i="4"/>
  <c r="A12" i="4"/>
  <c r="A13" i="4"/>
  <c r="A2" i="4"/>
  <c r="F40" i="3" l="1"/>
  <c r="F41" i="3"/>
  <c r="H41" i="3" s="1"/>
  <c r="I41" i="3" s="1"/>
  <c r="F51" i="3"/>
  <c r="H51" i="3" s="1"/>
  <c r="F43" i="3"/>
  <c r="H43" i="3" s="1"/>
  <c r="F49" i="3"/>
  <c r="H49" i="3" s="1"/>
  <c r="F44" i="3"/>
  <c r="H44" i="3" s="1"/>
  <c r="F50" i="3"/>
  <c r="H50" i="3" s="1"/>
  <c r="F45" i="3"/>
  <c r="H45" i="3" s="1"/>
  <c r="F48" i="3"/>
  <c r="H48" i="3" s="1"/>
  <c r="F47" i="3"/>
  <c r="H47" i="3" s="1"/>
  <c r="F46" i="3"/>
  <c r="H46" i="3" s="1"/>
  <c r="F42" i="3"/>
  <c r="H42" i="3" s="1"/>
  <c r="D2" i="3"/>
  <c r="S7" i="3"/>
  <c r="D57" i="3"/>
  <c r="D58" i="3"/>
  <c r="H58" i="3" s="1"/>
  <c r="D59" i="3"/>
  <c r="H59" i="3" s="1"/>
  <c r="D60" i="3"/>
  <c r="C48" i="3"/>
  <c r="C51" i="3"/>
  <c r="C50" i="3"/>
  <c r="C45" i="3"/>
  <c r="C43" i="3"/>
  <c r="C44" i="3"/>
  <c r="C49" i="3"/>
  <c r="C47" i="3"/>
  <c r="H40" i="3" l="1"/>
  <c r="I40" i="3" s="1"/>
  <c r="G46" i="3"/>
  <c r="G44" i="3"/>
  <c r="G47" i="3"/>
  <c r="G48" i="3"/>
  <c r="I48" i="3" s="1"/>
  <c r="G45" i="3"/>
  <c r="G49" i="3"/>
  <c r="I49" i="3" s="1"/>
  <c r="G51" i="3"/>
  <c r="G50" i="3"/>
  <c r="I50" i="3" s="1"/>
  <c r="G43" i="3"/>
  <c r="E15" i="3"/>
  <c r="F15" i="3" s="1"/>
  <c r="H15" i="3" s="1"/>
  <c r="E16" i="3"/>
  <c r="F16" i="3" s="1"/>
  <c r="H16" i="3" s="1"/>
  <c r="F60" i="3"/>
  <c r="F58" i="3"/>
  <c r="F59" i="3"/>
  <c r="G56" i="3"/>
  <c r="H56" i="3" s="1"/>
  <c r="I59" i="3"/>
  <c r="F57" i="3"/>
  <c r="I58" i="3"/>
  <c r="B52" i="3"/>
  <c r="E23" i="3"/>
  <c r="F23" i="3" s="1"/>
  <c r="G57" i="3" l="1"/>
  <c r="C74" i="3"/>
  <c r="G74" i="3" s="1"/>
  <c r="C72" i="3"/>
  <c r="G72" i="3" s="1"/>
  <c r="C73" i="3"/>
  <c r="G73" i="3" s="1"/>
  <c r="C84" i="3"/>
  <c r="G84" i="3" s="1"/>
  <c r="C81" i="3"/>
  <c r="G81" i="3" s="1"/>
  <c r="C83" i="3"/>
  <c r="G83" i="3" s="1"/>
  <c r="C80" i="3"/>
  <c r="G80" i="3" s="1"/>
  <c r="C82" i="3"/>
  <c r="G82" i="3" s="1"/>
  <c r="C85" i="3"/>
  <c r="G85" i="3" s="1"/>
  <c r="C86" i="3"/>
  <c r="G86" i="3" s="1"/>
  <c r="C76" i="3"/>
  <c r="G76" i="3" s="1"/>
  <c r="C78" i="3"/>
  <c r="G78" i="3" s="1"/>
  <c r="C79" i="3"/>
  <c r="G79" i="3" s="1"/>
  <c r="C77" i="3"/>
  <c r="G77" i="3" s="1"/>
  <c r="C75" i="3"/>
  <c r="G75" i="3" s="1"/>
  <c r="G60" i="3"/>
  <c r="C87" i="3"/>
  <c r="G87" i="3" s="1"/>
  <c r="C88" i="3"/>
  <c r="G88" i="3" s="1"/>
  <c r="C89" i="3"/>
  <c r="G89" i="3" s="1"/>
  <c r="C90" i="3"/>
  <c r="G90" i="3" s="1"/>
  <c r="H60" i="3"/>
  <c r="I60" i="3" s="1"/>
  <c r="H57" i="3"/>
  <c r="I57" i="3" s="1"/>
  <c r="I56" i="3"/>
  <c r="G61" i="3"/>
  <c r="D49" i="3"/>
  <c r="D50" i="3"/>
  <c r="D51" i="3"/>
  <c r="H23" i="3"/>
  <c r="E3" i="3" l="1"/>
  <c r="F3" i="3" s="1"/>
  <c r="H3" i="3" s="1"/>
  <c r="E6" i="3"/>
  <c r="E5" i="3"/>
  <c r="E4" i="3"/>
  <c r="E7" i="3"/>
  <c r="F7" i="3" s="1"/>
  <c r="H7" i="3" s="1"/>
  <c r="F2" i="3"/>
  <c r="H2" i="3" s="1"/>
  <c r="V6" i="3"/>
  <c r="V5" i="3"/>
  <c r="V3" i="3"/>
  <c r="V7" i="3"/>
  <c r="V4" i="3"/>
  <c r="V2" i="3"/>
  <c r="S2" i="3"/>
  <c r="U2" i="3" s="1"/>
  <c r="S6" i="3"/>
  <c r="S3" i="3"/>
  <c r="U3" i="3" s="1"/>
  <c r="V8" i="3" l="1"/>
  <c r="S5" i="3"/>
  <c r="E10" i="3"/>
  <c r="F10" i="3" s="1"/>
  <c r="H10" i="3" s="1"/>
  <c r="S4" i="3"/>
  <c r="U4" i="3" s="1"/>
  <c r="U6" i="3"/>
  <c r="U5" i="3"/>
  <c r="I43" i="3"/>
  <c r="E26" i="3"/>
  <c r="F26" i="3" s="1"/>
  <c r="E14" i="3"/>
  <c r="F14" i="3" s="1"/>
  <c r="E9" i="3"/>
  <c r="F9" i="3" s="1"/>
  <c r="E25" i="3"/>
  <c r="F25" i="3" s="1"/>
  <c r="E21" i="3"/>
  <c r="F21" i="3" s="1"/>
  <c r="E13" i="3"/>
  <c r="F13" i="3" s="1"/>
  <c r="E8" i="3"/>
  <c r="F8" i="3" s="1"/>
  <c r="F6" i="3"/>
  <c r="E24" i="3"/>
  <c r="E20" i="3"/>
  <c r="F20" i="3" s="1"/>
  <c r="E12" i="3"/>
  <c r="F5" i="3"/>
  <c r="E22" i="3"/>
  <c r="E19" i="3"/>
  <c r="E11" i="3"/>
  <c r="F11" i="3" s="1"/>
  <c r="F4" i="3"/>
  <c r="D44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F24" i="3" l="1"/>
  <c r="H24" i="3" s="1"/>
  <c r="F19" i="3"/>
  <c r="H19" i="3" s="1"/>
  <c r="F22" i="3"/>
  <c r="H22" i="3" s="1"/>
  <c r="F12" i="3"/>
  <c r="H12" i="3" s="1"/>
  <c r="C52" i="3"/>
  <c r="I51" i="3" s="1"/>
  <c r="D47" i="3"/>
  <c r="I46" i="3"/>
  <c r="I47" i="3"/>
  <c r="D48" i="3"/>
  <c r="D43" i="3"/>
  <c r="I44" i="3"/>
  <c r="D45" i="3"/>
  <c r="D46" i="3"/>
  <c r="I45" i="3"/>
  <c r="U7" i="3"/>
  <c r="H20" i="3"/>
  <c r="H4" i="3"/>
  <c r="H5" i="3"/>
  <c r="H26" i="3"/>
  <c r="H9" i="3"/>
  <c r="H14" i="3"/>
  <c r="H25" i="3"/>
  <c r="H13" i="3"/>
  <c r="H8" i="3"/>
  <c r="H6" i="3"/>
  <c r="H11" i="3"/>
  <c r="H21" i="3"/>
  <c r="I40" i="2"/>
  <c r="I44" i="2"/>
  <c r="I41" i="2"/>
  <c r="I32" i="2"/>
  <c r="I31" i="2"/>
  <c r="I30" i="2"/>
  <c r="I29" i="2"/>
  <c r="I28" i="2"/>
  <c r="I27" i="2"/>
  <c r="I26" i="2"/>
  <c r="D5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<sst xmlns="http://schemas.openxmlformats.org/spreadsheetml/2006/main" count="354" uniqueCount="129">
  <si>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</si>
  <si>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</si>
  <si>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</si>
  <si>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</si>
  <si>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</si>
  <si>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</si>
  <si>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</si>
  <si>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</si>
  <si>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</si>
  <si>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</si>
  <si>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</si>
  <si>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</si>
  <si>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</si>
  <si>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</si>
  <si>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</si>
  <si>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</si>
  <si>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</si>
  <si>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</si>
  <si>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</si>
  <si>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</si>
  <si>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</si>
  <si>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</si>
  <si>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</si>
  <si>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</si>
  <si>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</si>
  <si>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</si>
  <si>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</si>
  <si>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</si>
  <si>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</si>
  <si>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</si>
  <si>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</si>
  <si>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</si>
  <si>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</si>
  <si>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</si>
  <si>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</si>
  <si>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</si>
  <si>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</si>
  <si>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</si>
  <si>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</si>
  <si>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</si>
  <si>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</si>
  <si>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</si>
  <si>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</si>
  <si>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</si>
  <si>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</si>
  <si>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</si>
  <si>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</si>
  <si>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</si>
  <si>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</si>
  <si>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</si>
  <si>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</si>
  <si>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</si>
  <si>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</si>
  <si>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</si>
  <si>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</si>
  <si>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</si>
  <si>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</si>
  <si>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</si>
  <si>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</si>
  <si>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</si>
  <si>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</si>
  <si>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</si>
  <si>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</si>
  <si>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</si>
  <si>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</si>
  <si>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</si>
  <si>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</si>
  <si>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</si>
  <si>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</si>
  <si>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</si>
  <si>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</si>
  <si>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</si>
  <si>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</si>
  <si>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</si>
  <si>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</si>
  <si>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</si>
  <si>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</si>
  <si>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</si>
  <si>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</si>
  <si>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</si>
  <si>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</si>
  <si>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</si>
  <si>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</si>
  <si>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Maximum</t>
  </si>
  <si>
    <t>Std. Deviation</t>
  </si>
  <si>
    <t>90 Percent</t>
  </si>
  <si>
    <t>No Data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</si>
  <si>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</si>
  <si>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</si>
  <si>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</si>
  <si>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</si>
  <si>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</si>
  <si>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</si>
  <si>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</si>
  <si>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</si>
  <si>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</si>
  <si>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</si>
  <si>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</si>
  <si>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</si>
  <si>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</si>
  <si>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</si>
  <si>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</si>
  <si>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</si>
  <si>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</si>
  <si>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</si>
  <si>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 xml:space="preserve">Threshold </t>
  </si>
  <si>
    <t xml:space="preserve">Violation(%) </t>
  </si>
  <si>
    <t>BuyTicket_Transaction</t>
  </si>
  <si>
    <t>BuyTicketNoPay_Transaction</t>
  </si>
  <si>
    <t>BuyTicketRemoval_Transaction</t>
  </si>
  <si>
    <t>Customer_Profile</t>
  </si>
  <si>
    <t>del</t>
  </si>
  <si>
    <t>Flightts</t>
  </si>
  <si>
    <t>from_to</t>
  </si>
  <si>
    <t>invoice</t>
  </si>
  <si>
    <t>Itinerary_Transaction</t>
  </si>
  <si>
    <t>LoginLogout_Transaction</t>
  </si>
  <si>
    <t>Logout</t>
  </si>
  <si>
    <t>open_site</t>
  </si>
  <si>
    <t>reg_new_user</t>
  </si>
  <si>
    <t>RegNewUser_Transaction</t>
  </si>
  <si>
    <t>Thank</t>
  </si>
  <si>
    <t>ticket</t>
  </si>
  <si>
    <t>UC2_LoginLogout</t>
  </si>
  <si>
    <t>UC3_BuyTicketNoPay</t>
  </si>
  <si>
    <t>UC4_BuyTicket</t>
  </si>
  <si>
    <t>UC5_Itinerary</t>
  </si>
  <si>
    <t>UC6_BuyTicketRemoval</t>
  </si>
  <si>
    <t>UC7_RegNewUser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</si>
</sst>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31" fillId="4" borderId="0" applyNumberFormat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12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1" fillId="0" borderId="2" xfId="4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left" vertical="top"/>
    </xf>
    <xf numFmtId="0" fontId="12" fillId="5" borderId="2" xfId="0" applyFont="1" applyFill="1" applyBorder="1" applyAlignment="1">
      <alignment horizontal="left" vertical="top"/>
    </xf>
    <xf numFmtId="0" fontId="3" fillId="0" borderId="2" xfId="42" applyBorder="1"/>
    <xf numFmtId="0" fontId="12" fillId="0" borderId="2" xfId="0" applyFont="1" applyBorder="1" applyAlignment="1">
      <alignment horizontal="left" vertical="top"/>
    </xf>
    <xf numFmtId="10" fontId="12" fillId="0" borderId="2" xfId="0" applyNumberFormat="1" applyFont="1" applyBorder="1" applyAlignment="1">
      <alignment horizontal="left" vertical="top"/>
    </xf>
    <xf numFmtId="0" fontId="11" fillId="0" borderId="2" xfId="4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8" fillId="0" borderId="0" xfId="0" applyFont="1"/>
    <xf numFmtId="1" fontId="28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5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7" fillId="0" borderId="2" xfId="0" applyFont="1" applyBorder="1" applyAlignment="1">
      <alignment vertical="center" wrapText="1"/>
    </xf>
    <xf numFmtId="0" fontId="0" fillId="4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7" fillId="0" borderId="12" xfId="0" applyFont="1" applyBorder="1" applyAlignment="1">
      <alignment vertical="center" wrapText="1"/>
    </xf>
    <xf numFmtId="0" fontId="7" fillId="39" borderId="15" xfId="0" applyFont="1" applyFill="1" applyBorder="1" applyAlignment="1">
      <alignment vertical="center" wrapText="1"/>
    </xf>
    <xf numFmtId="0" fontId="7" fillId="39" borderId="16" xfId="0" applyFont="1" applyFill="1" applyBorder="1" applyAlignment="1">
      <alignment vertical="center" wrapText="1"/>
    </xf>
    <xf numFmtId="0" fontId="5" fillId="39" borderId="16" xfId="0" applyFont="1" applyFill="1" applyBorder="1" applyAlignment="1">
      <alignment horizontal="center" vertical="center" wrapText="1"/>
    </xf>
    <xf numFmtId="0" fontId="5" fillId="39" borderId="15" xfId="0" applyFont="1" applyFill="1" applyBorder="1" applyAlignment="1">
      <alignment horizontal="left" vertical="center" wrapText="1"/>
    </xf>
    <xf numFmtId="0" fontId="5" fillId="35" borderId="15" xfId="0" applyFont="1" applyFill="1" applyBorder="1" applyAlignment="1">
      <alignment horizontal="left" vertical="center" wrapText="1"/>
    </xf>
    <xf numFmtId="0" fontId="6" fillId="39" borderId="17" xfId="0" applyFont="1" applyFill="1" applyBorder="1" applyAlignment="1">
      <alignment horizontal="left" vertical="center" wrapText="1"/>
    </xf>
    <xf numFmtId="0" fontId="5" fillId="39" borderId="18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9" fontId="0" fillId="0" borderId="22" xfId="44" applyFont="1" applyBorder="1"/>
    <xf numFmtId="0" fontId="0" fillId="0" borderId="12" xfId="0" applyBorder="1"/>
    <xf numFmtId="9" fontId="0" fillId="0" borderId="0" xfId="44" applyFont="1" applyBorder="1"/>
    <xf numFmtId="0" fontId="7" fillId="0" borderId="22" xfId="0" applyFont="1" applyBorder="1" applyAlignment="1">
      <alignment vertical="center" wrapText="1"/>
    </xf>
    <xf numFmtId="9" fontId="0" fillId="0" borderId="23" xfId="44" applyFont="1" applyBorder="1"/>
    <xf numFmtId="0" fontId="7" fillId="0" borderId="12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4" xfId="0" applyNumberFormat="1" applyFill="1" applyBorder="1"/>
    <xf numFmtId="2" fontId="0" fillId="0" borderId="0" xfId="44" applyNumberFormat="1" applyFont="1" applyBorder="1"/>
    <xf numFmtId="9" fontId="0" fillId="0" borderId="0" xfId="0" applyNumberFormat="1"/>
    <xf numFmtId="0" fontId="0" fillId="40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40" borderId="0" xfId="0" applyFill="1" applyBorder="1"/>
    <xf numFmtId="0" fontId="0" fillId="0" borderId="0" xfId="0" applyBorder="1"/>
    <xf numFmtId="0" fontId="1" fillId="0" borderId="0" xfId="66"/>
    <xf numFmtId="0" fontId="0" fillId="41" borderId="27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8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68" formatCode="0.000"/>
    </dxf>
    <dxf>
      <numFmt numFmtId="164" formatCode="0.0000"/>
    </dxf>
    <dxf>
      <numFmt numFmtId="167" formatCode="0.00000"/>
    </dxf>
    <dxf>
      <numFmt numFmtId="166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" refreshedDate="44943.856668171298" createdVersion="6" refreshedVersion="6" minRefreshableVersion="3" recordCount="31" xr:uid="{00000000-000A-0000-FFFF-FFFF04000000}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unt="11">
        <s v="Главная Welcome страница"/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6" maxValue="95"/>
    </cacheField>
    <cacheField name="одним пользователем в минуту" numFmtId="2">
      <sharedItems containsSemiMixedTypes="0" containsString="0" containsNumber="1" minValue="0" maxValue="1.666666666666666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3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" refreshedDate="44943.856732060187" createdVersion="6" refreshedVersion="6" minRefreshableVersion="3" recordCount="26" xr:uid="{00000000-000A-0000-FFFF-FFFF07000000}">
  <cacheSource type="worksheet">
    <worksheetSource ref="A64:G90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minValue="0.95833333333333337" maxValue="1.9633333333333336"/>
    </cacheField>
    <cacheField name="Pacing" numFmtId="0">
      <sharedItems containsSemiMixedTypes="0" containsString="0" containsNumber="1" containsInteger="1" minValue="25" maxValue="180"/>
    </cacheField>
    <cacheField name="Кол-во одним Vu" numFmtId="1">
      <sharedItems containsSemiMixedTypes="0" containsString="0" containsNumber="1" minValue="0.33333333333333331" maxValue="2.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6.6666666666666679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Удаление бронирования "/>
    <x v="0"/>
    <n v="1"/>
    <n v="1"/>
    <n v="51"/>
    <n v="1.1764705882352942"/>
    <n v="20"/>
    <n v="23.529411764705884"/>
  </r>
  <r>
    <s v="Удаление бронирования "/>
    <x v="1"/>
    <n v="1"/>
    <n v="1"/>
    <n v="51"/>
    <n v="1.1764705882352942"/>
    <n v="20"/>
    <n v="23.529411764705884"/>
  </r>
  <r>
    <s v="Удаление бронирования "/>
    <x v="2"/>
    <n v="1"/>
    <n v="1"/>
    <n v="51"/>
    <n v="1.1764705882352942"/>
    <n v="20"/>
    <n v="23.529411764705884"/>
  </r>
  <r>
    <s v="Удаление бронирования "/>
    <x v="3"/>
    <n v="1"/>
    <n v="1"/>
    <n v="51"/>
    <n v="1.1764705882352942"/>
    <n v="20"/>
    <n v="23.529411764705884"/>
  </r>
  <r>
    <s v="Удаление бронирования "/>
    <x v="4"/>
    <n v="1"/>
    <n v="1"/>
    <n v="51"/>
    <n v="1.1764705882352942"/>
    <n v="20"/>
    <n v="23.529411764705884"/>
  </r>
  <r>
    <s v="Удаление бронирования "/>
    <x v="5"/>
    <n v="1"/>
    <n v="1"/>
    <n v="51"/>
    <n v="1.1764705882352942"/>
    <n v="20"/>
    <n v="23.529411764705884"/>
  </r>
  <r>
    <s v="Удаление бронирования "/>
    <x v="6"/>
    <n v="1"/>
    <n v="1"/>
    <n v="51"/>
    <n v="1.1764705882352942"/>
    <n v="20"/>
    <n v="23.529411764705884"/>
  </r>
  <r>
    <s v="Удаление бронирования "/>
    <x v="7"/>
    <n v="1"/>
    <n v="1"/>
    <n v="51"/>
    <n v="1.1764705882352942"/>
    <n v="20"/>
    <n v="23.529411764705884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8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7"/>
    <n v="1"/>
    <n v="2"/>
    <n v="74"/>
    <n v="0.81081081081081086"/>
    <n v="20"/>
    <n v="32.432432432432435"/>
  </r>
  <r>
    <s v="Логин"/>
    <x v="0"/>
    <n v="1"/>
    <n v="2"/>
    <n v="95"/>
    <n v="0.63157894736842102"/>
    <n v="20"/>
    <n v="25.263157894736842"/>
  </r>
  <r>
    <s v="Логин"/>
    <x v="1"/>
    <n v="1"/>
    <n v="2"/>
    <n v="95"/>
    <n v="0.63157894736842102"/>
    <n v="20"/>
    <n v="25.263157894736842"/>
  </r>
  <r>
    <s v="Логин"/>
    <x v="7"/>
    <n v="1"/>
    <n v="2"/>
    <n v="95"/>
    <n v="0.63157894736842102"/>
    <n v="20"/>
    <n v="25.263157894736842"/>
  </r>
  <r>
    <s v="Поиск билета без покупки"/>
    <x v="0"/>
    <n v="1"/>
    <n v="2"/>
    <n v="85"/>
    <n v="0.70588235294117652"/>
    <n v="20"/>
    <n v="28.235294117647062"/>
  </r>
  <r>
    <s v="Поиск билета без покупки"/>
    <x v="1"/>
    <n v="1"/>
    <n v="2"/>
    <n v="85"/>
    <n v="0.70588235294117652"/>
    <n v="20"/>
    <n v="28.235294117647062"/>
  </r>
  <r>
    <s v="Поиск билета без покупки"/>
    <x v="2"/>
    <n v="1"/>
    <n v="2"/>
    <n v="85"/>
    <n v="0.70588235294117652"/>
    <n v="20"/>
    <n v="28.235294117647062"/>
  </r>
  <r>
    <s v="Поиск билета без покупки"/>
    <x v="3"/>
    <n v="1"/>
    <n v="2"/>
    <n v="85"/>
    <n v="0.70588235294117652"/>
    <n v="20"/>
    <n v="28.235294117647062"/>
  </r>
  <r>
    <s v="Поиск билета без покупки"/>
    <x v="7"/>
    <n v="1"/>
    <n v="2"/>
    <n v="85"/>
    <n v="0.70588235294117652"/>
    <n v="20"/>
    <n v="28.235294117647062"/>
  </r>
  <r>
    <s v="Ознакомление с путевым листом"/>
    <x v="0"/>
    <n v="1"/>
    <n v="1"/>
    <n v="36"/>
    <n v="1.6666666666666667"/>
    <n v="20"/>
    <n v="33.333333333333336"/>
  </r>
  <r>
    <s v="Ознакомление с путевым листом"/>
    <x v="1"/>
    <n v="1"/>
    <n v="1"/>
    <n v="36"/>
    <n v="1.6666666666666667"/>
    <n v="20"/>
    <n v="33.333333333333336"/>
  </r>
  <r>
    <s v="Ознакомление с путевым листом"/>
    <x v="5"/>
    <n v="1"/>
    <n v="1"/>
    <n v="36"/>
    <n v="1.6666666666666667"/>
    <n v="20"/>
    <n v="33.333333333333336"/>
  </r>
  <r>
    <s v="Ознакомление с путевым листом"/>
    <x v="7"/>
    <n v="0"/>
    <n v="1"/>
    <n v="36"/>
    <n v="0"/>
    <n v="20"/>
    <n v="0"/>
  </r>
  <r>
    <s v="Покупка билета"/>
    <x v="0"/>
    <n v="1"/>
    <n v="2"/>
    <n v="64"/>
    <n v="0.9375"/>
    <n v="20"/>
    <n v="37.5"/>
  </r>
  <r>
    <s v="Покупка билета"/>
    <x v="1"/>
    <n v="1"/>
    <n v="2"/>
    <n v="64"/>
    <n v="0.9375"/>
    <n v="20"/>
    <n v="37.5"/>
  </r>
  <r>
    <s v="Покупка билета"/>
    <x v="2"/>
    <n v="1"/>
    <n v="2"/>
    <n v="64"/>
    <n v="0.9375"/>
    <n v="20"/>
    <n v="37.5"/>
  </r>
  <r>
    <s v="Покупка билета"/>
    <x v="3"/>
    <n v="1"/>
    <n v="2"/>
    <n v="64"/>
    <n v="0.9375"/>
    <n v="20"/>
    <n v="37.5"/>
  </r>
  <r>
    <s v="Покупка билета"/>
    <x v="4"/>
    <n v="1"/>
    <n v="2"/>
    <n v="64"/>
    <n v="0.9375"/>
    <n v="20"/>
    <n v="37.5"/>
  </r>
  <r>
    <s v="Покупка билета"/>
    <x v="5"/>
    <n v="1"/>
    <n v="2"/>
    <n v="64"/>
    <n v="0.9375"/>
    <n v="20"/>
    <n v="37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633333333333336"/>
    <n v="57"/>
    <n v="1.0526315789473684"/>
    <n v="20"/>
    <n v="41.333333333333336"/>
  </r>
  <r>
    <s v="Покупка билета"/>
    <x v="1"/>
    <n v="1.9633333333333336"/>
    <n v="57"/>
    <n v="1.0526315789473684"/>
    <n v="20"/>
    <n v="41.333333333333336"/>
  </r>
  <r>
    <s v="Покупка билета"/>
    <x v="2"/>
    <n v="1.9633333333333336"/>
    <n v="57"/>
    <n v="1.0526315789473684"/>
    <n v="20"/>
    <n v="41.333333333333336"/>
  </r>
  <r>
    <s v="Покупка билета"/>
    <x v="3"/>
    <n v="1.9633333333333336"/>
    <n v="57"/>
    <n v="1.0526315789473684"/>
    <n v="20"/>
    <n v="41.333333333333336"/>
  </r>
  <r>
    <s v="Покупка билета"/>
    <x v="4"/>
    <n v="1.9633333333333336"/>
    <n v="57"/>
    <n v="1.0526315789473684"/>
    <n v="20"/>
    <n v="41.333333333333336"/>
  </r>
  <r>
    <s v="Покупка билета"/>
    <x v="5"/>
    <n v="1.9633333333333336"/>
    <n v="57"/>
    <n v="1.0526315789473684"/>
    <n v="20"/>
    <n v="41.333333333333336"/>
  </r>
  <r>
    <s v="Покупка билета"/>
    <x v="6"/>
    <n v="1.9633333333333336"/>
    <n v="57"/>
    <n v="1.0526315789473684"/>
    <n v="20"/>
    <n v="41.333333333333336"/>
  </r>
  <r>
    <s v="Логин и логаут"/>
    <x v="0"/>
    <n v="1.0416666666666667"/>
    <n v="25"/>
    <n v="2.4"/>
    <n v="20"/>
    <n v="50"/>
  </r>
  <r>
    <s v="Логин и логаут"/>
    <x v="1"/>
    <n v="1.0416666666666667"/>
    <n v="25"/>
    <n v="2.4"/>
    <n v="20"/>
    <n v="50"/>
  </r>
  <r>
    <s v="Логин и логаут"/>
    <x v="6"/>
    <n v="1.0416666666666667"/>
    <n v="25"/>
    <n v="2.4"/>
    <n v="20"/>
    <n v="50"/>
  </r>
  <r>
    <s v="Удаление брони"/>
    <x v="0"/>
    <n v="0.95833333333333337"/>
    <n v="115"/>
    <n v="0.52173913043478259"/>
    <n v="20"/>
    <n v="10"/>
  </r>
  <r>
    <s v="Удаление брони"/>
    <x v="1"/>
    <n v="0.95833333333333337"/>
    <n v="115"/>
    <n v="0.52173913043478259"/>
    <n v="20"/>
    <n v="10"/>
  </r>
  <r>
    <s v="Удаление брони"/>
    <x v="7"/>
    <n v="0.95833333333333337"/>
    <n v="115"/>
    <n v="0.52173913043478259"/>
    <n v="20"/>
    <n v="10"/>
  </r>
  <r>
    <s v="Удаление брони"/>
    <x v="8"/>
    <n v="0.95833333333333337"/>
    <n v="115"/>
    <n v="0.52173913043478259"/>
    <n v="20"/>
    <n v="10"/>
  </r>
  <r>
    <s v="Удаление брони"/>
    <x v="6"/>
    <n v="0.95833333333333337"/>
    <n v="115"/>
    <n v="0.52173913043478259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64:J74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5">
      <pivotArea collapsedLevelsAreSubtotals="1" fieldPosition="0">
        <references count="1">
          <reference field="1" count="0"/>
        </references>
      </pivotArea>
    </format>
    <format dxfId="4">
      <pivotArea collapsedLevelsAreSubtotals="1" fieldPosition="0">
        <references count="1">
          <reference field="1" count="0"/>
        </references>
      </pivotArea>
    </format>
    <format dxfId="3">
      <pivotArea dataOnly="0" labelOnly="1" fieldPosition="0">
        <references count="1">
          <reference field="1" count="1">
            <x v="4"/>
          </reference>
        </references>
      </pivotArea>
    </format>
    <format dxfId="2">
      <pivotArea dataOnly="0" labelOnly="1" fieldPosition="0">
        <references count="1">
          <reference field="1" count="1">
            <x v="3"/>
          </reference>
        </references>
      </pivotArea>
    </format>
    <format dxfId="1">
      <pivotArea dataOnly="0" labelOnly="1" fieldPosition="0">
        <references count="1">
          <reference field="1" count="1">
            <x v="6"/>
          </reference>
        </references>
      </pivotArea>
    </format>
    <format dxfId="0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3" firstHeaderRow="1" firstDataRow="1" firstDataCol="1"/>
  <pivotFields count="8">
    <pivotField showAll="0"/>
    <pivotField axis="axisRow" showAll="0">
      <items count="12">
        <item x="1"/>
        <item x="3"/>
        <item x="7"/>
        <item x="2"/>
        <item x="4"/>
        <item x="6"/>
        <item x="5"/>
        <item x="0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zoomScaleNormal="100" workbookViewId="0">
      <selection activeCell="H48" sqref="H48"/>
    </sheetView>
  </sheetViews>
  <sheetFormatPr defaultColWidth="11.42578125" defaultRowHeight="15" x14ac:dyDescent="0.25"/>
  <cols>
    <col min="1" max="1" width="31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7" max="7" width="18.7109375" bestFit="1" customWidth="1"/>
    <col min="8" max="8" width="17" customWidth="1"/>
    <col min="9" max="9" width="26.140625" customWidth="1"/>
    <col min="10" max="10" width="21.5703125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11.7109375" customWidth="1"/>
    <col min="18" max="18" width="10.5703125" customWidth="1"/>
    <col min="19" max="19" width="12.28515625" customWidth="1"/>
    <col min="22" max="22" width="32.28515625" bestFit="1" customWidth="1"/>
    <col min="23" max="23" width="3" bestFit="1" customWidth="1"/>
  </cols>
  <sheetData>
    <row r="1" spans="1:24" ht="15.75" thickBot="1" x14ac:dyDescent="0.3">
      <c r="A1" t="s">
        <v>37</v>
      </c>
      <c r="B1" t="s">
        <v>38</v>
      </c>
      <c r="C1" t="s">
        <v>39</v>
      </c>
      <c r="D1" t="s">
        <v>43</v>
      </c>
      <c r="E1" t="s">
        <v>53</v>
      </c>
      <c r="F1" t="s">
        <v>54</v>
      </c>
      <c r="G1" t="s">
        <v>55</v>
      </c>
      <c r="H1" t="s">
        <v>7</v>
      </c>
      <c r="I1" s="16" t="s">
        <v>40</v>
      </c>
      <c r="J1" t="s">
        <v>52</v>
      </c>
      <c r="M1" t="s">
        <v>42</v>
      </c>
      <c r="N1" t="s">
        <v>44</v>
      </c>
      <c r="O1" t="s">
        <v>45</v>
      </c>
      <c r="P1" t="s">
        <v>104</v>
      </c>
      <c r="Q1" t="s">
        <v>46</v>
      </c>
      <c r="R1" t="s">
        <v>43</v>
      </c>
      <c r="S1" t="s">
        <v>47</v>
      </c>
      <c r="T1" s="22" t="s">
        <v>48</v>
      </c>
      <c r="U1" s="22" t="s">
        <v>49</v>
      </c>
      <c r="V1" s="34" t="s">
        <v>50</v>
      </c>
      <c r="X1" t="s">
        <v>51</v>
      </c>
    </row>
    <row r="2" spans="1:24" x14ac:dyDescent="0.25">
      <c r="A2" s="30" t="s">
        <v>9</v>
      </c>
      <c r="B2" s="30" t="s">
        <v>63</v>
      </c>
      <c r="C2" s="69">
        <v>1</v>
      </c>
      <c r="D2" s="71">
        <f t="shared" ref="D2:D6" si="0">VLOOKUP(A2,$M$1:$W$8,6,FALSE)</f>
        <v>1</v>
      </c>
      <c r="E2" s="20">
        <f>VLOOKUP(A2,$M$1:$W$8,5,FALSE)</f>
        <v>51</v>
      </c>
      <c r="F2" s="21">
        <f>60/E2*C2</f>
        <v>1.1764705882352942</v>
      </c>
      <c r="G2">
        <f>VLOOKUP(A2,$M$1:$W$8,8,FALSE)</f>
        <v>20</v>
      </c>
      <c r="H2" s="20">
        <f>D2*F2*G2</f>
        <v>23.529411764705884</v>
      </c>
      <c r="I2" s="17" t="s">
        <v>0</v>
      </c>
      <c r="J2" s="20">
        <v>147.86119711042312</v>
      </c>
      <c r="K2" s="15"/>
      <c r="M2" t="s">
        <v>8</v>
      </c>
      <c r="N2" s="24">
        <v>1</v>
      </c>
      <c r="O2" s="64">
        <v>9</v>
      </c>
      <c r="P2" s="65">
        <v>10</v>
      </c>
      <c r="Q2" s="36">
        <v>64</v>
      </c>
      <c r="R2" s="18">
        <v>2</v>
      </c>
      <c r="S2" s="19">
        <f t="shared" ref="S2:S7" si="1">60/(Q2)</f>
        <v>0.9375</v>
      </c>
      <c r="T2" s="22">
        <v>20</v>
      </c>
      <c r="U2" s="23">
        <f>ROUND(R2*S2*T2,0)</f>
        <v>38</v>
      </c>
      <c r="V2" s="35">
        <f t="shared" ref="V2:V7" si="2">R2/W$2</f>
        <v>0.2</v>
      </c>
      <c r="W2">
        <f>SUM(R2:R7)</f>
        <v>10</v>
      </c>
    </row>
    <row r="3" spans="1:24" x14ac:dyDescent="0.25">
      <c r="A3" s="30" t="s">
        <v>9</v>
      </c>
      <c r="B3" s="30" t="s">
        <v>0</v>
      </c>
      <c r="C3" s="69">
        <v>1</v>
      </c>
      <c r="D3" s="72">
        <f t="shared" si="0"/>
        <v>1</v>
      </c>
      <c r="E3" s="20">
        <f t="shared" ref="E3:E6" si="3">VLOOKUP(A3,$M$1:$W$8,5,FALSE)</f>
        <v>51</v>
      </c>
      <c r="F3" s="21">
        <f>60/E3*C3</f>
        <v>1.1764705882352942</v>
      </c>
      <c r="G3">
        <f t="shared" ref="G3:G6" si="4">VLOOKUP(A3,$M$1:$W$8,8,FALSE)</f>
        <v>20</v>
      </c>
      <c r="H3" s="20">
        <f>D3*F3*G3</f>
        <v>23.529411764705884</v>
      </c>
      <c r="I3" s="17" t="s">
        <v>12</v>
      </c>
      <c r="J3" s="20">
        <v>89.264705882352942</v>
      </c>
      <c r="K3" s="15"/>
      <c r="M3" t="s">
        <v>9</v>
      </c>
      <c r="N3" s="24">
        <v>1</v>
      </c>
      <c r="O3" s="64">
        <v>12</v>
      </c>
      <c r="P3" s="65">
        <v>13</v>
      </c>
      <c r="Q3" s="36">
        <v>51</v>
      </c>
      <c r="R3" s="18">
        <v>1</v>
      </c>
      <c r="S3" s="19">
        <f t="shared" si="1"/>
        <v>1.1764705882352942</v>
      </c>
      <c r="T3" s="22">
        <v>20</v>
      </c>
      <c r="U3" s="23">
        <f>ROUND(R3*S3*T3,0)</f>
        <v>24</v>
      </c>
      <c r="V3" s="35">
        <f t="shared" si="2"/>
        <v>0.1</v>
      </c>
    </row>
    <row r="4" spans="1:24" x14ac:dyDescent="0.25">
      <c r="A4" s="30" t="s">
        <v>9</v>
      </c>
      <c r="B4" s="30" t="s">
        <v>11</v>
      </c>
      <c r="C4" s="69">
        <v>1</v>
      </c>
      <c r="D4" s="72">
        <f t="shared" si="0"/>
        <v>1</v>
      </c>
      <c r="E4" s="20">
        <f t="shared" si="3"/>
        <v>51</v>
      </c>
      <c r="F4" s="21">
        <f t="shared" ref="F4:F6" si="5">60/E4*C4</f>
        <v>1.1764705882352942</v>
      </c>
      <c r="G4">
        <f t="shared" si="4"/>
        <v>20</v>
      </c>
      <c r="H4" s="20">
        <f t="shared" ref="H4:H6" si="6">D4*F4*G4</f>
        <v>23.529411764705884</v>
      </c>
      <c r="I4" s="17" t="s">
        <v>6</v>
      </c>
      <c r="J4" s="20">
        <v>109.46029620952221</v>
      </c>
      <c r="K4" s="15"/>
      <c r="M4" t="s">
        <v>62</v>
      </c>
      <c r="N4" s="24">
        <v>1</v>
      </c>
      <c r="O4" s="64">
        <v>5</v>
      </c>
      <c r="P4" s="65">
        <v>6</v>
      </c>
      <c r="Q4" s="36">
        <v>74</v>
      </c>
      <c r="R4" s="18">
        <v>2</v>
      </c>
      <c r="S4" s="19">
        <f t="shared" si="1"/>
        <v>0.81081081081081086</v>
      </c>
      <c r="T4" s="22">
        <v>20</v>
      </c>
      <c r="U4" s="23">
        <f>ROUND(R4*S4*T4,0)</f>
        <v>32</v>
      </c>
      <c r="V4" s="35">
        <f t="shared" si="2"/>
        <v>0.2</v>
      </c>
    </row>
    <row r="5" spans="1:24" x14ac:dyDescent="0.25">
      <c r="A5" s="30" t="s">
        <v>9</v>
      </c>
      <c r="B5" s="30" t="s">
        <v>12</v>
      </c>
      <c r="C5" s="69">
        <v>1</v>
      </c>
      <c r="D5" s="72">
        <f t="shared" si="0"/>
        <v>1</v>
      </c>
      <c r="E5" s="20">
        <f t="shared" si="3"/>
        <v>51</v>
      </c>
      <c r="F5" s="21">
        <f t="shared" si="5"/>
        <v>1.1764705882352942</v>
      </c>
      <c r="G5">
        <f t="shared" si="4"/>
        <v>20</v>
      </c>
      <c r="H5" s="20">
        <f t="shared" si="6"/>
        <v>23.529411764705884</v>
      </c>
      <c r="I5" s="17" t="s">
        <v>11</v>
      </c>
      <c r="J5" s="20">
        <v>89.264705882352942</v>
      </c>
      <c r="K5" s="15"/>
      <c r="M5" t="s">
        <v>67</v>
      </c>
      <c r="N5" s="24">
        <v>1</v>
      </c>
      <c r="O5" s="64">
        <v>7</v>
      </c>
      <c r="P5" s="65">
        <v>8</v>
      </c>
      <c r="Q5" s="36">
        <v>85</v>
      </c>
      <c r="R5" s="18">
        <v>2</v>
      </c>
      <c r="S5" s="19">
        <f t="shared" si="1"/>
        <v>0.70588235294117652</v>
      </c>
      <c r="T5" s="22">
        <v>20</v>
      </c>
      <c r="U5" s="23">
        <f>ROUND(R5*S5*T5,0)</f>
        <v>28</v>
      </c>
      <c r="V5" s="35">
        <f t="shared" si="2"/>
        <v>0.2</v>
      </c>
    </row>
    <row r="6" spans="1:24" x14ac:dyDescent="0.25">
      <c r="A6" s="30" t="s">
        <v>9</v>
      </c>
      <c r="B6" s="30" t="s">
        <v>3</v>
      </c>
      <c r="C6" s="69">
        <v>1</v>
      </c>
      <c r="D6" s="72">
        <f t="shared" si="0"/>
        <v>1</v>
      </c>
      <c r="E6" s="20">
        <f t="shared" si="3"/>
        <v>51</v>
      </c>
      <c r="F6" s="21">
        <f t="shared" si="5"/>
        <v>1.1764705882352942</v>
      </c>
      <c r="G6">
        <f t="shared" si="4"/>
        <v>20</v>
      </c>
      <c r="H6" s="20">
        <f t="shared" si="6"/>
        <v>23.529411764705884</v>
      </c>
      <c r="I6" s="17" t="s">
        <v>3</v>
      </c>
      <c r="J6" s="20">
        <v>61.029411764705884</v>
      </c>
      <c r="K6" s="15"/>
      <c r="M6" t="s">
        <v>10</v>
      </c>
      <c r="N6" s="24">
        <v>1</v>
      </c>
      <c r="O6" s="64">
        <v>4</v>
      </c>
      <c r="P6" s="65">
        <v>5</v>
      </c>
      <c r="Q6" s="36">
        <v>36</v>
      </c>
      <c r="R6" s="18">
        <v>1</v>
      </c>
      <c r="S6" s="19">
        <f t="shared" si="1"/>
        <v>1.6666666666666667</v>
      </c>
      <c r="T6" s="22">
        <v>20</v>
      </c>
      <c r="U6" s="23">
        <f>ROUND(R6*S6*T6,0)</f>
        <v>33</v>
      </c>
      <c r="V6" s="35">
        <f t="shared" si="2"/>
        <v>0.1</v>
      </c>
    </row>
    <row r="7" spans="1:24" x14ac:dyDescent="0.25">
      <c r="A7" s="30" t="s">
        <v>9</v>
      </c>
      <c r="B7" s="30" t="s">
        <v>4</v>
      </c>
      <c r="C7" s="30">
        <v>1</v>
      </c>
      <c r="D7" s="49">
        <f>VLOOKUP(A7,$M$1:$W$8,6,FALSE)</f>
        <v>1</v>
      </c>
      <c r="E7" s="20">
        <f>VLOOKUP(A7,$M$1:$W$8,5,FALSE)</f>
        <v>51</v>
      </c>
      <c r="F7" s="21">
        <f>60/E7*C7</f>
        <v>1.1764705882352942</v>
      </c>
      <c r="G7">
        <f>VLOOKUP(A7,$M$1:$W$8,8,FALSE)</f>
        <v>20</v>
      </c>
      <c r="H7" s="20">
        <f>D7*F7*G7</f>
        <v>23.529411764705884</v>
      </c>
      <c r="I7" s="17" t="s">
        <v>13</v>
      </c>
      <c r="J7" s="20">
        <v>23.529411764705884</v>
      </c>
      <c r="K7" s="15"/>
      <c r="M7" t="s">
        <v>68</v>
      </c>
      <c r="N7" s="24">
        <v>1</v>
      </c>
      <c r="O7" s="66">
        <v>2</v>
      </c>
      <c r="P7" s="20">
        <v>3</v>
      </c>
      <c r="Q7" s="36">
        <v>95</v>
      </c>
      <c r="R7" s="18">
        <v>2</v>
      </c>
      <c r="S7" s="19">
        <f t="shared" si="1"/>
        <v>0.63157894736842102</v>
      </c>
      <c r="T7" s="22">
        <v>20</v>
      </c>
      <c r="U7" s="23">
        <f>SUM(U2:U6)</f>
        <v>155</v>
      </c>
      <c r="V7" s="35">
        <f t="shared" si="2"/>
        <v>0.2</v>
      </c>
    </row>
    <row r="8" spans="1:24" x14ac:dyDescent="0.25">
      <c r="A8" s="30" t="s">
        <v>9</v>
      </c>
      <c r="B8" s="30" t="s">
        <v>13</v>
      </c>
      <c r="C8" s="30">
        <v>1</v>
      </c>
      <c r="D8" s="49">
        <f t="shared" ref="D8:D32" si="7">VLOOKUP(A8,$M$1:$W$8,6,FALSE)</f>
        <v>1</v>
      </c>
      <c r="E8" s="20">
        <f t="shared" ref="E8:E32" si="8">VLOOKUP(A8,$M$1:$W$8,5,FALSE)</f>
        <v>51</v>
      </c>
      <c r="F8" s="21">
        <f t="shared" ref="F8:F32" si="9">60/E8*C8</f>
        <v>1.1764705882352942</v>
      </c>
      <c r="G8">
        <f t="shared" ref="G8:G32" si="10">VLOOKUP(A8,$M$1:$W$8,8,FALSE)</f>
        <v>20</v>
      </c>
      <c r="H8" s="20">
        <f t="shared" ref="H8:H32" si="11">D8*F8*G8</f>
        <v>23.529411764705884</v>
      </c>
      <c r="I8" s="17" t="s">
        <v>4</v>
      </c>
      <c r="J8" s="20">
        <v>94.362745098039227</v>
      </c>
      <c r="K8" s="15"/>
      <c r="V8" s="68">
        <f>SUM(V2:V7)</f>
        <v>1</v>
      </c>
    </row>
    <row r="9" spans="1:24" ht="15.75" thickBot="1" x14ac:dyDescent="0.3">
      <c r="A9" s="30" t="s">
        <v>9</v>
      </c>
      <c r="B9" s="30" t="s">
        <v>6</v>
      </c>
      <c r="C9" s="30">
        <v>1</v>
      </c>
      <c r="D9" s="50">
        <f t="shared" si="7"/>
        <v>1</v>
      </c>
      <c r="E9" s="20">
        <f t="shared" si="8"/>
        <v>51</v>
      </c>
      <c r="F9" s="21">
        <f t="shared" si="9"/>
        <v>1.1764705882352942</v>
      </c>
      <c r="G9">
        <f t="shared" si="10"/>
        <v>20</v>
      </c>
      <c r="H9" s="20">
        <f t="shared" si="11"/>
        <v>23.529411764705884</v>
      </c>
      <c r="I9" s="17" t="s">
        <v>63</v>
      </c>
      <c r="J9" s="20">
        <v>180.29362954285554</v>
      </c>
      <c r="K9" s="15"/>
    </row>
    <row r="10" spans="1:24" x14ac:dyDescent="0.25">
      <c r="A10" s="30" t="s">
        <v>62</v>
      </c>
      <c r="B10" s="30" t="s">
        <v>63</v>
      </c>
      <c r="C10" s="30">
        <v>1</v>
      </c>
      <c r="D10" s="51">
        <f t="shared" si="7"/>
        <v>2</v>
      </c>
      <c r="E10" s="20">
        <f t="shared" si="8"/>
        <v>74</v>
      </c>
      <c r="F10" s="21">
        <f t="shared" si="9"/>
        <v>0.81081081081081086</v>
      </c>
      <c r="G10">
        <f t="shared" si="10"/>
        <v>20</v>
      </c>
      <c r="H10" s="20">
        <f t="shared" si="11"/>
        <v>32.432432432432435</v>
      </c>
      <c r="I10" s="17" t="s">
        <v>65</v>
      </c>
      <c r="J10" s="20">
        <v>32.432432432432435</v>
      </c>
    </row>
    <row r="11" spans="1:24" x14ac:dyDescent="0.25">
      <c r="A11" s="30" t="s">
        <v>62</v>
      </c>
      <c r="B11" s="30" t="s">
        <v>65</v>
      </c>
      <c r="C11" s="30">
        <v>1</v>
      </c>
      <c r="D11" s="49">
        <f t="shared" si="7"/>
        <v>2</v>
      </c>
      <c r="E11" s="20">
        <f t="shared" si="8"/>
        <v>74</v>
      </c>
      <c r="F11" s="21">
        <f t="shared" si="9"/>
        <v>0.81081081081081086</v>
      </c>
      <c r="G11">
        <f t="shared" si="10"/>
        <v>20</v>
      </c>
      <c r="H11" s="20">
        <f t="shared" si="11"/>
        <v>32.432432432432435</v>
      </c>
      <c r="I11" s="17" t="s">
        <v>64</v>
      </c>
      <c r="J11" s="20">
        <v>32.432432432432435</v>
      </c>
    </row>
    <row r="12" spans="1:24" x14ac:dyDescent="0.25">
      <c r="A12" s="30" t="s">
        <v>62</v>
      </c>
      <c r="B12" s="30" t="s">
        <v>64</v>
      </c>
      <c r="C12" s="30">
        <v>1</v>
      </c>
      <c r="D12" s="49">
        <f t="shared" si="7"/>
        <v>2</v>
      </c>
      <c r="E12" s="20">
        <f t="shared" si="8"/>
        <v>74</v>
      </c>
      <c r="F12" s="21">
        <f t="shared" si="9"/>
        <v>0.81081081081081086</v>
      </c>
      <c r="G12">
        <f t="shared" si="10"/>
        <v>20</v>
      </c>
      <c r="H12" s="20">
        <f t="shared" si="11"/>
        <v>32.432432432432435</v>
      </c>
      <c r="I12" s="17" t="s">
        <v>66</v>
      </c>
      <c r="J12" s="20">
        <v>32.432432432432435</v>
      </c>
    </row>
    <row r="13" spans="1:24" x14ac:dyDescent="0.25">
      <c r="A13" s="30" t="s">
        <v>62</v>
      </c>
      <c r="B13" s="30" t="s">
        <v>66</v>
      </c>
      <c r="C13" s="30">
        <v>1</v>
      </c>
      <c r="D13" s="49">
        <f t="shared" si="7"/>
        <v>2</v>
      </c>
      <c r="E13" s="20">
        <f t="shared" si="8"/>
        <v>74</v>
      </c>
      <c r="F13" s="21">
        <f t="shared" si="9"/>
        <v>0.81081081081081086</v>
      </c>
      <c r="G13">
        <f t="shared" si="10"/>
        <v>20</v>
      </c>
      <c r="H13" s="20">
        <f t="shared" si="11"/>
        <v>32.432432432432435</v>
      </c>
      <c r="I13" s="17" t="s">
        <v>41</v>
      </c>
      <c r="J13" s="20">
        <v>892.36340055225492</v>
      </c>
    </row>
    <row r="14" spans="1:24" ht="15.75" thickBot="1" x14ac:dyDescent="0.3">
      <c r="A14" s="30" t="s">
        <v>62</v>
      </c>
      <c r="B14" s="30" t="s">
        <v>6</v>
      </c>
      <c r="C14" s="30">
        <v>1</v>
      </c>
      <c r="D14" s="49">
        <f t="shared" si="7"/>
        <v>2</v>
      </c>
      <c r="E14" s="20">
        <f t="shared" si="8"/>
        <v>74</v>
      </c>
      <c r="F14" s="21">
        <f t="shared" si="9"/>
        <v>0.81081081081081086</v>
      </c>
      <c r="G14">
        <f t="shared" si="10"/>
        <v>20</v>
      </c>
      <c r="H14" s="20">
        <f t="shared" si="11"/>
        <v>32.432432432432435</v>
      </c>
    </row>
    <row r="15" spans="1:24" x14ac:dyDescent="0.25">
      <c r="A15" s="30" t="s">
        <v>68</v>
      </c>
      <c r="B15" s="30" t="s">
        <v>63</v>
      </c>
      <c r="C15" s="69">
        <v>1</v>
      </c>
      <c r="D15" s="71">
        <f t="shared" si="7"/>
        <v>2</v>
      </c>
      <c r="E15">
        <f t="shared" si="8"/>
        <v>95</v>
      </c>
      <c r="F15" s="21">
        <f t="shared" si="9"/>
        <v>0.63157894736842102</v>
      </c>
      <c r="G15">
        <f t="shared" si="10"/>
        <v>20</v>
      </c>
      <c r="H15" s="20">
        <f t="shared" si="11"/>
        <v>25.263157894736842</v>
      </c>
    </row>
    <row r="16" spans="1:24" x14ac:dyDescent="0.25">
      <c r="A16" s="30" t="s">
        <v>68</v>
      </c>
      <c r="B16" s="30" t="s">
        <v>0</v>
      </c>
      <c r="C16" s="69">
        <v>1</v>
      </c>
      <c r="D16" s="72">
        <f t="shared" si="7"/>
        <v>2</v>
      </c>
      <c r="E16">
        <f t="shared" si="8"/>
        <v>95</v>
      </c>
      <c r="F16" s="21">
        <f t="shared" si="9"/>
        <v>0.63157894736842102</v>
      </c>
      <c r="G16">
        <f t="shared" si="10"/>
        <v>20</v>
      </c>
      <c r="H16" s="20">
        <f t="shared" si="11"/>
        <v>25.263157894736842</v>
      </c>
    </row>
    <row r="17" spans="1:8" ht="15.75" thickBot="1" x14ac:dyDescent="0.3">
      <c r="A17" s="30" t="s">
        <v>68</v>
      </c>
      <c r="B17" s="30" t="s">
        <v>6</v>
      </c>
      <c r="C17" s="69">
        <v>1</v>
      </c>
      <c r="D17" s="70">
        <f t="shared" ref="D17" si="12">VLOOKUP(A17,$M$1:$W$8,6,FALSE)</f>
        <v>2</v>
      </c>
      <c r="E17">
        <f t="shared" ref="E17" si="13">VLOOKUP(A17,$M$1:$W$8,5,FALSE)</f>
        <v>95</v>
      </c>
      <c r="F17" s="21">
        <f t="shared" ref="F17" si="14">60/E17*C17</f>
        <v>0.63157894736842102</v>
      </c>
      <c r="G17">
        <f t="shared" ref="G17" si="15">VLOOKUP(A17,$M$1:$W$8,8,FALSE)</f>
        <v>20</v>
      </c>
      <c r="H17" s="20">
        <f t="shared" ref="H17" si="16">D17*F17*G17</f>
        <v>25.263157894736842</v>
      </c>
    </row>
    <row r="18" spans="1:8" x14ac:dyDescent="0.25">
      <c r="A18" s="30" t="s">
        <v>67</v>
      </c>
      <c r="B18" s="30" t="s">
        <v>63</v>
      </c>
      <c r="C18" s="30">
        <v>1</v>
      </c>
      <c r="D18" s="49">
        <f t="shared" si="7"/>
        <v>2</v>
      </c>
      <c r="E18">
        <f t="shared" si="8"/>
        <v>85</v>
      </c>
      <c r="F18" s="21">
        <f t="shared" si="9"/>
        <v>0.70588235294117652</v>
      </c>
      <c r="G18">
        <f t="shared" si="10"/>
        <v>20</v>
      </c>
      <c r="H18" s="20">
        <f t="shared" si="11"/>
        <v>28.235294117647062</v>
      </c>
    </row>
    <row r="19" spans="1:8" x14ac:dyDescent="0.25">
      <c r="A19" s="30" t="s">
        <v>67</v>
      </c>
      <c r="B19" s="30" t="s">
        <v>0</v>
      </c>
      <c r="C19" s="30">
        <v>1</v>
      </c>
      <c r="D19" s="49">
        <f t="shared" si="7"/>
        <v>2</v>
      </c>
      <c r="E19">
        <f t="shared" si="8"/>
        <v>85</v>
      </c>
      <c r="F19" s="21">
        <f t="shared" si="9"/>
        <v>0.70588235294117652</v>
      </c>
      <c r="G19">
        <f t="shared" si="10"/>
        <v>20</v>
      </c>
      <c r="H19" s="20">
        <f t="shared" si="11"/>
        <v>28.235294117647062</v>
      </c>
    </row>
    <row r="20" spans="1:8" x14ac:dyDescent="0.25">
      <c r="A20" s="30" t="s">
        <v>67</v>
      </c>
      <c r="B20" s="30" t="s">
        <v>11</v>
      </c>
      <c r="C20" s="30">
        <v>1</v>
      </c>
      <c r="D20" s="49">
        <f t="shared" si="7"/>
        <v>2</v>
      </c>
      <c r="E20">
        <f t="shared" si="8"/>
        <v>85</v>
      </c>
      <c r="F20" s="21">
        <f t="shared" si="9"/>
        <v>0.70588235294117652</v>
      </c>
      <c r="G20">
        <f t="shared" si="10"/>
        <v>20</v>
      </c>
      <c r="H20" s="20">
        <f t="shared" si="11"/>
        <v>28.235294117647062</v>
      </c>
    </row>
    <row r="21" spans="1:8" x14ac:dyDescent="0.25">
      <c r="A21" s="30" t="s">
        <v>67</v>
      </c>
      <c r="B21" s="30" t="s">
        <v>12</v>
      </c>
      <c r="C21" s="30">
        <v>1</v>
      </c>
      <c r="D21" s="49">
        <f t="shared" si="7"/>
        <v>2</v>
      </c>
      <c r="E21">
        <f t="shared" si="8"/>
        <v>85</v>
      </c>
      <c r="F21" s="21">
        <f t="shared" si="9"/>
        <v>0.70588235294117652</v>
      </c>
      <c r="G21">
        <f t="shared" si="10"/>
        <v>20</v>
      </c>
      <c r="H21" s="20">
        <f t="shared" si="11"/>
        <v>28.235294117647062</v>
      </c>
    </row>
    <row r="22" spans="1:8" ht="15.75" thickBot="1" x14ac:dyDescent="0.3">
      <c r="A22" s="30" t="s">
        <v>67</v>
      </c>
      <c r="B22" s="30" t="s">
        <v>6</v>
      </c>
      <c r="C22" s="30">
        <v>1</v>
      </c>
      <c r="D22" s="49">
        <f t="shared" si="7"/>
        <v>2</v>
      </c>
      <c r="E22">
        <f t="shared" si="8"/>
        <v>85</v>
      </c>
      <c r="F22" s="21">
        <f t="shared" si="9"/>
        <v>0.70588235294117652</v>
      </c>
      <c r="G22">
        <f t="shared" si="10"/>
        <v>20</v>
      </c>
      <c r="H22" s="20">
        <f t="shared" si="11"/>
        <v>28.235294117647062</v>
      </c>
    </row>
    <row r="23" spans="1:8" x14ac:dyDescent="0.25">
      <c r="A23" s="30" t="s">
        <v>10</v>
      </c>
      <c r="B23" s="30" t="s">
        <v>63</v>
      </c>
      <c r="C23" s="30">
        <v>1</v>
      </c>
      <c r="D23" s="51">
        <f t="shared" si="7"/>
        <v>1</v>
      </c>
      <c r="E23">
        <f t="shared" si="8"/>
        <v>36</v>
      </c>
      <c r="F23" s="21">
        <f t="shared" si="9"/>
        <v>1.6666666666666667</v>
      </c>
      <c r="G23">
        <f t="shared" si="10"/>
        <v>20</v>
      </c>
      <c r="H23" s="20">
        <f t="shared" si="11"/>
        <v>33.333333333333336</v>
      </c>
    </row>
    <row r="24" spans="1:8" x14ac:dyDescent="0.25">
      <c r="A24" s="30" t="s">
        <v>10</v>
      </c>
      <c r="B24" s="30" t="s">
        <v>0</v>
      </c>
      <c r="C24" s="30">
        <v>1</v>
      </c>
      <c r="D24" s="49">
        <f t="shared" si="7"/>
        <v>1</v>
      </c>
      <c r="E24">
        <f t="shared" si="8"/>
        <v>36</v>
      </c>
      <c r="F24" s="21">
        <f t="shared" si="9"/>
        <v>1.6666666666666667</v>
      </c>
      <c r="G24">
        <f t="shared" si="10"/>
        <v>20</v>
      </c>
      <c r="H24" s="20">
        <f t="shared" si="11"/>
        <v>33.333333333333336</v>
      </c>
    </row>
    <row r="25" spans="1:8" x14ac:dyDescent="0.25">
      <c r="A25" s="30" t="s">
        <v>10</v>
      </c>
      <c r="B25" s="30" t="s">
        <v>4</v>
      </c>
      <c r="C25" s="30">
        <v>1</v>
      </c>
      <c r="D25" s="49">
        <f t="shared" si="7"/>
        <v>1</v>
      </c>
      <c r="E25">
        <f t="shared" si="8"/>
        <v>36</v>
      </c>
      <c r="F25" s="21">
        <f t="shared" si="9"/>
        <v>1.6666666666666667</v>
      </c>
      <c r="G25">
        <f t="shared" si="10"/>
        <v>20</v>
      </c>
      <c r="H25" s="20">
        <f t="shared" si="11"/>
        <v>33.333333333333336</v>
      </c>
    </row>
    <row r="26" spans="1:8" ht="15.75" thickBot="1" x14ac:dyDescent="0.3">
      <c r="A26" s="30" t="s">
        <v>10</v>
      </c>
      <c r="B26" s="30" t="s">
        <v>6</v>
      </c>
      <c r="C26" s="30">
        <v>0</v>
      </c>
      <c r="D26" s="49">
        <f t="shared" si="7"/>
        <v>1</v>
      </c>
      <c r="E26">
        <f t="shared" si="8"/>
        <v>36</v>
      </c>
      <c r="F26" s="21">
        <f t="shared" si="9"/>
        <v>0</v>
      </c>
      <c r="G26">
        <f t="shared" si="10"/>
        <v>20</v>
      </c>
      <c r="H26" s="20">
        <f t="shared" si="11"/>
        <v>0</v>
      </c>
    </row>
    <row r="27" spans="1:8" x14ac:dyDescent="0.25">
      <c r="A27" s="30" t="s">
        <v>8</v>
      </c>
      <c r="B27" s="30" t="s">
        <v>63</v>
      </c>
      <c r="C27" s="69">
        <v>1</v>
      </c>
      <c r="D27" s="71">
        <f t="shared" si="7"/>
        <v>2</v>
      </c>
      <c r="E27">
        <f t="shared" si="8"/>
        <v>64</v>
      </c>
      <c r="F27" s="21">
        <f t="shared" si="9"/>
        <v>0.9375</v>
      </c>
      <c r="G27">
        <f t="shared" si="10"/>
        <v>20</v>
      </c>
      <c r="H27" s="20">
        <f t="shared" si="11"/>
        <v>37.5</v>
      </c>
    </row>
    <row r="28" spans="1:8" x14ac:dyDescent="0.25">
      <c r="A28" s="30" t="s">
        <v>8</v>
      </c>
      <c r="B28" s="30" t="s">
        <v>0</v>
      </c>
      <c r="C28" s="69">
        <v>1</v>
      </c>
      <c r="D28" s="72">
        <f t="shared" si="7"/>
        <v>2</v>
      </c>
      <c r="E28">
        <f t="shared" si="8"/>
        <v>64</v>
      </c>
      <c r="F28" s="21">
        <f t="shared" si="9"/>
        <v>0.9375</v>
      </c>
      <c r="G28">
        <f t="shared" si="10"/>
        <v>20</v>
      </c>
      <c r="H28" s="20">
        <f t="shared" si="11"/>
        <v>37.5</v>
      </c>
    </row>
    <row r="29" spans="1:8" x14ac:dyDescent="0.25">
      <c r="A29" s="30" t="s">
        <v>8</v>
      </c>
      <c r="B29" s="30" t="s">
        <v>11</v>
      </c>
      <c r="C29" s="69">
        <v>1</v>
      </c>
      <c r="D29" s="72">
        <f t="shared" si="7"/>
        <v>2</v>
      </c>
      <c r="E29">
        <f t="shared" si="8"/>
        <v>64</v>
      </c>
      <c r="F29" s="21">
        <f t="shared" si="9"/>
        <v>0.9375</v>
      </c>
      <c r="G29">
        <f t="shared" si="10"/>
        <v>20</v>
      </c>
      <c r="H29" s="20">
        <f t="shared" si="11"/>
        <v>37.5</v>
      </c>
    </row>
    <row r="30" spans="1:8" x14ac:dyDescent="0.25">
      <c r="A30" s="30" t="s">
        <v>8</v>
      </c>
      <c r="B30" s="30" t="s">
        <v>12</v>
      </c>
      <c r="C30" s="69">
        <v>1</v>
      </c>
      <c r="D30" s="72">
        <f t="shared" si="7"/>
        <v>2</v>
      </c>
      <c r="E30">
        <f t="shared" si="8"/>
        <v>64</v>
      </c>
      <c r="F30" s="21">
        <f t="shared" si="9"/>
        <v>0.9375</v>
      </c>
      <c r="G30">
        <f t="shared" si="10"/>
        <v>20</v>
      </c>
      <c r="H30" s="20">
        <f t="shared" si="11"/>
        <v>37.5</v>
      </c>
    </row>
    <row r="31" spans="1:8" x14ac:dyDescent="0.25">
      <c r="A31" s="30" t="s">
        <v>8</v>
      </c>
      <c r="B31" s="30" t="s">
        <v>3</v>
      </c>
      <c r="C31" s="69">
        <v>1</v>
      </c>
      <c r="D31" s="72">
        <f t="shared" si="7"/>
        <v>2</v>
      </c>
      <c r="E31">
        <f t="shared" si="8"/>
        <v>64</v>
      </c>
      <c r="F31" s="21">
        <f t="shared" si="9"/>
        <v>0.9375</v>
      </c>
      <c r="G31">
        <f t="shared" si="10"/>
        <v>20</v>
      </c>
      <c r="H31" s="20">
        <f t="shared" si="11"/>
        <v>37.5</v>
      </c>
    </row>
    <row r="32" spans="1:8" x14ac:dyDescent="0.25">
      <c r="A32" s="30" t="s">
        <v>8</v>
      </c>
      <c r="B32" s="30" t="s">
        <v>4</v>
      </c>
      <c r="C32" s="69">
        <v>1</v>
      </c>
      <c r="D32" s="72">
        <f t="shared" si="7"/>
        <v>2</v>
      </c>
      <c r="E32">
        <f t="shared" si="8"/>
        <v>64</v>
      </c>
      <c r="F32" s="21">
        <f t="shared" si="9"/>
        <v>0.9375</v>
      </c>
      <c r="G32">
        <f t="shared" si="10"/>
        <v>20</v>
      </c>
      <c r="H32" s="20">
        <f t="shared" si="11"/>
        <v>37.5</v>
      </c>
    </row>
    <row r="35" spans="1:9" x14ac:dyDescent="0.25">
      <c r="A35" s="73"/>
      <c r="B35" s="73"/>
      <c r="C35" s="73"/>
      <c r="D35" s="74"/>
      <c r="F35" s="21"/>
      <c r="H35" s="20"/>
    </row>
    <row r="37" spans="1:9" ht="15.75" thickBot="1" x14ac:dyDescent="0.3"/>
    <row r="38" spans="1:9" x14ac:dyDescent="0.25">
      <c r="A38" s="76" t="s">
        <v>79</v>
      </c>
      <c r="B38" s="77"/>
    </row>
    <row r="39" spans="1:9" ht="93.75" x14ac:dyDescent="0.3">
      <c r="A39" s="38" t="s">
        <v>78</v>
      </c>
      <c r="B39" s="39" t="s">
        <v>59</v>
      </c>
      <c r="C39" s="37" t="s">
        <v>57</v>
      </c>
      <c r="D39" s="55" t="s">
        <v>58</v>
      </c>
      <c r="E39" s="58"/>
      <c r="F39" s="57" t="s">
        <v>87</v>
      </c>
      <c r="G39" s="29" t="s">
        <v>56</v>
      </c>
      <c r="H39" s="29" t="s">
        <v>60</v>
      </c>
      <c r="I39" s="29" t="s">
        <v>61</v>
      </c>
    </row>
    <row r="40" spans="1:9" ht="37.5" x14ac:dyDescent="0.25">
      <c r="A40" s="38" t="s">
        <v>63</v>
      </c>
      <c r="B40" s="40">
        <v>520</v>
      </c>
      <c r="C40" s="28">
        <f>GETPIVOTDATA("Итого",$I$1,"transaction rq",A40)*3</f>
        <v>540.88088862856659</v>
      </c>
      <c r="D40" s="56">
        <f>1-B40/C40</f>
        <v>3.8605336345884256E-2</v>
      </c>
      <c r="E40" s="54"/>
      <c r="F40" s="53" t="str">
        <f>VLOOKUP(A40,Соответствие!A:B,2,FALSE)</f>
        <v>open_site</v>
      </c>
      <c r="G40" s="59">
        <f>C40/3</f>
        <v>180.29362954285554</v>
      </c>
      <c r="H40" s="48">
        <f>VLOOKUP(F40,SummaryReport!A:J,8,FALSE)</f>
        <v>181</v>
      </c>
      <c r="I40" s="26">
        <f t="shared" ref="I40:I51" si="17">1-G40/H40</f>
        <v>3.9025992107428742E-3</v>
      </c>
    </row>
    <row r="41" spans="1:9" ht="18.75" x14ac:dyDescent="0.25">
      <c r="A41" s="41" t="s">
        <v>0</v>
      </c>
      <c r="B41" s="40">
        <v>422</v>
      </c>
      <c r="C41" s="28">
        <f t="shared" ref="C41:C51" si="18">GETPIVOTDATA("Итого",$I$1,"transaction rq",A41)*3</f>
        <v>443.58359133126936</v>
      </c>
      <c r="D41" s="56">
        <f>1-B41/C41</f>
        <v>4.8657325818778241E-2</v>
      </c>
      <c r="E41" s="54"/>
      <c r="F41" s="53" t="str">
        <f>VLOOKUP(A41,Соответствие!A:B,2,FALSE)</f>
        <v>login</v>
      </c>
      <c r="G41" s="59">
        <f t="shared" ref="G41:G51" si="19">C41/3</f>
        <v>147.86119711042312</v>
      </c>
      <c r="H41" s="48">
        <f>VLOOKUP(F41,SummaryReport!A:J,8,FALSE)</f>
        <v>149</v>
      </c>
      <c r="I41" s="26">
        <f t="shared" si="17"/>
        <v>7.6429724132676125E-3</v>
      </c>
    </row>
    <row r="42" spans="1:9" ht="37.5" x14ac:dyDescent="0.25">
      <c r="A42" s="42" t="s">
        <v>77</v>
      </c>
      <c r="B42" s="40">
        <v>305</v>
      </c>
      <c r="C42" s="28">
        <v>314</v>
      </c>
      <c r="D42" s="56">
        <f>1-B42/C42</f>
        <v>2.8662420382165599E-2</v>
      </c>
      <c r="E42" s="54"/>
      <c r="F42" s="53" t="str">
        <f>VLOOKUP(A42,Соответствие!A:B,2,FALSE)</f>
        <v>Flightts</v>
      </c>
      <c r="G42" s="59">
        <f t="shared" si="19"/>
        <v>104.66666666666667</v>
      </c>
      <c r="H42" s="48">
        <f>VLOOKUP(F42,SummaryReport!A:J,8,FALSE)</f>
        <v>90</v>
      </c>
      <c r="I42" s="26"/>
    </row>
    <row r="43" spans="1:9" ht="37.5" x14ac:dyDescent="0.25">
      <c r="A43" s="41" t="s">
        <v>11</v>
      </c>
      <c r="B43" s="40">
        <v>282</v>
      </c>
      <c r="C43" s="28">
        <f t="shared" si="18"/>
        <v>267.79411764705884</v>
      </c>
      <c r="D43" s="52">
        <f t="shared" ref="D43:D52" si="20">1-B43/C43</f>
        <v>-5.3047775947281606E-2</v>
      </c>
      <c r="E43" s="54"/>
      <c r="F43" s="53" t="str">
        <f>VLOOKUP(A43,Соответствие!A:B,2,FALSE)</f>
        <v>ticket</v>
      </c>
      <c r="G43" s="59">
        <f t="shared" si="19"/>
        <v>89.264705882352942</v>
      </c>
      <c r="H43" s="48">
        <f>VLOOKUP(F43,SummaryReport!A:J,8,FALSE)</f>
        <v>90</v>
      </c>
      <c r="I43" s="26">
        <f t="shared" si="17"/>
        <v>8.1699346405228468E-3</v>
      </c>
    </row>
    <row r="44" spans="1:9" ht="37.5" x14ac:dyDescent="0.25">
      <c r="A44" s="41" t="s">
        <v>12</v>
      </c>
      <c r="B44" s="40">
        <v>270</v>
      </c>
      <c r="C44" s="28">
        <f t="shared" si="18"/>
        <v>267.79411764705884</v>
      </c>
      <c r="D44" s="52">
        <f t="shared" si="20"/>
        <v>-8.2372322899504358E-3</v>
      </c>
      <c r="E44" s="54"/>
      <c r="F44" s="53" t="str">
        <f>VLOOKUP(A44,Соответствие!A:B,2,FALSE)</f>
        <v>from_to</v>
      </c>
      <c r="G44" s="59">
        <f t="shared" si="19"/>
        <v>89.264705882352942</v>
      </c>
      <c r="H44" s="48">
        <f>VLOOKUP(F44,SummaryReport!A:J,8,FALSE)</f>
        <v>90</v>
      </c>
      <c r="I44" s="26">
        <f t="shared" si="17"/>
        <v>8.1699346405228468E-3</v>
      </c>
    </row>
    <row r="45" spans="1:9" ht="18.75" x14ac:dyDescent="0.25">
      <c r="A45" s="41" t="s">
        <v>3</v>
      </c>
      <c r="B45" s="40">
        <v>175</v>
      </c>
      <c r="C45" s="28">
        <f t="shared" si="18"/>
        <v>183.08823529411765</v>
      </c>
      <c r="D45" s="52">
        <f t="shared" si="20"/>
        <v>4.4176706827309231E-2</v>
      </c>
      <c r="E45" s="54"/>
      <c r="F45" s="53" t="str">
        <f>VLOOKUP(A45,Соответствие!A:B,2,FALSE)</f>
        <v>payment_details</v>
      </c>
      <c r="G45" s="59">
        <f t="shared" si="19"/>
        <v>61.029411764705884</v>
      </c>
      <c r="H45" s="48">
        <f>VLOOKUP(F45,SummaryReport!A:J,8,FALSE)</f>
        <v>61</v>
      </c>
      <c r="I45" s="26">
        <f t="shared" si="17"/>
        <v>-4.8216007714563247E-4</v>
      </c>
    </row>
    <row r="46" spans="1:9" ht="18.75" x14ac:dyDescent="0.25">
      <c r="A46" s="41" t="s">
        <v>4</v>
      </c>
      <c r="B46" s="40">
        <v>280</v>
      </c>
      <c r="C46" s="28">
        <f>GETPIVOTDATA("Итого",$I$1,"transaction rq",A46)*3</f>
        <v>283.08823529411768</v>
      </c>
      <c r="D46" s="52">
        <f t="shared" si="20"/>
        <v>1.0909090909090979E-2</v>
      </c>
      <c r="E46" s="67"/>
      <c r="F46" s="53" t="str">
        <f>VLOOKUP(A46,Соответствие!A:B,2,FALSE)</f>
        <v>invoice</v>
      </c>
      <c r="G46" s="59">
        <f t="shared" si="19"/>
        <v>94.362745098039227</v>
      </c>
      <c r="H46" s="48">
        <f>VLOOKUP(F46,SummaryReport!A:J,8,FALSE)</f>
        <v>94</v>
      </c>
      <c r="I46" s="26">
        <f t="shared" si="17"/>
        <v>-3.8589904046726353E-3</v>
      </c>
    </row>
    <row r="47" spans="1:9" ht="18.75" x14ac:dyDescent="0.25">
      <c r="A47" s="41" t="s">
        <v>13</v>
      </c>
      <c r="B47" s="40">
        <v>73</v>
      </c>
      <c r="C47" s="28">
        <f t="shared" si="18"/>
        <v>70.588235294117652</v>
      </c>
      <c r="D47" s="52">
        <f t="shared" si="20"/>
        <v>-3.4166666666666679E-2</v>
      </c>
      <c r="E47" s="54"/>
      <c r="F47" s="53" t="str">
        <f>VLOOKUP(A47,Соответствие!A:B,2,FALSE)</f>
        <v>del</v>
      </c>
      <c r="G47" s="59">
        <f t="shared" si="19"/>
        <v>23.529411764705884</v>
      </c>
      <c r="H47" s="48">
        <f>VLOOKUP(F47,SummaryReport!A:J,8,FALSE)</f>
        <v>23</v>
      </c>
      <c r="I47" s="26">
        <f t="shared" si="17"/>
        <v>-2.3017902813299296E-2</v>
      </c>
    </row>
    <row r="48" spans="1:9" ht="18.75" x14ac:dyDescent="0.25">
      <c r="A48" s="41" t="s">
        <v>6</v>
      </c>
      <c r="B48" s="40">
        <v>326</v>
      </c>
      <c r="C48" s="28">
        <f t="shared" si="18"/>
        <v>328.38088862856665</v>
      </c>
      <c r="D48" s="52">
        <f t="shared" si="20"/>
        <v>7.2503873124591944E-3</v>
      </c>
      <c r="E48" s="54"/>
      <c r="F48" s="53" t="str">
        <f>VLOOKUP(A48,Соответствие!A:B,2,FALSE)</f>
        <v>Logout</v>
      </c>
      <c r="G48" s="59">
        <f t="shared" si="19"/>
        <v>109.46029620952221</v>
      </c>
      <c r="H48" s="48">
        <f>VLOOKUP(F48,SummaryReport!A:J,8,FALSE)</f>
        <v>108</v>
      </c>
      <c r="I48" s="26">
        <f t="shared" si="17"/>
        <v>-1.3521261199279655E-2</v>
      </c>
    </row>
    <row r="49" spans="1:10" ht="37.5" x14ac:dyDescent="0.25">
      <c r="A49" s="41" t="s">
        <v>65</v>
      </c>
      <c r="B49" s="40">
        <v>97</v>
      </c>
      <c r="C49" s="28">
        <f t="shared" si="18"/>
        <v>97.297297297297305</v>
      </c>
      <c r="D49" s="52">
        <f t="shared" si="20"/>
        <v>3.0555555555555891E-3</v>
      </c>
      <c r="E49" s="54"/>
      <c r="F49" s="53" t="str">
        <f>VLOOKUP(A49,Соответствие!A:B,2,FALSE)</f>
        <v>reg_new_user</v>
      </c>
      <c r="G49" s="59">
        <f t="shared" si="19"/>
        <v>32.432432432432435</v>
      </c>
      <c r="H49" s="48">
        <f>VLOOKUP(F49,SummaryReport!A:J,8,FALSE)</f>
        <v>33</v>
      </c>
      <c r="I49" s="26">
        <f t="shared" si="17"/>
        <v>1.7199017199017064E-2</v>
      </c>
    </row>
    <row r="50" spans="1:10" ht="37.5" x14ac:dyDescent="0.25">
      <c r="A50" s="41" t="s">
        <v>64</v>
      </c>
      <c r="B50" s="40">
        <v>97</v>
      </c>
      <c r="C50" s="28">
        <f t="shared" si="18"/>
        <v>97.297297297297305</v>
      </c>
      <c r="D50" s="52">
        <f t="shared" si="20"/>
        <v>3.0555555555555891E-3</v>
      </c>
      <c r="E50" s="54"/>
      <c r="F50" s="53" t="str">
        <f>VLOOKUP(A50,Соответствие!A:B,2,FALSE)</f>
        <v>Customer_Profile</v>
      </c>
      <c r="G50" s="59">
        <f t="shared" si="19"/>
        <v>32.432432432432435</v>
      </c>
      <c r="H50" s="48">
        <f>VLOOKUP(F50,SummaryReport!A:J,8,FALSE)</f>
        <v>32</v>
      </c>
      <c r="I50" s="26">
        <f t="shared" si="17"/>
        <v>-1.3513513513513598E-2</v>
      </c>
    </row>
    <row r="51" spans="1:10" ht="37.5" x14ac:dyDescent="0.25">
      <c r="A51" s="41" t="s">
        <v>66</v>
      </c>
      <c r="B51" s="40">
        <v>97</v>
      </c>
      <c r="C51" s="28">
        <f t="shared" si="18"/>
        <v>97.297297297297305</v>
      </c>
      <c r="D51" s="52">
        <f t="shared" si="20"/>
        <v>3.0555555555555891E-3</v>
      </c>
      <c r="E51" s="54"/>
      <c r="F51" s="53" t="str">
        <f>VLOOKUP(A51,Соответствие!A:B,2,FALSE)</f>
        <v>Thank</v>
      </c>
      <c r="G51" s="59">
        <f t="shared" si="19"/>
        <v>32.432432432432435</v>
      </c>
      <c r="H51" s="48">
        <f>VLOOKUP(F51,SummaryReport!A:J,8,FALSE)</f>
        <v>33</v>
      </c>
      <c r="I51" s="26">
        <f t="shared" si="17"/>
        <v>1.7199017199017064E-2</v>
      </c>
    </row>
    <row r="52" spans="1:10" ht="19.5" thickBot="1" x14ac:dyDescent="0.3">
      <c r="A52" s="43" t="s">
        <v>7</v>
      </c>
      <c r="B52" s="44">
        <f>SUM(B40:B51)</f>
        <v>2944</v>
      </c>
      <c r="C52" s="27">
        <f>SUM(C40:C51)</f>
        <v>2991.0902016567652</v>
      </c>
      <c r="D52" s="25">
        <f t="shared" si="20"/>
        <v>1.5743490995584808E-2</v>
      </c>
    </row>
    <row r="53" spans="1:10" x14ac:dyDescent="0.25">
      <c r="I53" s="32"/>
    </row>
    <row r="54" spans="1:10" x14ac:dyDescent="0.25">
      <c r="C54" s="32" t="s">
        <v>76</v>
      </c>
      <c r="D54" s="32"/>
      <c r="E54" s="32"/>
      <c r="F54" s="32"/>
      <c r="G54" s="32"/>
      <c r="H54" s="32"/>
    </row>
    <row r="55" spans="1:10" x14ac:dyDescent="0.25">
      <c r="B55" t="s">
        <v>89</v>
      </c>
      <c r="C55" t="s">
        <v>75</v>
      </c>
      <c r="D55" t="s">
        <v>71</v>
      </c>
      <c r="E55" t="s">
        <v>73</v>
      </c>
      <c r="F55" t="s">
        <v>72</v>
      </c>
      <c r="G55" t="s">
        <v>74</v>
      </c>
      <c r="H55" t="s">
        <v>88</v>
      </c>
    </row>
    <row r="56" spans="1:10" x14ac:dyDescent="0.25">
      <c r="A56" s="60" t="s">
        <v>8</v>
      </c>
      <c r="B56" s="61">
        <f>124/3</f>
        <v>41.333333333333336</v>
      </c>
      <c r="C56" s="36">
        <v>57</v>
      </c>
      <c r="D56" s="33">
        <f>60/C56</f>
        <v>1.0526315789473684</v>
      </c>
      <c r="E56" s="47">
        <v>20</v>
      </c>
      <c r="F56" s="45">
        <f>B56/(D56*E56)</f>
        <v>1.9633333333333336</v>
      </c>
      <c r="G56" s="20">
        <f>ROUND(F56,0)</f>
        <v>2</v>
      </c>
      <c r="H56" s="20">
        <f>G56*D56*E56</f>
        <v>42.105263157894733</v>
      </c>
      <c r="I56" s="31">
        <f>1-B56/H56</f>
        <v>1.8333333333333202E-2</v>
      </c>
    </row>
    <row r="57" spans="1:10" x14ac:dyDescent="0.25">
      <c r="A57" s="60" t="s">
        <v>97</v>
      </c>
      <c r="B57" s="61">
        <f>150/3</f>
        <v>50</v>
      </c>
      <c r="C57" s="36">
        <v>25</v>
      </c>
      <c r="D57" s="33">
        <f>60/C57</f>
        <v>2.4</v>
      </c>
      <c r="E57" s="47">
        <v>20</v>
      </c>
      <c r="F57" s="45">
        <f>B57/(D57*E57)</f>
        <v>1.0416666666666667</v>
      </c>
      <c r="G57" s="20">
        <f>ROUND(F57,0)</f>
        <v>1</v>
      </c>
      <c r="H57" s="20">
        <f>G57*D57*E57</f>
        <v>48</v>
      </c>
      <c r="I57" s="31">
        <f>1-B57/H57</f>
        <v>-4.1666666666666741E-2</v>
      </c>
    </row>
    <row r="58" spans="1:10" x14ac:dyDescent="0.25">
      <c r="A58" s="60" t="s">
        <v>90</v>
      </c>
      <c r="B58" s="62">
        <f>30/3</f>
        <v>10</v>
      </c>
      <c r="C58" s="46">
        <v>115</v>
      </c>
      <c r="D58" s="33">
        <f>60/C58</f>
        <v>0.52173913043478259</v>
      </c>
      <c r="E58" s="47">
        <v>20</v>
      </c>
      <c r="F58" s="45">
        <f>B58/(D58*E58)</f>
        <v>0.95833333333333337</v>
      </c>
      <c r="G58" s="20">
        <v>1</v>
      </c>
      <c r="H58" s="20">
        <f>G58*D58*E58</f>
        <v>10.434782608695652</v>
      </c>
      <c r="I58" s="31">
        <f>1-B58/H58</f>
        <v>4.166666666666663E-2</v>
      </c>
    </row>
    <row r="59" spans="1:10" x14ac:dyDescent="0.25">
      <c r="A59" s="60" t="s">
        <v>69</v>
      </c>
      <c r="B59" s="61">
        <f>20/3</f>
        <v>6.666666666666667</v>
      </c>
      <c r="C59" s="36">
        <v>180</v>
      </c>
      <c r="D59" s="33">
        <f>60/C59</f>
        <v>0.33333333333333331</v>
      </c>
      <c r="E59" s="47">
        <v>20</v>
      </c>
      <c r="F59" s="45">
        <f>B59/(D59*E59)</f>
        <v>1.0000000000000002</v>
      </c>
      <c r="G59" s="20">
        <v>1</v>
      </c>
      <c r="H59" s="20">
        <f>G59*D59*E59</f>
        <v>6.6666666666666661</v>
      </c>
      <c r="I59" s="31">
        <f>1-B59/H59</f>
        <v>0</v>
      </c>
    </row>
    <row r="60" spans="1:10" x14ac:dyDescent="0.25">
      <c r="A60" s="60" t="s">
        <v>70</v>
      </c>
      <c r="B60" s="61">
        <f>120/3</f>
        <v>40</v>
      </c>
      <c r="C60" s="36">
        <v>30</v>
      </c>
      <c r="D60" s="33">
        <f>60/C60</f>
        <v>2</v>
      </c>
      <c r="E60" s="47">
        <v>20</v>
      </c>
      <c r="F60" s="45">
        <f>B60/(D60*E60)</f>
        <v>1</v>
      </c>
      <c r="G60" s="20">
        <f>ROUND(F60,0)</f>
        <v>1</v>
      </c>
      <c r="H60" s="20">
        <f>G60*D60*E60</f>
        <v>40</v>
      </c>
      <c r="I60" s="31">
        <f>1-B60/H60</f>
        <v>0</v>
      </c>
    </row>
    <row r="61" spans="1:10" x14ac:dyDescent="0.25">
      <c r="G61" s="20">
        <f>SUM(G56:G60)</f>
        <v>6</v>
      </c>
    </row>
    <row r="64" spans="1:10" x14ac:dyDescent="0.25">
      <c r="A64" t="s">
        <v>100</v>
      </c>
      <c r="B64" t="s">
        <v>101</v>
      </c>
      <c r="C64" t="s">
        <v>102</v>
      </c>
      <c r="D64" t="s">
        <v>46</v>
      </c>
      <c r="E64" t="s">
        <v>103</v>
      </c>
      <c r="F64" t="s">
        <v>55</v>
      </c>
      <c r="G64" t="s">
        <v>7</v>
      </c>
      <c r="I64" s="16" t="s">
        <v>40</v>
      </c>
      <c r="J64" t="s">
        <v>52</v>
      </c>
    </row>
    <row r="65" spans="1:10" x14ac:dyDescent="0.25">
      <c r="A65" t="s">
        <v>8</v>
      </c>
      <c r="B65" t="s">
        <v>91</v>
      </c>
      <c r="C65" s="20">
        <f>VLOOKUP(A65,$A$56:$H$60,6,FALSE)</f>
        <v>1.9633333333333336</v>
      </c>
      <c r="D65">
        <f>VLOOKUP(A65,$A$56:$H$60,3,FALSE)</f>
        <v>57</v>
      </c>
      <c r="E65" s="20">
        <f>60/D65</f>
        <v>1.0526315789473684</v>
      </c>
      <c r="F65">
        <v>20</v>
      </c>
      <c r="G65" s="20">
        <f>C65*E65*F65</f>
        <v>41.333333333333336</v>
      </c>
      <c r="I65" s="17" t="s">
        <v>94</v>
      </c>
      <c r="J65" s="20">
        <v>48</v>
      </c>
    </row>
    <row r="66" spans="1:10" x14ac:dyDescent="0.25">
      <c r="A66" t="s">
        <v>8</v>
      </c>
      <c r="B66" t="s">
        <v>68</v>
      </c>
      <c r="C66" s="20">
        <f t="shared" ref="C66:C90" si="21">VLOOKUP(A66,$A$56:$H$60,6,FALSE)</f>
        <v>1.9633333333333336</v>
      </c>
      <c r="D66">
        <f t="shared" ref="D66:D90" si="22">VLOOKUP(A66,$A$56:$H$60,3,FALSE)</f>
        <v>57</v>
      </c>
      <c r="E66" s="20">
        <f t="shared" ref="E66:E90" si="23">60/D66</f>
        <v>1.0526315789473684</v>
      </c>
      <c r="F66">
        <v>20</v>
      </c>
      <c r="G66" s="20">
        <f t="shared" ref="G66:G90" si="24">C66*E66*F66</f>
        <v>41.333333333333336</v>
      </c>
      <c r="I66" s="17" t="s">
        <v>91</v>
      </c>
      <c r="J66" s="20">
        <v>154.66666666666669</v>
      </c>
    </row>
    <row r="67" spans="1:10" x14ac:dyDescent="0.25">
      <c r="A67" t="s">
        <v>8</v>
      </c>
      <c r="B67" t="s">
        <v>92</v>
      </c>
      <c r="C67" s="20">
        <f t="shared" si="21"/>
        <v>1.9633333333333336</v>
      </c>
      <c r="D67">
        <f t="shared" si="22"/>
        <v>57</v>
      </c>
      <c r="E67" s="20">
        <f t="shared" si="23"/>
        <v>1.0526315789473684</v>
      </c>
      <c r="F67">
        <v>20</v>
      </c>
      <c r="G67" s="20">
        <f t="shared" si="24"/>
        <v>41.333333333333336</v>
      </c>
      <c r="I67" s="17" t="s">
        <v>93</v>
      </c>
      <c r="J67" s="20">
        <v>48</v>
      </c>
    </row>
    <row r="68" spans="1:10" x14ac:dyDescent="0.25">
      <c r="A68" t="s">
        <v>8</v>
      </c>
      <c r="B68" t="s">
        <v>93</v>
      </c>
      <c r="C68" s="20">
        <f t="shared" si="21"/>
        <v>1.9633333333333336</v>
      </c>
      <c r="D68">
        <f t="shared" si="22"/>
        <v>57</v>
      </c>
      <c r="E68" s="20">
        <f t="shared" si="23"/>
        <v>1.0526315789473684</v>
      </c>
      <c r="F68">
        <v>20</v>
      </c>
      <c r="G68" s="20">
        <f t="shared" si="24"/>
        <v>41.333333333333336</v>
      </c>
      <c r="I68" s="63" t="s">
        <v>96</v>
      </c>
      <c r="J68" s="20">
        <v>148</v>
      </c>
    </row>
    <row r="69" spans="1:10" x14ac:dyDescent="0.25">
      <c r="A69" t="s">
        <v>8</v>
      </c>
      <c r="B69" t="s">
        <v>94</v>
      </c>
      <c r="C69" s="20">
        <f t="shared" si="21"/>
        <v>1.9633333333333336</v>
      </c>
      <c r="D69">
        <f t="shared" si="22"/>
        <v>57</v>
      </c>
      <c r="E69" s="20">
        <f t="shared" si="23"/>
        <v>1.0526315789473684</v>
      </c>
      <c r="F69">
        <v>20</v>
      </c>
      <c r="G69" s="20">
        <f t="shared" si="24"/>
        <v>41.333333333333336</v>
      </c>
      <c r="I69" s="63" t="s">
        <v>68</v>
      </c>
      <c r="J69" s="20">
        <v>148</v>
      </c>
    </row>
    <row r="70" spans="1:10" x14ac:dyDescent="0.25">
      <c r="A70" t="s">
        <v>8</v>
      </c>
      <c r="B70" t="s">
        <v>95</v>
      </c>
      <c r="C70" s="20">
        <f t="shared" si="21"/>
        <v>1.9633333333333336</v>
      </c>
      <c r="D70">
        <f t="shared" si="22"/>
        <v>57</v>
      </c>
      <c r="E70" s="20">
        <f t="shared" si="23"/>
        <v>1.0526315789473684</v>
      </c>
      <c r="F70">
        <v>20</v>
      </c>
      <c r="G70" s="20">
        <f t="shared" si="24"/>
        <v>41.333333333333336</v>
      </c>
      <c r="I70" s="17" t="s">
        <v>92</v>
      </c>
      <c r="J70" s="20">
        <v>48</v>
      </c>
    </row>
    <row r="71" spans="1:10" x14ac:dyDescent="0.25">
      <c r="A71" t="s">
        <v>8</v>
      </c>
      <c r="B71" t="s">
        <v>96</v>
      </c>
      <c r="C71" s="20">
        <f t="shared" si="21"/>
        <v>1.9633333333333336</v>
      </c>
      <c r="D71">
        <f t="shared" si="22"/>
        <v>57</v>
      </c>
      <c r="E71" s="20">
        <f t="shared" si="23"/>
        <v>1.0526315789473684</v>
      </c>
      <c r="F71">
        <v>20</v>
      </c>
      <c r="G71" s="20">
        <f t="shared" si="24"/>
        <v>41.333333333333336</v>
      </c>
      <c r="I71" s="63" t="s">
        <v>95</v>
      </c>
      <c r="J71" s="20">
        <v>41.333333333333336</v>
      </c>
    </row>
    <row r="72" spans="1:10" x14ac:dyDescent="0.25">
      <c r="A72" t="s">
        <v>97</v>
      </c>
      <c r="B72" t="s">
        <v>91</v>
      </c>
      <c r="C72" s="20">
        <f t="shared" si="21"/>
        <v>1.0416666666666667</v>
      </c>
      <c r="D72">
        <f t="shared" si="22"/>
        <v>25</v>
      </c>
      <c r="E72" s="20">
        <f t="shared" si="23"/>
        <v>2.4</v>
      </c>
      <c r="F72">
        <v>20</v>
      </c>
      <c r="G72" s="20">
        <f t="shared" si="24"/>
        <v>50</v>
      </c>
      <c r="I72" s="17" t="s">
        <v>98</v>
      </c>
      <c r="J72" s="20">
        <v>50</v>
      </c>
    </row>
    <row r="73" spans="1:10" x14ac:dyDescent="0.25">
      <c r="A73" t="s">
        <v>97</v>
      </c>
      <c r="B73" t="s">
        <v>68</v>
      </c>
      <c r="C73" s="20">
        <f t="shared" si="21"/>
        <v>1.0416666666666667</v>
      </c>
      <c r="D73">
        <f t="shared" si="22"/>
        <v>25</v>
      </c>
      <c r="E73" s="20">
        <f t="shared" si="23"/>
        <v>2.4</v>
      </c>
      <c r="F73">
        <v>20</v>
      </c>
      <c r="G73" s="20">
        <f t="shared" si="24"/>
        <v>50</v>
      </c>
      <c r="I73" s="63" t="s">
        <v>99</v>
      </c>
      <c r="J73" s="20">
        <v>10</v>
      </c>
    </row>
    <row r="74" spans="1:10" x14ac:dyDescent="0.25">
      <c r="A74" t="s">
        <v>97</v>
      </c>
      <c r="B74" t="s">
        <v>96</v>
      </c>
      <c r="C74" s="20">
        <f t="shared" si="21"/>
        <v>1.0416666666666667</v>
      </c>
      <c r="D74">
        <f t="shared" si="22"/>
        <v>25</v>
      </c>
      <c r="E74" s="20">
        <f t="shared" si="23"/>
        <v>2.4</v>
      </c>
      <c r="F74">
        <v>20</v>
      </c>
      <c r="G74" s="20">
        <f t="shared" si="24"/>
        <v>50</v>
      </c>
      <c r="I74" s="17" t="s">
        <v>41</v>
      </c>
      <c r="J74" s="15">
        <v>696.00000000000011</v>
      </c>
    </row>
    <row r="75" spans="1:10" x14ac:dyDescent="0.25">
      <c r="A75" t="s">
        <v>90</v>
      </c>
      <c r="B75" t="s">
        <v>91</v>
      </c>
      <c r="C75" s="20">
        <f t="shared" si="21"/>
        <v>0.95833333333333337</v>
      </c>
      <c r="D75">
        <f t="shared" si="22"/>
        <v>115</v>
      </c>
      <c r="E75" s="20">
        <f t="shared" si="23"/>
        <v>0.52173913043478259</v>
      </c>
      <c r="F75">
        <v>20</v>
      </c>
      <c r="G75" s="20">
        <f t="shared" si="24"/>
        <v>10</v>
      </c>
    </row>
    <row r="76" spans="1:10" x14ac:dyDescent="0.25">
      <c r="A76" t="s">
        <v>90</v>
      </c>
      <c r="B76" t="s">
        <v>68</v>
      </c>
      <c r="C76" s="20">
        <f t="shared" si="21"/>
        <v>0.95833333333333337</v>
      </c>
      <c r="D76">
        <f t="shared" si="22"/>
        <v>115</v>
      </c>
      <c r="E76" s="20">
        <f t="shared" si="23"/>
        <v>0.52173913043478259</v>
      </c>
      <c r="F76">
        <v>20</v>
      </c>
      <c r="G76" s="20">
        <f t="shared" si="24"/>
        <v>10</v>
      </c>
    </row>
    <row r="77" spans="1:10" x14ac:dyDescent="0.25">
      <c r="A77" t="s">
        <v>90</v>
      </c>
      <c r="B77" t="s">
        <v>98</v>
      </c>
      <c r="C77" s="20">
        <f t="shared" si="21"/>
        <v>0.95833333333333337</v>
      </c>
      <c r="D77">
        <f t="shared" si="22"/>
        <v>115</v>
      </c>
      <c r="E77" s="20">
        <f t="shared" si="23"/>
        <v>0.52173913043478259</v>
      </c>
      <c r="F77">
        <v>20</v>
      </c>
      <c r="G77" s="20">
        <f t="shared" si="24"/>
        <v>10</v>
      </c>
    </row>
    <row r="78" spans="1:10" x14ac:dyDescent="0.25">
      <c r="A78" t="s">
        <v>90</v>
      </c>
      <c r="B78" t="s">
        <v>99</v>
      </c>
      <c r="C78" s="20">
        <f t="shared" si="21"/>
        <v>0.95833333333333337</v>
      </c>
      <c r="D78">
        <f t="shared" si="22"/>
        <v>115</v>
      </c>
      <c r="E78" s="20">
        <f t="shared" si="23"/>
        <v>0.52173913043478259</v>
      </c>
      <c r="F78">
        <v>20</v>
      </c>
      <c r="G78" s="20">
        <f t="shared" si="24"/>
        <v>10</v>
      </c>
    </row>
    <row r="79" spans="1:10" x14ac:dyDescent="0.25">
      <c r="A79" t="s">
        <v>90</v>
      </c>
      <c r="B79" t="s">
        <v>96</v>
      </c>
      <c r="C79" s="20">
        <f t="shared" si="21"/>
        <v>0.95833333333333337</v>
      </c>
      <c r="D79">
        <f t="shared" si="22"/>
        <v>115</v>
      </c>
      <c r="E79" s="20">
        <f t="shared" si="23"/>
        <v>0.52173913043478259</v>
      </c>
      <c r="F79">
        <v>20</v>
      </c>
      <c r="G79" s="20">
        <f t="shared" si="24"/>
        <v>10</v>
      </c>
    </row>
    <row r="80" spans="1:10" x14ac:dyDescent="0.25">
      <c r="A80" t="s">
        <v>69</v>
      </c>
      <c r="B80" t="s">
        <v>91</v>
      </c>
      <c r="C80" s="20">
        <f t="shared" si="21"/>
        <v>1.0000000000000002</v>
      </c>
      <c r="D80">
        <f t="shared" si="22"/>
        <v>180</v>
      </c>
      <c r="E80" s="20">
        <f t="shared" si="23"/>
        <v>0.33333333333333331</v>
      </c>
      <c r="F80">
        <v>20</v>
      </c>
      <c r="G80" s="20">
        <f t="shared" si="24"/>
        <v>6.6666666666666679</v>
      </c>
    </row>
    <row r="81" spans="1:7" x14ac:dyDescent="0.25">
      <c r="A81" t="s">
        <v>69</v>
      </c>
      <c r="B81" t="s">
        <v>91</v>
      </c>
      <c r="C81" s="20">
        <f t="shared" si="21"/>
        <v>1.0000000000000002</v>
      </c>
      <c r="D81">
        <f t="shared" si="22"/>
        <v>180</v>
      </c>
      <c r="E81" s="20">
        <f>60/D81</f>
        <v>0.33333333333333331</v>
      </c>
      <c r="F81">
        <v>20</v>
      </c>
      <c r="G81" s="20">
        <f t="shared" si="24"/>
        <v>6.6666666666666679</v>
      </c>
    </row>
    <row r="82" spans="1:7" x14ac:dyDescent="0.25">
      <c r="A82" t="s">
        <v>69</v>
      </c>
      <c r="B82" t="s">
        <v>68</v>
      </c>
      <c r="C82" s="20">
        <f t="shared" si="21"/>
        <v>1.0000000000000002</v>
      </c>
      <c r="D82">
        <f t="shared" si="22"/>
        <v>180</v>
      </c>
      <c r="E82" s="20">
        <f t="shared" si="23"/>
        <v>0.33333333333333331</v>
      </c>
      <c r="F82">
        <v>20</v>
      </c>
      <c r="G82" s="20">
        <f t="shared" si="24"/>
        <v>6.6666666666666679</v>
      </c>
    </row>
    <row r="83" spans="1:7" x14ac:dyDescent="0.25">
      <c r="A83" t="s">
        <v>69</v>
      </c>
      <c r="B83" t="s">
        <v>92</v>
      </c>
      <c r="C83" s="20">
        <f t="shared" si="21"/>
        <v>1.0000000000000002</v>
      </c>
      <c r="D83">
        <f t="shared" si="22"/>
        <v>180</v>
      </c>
      <c r="E83" s="20">
        <f t="shared" si="23"/>
        <v>0.33333333333333331</v>
      </c>
      <c r="F83">
        <v>20</v>
      </c>
      <c r="G83" s="20">
        <f t="shared" si="24"/>
        <v>6.6666666666666679</v>
      </c>
    </row>
    <row r="84" spans="1:7" x14ac:dyDescent="0.25">
      <c r="A84" t="s">
        <v>69</v>
      </c>
      <c r="B84" t="s">
        <v>93</v>
      </c>
      <c r="C84" s="20">
        <f t="shared" si="21"/>
        <v>1.0000000000000002</v>
      </c>
      <c r="D84">
        <f t="shared" si="22"/>
        <v>180</v>
      </c>
      <c r="E84" s="20">
        <f t="shared" si="23"/>
        <v>0.33333333333333331</v>
      </c>
      <c r="F84">
        <v>20</v>
      </c>
      <c r="G84" s="20">
        <f t="shared" si="24"/>
        <v>6.6666666666666679</v>
      </c>
    </row>
    <row r="85" spans="1:7" x14ac:dyDescent="0.25">
      <c r="A85" t="s">
        <v>69</v>
      </c>
      <c r="B85" t="s">
        <v>94</v>
      </c>
      <c r="C85" s="20">
        <f t="shared" si="21"/>
        <v>1.0000000000000002</v>
      </c>
      <c r="D85">
        <f t="shared" si="22"/>
        <v>180</v>
      </c>
      <c r="E85" s="20">
        <f t="shared" si="23"/>
        <v>0.33333333333333331</v>
      </c>
      <c r="F85">
        <v>20</v>
      </c>
      <c r="G85" s="20">
        <f t="shared" si="24"/>
        <v>6.6666666666666679</v>
      </c>
    </row>
    <row r="86" spans="1:7" x14ac:dyDescent="0.25">
      <c r="A86" t="s">
        <v>69</v>
      </c>
      <c r="B86" t="s">
        <v>96</v>
      </c>
      <c r="C86" s="20">
        <f t="shared" si="21"/>
        <v>1.0000000000000002</v>
      </c>
      <c r="D86">
        <f t="shared" si="22"/>
        <v>180</v>
      </c>
      <c r="E86" s="20">
        <f t="shared" si="23"/>
        <v>0.33333333333333331</v>
      </c>
      <c r="F86">
        <v>20</v>
      </c>
      <c r="G86" s="20">
        <f t="shared" si="24"/>
        <v>6.6666666666666679</v>
      </c>
    </row>
    <row r="87" spans="1:7" x14ac:dyDescent="0.25">
      <c r="A87" t="s">
        <v>70</v>
      </c>
      <c r="B87" t="s">
        <v>91</v>
      </c>
      <c r="C87" s="20">
        <f t="shared" si="21"/>
        <v>1</v>
      </c>
      <c r="D87">
        <f t="shared" si="22"/>
        <v>30</v>
      </c>
      <c r="E87" s="20">
        <f t="shared" si="23"/>
        <v>2</v>
      </c>
      <c r="F87">
        <v>20</v>
      </c>
      <c r="G87" s="20">
        <f t="shared" si="24"/>
        <v>40</v>
      </c>
    </row>
    <row r="88" spans="1:7" x14ac:dyDescent="0.25">
      <c r="A88" t="s">
        <v>70</v>
      </c>
      <c r="B88" t="s">
        <v>68</v>
      </c>
      <c r="C88" s="20">
        <f t="shared" si="21"/>
        <v>1</v>
      </c>
      <c r="D88">
        <f t="shared" si="22"/>
        <v>30</v>
      </c>
      <c r="E88" s="20">
        <f t="shared" si="23"/>
        <v>2</v>
      </c>
      <c r="F88">
        <v>20</v>
      </c>
      <c r="G88" s="20">
        <f t="shared" si="24"/>
        <v>40</v>
      </c>
    </row>
    <row r="89" spans="1:7" x14ac:dyDescent="0.25">
      <c r="A89" t="s">
        <v>70</v>
      </c>
      <c r="B89" t="s">
        <v>98</v>
      </c>
      <c r="C89" s="20">
        <f t="shared" si="21"/>
        <v>1</v>
      </c>
      <c r="D89">
        <f t="shared" si="22"/>
        <v>30</v>
      </c>
      <c r="E89" s="20">
        <f t="shared" si="23"/>
        <v>2</v>
      </c>
      <c r="F89">
        <v>20</v>
      </c>
      <c r="G89" s="20">
        <f t="shared" si="24"/>
        <v>40</v>
      </c>
    </row>
    <row r="90" spans="1:7" x14ac:dyDescent="0.25">
      <c r="A90" t="s">
        <v>70</v>
      </c>
      <c r="B90" t="s">
        <v>96</v>
      </c>
      <c r="C90" s="20">
        <f t="shared" si="21"/>
        <v>1</v>
      </c>
      <c r="D90">
        <f t="shared" si="22"/>
        <v>30</v>
      </c>
      <c r="E90" s="20">
        <f t="shared" si="23"/>
        <v>2</v>
      </c>
      <c r="F90">
        <v>20</v>
      </c>
      <c r="G90" s="20">
        <f t="shared" si="24"/>
        <v>40</v>
      </c>
    </row>
  </sheetData>
  <mergeCells count="1">
    <mergeCell ref="A38:B38"/>
  </mergeCell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8" sqref="B8"/>
    </sheetView>
  </sheetViews>
  <sheetFormatPr defaultRowHeight="15" x14ac:dyDescent="0.25"/>
  <cols>
    <col min="1" max="1" width="47.42578125" bestFit="1" customWidth="1"/>
    <col min="2" max="2" width="19.7109375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tr">
        <f>'Автоматизированный расчет'!A40</f>
        <v>Главная Welcome страница</v>
      </c>
      <c r="B2" t="s">
        <v>118</v>
      </c>
    </row>
    <row r="3" spans="1:2" x14ac:dyDescent="0.25">
      <c r="A3" t="str">
        <f>'Автоматизированный расчет'!A41</f>
        <v>Вход в систему</v>
      </c>
      <c r="B3" t="s">
        <v>24</v>
      </c>
    </row>
    <row r="4" spans="1:2" x14ac:dyDescent="0.25">
      <c r="A4" t="str">
        <f>'Автоматизированный расчет'!A42</f>
        <v>Переход на страницу поиска билетов</v>
      </c>
      <c r="B4" s="75" t="s">
        <v>112</v>
      </c>
    </row>
    <row r="5" spans="1:2" x14ac:dyDescent="0.25">
      <c r="A5" t="str">
        <f>'Автоматизированный расчет'!A43</f>
        <v xml:space="preserve">Заполнение полей для поиска билета </v>
      </c>
      <c r="B5" t="s">
        <v>122</v>
      </c>
    </row>
    <row r="6" spans="1:2" x14ac:dyDescent="0.25">
      <c r="A6" t="str">
        <f>'Автоматизированный расчет'!A44</f>
        <v xml:space="preserve">Выбор рейса из найденных </v>
      </c>
      <c r="B6" t="s">
        <v>113</v>
      </c>
    </row>
    <row r="7" spans="1:2" x14ac:dyDescent="0.25">
      <c r="A7" t="str">
        <f>'Автоматизированный расчет'!A45</f>
        <v>Оплата билета</v>
      </c>
      <c r="B7" t="s">
        <v>19</v>
      </c>
    </row>
    <row r="8" spans="1:2" x14ac:dyDescent="0.25">
      <c r="A8" t="str">
        <f>'Автоматизированный расчет'!A46</f>
        <v>Просмотр квитанций</v>
      </c>
      <c r="B8" t="s">
        <v>114</v>
      </c>
    </row>
    <row r="9" spans="1:2" x14ac:dyDescent="0.25">
      <c r="A9" t="str">
        <f>'Автоматизированный расчет'!A47</f>
        <v xml:space="preserve">Отмена бронирования </v>
      </c>
      <c r="B9" t="s">
        <v>111</v>
      </c>
    </row>
    <row r="10" spans="1:2" x14ac:dyDescent="0.25">
      <c r="A10" t="str">
        <f>'Автоматизированный расчет'!A48</f>
        <v>Выход из системы</v>
      </c>
      <c r="B10" t="s">
        <v>117</v>
      </c>
    </row>
    <row r="11" spans="1:2" x14ac:dyDescent="0.25">
      <c r="A11" t="str">
        <f>'Автоматизированный расчет'!A49</f>
        <v>Перход на страницу регистрации</v>
      </c>
      <c r="B11" t="s">
        <v>119</v>
      </c>
    </row>
    <row r="12" spans="1:2" x14ac:dyDescent="0.25">
      <c r="A12" t="str">
        <f>'Автоматизированный расчет'!A50</f>
        <v>Заполнение полей регистарции</v>
      </c>
      <c r="B12" t="s">
        <v>110</v>
      </c>
    </row>
    <row r="13" spans="1:2" x14ac:dyDescent="0.25">
      <c r="A13" t="str">
        <f>'Автоматизированный расчет'!A51</f>
        <v>Переход на следуюущий эран после регистарции</v>
      </c>
      <c r="B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H14" sqref="H14"/>
    </sheetView>
  </sheetViews>
  <sheetFormatPr defaultRowHeight="15" x14ac:dyDescent="0.25"/>
  <cols>
    <col min="1" max="1" width="36.42578125" bestFit="1" customWidth="1"/>
    <col min="2" max="2" width="10" bestFit="1" customWidth="1"/>
  </cols>
  <sheetData>
    <row r="1" spans="1:10" x14ac:dyDescent="0.25">
      <c r="A1" s="75" t="s">
        <v>27</v>
      </c>
      <c r="B1" s="75" t="s">
        <v>82</v>
      </c>
      <c r="C1" s="75" t="s">
        <v>105</v>
      </c>
      <c r="D1" s="75" t="s">
        <v>106</v>
      </c>
      <c r="E1" s="75" t="s">
        <v>83</v>
      </c>
      <c r="F1" s="75" t="s">
        <v>84</v>
      </c>
      <c r="G1" s="75" t="s">
        <v>85</v>
      </c>
      <c r="H1" s="75" t="s">
        <v>28</v>
      </c>
      <c r="I1" s="75" t="s">
        <v>29</v>
      </c>
      <c r="J1" s="75" t="s">
        <v>30</v>
      </c>
    </row>
    <row r="2" spans="1:10" x14ac:dyDescent="0.25">
      <c r="A2" s="75" t="s">
        <v>107</v>
      </c>
      <c r="B2" s="75" t="s">
        <v>86</v>
      </c>
      <c r="C2" s="75">
        <v>0</v>
      </c>
      <c r="D2" s="75">
        <v>0</v>
      </c>
      <c r="E2" s="75">
        <v>0.52900000000000003</v>
      </c>
      <c r="F2" s="75">
        <v>1.4999999999999999E-2</v>
      </c>
      <c r="G2" s="75">
        <v>0.52800000000000002</v>
      </c>
      <c r="H2" s="75">
        <v>37</v>
      </c>
      <c r="I2" s="75">
        <v>0</v>
      </c>
      <c r="J2" s="75">
        <v>0</v>
      </c>
    </row>
    <row r="3" spans="1:10" x14ac:dyDescent="0.25">
      <c r="A3" s="75" t="s">
        <v>108</v>
      </c>
      <c r="B3" s="75" t="s">
        <v>86</v>
      </c>
      <c r="C3" s="75">
        <v>0</v>
      </c>
      <c r="D3" s="75">
        <v>0</v>
      </c>
      <c r="E3" s="75">
        <v>0.44600000000000001</v>
      </c>
      <c r="F3" s="75">
        <v>1.9E-2</v>
      </c>
      <c r="G3" s="75">
        <v>0.442</v>
      </c>
      <c r="H3" s="75">
        <v>28</v>
      </c>
      <c r="I3" s="75">
        <v>0</v>
      </c>
      <c r="J3" s="75">
        <v>0</v>
      </c>
    </row>
    <row r="4" spans="1:10" x14ac:dyDescent="0.25">
      <c r="A4" s="75" t="s">
        <v>109</v>
      </c>
      <c r="B4" s="75" t="s">
        <v>86</v>
      </c>
      <c r="C4" s="75">
        <v>0</v>
      </c>
      <c r="D4" s="75">
        <v>0</v>
      </c>
      <c r="E4" s="75">
        <v>0.68700000000000006</v>
      </c>
      <c r="F4" s="75">
        <v>1.7000000000000001E-2</v>
      </c>
      <c r="G4" s="75">
        <v>0.67900000000000005</v>
      </c>
      <c r="H4" s="75">
        <v>23</v>
      </c>
      <c r="I4" s="75">
        <v>0</v>
      </c>
      <c r="J4" s="75">
        <v>0</v>
      </c>
    </row>
    <row r="5" spans="1:10" x14ac:dyDescent="0.25">
      <c r="A5" s="75" t="s">
        <v>110</v>
      </c>
      <c r="B5" s="75" t="s">
        <v>86</v>
      </c>
      <c r="C5" s="75">
        <v>0</v>
      </c>
      <c r="D5" s="75">
        <v>0</v>
      </c>
      <c r="E5" s="75">
        <v>4.2000000000000003E-2</v>
      </c>
      <c r="F5" s="75">
        <v>1E-3</v>
      </c>
      <c r="G5" s="75">
        <v>3.9E-2</v>
      </c>
      <c r="H5" s="75">
        <v>32</v>
      </c>
      <c r="I5" s="75">
        <v>1</v>
      </c>
      <c r="J5" s="75">
        <v>0</v>
      </c>
    </row>
    <row r="6" spans="1:10" x14ac:dyDescent="0.25">
      <c r="A6" s="75" t="s">
        <v>111</v>
      </c>
      <c r="B6" s="75" t="s">
        <v>86</v>
      </c>
      <c r="C6" s="75">
        <v>0</v>
      </c>
      <c r="D6" s="75">
        <v>0</v>
      </c>
      <c r="E6" s="75">
        <v>0.158</v>
      </c>
      <c r="F6" s="75">
        <v>4.0000000000000001E-3</v>
      </c>
      <c r="G6" s="75">
        <v>0.14599999999999999</v>
      </c>
      <c r="H6" s="75">
        <v>23</v>
      </c>
      <c r="I6" s="75">
        <v>0</v>
      </c>
      <c r="J6" s="75">
        <v>0</v>
      </c>
    </row>
    <row r="7" spans="1:10" x14ac:dyDescent="0.25">
      <c r="A7" s="75" t="s">
        <v>112</v>
      </c>
      <c r="B7" s="75" t="s">
        <v>86</v>
      </c>
      <c r="C7" s="75">
        <v>0</v>
      </c>
      <c r="D7" s="75">
        <v>0</v>
      </c>
      <c r="E7" s="75">
        <v>0.126</v>
      </c>
      <c r="F7" s="75">
        <v>4.0000000000000001E-3</v>
      </c>
      <c r="G7" s="75">
        <v>0.111</v>
      </c>
      <c r="H7" s="75">
        <v>90</v>
      </c>
      <c r="I7" s="75">
        <v>0</v>
      </c>
      <c r="J7" s="75">
        <v>0</v>
      </c>
    </row>
    <row r="8" spans="1:10" x14ac:dyDescent="0.25">
      <c r="A8" s="75" t="s">
        <v>113</v>
      </c>
      <c r="B8" s="75" t="s">
        <v>86</v>
      </c>
      <c r="C8" s="75">
        <v>0</v>
      </c>
      <c r="D8" s="75">
        <v>0</v>
      </c>
      <c r="E8" s="75">
        <v>4.4999999999999998E-2</v>
      </c>
      <c r="F8" s="75">
        <v>1E-3</v>
      </c>
      <c r="G8" s="75">
        <v>4.2000000000000003E-2</v>
      </c>
      <c r="H8" s="75">
        <v>90</v>
      </c>
      <c r="I8" s="75">
        <v>0</v>
      </c>
      <c r="J8" s="75">
        <v>0</v>
      </c>
    </row>
    <row r="9" spans="1:10" x14ac:dyDescent="0.25">
      <c r="A9" s="75" t="s">
        <v>114</v>
      </c>
      <c r="B9" s="75" t="s">
        <v>86</v>
      </c>
      <c r="C9" s="75">
        <v>0</v>
      </c>
      <c r="D9" s="75">
        <v>0</v>
      </c>
      <c r="E9" s="75">
        <v>0.126</v>
      </c>
      <c r="F9" s="75">
        <v>7.0000000000000001E-3</v>
      </c>
      <c r="G9" s="75">
        <v>0.111</v>
      </c>
      <c r="H9" s="75">
        <v>94</v>
      </c>
      <c r="I9" s="75">
        <v>0</v>
      </c>
      <c r="J9" s="75">
        <v>0</v>
      </c>
    </row>
    <row r="10" spans="1:10" x14ac:dyDescent="0.25">
      <c r="A10" s="75" t="s">
        <v>115</v>
      </c>
      <c r="B10" s="75" t="s">
        <v>86</v>
      </c>
      <c r="C10" s="75">
        <v>0</v>
      </c>
      <c r="D10" s="75">
        <v>0</v>
      </c>
      <c r="E10" s="75">
        <v>0.39400000000000002</v>
      </c>
      <c r="F10" s="75">
        <v>3.2000000000000001E-2</v>
      </c>
      <c r="G10" s="75">
        <v>0.32100000000000001</v>
      </c>
      <c r="H10" s="75">
        <v>34</v>
      </c>
      <c r="I10" s="75">
        <v>0</v>
      </c>
      <c r="J10" s="75">
        <v>0</v>
      </c>
    </row>
    <row r="11" spans="1:10" x14ac:dyDescent="0.25">
      <c r="A11" s="75" t="s">
        <v>24</v>
      </c>
      <c r="B11" s="75" t="s">
        <v>86</v>
      </c>
      <c r="C11" s="75">
        <v>0</v>
      </c>
      <c r="D11" s="75">
        <v>0</v>
      </c>
      <c r="E11" s="75">
        <v>0.22</v>
      </c>
      <c r="F11" s="75">
        <v>2.4E-2</v>
      </c>
      <c r="G11" s="75">
        <v>0.127</v>
      </c>
      <c r="H11" s="75">
        <v>149</v>
      </c>
      <c r="I11" s="75">
        <v>0</v>
      </c>
      <c r="J11" s="75">
        <v>0</v>
      </c>
    </row>
    <row r="12" spans="1:10" x14ac:dyDescent="0.25">
      <c r="A12" s="75" t="s">
        <v>116</v>
      </c>
      <c r="B12" s="75" t="s">
        <v>86</v>
      </c>
      <c r="C12" s="75">
        <v>0</v>
      </c>
      <c r="D12" s="75">
        <v>0</v>
      </c>
      <c r="E12" s="75">
        <v>0.25700000000000001</v>
      </c>
      <c r="F12" s="75">
        <v>1.7999999999999999E-2</v>
      </c>
      <c r="G12" s="75">
        <v>0.251</v>
      </c>
      <c r="H12" s="75">
        <v>26</v>
      </c>
      <c r="I12" s="75">
        <v>0</v>
      </c>
      <c r="J12" s="75">
        <v>0</v>
      </c>
    </row>
    <row r="13" spans="1:10" x14ac:dyDescent="0.25">
      <c r="A13" s="75" t="s">
        <v>117</v>
      </c>
      <c r="B13" s="75" t="s">
        <v>86</v>
      </c>
      <c r="C13" s="75">
        <v>0</v>
      </c>
      <c r="D13" s="75">
        <v>0</v>
      </c>
      <c r="E13" s="75">
        <v>6.9000000000000006E-2</v>
      </c>
      <c r="F13" s="75">
        <v>2E-3</v>
      </c>
      <c r="G13" s="75">
        <v>6.0999999999999999E-2</v>
      </c>
      <c r="H13" s="75">
        <v>108</v>
      </c>
      <c r="I13" s="75">
        <v>0</v>
      </c>
      <c r="J13" s="75">
        <v>0</v>
      </c>
    </row>
    <row r="14" spans="1:10" x14ac:dyDescent="0.25">
      <c r="A14" s="75" t="s">
        <v>118</v>
      </c>
      <c r="B14" s="75" t="s">
        <v>86</v>
      </c>
      <c r="C14" s="75">
        <v>0</v>
      </c>
      <c r="D14" s="75">
        <v>0</v>
      </c>
      <c r="E14" s="75">
        <v>8.4000000000000005E-2</v>
      </c>
      <c r="F14" s="75">
        <v>3.0000000000000001E-3</v>
      </c>
      <c r="G14" s="75">
        <v>6.5000000000000002E-2</v>
      </c>
      <c r="H14" s="75">
        <v>181</v>
      </c>
      <c r="I14" s="75">
        <v>0</v>
      </c>
      <c r="J14" s="75">
        <v>0</v>
      </c>
    </row>
    <row r="15" spans="1:10" x14ac:dyDescent="0.25">
      <c r="A15" s="75" t="s">
        <v>19</v>
      </c>
      <c r="B15" s="75" t="s">
        <v>86</v>
      </c>
      <c r="C15" s="75">
        <v>0</v>
      </c>
      <c r="D15" s="75">
        <v>0</v>
      </c>
      <c r="E15" s="75">
        <v>4.5999999999999999E-2</v>
      </c>
      <c r="F15" s="75">
        <v>1E-3</v>
      </c>
      <c r="G15" s="75">
        <v>4.4999999999999998E-2</v>
      </c>
      <c r="H15" s="75">
        <v>61</v>
      </c>
      <c r="I15" s="75">
        <v>0</v>
      </c>
      <c r="J15" s="75">
        <v>0</v>
      </c>
    </row>
    <row r="16" spans="1:10" x14ac:dyDescent="0.25">
      <c r="A16" s="75" t="s">
        <v>119</v>
      </c>
      <c r="B16" s="75" t="s">
        <v>86</v>
      </c>
      <c r="C16" s="75">
        <v>0</v>
      </c>
      <c r="D16" s="75">
        <v>0</v>
      </c>
      <c r="E16" s="75">
        <v>4.1000000000000002E-2</v>
      </c>
      <c r="F16" s="75">
        <v>1E-3</v>
      </c>
      <c r="G16" s="75">
        <v>3.7999999999999999E-2</v>
      </c>
      <c r="H16" s="75">
        <v>33</v>
      </c>
      <c r="I16" s="75">
        <v>0</v>
      </c>
      <c r="J16" s="75">
        <v>0</v>
      </c>
    </row>
    <row r="17" spans="1:10" x14ac:dyDescent="0.25">
      <c r="A17" s="75" t="s">
        <v>120</v>
      </c>
      <c r="B17" s="75" t="s">
        <v>86</v>
      </c>
      <c r="C17" s="75">
        <v>0</v>
      </c>
      <c r="D17" s="75">
        <v>0</v>
      </c>
      <c r="E17" s="75">
        <v>0.318</v>
      </c>
      <c r="F17" s="75">
        <v>1.7000000000000001E-2</v>
      </c>
      <c r="G17" s="75">
        <v>0.311</v>
      </c>
      <c r="H17" s="75">
        <v>32</v>
      </c>
      <c r="I17" s="75">
        <v>1</v>
      </c>
      <c r="J17" s="75">
        <v>0</v>
      </c>
    </row>
    <row r="18" spans="1:10" x14ac:dyDescent="0.25">
      <c r="A18" s="75" t="s">
        <v>121</v>
      </c>
      <c r="B18" s="75" t="s">
        <v>86</v>
      </c>
      <c r="C18" s="75">
        <v>0</v>
      </c>
      <c r="D18" s="75">
        <v>0</v>
      </c>
      <c r="E18" s="75">
        <v>0.111</v>
      </c>
      <c r="F18" s="75">
        <v>1.6E-2</v>
      </c>
      <c r="G18" s="75">
        <v>0.111</v>
      </c>
      <c r="H18" s="75">
        <v>33</v>
      </c>
      <c r="I18" s="75">
        <v>0</v>
      </c>
      <c r="J18" s="75">
        <v>0</v>
      </c>
    </row>
    <row r="19" spans="1:10" x14ac:dyDescent="0.25">
      <c r="A19" s="75" t="s">
        <v>122</v>
      </c>
      <c r="B19" s="75" t="s">
        <v>86</v>
      </c>
      <c r="C19" s="75">
        <v>0</v>
      </c>
      <c r="D19" s="75">
        <v>0</v>
      </c>
      <c r="E19" s="75">
        <v>4.7E-2</v>
      </c>
      <c r="F19" s="75">
        <v>2E-3</v>
      </c>
      <c r="G19" s="75">
        <v>4.2999999999999997E-2</v>
      </c>
      <c r="H19" s="75">
        <v>90</v>
      </c>
      <c r="I19" s="75">
        <v>0</v>
      </c>
      <c r="J19" s="75">
        <v>0</v>
      </c>
    </row>
    <row r="20" spans="1:10" x14ac:dyDescent="0.25">
      <c r="A20" s="75" t="s">
        <v>123</v>
      </c>
      <c r="B20" s="75" t="s">
        <v>86</v>
      </c>
      <c r="C20" s="75">
        <v>0</v>
      </c>
      <c r="D20" s="75">
        <v>0</v>
      </c>
      <c r="E20" s="75">
        <v>0.25700000000000001</v>
      </c>
      <c r="F20" s="75">
        <v>1.7999999999999999E-2</v>
      </c>
      <c r="G20" s="75">
        <v>0.251</v>
      </c>
      <c r="H20" s="75">
        <v>26</v>
      </c>
      <c r="I20" s="75">
        <v>0</v>
      </c>
      <c r="J20" s="75">
        <v>0</v>
      </c>
    </row>
    <row r="21" spans="1:10" x14ac:dyDescent="0.25">
      <c r="A21" s="75" t="s">
        <v>124</v>
      </c>
      <c r="B21" s="75" t="s">
        <v>86</v>
      </c>
      <c r="C21" s="75">
        <v>0</v>
      </c>
      <c r="D21" s="75">
        <v>0</v>
      </c>
      <c r="E21" s="75">
        <v>0.44600000000000001</v>
      </c>
      <c r="F21" s="75">
        <v>1.9E-2</v>
      </c>
      <c r="G21" s="75">
        <v>0.442</v>
      </c>
      <c r="H21" s="75">
        <v>28</v>
      </c>
      <c r="I21" s="75">
        <v>0</v>
      </c>
      <c r="J21" s="75">
        <v>0</v>
      </c>
    </row>
    <row r="22" spans="1:10" x14ac:dyDescent="0.25">
      <c r="A22" s="75" t="s">
        <v>125</v>
      </c>
      <c r="B22" s="75" t="s">
        <v>86</v>
      </c>
      <c r="C22" s="75">
        <v>0</v>
      </c>
      <c r="D22" s="75">
        <v>0</v>
      </c>
      <c r="E22" s="75">
        <v>0.52900000000000003</v>
      </c>
      <c r="F22" s="75">
        <v>1.4999999999999999E-2</v>
      </c>
      <c r="G22" s="75">
        <v>0.52800000000000002</v>
      </c>
      <c r="H22" s="75">
        <v>37</v>
      </c>
      <c r="I22" s="75">
        <v>0</v>
      </c>
      <c r="J22" s="75">
        <v>0</v>
      </c>
    </row>
    <row r="23" spans="1:10" x14ac:dyDescent="0.25">
      <c r="A23" s="75" t="s">
        <v>126</v>
      </c>
      <c r="B23" s="75" t="s">
        <v>86</v>
      </c>
      <c r="C23" s="75">
        <v>0</v>
      </c>
      <c r="D23" s="75">
        <v>0</v>
      </c>
      <c r="E23" s="75">
        <v>0.39400000000000002</v>
      </c>
      <c r="F23" s="75">
        <v>3.2000000000000001E-2</v>
      </c>
      <c r="G23" s="75">
        <v>0.32100000000000001</v>
      </c>
      <c r="H23" s="75">
        <v>34</v>
      </c>
      <c r="I23" s="75">
        <v>0</v>
      </c>
      <c r="J23" s="75">
        <v>0</v>
      </c>
    </row>
    <row r="24" spans="1:10" x14ac:dyDescent="0.25">
      <c r="A24" s="75" t="s">
        <v>127</v>
      </c>
      <c r="B24" s="75" t="s">
        <v>86</v>
      </c>
      <c r="C24" s="75">
        <v>0</v>
      </c>
      <c r="D24" s="75">
        <v>0</v>
      </c>
      <c r="E24" s="75">
        <v>0.68700000000000006</v>
      </c>
      <c r="F24" s="75">
        <v>1.7000000000000001E-2</v>
      </c>
      <c r="G24" s="75">
        <v>0.67900000000000005</v>
      </c>
      <c r="H24" s="75">
        <v>23</v>
      </c>
      <c r="I24" s="75">
        <v>0</v>
      </c>
      <c r="J24" s="75">
        <v>0</v>
      </c>
    </row>
    <row r="25" spans="1:10" x14ac:dyDescent="0.25">
      <c r="A25" s="75" t="s">
        <v>128</v>
      </c>
      <c r="B25" s="75" t="s">
        <v>86</v>
      </c>
      <c r="C25" s="75">
        <v>0</v>
      </c>
      <c r="D25" s="75">
        <v>0</v>
      </c>
      <c r="E25" s="75">
        <v>0.318</v>
      </c>
      <c r="F25" s="75">
        <v>1.7000000000000001E-2</v>
      </c>
      <c r="G25" s="75">
        <v>0.311</v>
      </c>
      <c r="H25" s="75">
        <v>32</v>
      </c>
      <c r="I25" s="75">
        <v>1</v>
      </c>
      <c r="J25" s="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22" workbookViewId="0">
      <selection activeCell="J46" sqref="J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78" t="s">
        <v>33</v>
      </c>
      <c r="F9" s="78"/>
      <c r="G9" s="78"/>
      <c r="H9" s="78"/>
      <c r="I9" s="78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78" t="s">
        <v>31</v>
      </c>
      <c r="F23" s="78"/>
      <c r="G23" s="78"/>
      <c r="H23" s="78"/>
      <c r="I23" s="78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78" t="s">
        <v>32</v>
      </c>
      <c r="F35" s="78"/>
      <c r="G35" s="78"/>
      <c r="H35" s="78"/>
      <c r="I35" s="78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Andrey</cp:lastModifiedBy>
  <dcterms:created xsi:type="dcterms:W3CDTF">2015-06-05T18:19:34Z</dcterms:created>
  <dcterms:modified xsi:type="dcterms:W3CDTF">2023-01-22T23:07:28Z</dcterms:modified>
</cp:coreProperties>
</file>