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 activeTab="5"/>
  </bookViews>
  <sheets>
    <sheet name="Sheet1" sheetId="1" r:id="rId1"/>
    <sheet name="Sheet2" sheetId="2" r:id="rId2"/>
    <sheet name="Sheet3" sheetId="3" r:id="rId3"/>
    <sheet name="Sheet6" sheetId="6" r:id="rId4"/>
    <sheet name="Sheet7" sheetId="8" r:id="rId5"/>
    <sheet name="Sheet5" sheetId="7" r:id="rId6"/>
    <sheet name="Sheet4" sheetId="4" r:id="rId7"/>
  </sheets>
  <definedNames>
    <definedName name="_xlnm._FilterDatabase" localSheetId="6" hidden="1">Sheet4!$A$2:$K$173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<sst xmlns="http://schemas.openxmlformats.org/spreadsheetml/2006/main" count="1066" uniqueCount="196">
  <si>
    <t>Employee Payroll</t>
  </si>
  <si>
    <t>Mr. Jaycode</t>
  </si>
  <si>
    <t>Hours worked</t>
  </si>
  <si>
    <t>Overtime bonus</t>
  </si>
  <si>
    <t>Pay</t>
  </si>
  <si>
    <t>Total</t>
  </si>
  <si>
    <t>Last name</t>
  </si>
  <si>
    <t>First name</t>
  </si>
  <si>
    <t>Hourly wage</t>
  </si>
  <si>
    <t>Kern</t>
  </si>
  <si>
    <t>teffer</t>
  </si>
  <si>
    <t>Howard</t>
  </si>
  <si>
    <t>john</t>
  </si>
  <si>
    <t>John</t>
  </si>
  <si>
    <t>Terry</t>
  </si>
  <si>
    <t xml:space="preserve">Kylian </t>
  </si>
  <si>
    <t>Mbappe</t>
  </si>
  <si>
    <t>Toni</t>
  </si>
  <si>
    <t>Kroos</t>
  </si>
  <si>
    <t>Luka</t>
  </si>
  <si>
    <t>Modric</t>
  </si>
  <si>
    <t xml:space="preserve">Lione </t>
  </si>
  <si>
    <t>Messi</t>
  </si>
  <si>
    <t>lamine</t>
  </si>
  <si>
    <t>yamal</t>
  </si>
  <si>
    <t>peter</t>
  </si>
  <si>
    <t>burke</t>
  </si>
  <si>
    <t>mike</t>
  </si>
  <si>
    <t>scofield</t>
  </si>
  <si>
    <t>martin</t>
  </si>
  <si>
    <t>odegard</t>
  </si>
  <si>
    <t>patterson</t>
  </si>
  <si>
    <t>kelly</t>
  </si>
  <si>
    <t>monro</t>
  </si>
  <si>
    <t>kellie</t>
  </si>
  <si>
    <t>alex</t>
  </si>
  <si>
    <t>uche</t>
  </si>
  <si>
    <t>obi</t>
  </si>
  <si>
    <t>joe</t>
  </si>
  <si>
    <t>chris</t>
  </si>
  <si>
    <t>ngige</t>
  </si>
  <si>
    <t>max</t>
  </si>
  <si>
    <t>min</t>
  </si>
  <si>
    <t>average</t>
  </si>
  <si>
    <t>total</t>
  </si>
  <si>
    <t>GRADE BOOK</t>
  </si>
  <si>
    <t>safety test</t>
  </si>
  <si>
    <t>company philosophy test</t>
  </si>
  <si>
    <t>Financial skill test</t>
  </si>
  <si>
    <t>Drug test</t>
  </si>
  <si>
    <t>fire employee?</t>
  </si>
  <si>
    <t>points possible</t>
  </si>
  <si>
    <t>LASTNAME</t>
  </si>
  <si>
    <t>FIRSTNAME</t>
  </si>
  <si>
    <t>Max</t>
  </si>
  <si>
    <t>Average</t>
  </si>
  <si>
    <t>Min</t>
  </si>
  <si>
    <t>Career Decision</t>
  </si>
  <si>
    <t>Mr Smith</t>
  </si>
  <si>
    <t>Job</t>
  </si>
  <si>
    <t>Jobmarket</t>
  </si>
  <si>
    <t>Enjoyment</t>
  </si>
  <si>
    <t>My talent</t>
  </si>
  <si>
    <t>Schooling</t>
  </si>
  <si>
    <t>Mcdonald</t>
  </si>
  <si>
    <t>doctor</t>
  </si>
  <si>
    <t>Nfl</t>
  </si>
  <si>
    <t>Engineer</t>
  </si>
  <si>
    <t>Truck driver</t>
  </si>
  <si>
    <t>Row Labels</t>
  </si>
  <si>
    <t>Sum of Sale Price</t>
  </si>
  <si>
    <t>Barns</t>
  </si>
  <si>
    <t>Hernandez</t>
  </si>
  <si>
    <t>Johnson</t>
  </si>
  <si>
    <t>Smith</t>
  </si>
  <si>
    <t>Grand Total</t>
  </si>
  <si>
    <t>Initial purchase</t>
  </si>
  <si>
    <t>WallMart</t>
  </si>
  <si>
    <t>Dollar trap</t>
  </si>
  <si>
    <t>Office trap</t>
  </si>
  <si>
    <t>Susan3</t>
  </si>
  <si>
    <t>wallmart</t>
  </si>
  <si>
    <t>Dog</t>
  </si>
  <si>
    <t>Cat</t>
  </si>
  <si>
    <t xml:space="preserve">Ball point pen </t>
  </si>
  <si>
    <t>Purchase</t>
  </si>
  <si>
    <t>T1-35 Calculator</t>
  </si>
  <si>
    <t>Collar</t>
  </si>
  <si>
    <t>100 page book</t>
  </si>
  <si>
    <t>Small id tag</t>
  </si>
  <si>
    <t>8 oz glue</t>
  </si>
  <si>
    <t>Food n water bowl</t>
  </si>
  <si>
    <t>Clear tape</t>
  </si>
  <si>
    <t>Large id tag</t>
  </si>
  <si>
    <t>Eraser</t>
  </si>
  <si>
    <t>Leash</t>
  </si>
  <si>
    <t>10 No.2 Pencils</t>
  </si>
  <si>
    <t>Initial total</t>
  </si>
  <si>
    <t>2 inch Binder</t>
  </si>
  <si>
    <t>Usb Stick 5gb</t>
  </si>
  <si>
    <t>Monthly supplies</t>
  </si>
  <si>
    <t>8 color Markers</t>
  </si>
  <si>
    <t>bag of dog food</t>
  </si>
  <si>
    <t>Stapler</t>
  </si>
  <si>
    <t>dog treats</t>
  </si>
  <si>
    <t>Protractor</t>
  </si>
  <si>
    <t>Box of cat food</t>
  </si>
  <si>
    <t>Planner Book</t>
  </si>
  <si>
    <t>kitty litter</t>
  </si>
  <si>
    <t>Compass</t>
  </si>
  <si>
    <t>subtotal</t>
  </si>
  <si>
    <t>Liquid Paper</t>
  </si>
  <si>
    <t>monthly total</t>
  </si>
  <si>
    <t>toal</t>
  </si>
  <si>
    <t>year cummulative</t>
  </si>
  <si>
    <t>Gross total</t>
  </si>
  <si>
    <t xml:space="preserve">Sussan </t>
  </si>
  <si>
    <t>Chicagomuseum</t>
  </si>
  <si>
    <t>Orlando Theme park</t>
  </si>
  <si>
    <t>Miami cruise</t>
  </si>
  <si>
    <t>Per perso expenses</t>
  </si>
  <si>
    <t>Airfare</t>
  </si>
  <si>
    <t>Natural History</t>
  </si>
  <si>
    <t>chicago Musuem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</si>
  <si>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</si>
  <si>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</si>
  <si>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</si>
  <si>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</si>
  <si>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</si>
  <si>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</si>
  <si>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</si>
  <si>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</si>
  <si>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 xml:space="preserve">Number of people in group </t>
  </si>
  <si>
    <t>total cost of tickets</t>
  </si>
  <si>
    <t>Car expenses</t>
  </si>
  <si>
    <t>no. of days</t>
  </si>
  <si>
    <t>food expenses</t>
  </si>
  <si>
    <t>hotel expenses</t>
  </si>
  <si>
    <t>hotel cost per night</t>
  </si>
  <si>
    <t>Number of nights</t>
  </si>
  <si>
    <t>Hotel total</t>
  </si>
  <si>
    <t>Principle</t>
  </si>
  <si>
    <t>Interest paid</t>
  </si>
  <si>
    <t>Months</t>
  </si>
  <si>
    <t>Total Loan Paid</t>
  </si>
  <si>
    <t>Monthly payment</t>
  </si>
  <si>
    <t xml:space="preserve">Loan A </t>
  </si>
  <si>
    <t>Loan B</t>
  </si>
  <si>
    <t>Loan C</t>
  </si>
  <si>
    <t>Loan D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</si>
  <si>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</si>
  <si>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</si>
  <si>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</si>
  <si>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</si>
  <si>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</si>
  <si>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</si>
  <si>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</si>
  <si>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</si>
  <si>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Last Name</t>
  </si>
  <si>
    <t>First Name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</si>
  <si>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</si>
  <si>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</si>
  <si>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</si>
  <si>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</si>
  <si>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</si>
  <si>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</si>
  <si>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</si>
  <si>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</si>
  <si>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</si>
  <si>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</si>
  <si>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</si>
  <si>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</si>
  <si>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</si>
  <si>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</si>
  <si>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</si>
  <si>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</si>
  <si>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</si>
  <si>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</si>
  <si>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</si>
  <si>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</si>
  <si>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</si>
  <si>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</si>
  <si>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</si>
  <si>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</si>
  <si>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</si>
  <si>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</si>
  <si>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</si>
  <si>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</si>
  <si>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</si>
  <si>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</si>
  <si>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</si>
  <si>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</si>
  <si>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</si>
  <si>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</si>
  <si>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all items more than 50</t>
  </si>
  <si>
    <t>sum of all items valued at 50 or less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</si>
</sst>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22">
    <font>
      <sz val="11"/>
      <color theme="1"/>
      <name val="Calibri"/>
      <charset val="134"/>
      <scheme val="minor"/>
    </font>
    <font>
      <sz val="12"/>
      <color indexed="8"/>
      <name val="Calibri"/>
      <charset val="129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</cellStyleXfs>
  <cellXfs count="42">
    <xf numFmtId="0" fontId="0" fillId="0" borderId="0" xfId="0"/>
    <xf numFmtId="44" fontId="0" fillId="0" borderId="0" xfId="2" applyFont="1"/>
    <xf numFmtId="0" fontId="1" fillId="0" borderId="0" xfId="0" applyFont="1" applyAlignment="1">
      <alignment wrapText="1"/>
    </xf>
    <xf numFmtId="44" fontId="1" fillId="0" borderId="0" xfId="2" applyFont="1" applyFill="1" applyBorder="1" applyAlignment="1" applyProtection="1">
      <alignment wrapText="1"/>
    </xf>
    <xf numFmtId="58" fontId="1" fillId="0" borderId="0" xfId="0" applyNumberFormat="1" applyFont="1"/>
    <xf numFmtId="178" fontId="1" fillId="0" borderId="0" xfId="0" applyNumberFormat="1" applyFont="1"/>
    <xf numFmtId="0" fontId="1" fillId="0" borderId="0" xfId="0" applyFont="1"/>
    <xf numFmtId="44" fontId="1" fillId="0" borderId="0" xfId="2" applyFont="1" applyFill="1" applyBorder="1" applyAlignment="1" applyProtection="1"/>
    <xf numFmtId="44" fontId="1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9" fontId="0" fillId="0" borderId="0" xfId="3" applyFont="1"/>
    <xf numFmtId="0" fontId="0" fillId="2" borderId="0" xfId="0" applyFill="1"/>
    <xf numFmtId="44" fontId="0" fillId="2" borderId="0" xfId="2" applyFont="1" applyFill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0" fillId="4" borderId="0" xfId="2" applyFont="1" applyFill="1"/>
    <xf numFmtId="44" fontId="0" fillId="4" borderId="0" xfId="0" applyNumberFormat="1" applyFill="1"/>
    <xf numFmtId="0" fontId="0" fillId="5" borderId="0" xfId="0" applyFill="1"/>
    <xf numFmtId="44" fontId="0" fillId="5" borderId="0" xfId="2" applyFont="1" applyFill="1"/>
    <xf numFmtId="44" fontId="0" fillId="5" borderId="0" xfId="0" applyNumberFormat="1" applyFill="1"/>
    <xf numFmtId="0" fontId="0" fillId="6" borderId="0" xfId="0" applyFill="1"/>
    <xf numFmtId="44" fontId="0" fillId="6" borderId="0" xfId="2" applyFont="1" applyFill="1"/>
    <xf numFmtId="44" fontId="0" fillId="6" borderId="0" xfId="0" applyNumberFormat="1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textRotation="90"/>
    </xf>
    <xf numFmtId="0" fontId="0" fillId="11" borderId="0" xfId="0" applyFill="1"/>
    <xf numFmtId="16" fontId="0" fillId="11" borderId="0" xfId="0" applyNumberFormat="1" applyFill="1"/>
    <xf numFmtId="2" fontId="0" fillId="0" borderId="0" xfId="0" applyNumberFormat="1"/>
    <xf numFmtId="0" fontId="0" fillId="12" borderId="0" xfId="0" applyFill="1"/>
    <xf numFmtId="16" fontId="0" fillId="5" borderId="0" xfId="0" applyNumberFormat="1" applyFill="1"/>
    <xf numFmtId="16" fontId="0" fillId="12" borderId="0" xfId="0" applyNumberFormat="1" applyFill="1"/>
    <xf numFmtId="44" fontId="0" fillId="12" borderId="0" xfId="0" applyNumberFormat="1" applyFill="1"/>
    <xf numFmtId="0" fontId="0" fillId="13" borderId="0" xfId="0" applyFill="1"/>
    <xf numFmtId="16" fontId="0" fillId="6" borderId="0" xfId="0" applyNumberFormat="1" applyFill="1"/>
    <xf numFmtId="16" fontId="0" fillId="13" borderId="0" xfId="0" applyNumberFormat="1" applyFill="1"/>
    <xf numFmtId="44" fontId="0" fillId="13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44" formatCode="_(&quot;$&quot;* #,##0.00_);_(&quot;$&quot;* \(#,##0.00\);_(&quot;$&quot;* &quot;-&quot;??_);_(@_)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Sheet2!$A$4:$A$19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John</c:v>
                </c:pt>
                <c:pt idx="3">
                  <c:v>Kylian </c:v>
                </c:pt>
                <c:pt idx="4">
                  <c:v>Toni</c:v>
                </c:pt>
                <c:pt idx="5">
                  <c:v>Luka</c:v>
                </c:pt>
                <c:pt idx="6">
                  <c:v>Lione </c:v>
                </c:pt>
                <c:pt idx="7">
                  <c:v>lamine</c:v>
                </c:pt>
                <c:pt idx="8">
                  <c:v>peter</c:v>
                </c:pt>
                <c:pt idx="9">
                  <c:v>mike</c:v>
                </c:pt>
                <c:pt idx="10">
                  <c:v>martin</c:v>
                </c:pt>
                <c:pt idx="11">
                  <c:v>patterson</c:v>
                </c:pt>
                <c:pt idx="12">
                  <c:v>monro</c:v>
                </c:pt>
                <c:pt idx="13">
                  <c:v>alex</c:v>
                </c:pt>
                <c:pt idx="14">
                  <c:v>obi</c:v>
                </c:pt>
                <c:pt idx="15">
                  <c:v>chris</c:v>
                </c:pt>
              </c:strCache>
            </c:strRef>
          </c:cat>
          <c:val>
            <c:numRef>
              <c:f>Sheet2!$C$4:$C$19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70472"/>
        <c:axId val="429471128"/>
      </c:barChart>
      <c:catAx>
        <c:axId val="42947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471128"/>
        <c:crosses val="autoZero"/>
        <c:auto val="1"/>
        <c:lblAlgn val="ctr"/>
        <c:lblOffset val="100"/>
        <c:noMultiLvlLbl val="0"/>
      </c:catAx>
      <c:valAx>
        <c:axId val="4294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47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Sheet2!$A$4:$A$19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John</c:v>
                </c:pt>
                <c:pt idx="3">
                  <c:v>Kylian </c:v>
                </c:pt>
                <c:pt idx="4">
                  <c:v>Toni</c:v>
                </c:pt>
                <c:pt idx="5">
                  <c:v>Luka</c:v>
                </c:pt>
                <c:pt idx="6">
                  <c:v>Lione </c:v>
                </c:pt>
                <c:pt idx="7">
                  <c:v>lamine</c:v>
                </c:pt>
                <c:pt idx="8">
                  <c:v>peter</c:v>
                </c:pt>
                <c:pt idx="9">
                  <c:v>mike</c:v>
                </c:pt>
                <c:pt idx="10">
                  <c:v>martin</c:v>
                </c:pt>
                <c:pt idx="11">
                  <c:v>patterson</c:v>
                </c:pt>
                <c:pt idx="12">
                  <c:v>monro</c:v>
                </c:pt>
                <c:pt idx="13">
                  <c:v>alex</c:v>
                </c:pt>
                <c:pt idx="14">
                  <c:v>obi</c:v>
                </c:pt>
                <c:pt idx="15">
                  <c:v>chris</c:v>
                </c:pt>
              </c:strCache>
            </c:strRef>
          </c:cat>
          <c:val>
            <c:numRef>
              <c:f>Sheet2!$E$4:$E$19</c:f>
              <c:numCache>
                <c:formatCode>General</c:formatCode>
                <c:ptCount val="16"/>
                <c:pt idx="0">
                  <c:v>93</c:v>
                </c:pt>
                <c:pt idx="1">
                  <c:v>100</c:v>
                </c:pt>
                <c:pt idx="2">
                  <c:v>89</c:v>
                </c:pt>
                <c:pt idx="3">
                  <c:v>87</c:v>
                </c:pt>
                <c:pt idx="4">
                  <c:v>99</c:v>
                </c:pt>
                <c:pt idx="5">
                  <c:v>68</c:v>
                </c:pt>
                <c:pt idx="6">
                  <c:v>97</c:v>
                </c:pt>
                <c:pt idx="7">
                  <c:v>85</c:v>
                </c:pt>
                <c:pt idx="8">
                  <c:v>78</c:v>
                </c:pt>
                <c:pt idx="9">
                  <c:v>88</c:v>
                </c:pt>
                <c:pt idx="10">
                  <c:v>95</c:v>
                </c:pt>
                <c:pt idx="11">
                  <c:v>70</c:v>
                </c:pt>
                <c:pt idx="12">
                  <c:v>45</c:v>
                </c:pt>
                <c:pt idx="13">
                  <c:v>49</c:v>
                </c:pt>
                <c:pt idx="14">
                  <c:v>60</c:v>
                </c:pt>
                <c:pt idx="15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69096"/>
        <c:axId val="442369424"/>
      </c:barChart>
      <c:catAx>
        <c:axId val="44236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369424"/>
        <c:crosses val="autoZero"/>
        <c:auto val="1"/>
        <c:lblAlgn val="ctr"/>
        <c:lblOffset val="100"/>
        <c:noMultiLvlLbl val="0"/>
      </c:catAx>
      <c:valAx>
        <c:axId val="4423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36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philosphy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Sheet2!$A$4:$A$19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John</c:v>
                </c:pt>
                <c:pt idx="3">
                  <c:v>Kylian </c:v>
                </c:pt>
                <c:pt idx="4">
                  <c:v>Toni</c:v>
                </c:pt>
                <c:pt idx="5">
                  <c:v>Luka</c:v>
                </c:pt>
                <c:pt idx="6">
                  <c:v>Lione </c:v>
                </c:pt>
                <c:pt idx="7">
                  <c:v>lamine</c:v>
                </c:pt>
                <c:pt idx="8">
                  <c:v>peter</c:v>
                </c:pt>
                <c:pt idx="9">
                  <c:v>mike</c:v>
                </c:pt>
                <c:pt idx="10">
                  <c:v>martin</c:v>
                </c:pt>
                <c:pt idx="11">
                  <c:v>patterson</c:v>
                </c:pt>
                <c:pt idx="12">
                  <c:v>monro</c:v>
                </c:pt>
                <c:pt idx="13">
                  <c:v>alex</c:v>
                </c:pt>
                <c:pt idx="14">
                  <c:v>obi</c:v>
                </c:pt>
                <c:pt idx="15">
                  <c:v>chris</c:v>
                </c:pt>
              </c:strCache>
            </c:strRef>
          </c:cat>
          <c:val>
            <c:numRef>
              <c:f>Sheet2!$D$4:$D$19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7</c:v>
                </c:pt>
                <c:pt idx="8">
                  <c:v>6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20</c:v>
                </c:pt>
                <c:pt idx="1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308032"/>
        <c:axId val="437311640"/>
      </c:barChart>
      <c:catAx>
        <c:axId val="4373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311640"/>
        <c:crosses val="autoZero"/>
        <c:auto val="1"/>
        <c:lblAlgn val="ctr"/>
        <c:lblOffset val="100"/>
        <c:noMultiLvlLbl val="0"/>
      </c:catAx>
      <c:valAx>
        <c:axId val="4373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3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[jaycode spredsheet.xlsx]Sheet6!PivotTable1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Sheet6!$B$4:$B$8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Sheet7!$G$2:$I$2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trap</c:v>
                </c:pt>
              </c:strCache>
            </c:strRef>
          </c:cat>
          <c:val>
            <c:numRef>
              <c:f>Sheet7!$G$19:$I$19</c:f>
              <c:numCache>
                <c:formatCode>General</c:formatCode>
                <c:ptCount val="3"/>
                <c:pt idx="0">
                  <c:v>238.51</c:v>
                </c:pt>
                <c:pt idx="1">
                  <c:v>269.76</c:v>
                </c:pt>
                <c:pt idx="2">
                  <c:v>276.51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84576"/>
        <c:axId val="543584904"/>
      </c:barChart>
      <c:catAx>
        <c:axId val="5435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584904"/>
        <c:crosses val="autoZero"/>
        <c:auto val="1"/>
        <c:lblAlgn val="ctr"/>
        <c:lblOffset val="100"/>
        <c:noMultiLvlLbl val="0"/>
      </c:catAx>
      <c:valAx>
        <c:axId val="5435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58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Sheet7!$N$2:$O$2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Sheet7!$N$21:$O$21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856"/>
        <c:axId val="338110872"/>
      </c:barChart>
      <c:catAx>
        <c:axId val="48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110872"/>
        <c:crosses val="autoZero"/>
        <c:auto val="1"/>
        <c:lblAlgn val="ctr"/>
        <c:lblOffset val="100"/>
        <c:noMultiLvlLbl val="0"/>
      </c:catAx>
      <c:valAx>
        <c:axId val="3381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Sheet7!$G$42:$I$42</c:f>
              <c:strCache>
                <c:ptCount val="3"/>
                <c:pt idx="0">
                  <c:v>Chicagomuseum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Sheet7!$G$77:$I$77</c:f>
              <c:numCache>
                <c:formatCode>_("$"* #,##0.00_);_("$"* \(#,##0.00\);_("$"* "-"??_);_(@_)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22960"/>
        <c:axId val="544319680"/>
      </c:barChart>
      <c:catAx>
        <c:axId val="5443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319680"/>
        <c:crosses val="autoZero"/>
        <c:auto val="1"/>
        <c:lblAlgn val="ctr"/>
        <c:lblOffset val="100"/>
        <c:noMultiLvlLbl val="0"/>
      </c:catAx>
      <c:valAx>
        <c:axId val="5443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3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10k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Sheet5!$C$2:$C$5</c:f>
              <c:numCache>
                <c:formatCode>0%</c:formatCode>
                <c:ptCount val="4"/>
                <c:pt idx="0" c:formatCode="0%">
                  <c:v>0.09</c:v>
                </c:pt>
                <c:pt idx="1" c:formatCode="0%">
                  <c:v>0.085</c:v>
                </c:pt>
                <c:pt idx="2" c:formatCode="0%">
                  <c:v>0.092</c:v>
                </c:pt>
                <c:pt idx="3" c:formatCode="0%">
                  <c:v>0.08</c:v>
                </c:pt>
              </c:numCache>
            </c:numRef>
          </c:cat>
          <c:val>
            <c:numRef>
              <c:f>Sheet5!$G$2:$G$5</c:f>
              <c:numCache>
                <c:formatCode>_("$"* #,##0.00_);_("$"* \(#,##0.00\);_("$"* "-"??_);_(@_)</c:formatCode>
                <c:ptCount val="4"/>
                <c:pt idx="0">
                  <c:v>75</c:v>
                </c:pt>
                <c:pt idx="1">
                  <c:v>70.8333333333333</c:v>
                </c:pt>
                <c:pt idx="2">
                  <c:v>83.6363636363636</c:v>
                </c:pt>
                <c:pt idx="3">
                  <c:v>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70472"/>
        <c:axId val="543570800"/>
      </c:barChart>
      <c:catAx>
        <c:axId val="543570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570800"/>
        <c:crosses val="autoZero"/>
        <c:auto val="1"/>
        <c:lblAlgn val="ctr"/>
        <c:lblOffset val="100"/>
        <c:noMultiLvlLbl val="0"/>
      </c:catAx>
      <c:valAx>
        <c:axId val="5435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57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257174</xdr:colOff>
      <xdr:row>1</xdr:row>
      <xdr:rowOff>119062</xdr:rowOff>
    </xdr:from>
    <xdr:to>
      <xdr:col>21</xdr:col>
      <xdr:colOff>209549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7430135" y="1617980"/>
        <a:ext cx="4981575" cy="279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18</xdr:row>
      <xdr:rowOff>14287</xdr:rowOff>
    </xdr:from>
    <xdr:to>
      <xdr:col>20</xdr:col>
      <xdr:colOff>552450</xdr:colOff>
      <xdr:row>32</xdr:row>
      <xdr:rowOff>90487</xdr:rowOff>
    </xdr:to>
    <xdr:graphicFrame>
      <xdr:nvGraphicFramePr>
        <xdr:cNvPr id="3" name="Chart 2"/>
        <xdr:cNvGraphicFramePr/>
      </xdr:nvGraphicFramePr>
      <xdr:xfrm>
        <a:off x="7421245" y="4643755"/>
        <a:ext cx="470535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32</xdr:row>
      <xdr:rowOff>166687</xdr:rowOff>
    </xdr:from>
    <xdr:to>
      <xdr:col>21</xdr:col>
      <xdr:colOff>0</xdr:colOff>
      <xdr:row>47</xdr:row>
      <xdr:rowOff>52387</xdr:rowOff>
    </xdr:to>
    <xdr:graphicFrame>
      <xdr:nvGraphicFramePr>
        <xdr:cNvPr id="4" name="Chart 3"/>
        <xdr:cNvGraphicFramePr/>
      </xdr:nvGraphicFramePr>
      <xdr:xfrm>
        <a:off x="7478395" y="7374255"/>
        <a:ext cx="472440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90487</xdr:colOff>
      <xdr:row>3</xdr:row>
      <xdr:rowOff>119062</xdr:rowOff>
    </xdr:from>
    <xdr:to>
      <xdr:col>10</xdr:col>
      <xdr:colOff>395287</xdr:colOff>
      <xdr:row>18</xdr:row>
      <xdr:rowOff>4762</xdr:rowOff>
    </xdr:to>
    <xdr:graphicFrame>
      <xdr:nvGraphicFramePr>
        <xdr:cNvPr id="2" name="Chart 1"/>
        <xdr:cNvGraphicFramePr/>
      </xdr:nvGraphicFramePr>
      <xdr:xfrm>
        <a:off x="2773680" y="671195"/>
        <a:ext cx="470535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114300</xdr:colOff>
      <xdr:row>20</xdr:row>
      <xdr:rowOff>138112</xdr:rowOff>
    </xdr:from>
    <xdr:to>
      <xdr:col>9</xdr:col>
      <xdr:colOff>419100</xdr:colOff>
      <xdr:row>35</xdr:row>
      <xdr:rowOff>23812</xdr:rowOff>
    </xdr:to>
    <xdr:graphicFrame>
      <xdr:nvGraphicFramePr>
        <xdr:cNvPr id="2" name="Chart 1"/>
        <xdr:cNvGraphicFramePr/>
      </xdr:nvGraphicFramePr>
      <xdr:xfrm>
        <a:off x="1371600" y="3820795"/>
        <a:ext cx="714946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21</xdr:row>
      <xdr:rowOff>138112</xdr:rowOff>
    </xdr:from>
    <xdr:to>
      <xdr:col>18</xdr:col>
      <xdr:colOff>404812</xdr:colOff>
      <xdr:row>36</xdr:row>
      <xdr:rowOff>23812</xdr:rowOff>
    </xdr:to>
    <xdr:graphicFrame>
      <xdr:nvGraphicFramePr>
        <xdr:cNvPr id="3" name="Chart 2"/>
        <xdr:cNvGraphicFramePr/>
      </xdr:nvGraphicFramePr>
      <xdr:xfrm>
        <a:off x="10049510" y="4004945"/>
        <a:ext cx="472313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56</xdr:row>
      <xdr:rowOff>71437</xdr:rowOff>
    </xdr:from>
    <xdr:to>
      <xdr:col>17</xdr:col>
      <xdr:colOff>338137</xdr:colOff>
      <xdr:row>70</xdr:row>
      <xdr:rowOff>147637</xdr:rowOff>
    </xdr:to>
    <xdr:graphicFrame>
      <xdr:nvGraphicFramePr>
        <xdr:cNvPr id="4" name="Chart 3"/>
        <xdr:cNvGraphicFramePr/>
      </xdr:nvGraphicFramePr>
      <xdr:xfrm>
        <a:off x="9335135" y="10383520"/>
        <a:ext cx="474218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428625</xdr:colOff>
      <xdr:row>1</xdr:row>
      <xdr:rowOff>71437</xdr:rowOff>
    </xdr:from>
    <xdr:to>
      <xdr:col>15</xdr:col>
      <xdr:colOff>123825</xdr:colOff>
      <xdr:row>15</xdr:row>
      <xdr:rowOff>147637</xdr:rowOff>
    </xdr:to>
    <xdr:graphicFrame>
      <xdr:nvGraphicFramePr>
        <xdr:cNvPr id="2" name="Chart 1"/>
        <xdr:cNvGraphicFramePr/>
      </xdr:nvGraphicFramePr>
      <xdr:xfrm>
        <a:off x="5846445" y="255270"/>
        <a:ext cx="472440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5509.4982835648" refreshedBy="mary" recordCount="171">
  <cacheSource type="worksheet">
    <worksheetSource ref="A2:K173" sheet="Sheet4"/>
  </cacheSource>
  <cacheFields count="11">
    <cacheField name="Month" numFmtId="58"/>
    <cacheField name="Transaction Number" numFmtId="178"/>
    <cacheField name="Product Code" numFmtId="0"/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/>
    <cacheField name="Sale Price" numFmtId="44"/>
    <cacheField name="Profit" numFmtId="44"/>
    <cacheField name="Commision 10%" numFmtId="44"/>
    <cacheField name="Last Name" numFmtId="0"/>
    <cacheField name="First Name" numFmtId="0">
      <sharedItems count="4">
        <s v="Barns"/>
        <s v="Hernandez"/>
        <s v="Smith"/>
        <s v="Johnson"/>
      </sharedItems>
    </cacheField>
    <cacheField name="Sale Locatio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x v="0"/>
    <n v="58.3"/>
    <n v="98.4"/>
    <n v="40.100000000000009"/>
    <n v="8.0200000000000014"/>
    <s v="Chalie"/>
    <x v="0"/>
    <s v="NM"/>
  </r>
  <r>
    <s v="Jan"/>
    <n v="1002"/>
    <n v="2877"/>
    <x v="1"/>
    <n v="11.4"/>
    <n v="16.3"/>
    <n v="4.9000000000000004"/>
    <n v="0.49000000000000005"/>
    <s v="Juan"/>
    <x v="1"/>
    <s v="CA"/>
  </r>
  <r>
    <s v="Jan"/>
    <n v="1003"/>
    <n v="2499"/>
    <x v="2"/>
    <n v="6.2"/>
    <n v="9.1999999999999993"/>
    <n v="2.9999999999999991"/>
    <n v="0.29999999999999993"/>
    <s v="Doug"/>
    <x v="2"/>
    <s v="AZ"/>
  </r>
  <r>
    <s v="Jan"/>
    <n v="1004"/>
    <n v="8722"/>
    <x v="3"/>
    <n v="344"/>
    <n v="502"/>
    <n v="158"/>
    <n v="31.6"/>
    <s v="Chalie"/>
    <x v="0"/>
    <s v="AZ"/>
  </r>
  <r>
    <s v="Jan"/>
    <n v="1005"/>
    <n v="1109"/>
    <x v="4"/>
    <n v="3"/>
    <n v="8"/>
    <n v="5"/>
    <n v="0.5"/>
    <s v="Doug"/>
    <x v="2"/>
    <s v="AZ"/>
  </r>
  <r>
    <s v="Jan"/>
    <n v="1006"/>
    <n v="9822"/>
    <x v="0"/>
    <n v="58.3"/>
    <n v="98.4"/>
    <n v="40.100000000000009"/>
    <n v="8.0200000000000014"/>
    <s v="Doug"/>
    <x v="2"/>
    <s v="AZ"/>
  </r>
  <r>
    <s v="Jan"/>
    <n v="1007"/>
    <n v="1109"/>
    <x v="4"/>
    <n v="3"/>
    <n v="8"/>
    <n v="5"/>
    <n v="0.5"/>
    <s v="Hellen"/>
    <x v="3"/>
    <s v="NM"/>
  </r>
  <r>
    <s v="Jan"/>
    <n v="1008"/>
    <n v="2877"/>
    <x v="1"/>
    <n v="11.4"/>
    <n v="16.3"/>
    <n v="4.9000000000000004"/>
    <n v="0.49000000000000005"/>
    <s v="Doug"/>
    <x v="2"/>
    <s v="NM"/>
  </r>
  <r>
    <s v="Jan"/>
    <n v="1009"/>
    <n v="1109"/>
    <x v="4"/>
    <n v="3"/>
    <n v="8"/>
    <n v="5"/>
    <n v="0.5"/>
    <s v="Doug"/>
    <x v="2"/>
    <s v="AZ"/>
  </r>
  <r>
    <s v="Jan"/>
    <n v="1010"/>
    <n v="2877"/>
    <x v="1"/>
    <n v="11.4"/>
    <n v="16.3"/>
    <n v="4.9000000000000004"/>
    <n v="0.49000000000000005"/>
    <s v="Juan"/>
    <x v="1"/>
    <s v="CO"/>
  </r>
  <r>
    <s v="Jan"/>
    <n v="1011"/>
    <n v="2877"/>
    <x v="1"/>
    <n v="11.4"/>
    <n v="16.3"/>
    <n v="4.9000000000000004"/>
    <n v="0.49000000000000005"/>
    <s v="Juan"/>
    <x v="1"/>
    <s v="AZ"/>
  </r>
  <r>
    <s v="Jan"/>
    <n v="1012"/>
    <n v="4421"/>
    <x v="5"/>
    <n v="45"/>
    <n v="87"/>
    <n v="42"/>
    <n v="8.4"/>
    <s v="Doug"/>
    <x v="2"/>
    <s v="NM"/>
  </r>
  <r>
    <s v="Jan"/>
    <n v="1013"/>
    <n v="9212"/>
    <x v="6"/>
    <n v="4"/>
    <n v="7"/>
    <n v="3"/>
    <n v="0.30000000000000004"/>
    <s v="Hellen"/>
    <x v="3"/>
    <s v="CO"/>
  </r>
  <r>
    <s v="Jan"/>
    <n v="1014"/>
    <n v="8722"/>
    <x v="3"/>
    <n v="344"/>
    <n v="502"/>
    <n v="158"/>
    <n v="31.6"/>
    <s v="Chalie"/>
    <x v="0"/>
    <s v="CA"/>
  </r>
  <r>
    <s v="Jan"/>
    <n v="1015"/>
    <n v="2877"/>
    <x v="1"/>
    <n v="11.4"/>
    <n v="16.3"/>
    <n v="4.9000000000000004"/>
    <n v="0.49000000000000005"/>
    <s v="Hellen"/>
    <x v="3"/>
    <s v="AZ"/>
  </r>
  <r>
    <s v="Jan"/>
    <n v="1016"/>
    <n v="2499"/>
    <x v="2"/>
    <n v="6.2"/>
    <n v="9.1999999999999993"/>
    <n v="2.9999999999999991"/>
    <n v="0.29999999999999993"/>
    <s v="Doug"/>
    <x v="2"/>
    <s v="CA"/>
  </r>
  <r>
    <s v="Feb"/>
    <n v="1017"/>
    <n v="2242"/>
    <x v="7"/>
    <n v="60"/>
    <n v="124"/>
    <n v="64"/>
    <n v="12.8"/>
    <s v="Juan"/>
    <x v="1"/>
    <s v="NM"/>
  </r>
  <r>
    <s v="Feb"/>
    <n v="1018"/>
    <n v="1109"/>
    <x v="4"/>
    <n v="3"/>
    <n v="8"/>
    <n v="5"/>
    <n v="0.5"/>
    <s v="Doug"/>
    <x v="2"/>
    <s v="CA"/>
  </r>
  <r>
    <s v="Feb"/>
    <n v="1019"/>
    <n v="2499"/>
    <x v="2"/>
    <n v="6.2"/>
    <n v="9.1999999999999993"/>
    <n v="2.9999999999999991"/>
    <n v="0.29999999999999993"/>
    <s v="Doug"/>
    <x v="2"/>
    <s v="CO"/>
  </r>
  <r>
    <s v="Feb"/>
    <n v="1020"/>
    <n v="2499"/>
    <x v="2"/>
    <n v="6.2"/>
    <n v="9.1999999999999993"/>
    <n v="2.9999999999999991"/>
    <n v="0.29999999999999993"/>
    <s v="Doug"/>
    <x v="2"/>
    <s v="NV"/>
  </r>
  <r>
    <s v="Feb"/>
    <n v="1021"/>
    <n v="1109"/>
    <x v="4"/>
    <n v="3"/>
    <n v="8"/>
    <n v="5"/>
    <n v="0.5"/>
    <s v="Juan"/>
    <x v="1"/>
    <s v="CO"/>
  </r>
  <r>
    <s v="Feb"/>
    <n v="1022"/>
    <n v="2877"/>
    <x v="1"/>
    <n v="11.4"/>
    <n v="16.3"/>
    <n v="4.9000000000000004"/>
    <n v="0.49000000000000005"/>
    <s v="Doug"/>
    <x v="2"/>
    <s v="UT"/>
  </r>
  <r>
    <s v="Feb"/>
    <n v="1023"/>
    <n v="1109"/>
    <x v="4"/>
    <n v="3"/>
    <n v="8"/>
    <n v="5"/>
    <n v="0.5"/>
    <s v="Hellen"/>
    <x v="3"/>
    <s v="NM"/>
  </r>
  <r>
    <s v="Feb"/>
    <n v="1024"/>
    <n v="9212"/>
    <x v="6"/>
    <n v="4"/>
    <n v="7"/>
    <n v="3"/>
    <n v="0.30000000000000004"/>
    <s v="Juan"/>
    <x v="1"/>
    <s v="UT"/>
  </r>
  <r>
    <s v="Feb"/>
    <n v="1025"/>
    <n v="2877"/>
    <x v="1"/>
    <n v="11.4"/>
    <n v="16.3"/>
    <n v="4.9000000000000004"/>
    <n v="0.49000000000000005"/>
    <s v="Hellen"/>
    <x v="3"/>
    <s v="NV"/>
  </r>
  <r>
    <s v="Feb"/>
    <n v="1026"/>
    <n v="6119"/>
    <x v="8"/>
    <n v="9"/>
    <n v="14"/>
    <n v="5"/>
    <n v="0.5"/>
    <s v="Hellen"/>
    <x v="3"/>
    <s v="NM"/>
  </r>
  <r>
    <s v="Feb"/>
    <n v="1027"/>
    <n v="6119"/>
    <x v="8"/>
    <n v="9"/>
    <n v="14"/>
    <n v="5"/>
    <n v="0.5"/>
    <s v="Chalie"/>
    <x v="0"/>
    <s v="NV"/>
  </r>
  <r>
    <s v="Feb"/>
    <n v="1028"/>
    <n v="8722"/>
    <x v="3"/>
    <n v="344"/>
    <n v="502"/>
    <n v="158"/>
    <n v="31.6"/>
    <s v="Chalie"/>
    <x v="0"/>
    <s v="AZ"/>
  </r>
  <r>
    <s v="Feb"/>
    <n v="1029"/>
    <n v="2499"/>
    <x v="2"/>
    <n v="6.2"/>
    <n v="9.1999999999999993"/>
    <n v="2.9999999999999991"/>
    <n v="0.29999999999999993"/>
    <s v="Juan"/>
    <x v="1"/>
    <s v="AZ"/>
  </r>
  <r>
    <s v="Feb"/>
    <n v="1030"/>
    <n v="4421"/>
    <x v="5"/>
    <n v="45"/>
    <n v="87"/>
    <n v="42"/>
    <n v="8.4"/>
    <s v="Juan"/>
    <x v="1"/>
    <s v="NV"/>
  </r>
  <r>
    <s v="Feb"/>
    <n v="1031"/>
    <n v="1109"/>
    <x v="4"/>
    <n v="3"/>
    <n v="8"/>
    <n v="5"/>
    <n v="0.5"/>
    <s v="Juan"/>
    <x v="1"/>
    <s v="CA"/>
  </r>
  <r>
    <s v="Feb"/>
    <n v="1032"/>
    <n v="2877"/>
    <x v="1"/>
    <n v="11.4"/>
    <n v="16.3"/>
    <n v="4.9000000000000004"/>
    <n v="0.49000000000000005"/>
    <s v="Chalie"/>
    <x v="0"/>
    <s v="AZ"/>
  </r>
  <r>
    <s v="Feb"/>
    <n v="1033"/>
    <n v="9822"/>
    <x v="0"/>
    <n v="58.3"/>
    <n v="98.4"/>
    <n v="40.100000000000009"/>
    <n v="8.0200000000000014"/>
    <s v="Juan"/>
    <x v="1"/>
    <s v="CA"/>
  </r>
  <r>
    <s v="Feb"/>
    <n v="1034"/>
    <n v="2877"/>
    <x v="1"/>
    <n v="11.4"/>
    <n v="16.3"/>
    <n v="4.9000000000000004"/>
    <n v="0.49000000000000005"/>
    <s v="Juan"/>
    <x v="1"/>
    <s v="CO"/>
  </r>
  <r>
    <s v="Mar"/>
    <n v="1035"/>
    <n v="2499"/>
    <x v="2"/>
    <n v="6.2"/>
    <n v="9.1999999999999993"/>
    <n v="2.9999999999999991"/>
    <n v="0.29999999999999993"/>
    <s v="Hellen"/>
    <x v="3"/>
    <s v="CA"/>
  </r>
  <r>
    <s v="Mar"/>
    <n v="1036"/>
    <n v="2499"/>
    <x v="2"/>
    <n v="6.2"/>
    <n v="9.1999999999999993"/>
    <n v="2.9999999999999991"/>
    <n v="0.29999999999999993"/>
    <s v="Juan"/>
    <x v="1"/>
    <s v="NV"/>
  </r>
  <r>
    <s v="Mar"/>
    <n v="1037"/>
    <n v="6622"/>
    <x v="9"/>
    <n v="42"/>
    <n v="77"/>
    <n v="35"/>
    <n v="7"/>
    <s v="Juan"/>
    <x v="1"/>
    <s v="NV"/>
  </r>
  <r>
    <s v="Mar"/>
    <n v="1038"/>
    <n v="2499"/>
    <x v="2"/>
    <n v="6.2"/>
    <n v="9.1999999999999993"/>
    <n v="2.9999999999999991"/>
    <n v="0.29999999999999993"/>
    <s v="Juan"/>
    <x v="1"/>
    <s v="NV"/>
  </r>
  <r>
    <s v="Mar"/>
    <n v="1039"/>
    <n v="2877"/>
    <x v="1"/>
    <n v="11.4"/>
    <n v="16.3"/>
    <n v="4.9000000000000004"/>
    <n v="0.49000000000000005"/>
    <s v="Juan"/>
    <x v="1"/>
    <s v="CA"/>
  </r>
  <r>
    <s v="Mar"/>
    <n v="1040"/>
    <n v="1109"/>
    <x v="4"/>
    <n v="3"/>
    <n v="8"/>
    <n v="5"/>
    <n v="0.5"/>
    <s v="Juan"/>
    <x v="1"/>
    <s v="AZ"/>
  </r>
  <r>
    <s v="Mar"/>
    <n v="1041"/>
    <n v="2499"/>
    <x v="2"/>
    <n v="6.2"/>
    <n v="9.1999999999999993"/>
    <n v="2.9999999999999991"/>
    <n v="0.29999999999999993"/>
    <s v="Chalie"/>
    <x v="0"/>
    <s v="NM"/>
  </r>
  <r>
    <s v="Mar"/>
    <n v="1042"/>
    <n v="8722"/>
    <x v="3"/>
    <n v="344"/>
    <n v="502"/>
    <n v="158"/>
    <n v="31.6"/>
    <s v="Doug"/>
    <x v="2"/>
    <s v="NM"/>
  </r>
  <r>
    <s v="Mar"/>
    <n v="1043"/>
    <n v="2242"/>
    <x v="7"/>
    <n v="60"/>
    <n v="124"/>
    <n v="64"/>
    <n v="12.8"/>
    <s v="Doug"/>
    <x v="2"/>
    <s v="CA"/>
  </r>
  <r>
    <s v="Mar"/>
    <n v="1044"/>
    <n v="2877"/>
    <x v="1"/>
    <n v="11.4"/>
    <n v="16.3"/>
    <n v="4.9000000000000004"/>
    <n v="0.49000000000000005"/>
    <s v="Doug"/>
    <x v="2"/>
    <s v="CA"/>
  </r>
  <r>
    <s v="Mar"/>
    <n v="1045"/>
    <n v="8722"/>
    <x v="3"/>
    <n v="344"/>
    <n v="502"/>
    <n v="158"/>
    <n v="31.6"/>
    <s v="Hellen"/>
    <x v="3"/>
    <s v="AZ"/>
  </r>
  <r>
    <s v="Mar"/>
    <n v="1046"/>
    <n v="6119"/>
    <x v="8"/>
    <n v="9"/>
    <n v="14"/>
    <n v="5"/>
    <n v="0.5"/>
    <s v="Juan"/>
    <x v="1"/>
    <s v="UT"/>
  </r>
  <r>
    <s v="Mar"/>
    <n v="1047"/>
    <n v="6622"/>
    <x v="9"/>
    <n v="42"/>
    <n v="77"/>
    <n v="35"/>
    <n v="7"/>
    <s v="Hellen"/>
    <x v="3"/>
    <s v="AZ"/>
  </r>
  <r>
    <s v="Mar"/>
    <n v="1048"/>
    <n v="8722"/>
    <x v="3"/>
    <n v="344"/>
    <n v="502"/>
    <n v="158"/>
    <n v="31.6"/>
    <s v="Chalie"/>
    <x v="0"/>
    <s v="AZ"/>
  </r>
  <r>
    <s v="April"/>
    <n v="1049"/>
    <n v="2499"/>
    <x v="2"/>
    <n v="6.2"/>
    <n v="9.1999999999999993"/>
    <n v="2.9999999999999991"/>
    <n v="0.29999999999999993"/>
    <s v="Chalie"/>
    <x v="0"/>
    <s v="CO"/>
  </r>
  <r>
    <s v="April"/>
    <n v="1050"/>
    <n v="2877"/>
    <x v="1"/>
    <n v="11.4"/>
    <n v="16.3"/>
    <n v="4.9000000000000004"/>
    <n v="0.49000000000000005"/>
    <s v="Chalie"/>
    <x v="0"/>
    <s v="AZ"/>
  </r>
  <r>
    <s v="April"/>
    <n v="1051"/>
    <n v="6119"/>
    <x v="8"/>
    <n v="9"/>
    <n v="14"/>
    <n v="5"/>
    <n v="0.5"/>
    <s v="Doug"/>
    <x v="2"/>
    <s v="UT"/>
  </r>
  <r>
    <s v="April"/>
    <n v="1052"/>
    <n v="6622"/>
    <x v="9"/>
    <n v="42"/>
    <n v="77"/>
    <n v="35"/>
    <n v="7"/>
    <s v="Doug"/>
    <x v="2"/>
    <s v="AZ"/>
  </r>
  <r>
    <s v="April"/>
    <n v="1053"/>
    <n v="2242"/>
    <x v="7"/>
    <n v="60"/>
    <n v="124"/>
    <n v="64"/>
    <n v="12.8"/>
    <s v="Chalie"/>
    <x v="0"/>
    <s v="CA"/>
  </r>
  <r>
    <s v="April"/>
    <n v="1054"/>
    <n v="4421"/>
    <x v="5"/>
    <n v="45"/>
    <n v="87"/>
    <n v="42"/>
    <n v="8.4"/>
    <s v="Doug"/>
    <x v="2"/>
    <s v="NV"/>
  </r>
  <r>
    <s v="April"/>
    <n v="1055"/>
    <n v="6119"/>
    <x v="8"/>
    <n v="9"/>
    <n v="14"/>
    <n v="5"/>
    <n v="0.5"/>
    <s v="Juan"/>
    <x v="1"/>
    <s v="NV"/>
  </r>
  <r>
    <s v="April"/>
    <n v="1056"/>
    <n v="1109"/>
    <x v="4"/>
    <n v="3"/>
    <n v="8"/>
    <n v="5"/>
    <n v="0.5"/>
    <s v="Doug"/>
    <x v="2"/>
    <s v="CA"/>
  </r>
  <r>
    <s v="April"/>
    <n v="1057"/>
    <n v="2499"/>
    <x v="2"/>
    <n v="6.2"/>
    <n v="9.1999999999999993"/>
    <n v="2.9999999999999991"/>
    <n v="0.29999999999999993"/>
    <s v="Juan"/>
    <x v="1"/>
    <s v="CA"/>
  </r>
  <r>
    <s v="April"/>
    <n v="1058"/>
    <n v="6119"/>
    <x v="8"/>
    <n v="9"/>
    <n v="14"/>
    <n v="5"/>
    <n v="0.5"/>
    <s v="Hellen"/>
    <x v="3"/>
    <s v="AZ"/>
  </r>
  <r>
    <s v="April"/>
    <n v="1059"/>
    <n v="2242"/>
    <x v="7"/>
    <n v="60"/>
    <n v="124"/>
    <n v="64"/>
    <n v="12.8"/>
    <s v="Doug"/>
    <x v="2"/>
    <s v="AZ"/>
  </r>
  <r>
    <s v="April"/>
    <n v="1060"/>
    <n v="6119"/>
    <x v="8"/>
    <n v="9"/>
    <n v="14"/>
    <n v="5"/>
    <n v="0.5"/>
    <s v="Doug"/>
    <x v="2"/>
    <s v="NV"/>
  </r>
  <r>
    <s v="May"/>
    <n v="1061"/>
    <n v="1109"/>
    <x v="4"/>
    <n v="3"/>
    <n v="8"/>
    <n v="5"/>
    <n v="0.5"/>
    <s v="Doug"/>
    <x v="2"/>
    <s v="NV"/>
  </r>
  <r>
    <s v="May"/>
    <n v="1062"/>
    <n v="2499"/>
    <x v="2"/>
    <n v="6.2"/>
    <n v="9.1999999999999993"/>
    <n v="2.9999999999999991"/>
    <n v="0.29999999999999993"/>
    <s v="Chalie"/>
    <x v="0"/>
    <s v="AZ"/>
  </r>
  <r>
    <s v="May"/>
    <n v="1063"/>
    <n v="1109"/>
    <x v="4"/>
    <n v="3"/>
    <n v="8"/>
    <n v="5"/>
    <n v="0.5"/>
    <s v="Doug"/>
    <x v="2"/>
    <s v="CA"/>
  </r>
  <r>
    <s v="May"/>
    <n v="1064"/>
    <n v="2499"/>
    <x v="2"/>
    <n v="6.2"/>
    <n v="9.1999999999999993"/>
    <n v="2.9999999999999991"/>
    <n v="0.29999999999999993"/>
    <s v="Hellen"/>
    <x v="3"/>
    <s v="AZ"/>
  </r>
  <r>
    <s v="May"/>
    <n v="1065"/>
    <n v="2499"/>
    <x v="2"/>
    <n v="6.2"/>
    <n v="9.1999999999999993"/>
    <n v="2.9999999999999991"/>
    <n v="0.29999999999999993"/>
    <s v="Doug"/>
    <x v="2"/>
    <s v="NM"/>
  </r>
  <r>
    <s v="May"/>
    <n v="1066"/>
    <n v="2877"/>
    <x v="1"/>
    <n v="11.4"/>
    <n v="16.3"/>
    <n v="4.9000000000000004"/>
    <n v="0.49000000000000005"/>
    <s v="Doug"/>
    <x v="2"/>
    <s v="NV"/>
  </r>
  <r>
    <s v="May"/>
    <n v="1067"/>
    <n v="2877"/>
    <x v="1"/>
    <n v="11.4"/>
    <n v="16.3"/>
    <n v="4.9000000000000004"/>
    <n v="0.49000000000000005"/>
    <s v="Doug"/>
    <x v="2"/>
    <s v="UT"/>
  </r>
  <r>
    <s v="May"/>
    <n v="1068"/>
    <n v="6119"/>
    <x v="8"/>
    <n v="9"/>
    <n v="14"/>
    <n v="5"/>
    <n v="0.5"/>
    <s v="Juan"/>
    <x v="1"/>
    <s v="CA"/>
  </r>
  <r>
    <s v="May"/>
    <n v="1069"/>
    <n v="1109"/>
    <x v="4"/>
    <n v="3"/>
    <n v="8"/>
    <n v="5"/>
    <n v="0.5"/>
    <s v="Doug"/>
    <x v="2"/>
    <s v="AZ"/>
  </r>
  <r>
    <s v="May"/>
    <n v="1070"/>
    <n v="2499"/>
    <x v="2"/>
    <n v="6.2"/>
    <n v="9.1999999999999993"/>
    <n v="2.9999999999999991"/>
    <n v="0.29999999999999993"/>
    <s v="Hellen"/>
    <x v="3"/>
    <s v="AZ"/>
  </r>
  <r>
    <s v="May"/>
    <n v="1071"/>
    <n v="1109"/>
    <x v="4"/>
    <n v="3"/>
    <n v="8"/>
    <n v="5"/>
    <n v="0.5"/>
    <s v="Chalie"/>
    <x v="0"/>
    <s v="AZ"/>
  </r>
  <r>
    <s v="May"/>
    <n v="1072"/>
    <n v="1109"/>
    <x v="4"/>
    <n v="3"/>
    <n v="8"/>
    <n v="5"/>
    <n v="0.5"/>
    <s v="Doug"/>
    <x v="2"/>
    <s v="NV"/>
  </r>
  <r>
    <s v="May"/>
    <n v="1073"/>
    <n v="6622"/>
    <x v="9"/>
    <n v="42"/>
    <n v="77"/>
    <n v="35"/>
    <n v="7"/>
    <s v="Doug"/>
    <x v="2"/>
    <s v="CA"/>
  </r>
  <r>
    <s v="May"/>
    <n v="1074"/>
    <n v="2877"/>
    <x v="1"/>
    <n v="11.4"/>
    <n v="16.3"/>
    <n v="4.9000000000000004"/>
    <n v="0.49000000000000005"/>
    <s v="Doug"/>
    <x v="2"/>
    <s v="AZ"/>
  </r>
  <r>
    <s v="May"/>
    <n v="1075"/>
    <n v="1109"/>
    <x v="4"/>
    <n v="3"/>
    <n v="8"/>
    <n v="5"/>
    <n v="0.5"/>
    <s v="Hellen"/>
    <x v="3"/>
    <s v="CA"/>
  </r>
  <r>
    <s v="May"/>
    <n v="1076"/>
    <n v="1109"/>
    <x v="4"/>
    <n v="3"/>
    <n v="8"/>
    <n v="5"/>
    <n v="0.5"/>
    <s v="Juan"/>
    <x v="1"/>
    <s v="AZ"/>
  </r>
  <r>
    <s v="May"/>
    <n v="1077"/>
    <n v="9822"/>
    <x v="0"/>
    <n v="58.3"/>
    <n v="98.4"/>
    <n v="40.100000000000009"/>
    <n v="8.0200000000000014"/>
    <s v="Hellen"/>
    <x v="3"/>
    <s v="AZ"/>
  </r>
  <r>
    <s v="May"/>
    <n v="1078"/>
    <n v="2877"/>
    <x v="1"/>
    <n v="11.4"/>
    <n v="16.3"/>
    <n v="4.9000000000000004"/>
    <n v="0.49000000000000005"/>
    <s v="Juan"/>
    <x v="1"/>
    <s v="NV"/>
  </r>
  <r>
    <s v="June"/>
    <n v="1079"/>
    <n v="2877"/>
    <x v="1"/>
    <n v="11.4"/>
    <n v="16.3"/>
    <n v="4.9000000000000004"/>
    <n v="0.49000000000000005"/>
    <s v="Juan"/>
    <x v="1"/>
    <s v="NM"/>
  </r>
  <r>
    <s v="June"/>
    <n v="1080"/>
    <n v="4421"/>
    <x v="5"/>
    <n v="45"/>
    <n v="87"/>
    <n v="42"/>
    <n v="8.4"/>
    <s v="Doug"/>
    <x v="2"/>
    <s v="CA"/>
  </r>
  <r>
    <s v="June"/>
    <n v="1081"/>
    <n v="6119"/>
    <x v="8"/>
    <n v="9"/>
    <n v="14"/>
    <n v="5"/>
    <n v="0.5"/>
    <s v="Doug"/>
    <x v="2"/>
    <s v="UT"/>
  </r>
  <r>
    <s v="June"/>
    <n v="1082"/>
    <n v="1109"/>
    <x v="4"/>
    <n v="3"/>
    <n v="8"/>
    <n v="5"/>
    <n v="0.5"/>
    <s v="Chalie"/>
    <x v="0"/>
    <s v="CA"/>
  </r>
  <r>
    <s v="June"/>
    <n v="1083"/>
    <n v="1109"/>
    <x v="4"/>
    <n v="3"/>
    <n v="8"/>
    <n v="5"/>
    <n v="0.5"/>
    <s v="Chalie"/>
    <x v="0"/>
    <s v="NV"/>
  </r>
  <r>
    <s v="June"/>
    <n v="1084"/>
    <n v="6119"/>
    <x v="8"/>
    <n v="9"/>
    <n v="14"/>
    <n v="5"/>
    <n v="0.5"/>
    <s v="Chalie"/>
    <x v="0"/>
    <s v="AZ"/>
  </r>
  <r>
    <s v="June"/>
    <n v="1085"/>
    <n v="9822"/>
    <x v="0"/>
    <n v="58.3"/>
    <n v="98.4"/>
    <n v="40.100000000000009"/>
    <n v="8.0200000000000014"/>
    <s v="Doug"/>
    <x v="2"/>
    <s v="NV"/>
  </r>
  <r>
    <s v="June"/>
    <n v="1086"/>
    <n v="1109"/>
    <x v="4"/>
    <n v="3"/>
    <n v="8"/>
    <n v="5"/>
    <n v="0.5"/>
    <s v="Hellen"/>
    <x v="3"/>
    <s v="AZ"/>
  </r>
  <r>
    <s v="June"/>
    <n v="1087"/>
    <n v="2499"/>
    <x v="2"/>
    <n v="6.2"/>
    <n v="9.1999999999999993"/>
    <n v="2.9999999999999991"/>
    <n v="0.29999999999999993"/>
    <s v="Chalie"/>
    <x v="0"/>
    <s v="CA"/>
  </r>
  <r>
    <s v="June"/>
    <n v="1088"/>
    <n v="2499"/>
    <x v="2"/>
    <n v="6.2"/>
    <n v="9.1999999999999993"/>
    <n v="2.9999999999999991"/>
    <n v="0.29999999999999993"/>
    <s v="Chalie"/>
    <x v="0"/>
    <s v="NM"/>
  </r>
  <r>
    <s v="June"/>
    <n v="1089"/>
    <n v="6119"/>
    <x v="8"/>
    <n v="9"/>
    <n v="14"/>
    <n v="5"/>
    <n v="0.5"/>
    <s v="Doug"/>
    <x v="2"/>
    <s v="NV"/>
  </r>
  <r>
    <s v="June"/>
    <n v="1090"/>
    <n v="2877"/>
    <x v="1"/>
    <n v="11.4"/>
    <n v="16.3"/>
    <n v="4.9000000000000004"/>
    <n v="0.49000000000000005"/>
    <s v="Chalie"/>
    <x v="0"/>
    <s v="CA"/>
  </r>
  <r>
    <s v="June"/>
    <n v="1091"/>
    <n v="2877"/>
    <x v="1"/>
    <n v="11.4"/>
    <n v="16.3"/>
    <n v="4.9000000000000004"/>
    <n v="0.49000000000000005"/>
    <s v="Hellen"/>
    <x v="3"/>
    <s v="NV"/>
  </r>
  <r>
    <s v="June"/>
    <n v="1092"/>
    <n v="2877"/>
    <x v="1"/>
    <n v="11.4"/>
    <n v="16.3"/>
    <n v="4.9000000000000004"/>
    <n v="0.49000000000000005"/>
    <s v="Doug"/>
    <x v="2"/>
    <s v="CA"/>
  </r>
  <r>
    <s v="June"/>
    <n v="1093"/>
    <n v="6119"/>
    <x v="8"/>
    <n v="9"/>
    <n v="14"/>
    <n v="5"/>
    <n v="0.5"/>
    <s v="Juan"/>
    <x v="1"/>
    <s v="AZ"/>
  </r>
  <r>
    <s v="June"/>
    <n v="1094"/>
    <n v="6119"/>
    <x v="8"/>
    <n v="9"/>
    <n v="14"/>
    <n v="5"/>
    <n v="0.5"/>
    <s v="Doug"/>
    <x v="2"/>
    <s v="CA"/>
  </r>
  <r>
    <s v="June"/>
    <n v="1095"/>
    <n v="2499"/>
    <x v="2"/>
    <n v="6.2"/>
    <n v="9.1999999999999993"/>
    <n v="2.9999999999999991"/>
    <n v="0.29999999999999993"/>
    <s v="Hellen"/>
    <x v="3"/>
    <s v="AZ"/>
  </r>
  <r>
    <s v="June"/>
    <n v="1096"/>
    <n v="6119"/>
    <x v="8"/>
    <n v="9"/>
    <n v="14"/>
    <n v="5"/>
    <n v="0.5"/>
    <s v="Doug"/>
    <x v="2"/>
    <s v="AZ"/>
  </r>
  <r>
    <s v="June"/>
    <n v="1097"/>
    <n v="9212"/>
    <x v="6"/>
    <n v="4"/>
    <n v="7"/>
    <n v="3"/>
    <n v="0.30000000000000004"/>
    <s v="Hellen"/>
    <x v="3"/>
    <s v="NV"/>
  </r>
  <r>
    <s v="June"/>
    <n v="1098"/>
    <n v="2877"/>
    <x v="1"/>
    <n v="11.4"/>
    <n v="16.3"/>
    <n v="4.9000000000000004"/>
    <n v="0.49000000000000005"/>
    <s v="Juan"/>
    <x v="1"/>
    <s v="NM"/>
  </r>
  <r>
    <s v="July"/>
    <n v="1099"/>
    <n v="2877"/>
    <x v="1"/>
    <n v="11.4"/>
    <n v="16.3"/>
    <n v="4.9000000000000004"/>
    <n v="0.49000000000000005"/>
    <s v="Doug"/>
    <x v="2"/>
    <s v="CA"/>
  </r>
  <r>
    <s v="July"/>
    <n v="1100"/>
    <n v="6119"/>
    <x v="8"/>
    <n v="9"/>
    <n v="14"/>
    <n v="5"/>
    <n v="0.5"/>
    <s v="Chalie"/>
    <x v="0"/>
    <s v="UT"/>
  </r>
  <r>
    <s v="July"/>
    <n v="1101"/>
    <n v="2499"/>
    <x v="2"/>
    <n v="6.2"/>
    <n v="9.1999999999999993"/>
    <n v="2.9999999999999991"/>
    <n v="0.29999999999999993"/>
    <s v="Doug"/>
    <x v="2"/>
    <s v="CA"/>
  </r>
  <r>
    <s v="July"/>
    <n v="1102"/>
    <n v="2242"/>
    <x v="7"/>
    <n v="60"/>
    <n v="124"/>
    <n v="64"/>
    <n v="12.8"/>
    <s v="Juan"/>
    <x v="1"/>
    <s v="NV"/>
  </r>
  <r>
    <s v="July"/>
    <n v="1103"/>
    <n v="2877"/>
    <x v="1"/>
    <n v="11.4"/>
    <n v="16.3"/>
    <n v="4.9000000000000004"/>
    <n v="0.49000000000000005"/>
    <s v="Juan"/>
    <x v="1"/>
    <s v="AZ"/>
  </r>
  <r>
    <s v="July"/>
    <n v="1104"/>
    <n v="2877"/>
    <x v="1"/>
    <n v="11.4"/>
    <n v="16.3"/>
    <n v="4.9000000000000004"/>
    <n v="0.49000000000000005"/>
    <s v="Doug"/>
    <x v="2"/>
    <s v="NV"/>
  </r>
  <r>
    <s v="July"/>
    <n v="1105"/>
    <n v="2499"/>
    <x v="2"/>
    <n v="6.2"/>
    <n v="9.1999999999999993"/>
    <n v="2.9999999999999991"/>
    <n v="0.29999999999999993"/>
    <s v="Juan"/>
    <x v="1"/>
    <s v="AZ"/>
  </r>
  <r>
    <s v="July"/>
    <n v="1106"/>
    <n v="9822"/>
    <x v="0"/>
    <n v="58.3"/>
    <n v="98.4"/>
    <n v="40.100000000000009"/>
    <n v="8.0200000000000014"/>
    <s v="Juan"/>
    <x v="1"/>
    <s v="CA"/>
  </r>
  <r>
    <s v="July"/>
    <n v="1107"/>
    <n v="1109"/>
    <x v="4"/>
    <n v="3"/>
    <n v="8"/>
    <n v="5"/>
    <n v="0.5"/>
    <s v="Hellen"/>
    <x v="3"/>
    <s v="NM"/>
  </r>
  <r>
    <s v="July"/>
    <n v="1108"/>
    <n v="9822"/>
    <x v="0"/>
    <n v="58.3"/>
    <n v="98.4"/>
    <n v="40.100000000000009"/>
    <n v="8.0200000000000014"/>
    <s v="Doug"/>
    <x v="2"/>
    <s v="NV"/>
  </r>
  <r>
    <s v="July"/>
    <n v="1109"/>
    <n v="8722"/>
    <x v="3"/>
    <n v="344"/>
    <n v="502"/>
    <n v="158"/>
    <n v="31.6"/>
    <s v="Juan"/>
    <x v="1"/>
    <s v="CA"/>
  </r>
  <r>
    <s v="July"/>
    <n v="1110"/>
    <n v="8722"/>
    <x v="3"/>
    <n v="344"/>
    <n v="502"/>
    <n v="158"/>
    <n v="31.6"/>
    <s v="Hellen"/>
    <x v="3"/>
    <s v="NV"/>
  </r>
  <r>
    <s v="July"/>
    <n v="1111"/>
    <n v="6622"/>
    <x v="9"/>
    <n v="42"/>
    <n v="77"/>
    <n v="35"/>
    <n v="7"/>
    <s v="Hellen"/>
    <x v="3"/>
    <s v="CA"/>
  </r>
  <r>
    <s v="July"/>
    <n v="1112"/>
    <n v="6622"/>
    <x v="9"/>
    <n v="42"/>
    <n v="77"/>
    <n v="35"/>
    <n v="7"/>
    <s v="Doug"/>
    <x v="2"/>
    <s v="AZ"/>
  </r>
  <r>
    <s v="July"/>
    <n v="1113"/>
    <n v="9822"/>
    <x v="0"/>
    <n v="58.3"/>
    <n v="98.4"/>
    <n v="40.100000000000009"/>
    <n v="8.0200000000000014"/>
    <s v="Chalie"/>
    <x v="0"/>
    <s v="CA"/>
  </r>
  <r>
    <s v="July"/>
    <n v="1114"/>
    <n v="2242"/>
    <x v="7"/>
    <n v="60"/>
    <n v="124"/>
    <n v="64"/>
    <n v="12.8"/>
    <s v="Juan"/>
    <x v="1"/>
    <s v="AZ"/>
  </r>
  <r>
    <s v="July"/>
    <n v="1115"/>
    <n v="8722"/>
    <x v="3"/>
    <n v="344"/>
    <n v="502"/>
    <n v="158"/>
    <n v="31.6"/>
    <s v="Chalie"/>
    <x v="0"/>
    <s v="AZ"/>
  </r>
  <r>
    <s v="July"/>
    <n v="1116"/>
    <n v="6622"/>
    <x v="9"/>
    <n v="42"/>
    <n v="77"/>
    <n v="35"/>
    <n v="7"/>
    <s v="Doug"/>
    <x v="2"/>
    <s v="NV"/>
  </r>
  <r>
    <s v="July"/>
    <n v="1117"/>
    <n v="8722"/>
    <x v="3"/>
    <n v="344"/>
    <n v="502"/>
    <n v="158"/>
    <n v="31.6"/>
    <s v="Hellen"/>
    <x v="3"/>
    <s v="NM"/>
  </r>
  <r>
    <s v="July"/>
    <n v="1118"/>
    <n v="9822"/>
    <x v="0"/>
    <n v="58.3"/>
    <n v="98.4"/>
    <n v="40.100000000000009"/>
    <n v="8.0200000000000014"/>
    <s v="Juan"/>
    <x v="1"/>
    <s v="CA"/>
  </r>
  <r>
    <s v="July"/>
    <n v="1119"/>
    <n v="2242"/>
    <x v="7"/>
    <n v="60"/>
    <n v="124"/>
    <n v="64"/>
    <n v="12.8"/>
    <s v="Chalie"/>
    <x v="0"/>
    <s v="UT"/>
  </r>
  <r>
    <s v="July"/>
    <n v="1120"/>
    <n v="2242"/>
    <x v="7"/>
    <n v="60"/>
    <n v="124"/>
    <n v="64"/>
    <n v="12.8"/>
    <s v="Doug"/>
    <x v="2"/>
    <s v="CA"/>
  </r>
  <r>
    <s v="July"/>
    <n v="1121"/>
    <n v="4421"/>
    <x v="5"/>
    <n v="45"/>
    <n v="87"/>
    <n v="42"/>
    <n v="8.4"/>
    <s v="Doug"/>
    <x v="2"/>
    <s v="NV"/>
  </r>
  <r>
    <s v="July"/>
    <n v="1122"/>
    <n v="8722"/>
    <x v="3"/>
    <n v="344"/>
    <n v="502"/>
    <n v="158"/>
    <n v="31.6"/>
    <s v="Doug"/>
    <x v="2"/>
    <s v="AZ"/>
  </r>
  <r>
    <s v="July"/>
    <n v="1123"/>
    <n v="9822"/>
    <x v="0"/>
    <n v="58.3"/>
    <n v="98.4"/>
    <n v="40.100000000000009"/>
    <n v="8.0200000000000014"/>
    <s v="Doug"/>
    <x v="2"/>
    <s v="NV"/>
  </r>
  <r>
    <s v="July"/>
    <n v="1124"/>
    <n v="4421"/>
    <x v="5"/>
    <n v="45"/>
    <n v="87"/>
    <n v="42"/>
    <n v="8.4"/>
    <s v="Doug"/>
    <x v="2"/>
    <s v="AZ"/>
  </r>
  <r>
    <s v="Aug"/>
    <n v="1125"/>
    <n v="2242"/>
    <x v="7"/>
    <n v="60"/>
    <n v="124"/>
    <n v="64"/>
    <n v="12.8"/>
    <s v="Doug"/>
    <x v="2"/>
    <s v="CA"/>
  </r>
  <r>
    <s v="Aug"/>
    <n v="1126"/>
    <n v="9212"/>
    <x v="6"/>
    <n v="4"/>
    <n v="7"/>
    <n v="3"/>
    <n v="0.30000000000000004"/>
    <s v="Doug"/>
    <x v="2"/>
    <s v="NM"/>
  </r>
  <r>
    <s v="Aug"/>
    <n v="1127"/>
    <n v="8722"/>
    <x v="3"/>
    <n v="344"/>
    <n v="502"/>
    <n v="158"/>
    <n v="31.6"/>
    <s v="Chalie"/>
    <x v="0"/>
    <s v="NV"/>
  </r>
  <r>
    <s v="Aug"/>
    <n v="1128"/>
    <n v="6622"/>
    <x v="9"/>
    <n v="42"/>
    <n v="77"/>
    <n v="35"/>
    <n v="7"/>
    <s v="Juan"/>
    <x v="1"/>
    <s v="CA"/>
  </r>
  <r>
    <s v="Aug"/>
    <n v="1129"/>
    <n v="9822"/>
    <x v="0"/>
    <n v="58.3"/>
    <n v="98.4"/>
    <n v="40.100000000000009"/>
    <n v="8.0200000000000014"/>
    <s v="Hellen"/>
    <x v="3"/>
    <s v="NV"/>
  </r>
  <r>
    <s v="Aug"/>
    <n v="1130"/>
    <n v="4421"/>
    <x v="5"/>
    <n v="45"/>
    <n v="87"/>
    <n v="42"/>
    <n v="8.4"/>
    <s v="Hellen"/>
    <x v="3"/>
    <s v="CA"/>
  </r>
  <r>
    <s v="Aug"/>
    <n v="1131"/>
    <n v="9212"/>
    <x v="6"/>
    <n v="4"/>
    <n v="7"/>
    <n v="3"/>
    <n v="0.30000000000000004"/>
    <s v="Hellen"/>
    <x v="3"/>
    <s v="AZ"/>
  </r>
  <r>
    <s v="Aug"/>
    <n v="1132"/>
    <n v="9212"/>
    <x v="6"/>
    <n v="4"/>
    <n v="7"/>
    <n v="3"/>
    <n v="0.30000000000000004"/>
    <s v="Hellen"/>
    <x v="3"/>
    <s v="CA"/>
  </r>
  <r>
    <s v="Aug"/>
    <n v="1133"/>
    <n v="9822"/>
    <x v="0"/>
    <n v="58.3"/>
    <n v="98.4"/>
    <n v="40.100000000000009"/>
    <n v="8.0200000000000014"/>
    <s v="Chalie"/>
    <x v="0"/>
    <s v="AZ"/>
  </r>
  <r>
    <s v="Aug"/>
    <n v="1134"/>
    <n v="9822"/>
    <x v="0"/>
    <n v="58.3"/>
    <n v="98.4"/>
    <n v="40.100000000000009"/>
    <n v="8.0200000000000014"/>
    <s v="Doug"/>
    <x v="2"/>
    <s v="AZ"/>
  </r>
  <r>
    <s v="Aug"/>
    <n v="1135"/>
    <n v="8722"/>
    <x v="3"/>
    <n v="344"/>
    <n v="502"/>
    <n v="158"/>
    <n v="31.6"/>
    <s v="Chalie"/>
    <x v="0"/>
    <s v="NV"/>
  </r>
  <r>
    <s v="Aug"/>
    <n v="1136"/>
    <n v="2242"/>
    <x v="7"/>
    <n v="60"/>
    <n v="124"/>
    <n v="64"/>
    <n v="12.8"/>
    <s v="Doug"/>
    <x v="2"/>
    <s v="NM"/>
  </r>
  <r>
    <s v="Aug"/>
    <n v="1137"/>
    <n v="9822"/>
    <x v="0"/>
    <n v="58.3"/>
    <n v="98.4"/>
    <n v="40.100000000000009"/>
    <n v="8.0200000000000014"/>
    <s v="Juan"/>
    <x v="1"/>
    <s v="CA"/>
  </r>
  <r>
    <s v="Aug"/>
    <n v="1138"/>
    <n v="8722"/>
    <x v="3"/>
    <n v="344"/>
    <n v="502"/>
    <n v="158"/>
    <n v="31.6"/>
    <s v="Chalie"/>
    <x v="0"/>
    <s v="UT"/>
  </r>
  <r>
    <s v="Aug"/>
    <n v="1139"/>
    <n v="4421"/>
    <x v="5"/>
    <n v="45"/>
    <n v="87"/>
    <n v="42"/>
    <n v="8.4"/>
    <s v="Doug"/>
    <x v="2"/>
    <s v="CA"/>
  </r>
  <r>
    <s v="Aug"/>
    <n v="1140"/>
    <n v="4421"/>
    <x v="5"/>
    <n v="45"/>
    <n v="87"/>
    <n v="42"/>
    <n v="8.4"/>
    <s v="Juan"/>
    <x v="1"/>
    <s v="NV"/>
  </r>
  <r>
    <s v="Aug"/>
    <n v="1141"/>
    <n v="9212"/>
    <x v="6"/>
    <n v="4"/>
    <n v="7"/>
    <n v="3"/>
    <n v="0.30000000000000004"/>
    <s v="Juan"/>
    <x v="1"/>
    <s v="AZ"/>
  </r>
  <r>
    <s v="Sept"/>
    <n v="1142"/>
    <n v="2242"/>
    <x v="7"/>
    <n v="60"/>
    <n v="124"/>
    <n v="64"/>
    <n v="12.8"/>
    <s v="Juan"/>
    <x v="1"/>
    <s v="NV"/>
  </r>
  <r>
    <s v="Sept"/>
    <n v="1143"/>
    <n v="9822"/>
    <x v="0"/>
    <n v="58.3"/>
    <n v="98.4"/>
    <n v="40.100000000000009"/>
    <n v="8.0200000000000014"/>
    <s v="Hellen"/>
    <x v="3"/>
    <s v="AZ"/>
  </r>
  <r>
    <s v="Sept"/>
    <n v="1144"/>
    <n v="2242"/>
    <x v="7"/>
    <n v="60"/>
    <n v="124"/>
    <n v="64"/>
    <n v="12.8"/>
    <s v="Hellen"/>
    <x v="3"/>
    <s v="CA"/>
  </r>
  <r>
    <s v="Sept"/>
    <n v="1145"/>
    <n v="4421"/>
    <x v="5"/>
    <n v="45"/>
    <n v="87"/>
    <n v="42"/>
    <n v="8.4"/>
    <s v="Hellen"/>
    <x v="3"/>
    <s v="NM"/>
  </r>
  <r>
    <s v="Sept"/>
    <n v="1146"/>
    <n v="8722"/>
    <x v="3"/>
    <n v="344"/>
    <n v="502"/>
    <n v="158"/>
    <n v="31.6"/>
    <s v="Hellen"/>
    <x v="3"/>
    <s v="NV"/>
  </r>
  <r>
    <s v="Sept"/>
    <n v="1147"/>
    <n v="9822"/>
    <x v="0"/>
    <n v="58.3"/>
    <n v="98.4"/>
    <n v="40.100000000000009"/>
    <n v="8.0200000000000014"/>
    <s v="Chalie"/>
    <x v="0"/>
    <s v="CA"/>
  </r>
  <r>
    <s v="Sept"/>
    <n v="1148"/>
    <n v="9212"/>
    <x v="6"/>
    <n v="4"/>
    <n v="7"/>
    <n v="3"/>
    <n v="0.30000000000000004"/>
    <s v="Doug"/>
    <x v="2"/>
    <s v="AZ"/>
  </r>
  <r>
    <s v="Sept"/>
    <n v="1149"/>
    <n v="8722"/>
    <x v="3"/>
    <n v="344"/>
    <n v="502"/>
    <n v="158"/>
    <n v="31.6"/>
    <s v="Chalie"/>
    <x v="0"/>
    <s v="AZ"/>
  </r>
  <r>
    <s v="Oct"/>
    <n v="1150"/>
    <n v="2242"/>
    <x v="7"/>
    <n v="60"/>
    <n v="124"/>
    <n v="64"/>
    <n v="12.8"/>
    <s v="Doug"/>
    <x v="2"/>
    <s v="UT"/>
  </r>
  <r>
    <s v="Oct"/>
    <n v="1151"/>
    <n v="2242"/>
    <x v="7"/>
    <n v="60"/>
    <n v="124"/>
    <n v="64"/>
    <n v="12.8"/>
    <s v="Juan"/>
    <x v="1"/>
    <s v="CA"/>
  </r>
  <r>
    <s v="Oct"/>
    <n v="1152"/>
    <n v="4421"/>
    <x v="5"/>
    <n v="45"/>
    <n v="87"/>
    <n v="42"/>
    <n v="8.4"/>
    <s v="Chalie"/>
    <x v="0"/>
    <s v="NV"/>
  </r>
  <r>
    <s v="Oct"/>
    <n v="1153"/>
    <n v="8722"/>
    <x v="3"/>
    <n v="344"/>
    <n v="502"/>
    <n v="158"/>
    <n v="31.6"/>
    <s v="Doug"/>
    <x v="2"/>
    <s v="AZ"/>
  </r>
  <r>
    <s v="Oct"/>
    <n v="1154"/>
    <n v="9822"/>
    <x v="0"/>
    <n v="58.3"/>
    <n v="98.4"/>
    <n v="40.100000000000009"/>
    <n v="8.0200000000000014"/>
    <s v="Juan"/>
    <x v="1"/>
    <s v="NV"/>
  </r>
  <r>
    <s v="Oct"/>
    <n v="1155"/>
    <n v="4421"/>
    <x v="5"/>
    <n v="45"/>
    <n v="87"/>
    <n v="42"/>
    <n v="8.4"/>
    <s v="Doug"/>
    <x v="2"/>
    <s v="AZ"/>
  </r>
  <r>
    <s v="Oct"/>
    <n v="1156"/>
    <n v="2242"/>
    <x v="7"/>
    <n v="60"/>
    <n v="124"/>
    <n v="64"/>
    <n v="12.8"/>
    <s v="Doug"/>
    <x v="2"/>
    <s v="CA"/>
  </r>
  <r>
    <s v="Oct"/>
    <n v="1157"/>
    <n v="9212"/>
    <x v="6"/>
    <n v="4"/>
    <n v="7"/>
    <n v="3"/>
    <n v="0.30000000000000004"/>
    <s v="Doug"/>
    <x v="2"/>
    <s v="NM"/>
  </r>
  <r>
    <s v="Nov"/>
    <n v="1158"/>
    <n v="8722"/>
    <x v="3"/>
    <n v="344"/>
    <n v="502"/>
    <n v="158"/>
    <n v="31.6"/>
    <s v="Chalie"/>
    <x v="0"/>
    <s v="NV"/>
  </r>
  <r>
    <s v="Nov"/>
    <n v="1159"/>
    <n v="6622"/>
    <x v="9"/>
    <n v="42"/>
    <n v="77"/>
    <n v="35"/>
    <n v="7"/>
    <s v="Doug"/>
    <x v="2"/>
    <s v="CA"/>
  </r>
  <r>
    <s v="Nov"/>
    <n v="1160"/>
    <n v="9822"/>
    <x v="0"/>
    <n v="58.3"/>
    <n v="98.4"/>
    <n v="40.100000000000009"/>
    <n v="8.0200000000000014"/>
    <s v="Hellen"/>
    <x v="3"/>
    <s v="NV"/>
  </r>
  <r>
    <s v="Nov"/>
    <n v="1161"/>
    <n v="4421"/>
    <x v="5"/>
    <n v="45"/>
    <n v="87"/>
    <n v="42"/>
    <n v="8.4"/>
    <s v="Juan"/>
    <x v="1"/>
    <s v="CA"/>
  </r>
  <r>
    <s v="Nov"/>
    <n v="1162"/>
    <n v="9212"/>
    <x v="6"/>
    <n v="4"/>
    <n v="7"/>
    <n v="3"/>
    <n v="0.30000000000000004"/>
    <s v="Chalie"/>
    <x v="0"/>
    <s v="AZ"/>
  </r>
  <r>
    <s v="Nov"/>
    <n v="1163"/>
    <n v="9212"/>
    <x v="6"/>
    <n v="4"/>
    <n v="7"/>
    <n v="3"/>
    <n v="0.30000000000000004"/>
    <s v="Doug"/>
    <x v="2"/>
    <s v="CA"/>
  </r>
  <r>
    <s v="Nov"/>
    <n v="1164"/>
    <n v="9822"/>
    <x v="0"/>
    <n v="58.3"/>
    <n v="98.4"/>
    <n v="40.100000000000009"/>
    <n v="8.0200000000000014"/>
    <s v="Doug"/>
    <x v="2"/>
    <s v="AZ"/>
  </r>
  <r>
    <s v="Nov"/>
    <n v="1165"/>
    <n v="9822"/>
    <x v="0"/>
    <n v="58.3"/>
    <n v="98.4"/>
    <n v="40.100000000000009"/>
    <n v="8.0200000000000014"/>
    <s v="Doug"/>
    <x v="2"/>
    <s v="AZ"/>
  </r>
  <r>
    <s v="Nov"/>
    <n v="1166"/>
    <n v="8722"/>
    <x v="3"/>
    <n v="344"/>
    <n v="502"/>
    <n v="158"/>
    <n v="31.6"/>
    <s v="Doug"/>
    <x v="2"/>
    <s v="NV"/>
  </r>
  <r>
    <s v="Dec"/>
    <n v="1167"/>
    <n v="2242"/>
    <x v="7"/>
    <n v="60"/>
    <n v="124"/>
    <n v="64"/>
    <n v="12.8"/>
    <s v="Doug"/>
    <x v="2"/>
    <s v="NM"/>
  </r>
  <r>
    <s v="Dec"/>
    <n v="1168"/>
    <n v="9822"/>
    <x v="0"/>
    <n v="58.3"/>
    <n v="98.4"/>
    <n v="40.100000000000009"/>
    <n v="8.0200000000000014"/>
    <s v="Doug"/>
    <x v="2"/>
    <s v="CA"/>
  </r>
  <r>
    <s v="Dec"/>
    <n v="1169"/>
    <n v="8722"/>
    <x v="3"/>
    <n v="344"/>
    <n v="502"/>
    <n v="158"/>
    <n v="31.6"/>
    <s v="Doug"/>
    <x v="2"/>
    <s v="UT"/>
  </r>
  <r>
    <s v="Dec"/>
    <n v="1170"/>
    <n v="4421"/>
    <x v="5"/>
    <n v="45"/>
    <n v="87"/>
    <n v="42"/>
    <n v="8.4"/>
    <s v="Chalie"/>
    <x v="0"/>
    <s v="CA"/>
  </r>
  <r>
    <s v="Dec"/>
    <n v="1171"/>
    <n v="4421"/>
    <x v="5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3">
  <location ref="A3:B8" firstHeaderRow="1" firstDataRow="1" firstDataCol="1"/>
  <pivotFields count="11">
    <pivotField showAll="0"/>
    <pivotField numFmtId="178" showAll="0"/>
    <pivotField showAll="0"/>
    <pivotField multipleItemSelectionAllowed="1" showAll="0">
      <items count="11">
        <item h="1" x="6"/>
        <item h="1" x="9"/>
        <item h="1" x="2"/>
        <item x="8"/>
        <item h="1" x="7"/>
        <item h="1" x="4"/>
        <item h="1" x="1"/>
        <item h="1" x="0"/>
        <item h="1" x="5"/>
        <item h="1" x="3"/>
        <item t="default"/>
      </items>
    </pivotField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26"/>
  <sheetViews>
    <sheetView zoomScale="75" zoomScaleNormal="75" workbookViewId="0">
      <selection activeCell="A5" sqref="A5:B20"/>
    </sheetView>
  </sheetViews>
  <sheetFormatPr defaultColWidth="9" defaultRowHeight="14.5"/>
  <cols>
    <col min="1" max="1" width="16.5727272727273" customWidth="1"/>
    <col min="2" max="2" width="10.2818181818182" customWidth="1"/>
    <col min="3" max="3" width="12" customWidth="1"/>
    <col min="4" max="13" width="13.4272727272727" customWidth="1"/>
    <col min="14" max="18" width="12.1363636363636" customWidth="1"/>
    <col min="24" max="24" width="11.5727272727273" customWidth="1"/>
    <col min="25" max="28" width="10.5727272727273" customWidth="1"/>
  </cols>
  <sheetData>
    <row r="1" spans="1:3">
      <c r="A1" t="s">
        <v>0</v>
      </c>
      <c r="C1" t="s">
        <v>1</v>
      </c>
    </row>
    <row r="3" spans="4:28">
      <c r="D3" s="31" t="s">
        <v>2</v>
      </c>
      <c r="E3" s="31"/>
      <c r="F3" s="31"/>
      <c r="G3" s="31"/>
      <c r="H3" s="31"/>
      <c r="I3" s="19" t="s">
        <v>3</v>
      </c>
      <c r="J3" s="19"/>
      <c r="K3" s="19"/>
      <c r="L3" s="19"/>
      <c r="M3" s="19"/>
      <c r="N3" s="34" t="s">
        <v>4</v>
      </c>
      <c r="O3" s="34"/>
      <c r="P3" s="34"/>
      <c r="Q3" s="34"/>
      <c r="R3" s="34"/>
      <c r="S3" s="22" t="s">
        <v>3</v>
      </c>
      <c r="T3" s="22"/>
      <c r="U3" s="22"/>
      <c r="V3" s="22"/>
      <c r="W3" s="22"/>
      <c r="X3" s="38" t="s">
        <v>5</v>
      </c>
      <c r="Y3" s="38"/>
      <c r="Z3" s="38"/>
      <c r="AA3" s="38"/>
      <c r="AB3" s="38"/>
    </row>
    <row r="4" spans="1:28">
      <c r="A4" t="s">
        <v>6</v>
      </c>
      <c r="B4" t="s">
        <v>7</v>
      </c>
      <c r="C4" t="s">
        <v>8</v>
      </c>
      <c r="D4" s="32">
        <v>45292</v>
      </c>
      <c r="E4" s="32">
        <f>D4+7</f>
        <v>45299</v>
      </c>
      <c r="F4" s="32">
        <f t="shared" ref="F4:H4" si="0">E4+7</f>
        <v>45306</v>
      </c>
      <c r="G4" s="32">
        <f t="shared" si="0"/>
        <v>45313</v>
      </c>
      <c r="H4" s="32">
        <f t="shared" si="0"/>
        <v>45320</v>
      </c>
      <c r="I4" s="35">
        <v>45292</v>
      </c>
      <c r="J4" s="35">
        <f>I4+7</f>
        <v>45299</v>
      </c>
      <c r="K4" s="35">
        <f t="shared" ref="K4:M4" si="1">J4+7</f>
        <v>45306</v>
      </c>
      <c r="L4" s="35">
        <f t="shared" si="1"/>
        <v>45313</v>
      </c>
      <c r="M4" s="35">
        <f t="shared" si="1"/>
        <v>45320</v>
      </c>
      <c r="N4" s="36">
        <v>45292</v>
      </c>
      <c r="O4" s="36">
        <f>N4+7</f>
        <v>45299</v>
      </c>
      <c r="P4" s="36">
        <f t="shared" ref="P4:R4" si="2">O4+7</f>
        <v>45306</v>
      </c>
      <c r="Q4" s="36">
        <f t="shared" si="2"/>
        <v>45313</v>
      </c>
      <c r="R4" s="36">
        <f t="shared" si="2"/>
        <v>45320</v>
      </c>
      <c r="S4" s="39">
        <v>45292</v>
      </c>
      <c r="T4" s="39">
        <f>S4+7</f>
        <v>45299</v>
      </c>
      <c r="U4" s="39">
        <f t="shared" ref="U4:W4" si="3">T4+7</f>
        <v>45306</v>
      </c>
      <c r="V4" s="39">
        <f t="shared" si="3"/>
        <v>45313</v>
      </c>
      <c r="W4" s="39">
        <f t="shared" si="3"/>
        <v>45320</v>
      </c>
      <c r="X4" s="40">
        <v>45292</v>
      </c>
      <c r="Y4" s="40">
        <f>X4+7</f>
        <v>45299</v>
      </c>
      <c r="Z4" s="40">
        <f t="shared" ref="Z4:AB4" si="4">Y4+7</f>
        <v>45306</v>
      </c>
      <c r="AA4" s="40">
        <f t="shared" si="4"/>
        <v>45313</v>
      </c>
      <c r="AB4" s="40">
        <f t="shared" si="4"/>
        <v>45320</v>
      </c>
    </row>
    <row r="5" spans="1:28">
      <c r="A5" t="s">
        <v>9</v>
      </c>
      <c r="B5" t="s">
        <v>10</v>
      </c>
      <c r="C5" s="1">
        <v>15.7</v>
      </c>
      <c r="D5" s="31">
        <v>42</v>
      </c>
      <c r="E5" s="31">
        <v>44</v>
      </c>
      <c r="F5" s="31">
        <v>44</v>
      </c>
      <c r="G5" s="31">
        <v>30</v>
      </c>
      <c r="H5" s="31">
        <v>39</v>
      </c>
      <c r="I5" s="19">
        <f t="shared" ref="I5:I20" si="5">IF(D5&gt;45,D5-45,0)</f>
        <v>0</v>
      </c>
      <c r="J5" s="19">
        <f>IF(E5&gt;40,E5-40,0)</f>
        <v>4</v>
      </c>
      <c r="K5" s="19">
        <f>IF(F5&gt;40,F5-40,0)</f>
        <v>4</v>
      </c>
      <c r="L5" s="19">
        <f>IF(G5&gt;40,G5-40,0)</f>
        <v>0</v>
      </c>
      <c r="M5" s="19">
        <f>IF(H5&gt;40,H5-40,0)</f>
        <v>0</v>
      </c>
      <c r="N5" s="37">
        <f>$C5*D5</f>
        <v>659.4</v>
      </c>
      <c r="O5" s="37">
        <f>$C5*E5</f>
        <v>690.8</v>
      </c>
      <c r="P5" s="37">
        <f t="shared" ref="P5:R20" si="6">$C5*F5</f>
        <v>690.8</v>
      </c>
      <c r="Q5" s="37">
        <f t="shared" si="6"/>
        <v>471</v>
      </c>
      <c r="R5" s="37">
        <f t="shared" si="6"/>
        <v>612.3</v>
      </c>
      <c r="S5" s="24">
        <f>0.5*$C5*I5</f>
        <v>0</v>
      </c>
      <c r="T5" s="24">
        <f>0.5*$C5*J5</f>
        <v>31.4</v>
      </c>
      <c r="U5" s="24">
        <f>0.5*$C5*K5</f>
        <v>31.4</v>
      </c>
      <c r="V5" s="24">
        <f>0.5*$C5*L5</f>
        <v>0</v>
      </c>
      <c r="W5" s="24">
        <f>0.5*$C5*M5</f>
        <v>0</v>
      </c>
      <c r="X5" s="41">
        <f>N5+S5</f>
        <v>659.4</v>
      </c>
      <c r="Y5" s="41">
        <f>O5+T5</f>
        <v>722.2</v>
      </c>
      <c r="Z5" s="41">
        <f>P5+U5</f>
        <v>722.2</v>
      </c>
      <c r="AA5" s="41">
        <f>Q5+V5</f>
        <v>471</v>
      </c>
      <c r="AB5" s="41">
        <f>R5+W5</f>
        <v>612.3</v>
      </c>
    </row>
    <row r="6" spans="1:28">
      <c r="A6" t="s">
        <v>11</v>
      </c>
      <c r="B6" t="s">
        <v>12</v>
      </c>
      <c r="C6" s="1">
        <v>20.8</v>
      </c>
      <c r="D6" s="31">
        <v>30</v>
      </c>
      <c r="E6" s="31">
        <v>45</v>
      </c>
      <c r="F6" s="31">
        <v>45</v>
      </c>
      <c r="G6" s="31">
        <v>45</v>
      </c>
      <c r="H6" s="31">
        <v>44</v>
      </c>
      <c r="I6" s="19">
        <f t="shared" si="5"/>
        <v>0</v>
      </c>
      <c r="J6" s="19">
        <f t="shared" ref="J6:K20" si="7">IF(E6&gt;40,E6-40,0)</f>
        <v>5</v>
      </c>
      <c r="K6" s="19">
        <f t="shared" si="7"/>
        <v>5</v>
      </c>
      <c r="L6" s="19">
        <f t="shared" ref="L6:L20" si="8">IF(G6&gt;40,G6-40,0)</f>
        <v>5</v>
      </c>
      <c r="M6" s="19">
        <f t="shared" ref="M6:M20" si="9">IF(H6&gt;40,H6-40,0)</f>
        <v>4</v>
      </c>
      <c r="N6" s="37">
        <f t="shared" ref="N6:N20" si="10">C6*D6</f>
        <v>624</v>
      </c>
      <c r="O6" s="37">
        <f t="shared" ref="O6:O20" si="11">$C6*E6</f>
        <v>936</v>
      </c>
      <c r="P6" s="37">
        <f t="shared" si="6"/>
        <v>936</v>
      </c>
      <c r="Q6" s="37">
        <f t="shared" si="6"/>
        <v>936</v>
      </c>
      <c r="R6" s="37">
        <f t="shared" si="6"/>
        <v>915.2</v>
      </c>
      <c r="S6" s="24">
        <f t="shared" ref="S6:S9" si="12">0.5*$C6*I6</f>
        <v>0</v>
      </c>
      <c r="T6" s="24">
        <f t="shared" ref="T6:T20" si="13">0.5*$C6*J6</f>
        <v>52</v>
      </c>
      <c r="U6" s="24">
        <f t="shared" ref="U6:W20" si="14">0.5*$C6*K6</f>
        <v>52</v>
      </c>
      <c r="V6" s="24">
        <f t="shared" si="14"/>
        <v>52</v>
      </c>
      <c r="W6" s="24">
        <f t="shared" si="14"/>
        <v>41.6</v>
      </c>
      <c r="X6" s="41">
        <f t="shared" ref="X6:X20" si="15">N6+S6</f>
        <v>624</v>
      </c>
      <c r="Y6" s="41">
        <f t="shared" ref="Y6:AB20" si="16">O6+T6</f>
        <v>988</v>
      </c>
      <c r="Z6" s="41">
        <f t="shared" si="16"/>
        <v>988</v>
      </c>
      <c r="AA6" s="41">
        <f t="shared" si="16"/>
        <v>988</v>
      </c>
      <c r="AB6" s="41">
        <f t="shared" si="16"/>
        <v>956.8</v>
      </c>
    </row>
    <row r="7" spans="1:28">
      <c r="A7" t="s">
        <v>13</v>
      </c>
      <c r="B7" t="s">
        <v>14</v>
      </c>
      <c r="C7" s="1">
        <v>27.7</v>
      </c>
      <c r="D7" s="31">
        <v>44</v>
      </c>
      <c r="E7" s="31">
        <v>30</v>
      </c>
      <c r="F7" s="31">
        <v>30</v>
      </c>
      <c r="G7" s="31">
        <v>49</v>
      </c>
      <c r="H7" s="31">
        <v>49</v>
      </c>
      <c r="I7" s="19">
        <f t="shared" si="5"/>
        <v>0</v>
      </c>
      <c r="J7" s="19">
        <f t="shared" si="7"/>
        <v>0</v>
      </c>
      <c r="K7" s="19">
        <f t="shared" si="7"/>
        <v>0</v>
      </c>
      <c r="L7" s="19">
        <f t="shared" si="8"/>
        <v>9</v>
      </c>
      <c r="M7" s="19">
        <f t="shared" si="9"/>
        <v>9</v>
      </c>
      <c r="N7" s="37">
        <f t="shared" si="10"/>
        <v>1218.8</v>
      </c>
      <c r="O7" s="37">
        <f t="shared" si="11"/>
        <v>831</v>
      </c>
      <c r="P7" s="37">
        <f t="shared" si="6"/>
        <v>831</v>
      </c>
      <c r="Q7" s="37">
        <f t="shared" si="6"/>
        <v>1357.3</v>
      </c>
      <c r="R7" s="37">
        <f t="shared" si="6"/>
        <v>1357.3</v>
      </c>
      <c r="S7" s="24">
        <f t="shared" si="12"/>
        <v>0</v>
      </c>
      <c r="T7" s="24">
        <f t="shared" si="13"/>
        <v>0</v>
      </c>
      <c r="U7" s="24">
        <f t="shared" si="14"/>
        <v>0</v>
      </c>
      <c r="V7" s="24">
        <f t="shared" si="14"/>
        <v>124.65</v>
      </c>
      <c r="W7" s="24">
        <f t="shared" si="14"/>
        <v>124.65</v>
      </c>
      <c r="X7" s="41">
        <f t="shared" si="15"/>
        <v>1218.8</v>
      </c>
      <c r="Y7" s="41">
        <f t="shared" si="16"/>
        <v>831</v>
      </c>
      <c r="Z7" s="41">
        <f t="shared" si="16"/>
        <v>831</v>
      </c>
      <c r="AA7" s="41">
        <f t="shared" si="16"/>
        <v>1481.95</v>
      </c>
      <c r="AB7" s="41">
        <f t="shared" si="16"/>
        <v>1481.95</v>
      </c>
    </row>
    <row r="8" spans="1:28">
      <c r="A8" t="s">
        <v>15</v>
      </c>
      <c r="B8" t="s">
        <v>16</v>
      </c>
      <c r="C8" s="1">
        <v>29.5</v>
      </c>
      <c r="D8" s="31">
        <v>47</v>
      </c>
      <c r="E8" s="31">
        <v>45</v>
      </c>
      <c r="F8" s="31">
        <v>45</v>
      </c>
      <c r="G8" s="31">
        <v>33</v>
      </c>
      <c r="H8" s="31">
        <v>44</v>
      </c>
      <c r="I8" s="19">
        <f t="shared" si="5"/>
        <v>2</v>
      </c>
      <c r="J8" s="19">
        <f t="shared" si="7"/>
        <v>5</v>
      </c>
      <c r="K8" s="19">
        <f t="shared" si="7"/>
        <v>5</v>
      </c>
      <c r="L8" s="19">
        <f t="shared" si="8"/>
        <v>0</v>
      </c>
      <c r="M8" s="19">
        <f t="shared" si="9"/>
        <v>4</v>
      </c>
      <c r="N8" s="37">
        <f t="shared" si="10"/>
        <v>1386.5</v>
      </c>
      <c r="O8" s="37">
        <f t="shared" si="11"/>
        <v>1327.5</v>
      </c>
      <c r="P8" s="37">
        <f t="shared" si="6"/>
        <v>1327.5</v>
      </c>
      <c r="Q8" s="37">
        <f t="shared" si="6"/>
        <v>973.5</v>
      </c>
      <c r="R8" s="37">
        <f t="shared" si="6"/>
        <v>1298</v>
      </c>
      <c r="S8" s="24">
        <f t="shared" si="12"/>
        <v>29.5</v>
      </c>
      <c r="T8" s="24">
        <f t="shared" si="13"/>
        <v>73.75</v>
      </c>
      <c r="U8" s="24">
        <f t="shared" si="14"/>
        <v>73.75</v>
      </c>
      <c r="V8" s="24">
        <f t="shared" si="14"/>
        <v>0</v>
      </c>
      <c r="W8" s="24">
        <f t="shared" si="14"/>
        <v>59</v>
      </c>
      <c r="X8" s="41">
        <f t="shared" si="15"/>
        <v>1416</v>
      </c>
      <c r="Y8" s="41">
        <f t="shared" si="16"/>
        <v>1401.25</v>
      </c>
      <c r="Z8" s="41">
        <f t="shared" si="16"/>
        <v>1401.25</v>
      </c>
      <c r="AA8" s="41">
        <f t="shared" si="16"/>
        <v>973.5</v>
      </c>
      <c r="AB8" s="41">
        <f t="shared" si="16"/>
        <v>1357</v>
      </c>
    </row>
    <row r="9" spans="1:28">
      <c r="A9" t="s">
        <v>17</v>
      </c>
      <c r="B9" t="s">
        <v>18</v>
      </c>
      <c r="C9" s="1">
        <v>22.9</v>
      </c>
      <c r="D9" s="31">
        <v>46</v>
      </c>
      <c r="E9" s="31">
        <v>49</v>
      </c>
      <c r="F9" s="31">
        <v>49</v>
      </c>
      <c r="G9" s="31">
        <v>48</v>
      </c>
      <c r="H9" s="31">
        <v>38</v>
      </c>
      <c r="I9" s="19">
        <f t="shared" si="5"/>
        <v>1</v>
      </c>
      <c r="J9" s="19">
        <f t="shared" si="7"/>
        <v>9</v>
      </c>
      <c r="K9" s="19">
        <f t="shared" si="7"/>
        <v>9</v>
      </c>
      <c r="L9" s="19">
        <f t="shared" si="8"/>
        <v>8</v>
      </c>
      <c r="M9" s="19">
        <f t="shared" si="9"/>
        <v>0</v>
      </c>
      <c r="N9" s="37">
        <f t="shared" si="10"/>
        <v>1053.4</v>
      </c>
      <c r="O9" s="37">
        <f t="shared" si="11"/>
        <v>1122.1</v>
      </c>
      <c r="P9" s="37">
        <f t="shared" si="6"/>
        <v>1122.1</v>
      </c>
      <c r="Q9" s="37">
        <f t="shared" si="6"/>
        <v>1099.2</v>
      </c>
      <c r="R9" s="37">
        <f t="shared" si="6"/>
        <v>870.2</v>
      </c>
      <c r="S9" s="24">
        <f t="shared" si="12"/>
        <v>11.45</v>
      </c>
      <c r="T9" s="24">
        <f t="shared" si="13"/>
        <v>103.05</v>
      </c>
      <c r="U9" s="24">
        <f t="shared" si="14"/>
        <v>103.05</v>
      </c>
      <c r="V9" s="24">
        <f t="shared" si="14"/>
        <v>91.6</v>
      </c>
      <c r="W9" s="24">
        <f t="shared" si="14"/>
        <v>0</v>
      </c>
      <c r="X9" s="41">
        <f t="shared" si="15"/>
        <v>1064.85</v>
      </c>
      <c r="Y9" s="41">
        <f t="shared" si="16"/>
        <v>1225.15</v>
      </c>
      <c r="Z9" s="41">
        <f t="shared" si="16"/>
        <v>1225.15</v>
      </c>
      <c r="AA9" s="41">
        <f t="shared" si="16"/>
        <v>1190.8</v>
      </c>
      <c r="AB9" s="41">
        <f t="shared" si="16"/>
        <v>870.2</v>
      </c>
    </row>
    <row r="10" spans="1:28">
      <c r="A10" t="s">
        <v>19</v>
      </c>
      <c r="B10" t="s">
        <v>20</v>
      </c>
      <c r="C10" s="1">
        <v>26.3</v>
      </c>
      <c r="D10" s="31">
        <v>43</v>
      </c>
      <c r="E10" s="31">
        <v>33</v>
      </c>
      <c r="F10" s="31">
        <v>39</v>
      </c>
      <c r="G10" s="31">
        <v>30</v>
      </c>
      <c r="H10" s="31">
        <v>35</v>
      </c>
      <c r="I10" s="19">
        <f t="shared" si="5"/>
        <v>0</v>
      </c>
      <c r="J10" s="19">
        <f t="shared" si="7"/>
        <v>0</v>
      </c>
      <c r="K10" s="19">
        <f t="shared" si="7"/>
        <v>0</v>
      </c>
      <c r="L10" s="19">
        <f t="shared" si="8"/>
        <v>0</v>
      </c>
      <c r="M10" s="19">
        <f t="shared" si="9"/>
        <v>0</v>
      </c>
      <c r="N10" s="37">
        <f t="shared" si="10"/>
        <v>1130.9</v>
      </c>
      <c r="O10" s="37">
        <f t="shared" si="11"/>
        <v>867.9</v>
      </c>
      <c r="P10" s="37">
        <f t="shared" si="6"/>
        <v>1025.7</v>
      </c>
      <c r="Q10" s="37">
        <f t="shared" si="6"/>
        <v>789</v>
      </c>
      <c r="R10" s="37">
        <f t="shared" si="6"/>
        <v>920.5</v>
      </c>
      <c r="S10" s="24">
        <f t="shared" ref="S10:S20" si="17">0.5*C10*I10</f>
        <v>0</v>
      </c>
      <c r="T10" s="24">
        <f t="shared" si="13"/>
        <v>0</v>
      </c>
      <c r="U10" s="24">
        <f t="shared" si="14"/>
        <v>0</v>
      </c>
      <c r="V10" s="24">
        <f t="shared" si="14"/>
        <v>0</v>
      </c>
      <c r="W10" s="24">
        <f t="shared" si="14"/>
        <v>0</v>
      </c>
      <c r="X10" s="41">
        <f t="shared" si="15"/>
        <v>1130.9</v>
      </c>
      <c r="Y10" s="41">
        <f t="shared" si="16"/>
        <v>867.9</v>
      </c>
      <c r="Z10" s="41">
        <f t="shared" si="16"/>
        <v>1025.7</v>
      </c>
      <c r="AA10" s="41">
        <f t="shared" si="16"/>
        <v>789</v>
      </c>
      <c r="AB10" s="41">
        <f t="shared" si="16"/>
        <v>920.5</v>
      </c>
    </row>
    <row r="11" spans="1:28">
      <c r="A11" t="s">
        <v>21</v>
      </c>
      <c r="B11" t="s">
        <v>22</v>
      </c>
      <c r="C11" s="1">
        <v>24.8</v>
      </c>
      <c r="D11" s="31">
        <v>39</v>
      </c>
      <c r="E11" s="31">
        <v>48</v>
      </c>
      <c r="F11" s="31">
        <v>44</v>
      </c>
      <c r="G11" s="31">
        <v>44</v>
      </c>
      <c r="H11" s="31">
        <v>42</v>
      </c>
      <c r="I11" s="19">
        <f t="shared" si="5"/>
        <v>0</v>
      </c>
      <c r="J11" s="19">
        <f t="shared" si="7"/>
        <v>8</v>
      </c>
      <c r="K11" s="19">
        <f t="shared" si="7"/>
        <v>4</v>
      </c>
      <c r="L11" s="19">
        <f t="shared" si="8"/>
        <v>4</v>
      </c>
      <c r="M11" s="19">
        <f t="shared" si="9"/>
        <v>2</v>
      </c>
      <c r="N11" s="37">
        <f t="shared" si="10"/>
        <v>967.2</v>
      </c>
      <c r="O11" s="37">
        <f t="shared" si="11"/>
        <v>1190.4</v>
      </c>
      <c r="P11" s="37">
        <f t="shared" si="6"/>
        <v>1091.2</v>
      </c>
      <c r="Q11" s="37">
        <f t="shared" si="6"/>
        <v>1091.2</v>
      </c>
      <c r="R11" s="37">
        <f t="shared" si="6"/>
        <v>1041.6</v>
      </c>
      <c r="S11" s="24">
        <f t="shared" si="17"/>
        <v>0</v>
      </c>
      <c r="T11" s="24">
        <f t="shared" si="13"/>
        <v>99.2</v>
      </c>
      <c r="U11" s="24">
        <f t="shared" si="14"/>
        <v>49.6</v>
      </c>
      <c r="V11" s="24">
        <f t="shared" si="14"/>
        <v>49.6</v>
      </c>
      <c r="W11" s="24">
        <f t="shared" si="14"/>
        <v>24.8</v>
      </c>
      <c r="X11" s="41">
        <f t="shared" si="15"/>
        <v>967.2</v>
      </c>
      <c r="Y11" s="41">
        <f t="shared" si="16"/>
        <v>1289.6</v>
      </c>
      <c r="Z11" s="41">
        <f t="shared" si="16"/>
        <v>1140.8</v>
      </c>
      <c r="AA11" s="41">
        <f t="shared" si="16"/>
        <v>1140.8</v>
      </c>
      <c r="AB11" s="41">
        <f t="shared" si="16"/>
        <v>1066.4</v>
      </c>
    </row>
    <row r="12" spans="1:28">
      <c r="A12" t="s">
        <v>23</v>
      </c>
      <c r="B12" t="s">
        <v>24</v>
      </c>
      <c r="C12" s="1">
        <v>20.6</v>
      </c>
      <c r="D12" s="31">
        <v>44</v>
      </c>
      <c r="E12" s="31">
        <v>30</v>
      </c>
      <c r="F12" s="31">
        <v>49</v>
      </c>
      <c r="G12" s="31">
        <v>44</v>
      </c>
      <c r="H12" s="31">
        <v>43</v>
      </c>
      <c r="I12" s="19">
        <f t="shared" si="5"/>
        <v>0</v>
      </c>
      <c r="J12" s="19">
        <f t="shared" si="7"/>
        <v>0</v>
      </c>
      <c r="K12" s="19">
        <f t="shared" si="7"/>
        <v>9</v>
      </c>
      <c r="L12" s="19">
        <f t="shared" si="8"/>
        <v>4</v>
      </c>
      <c r="M12" s="19">
        <f t="shared" si="9"/>
        <v>3</v>
      </c>
      <c r="N12" s="37">
        <f t="shared" si="10"/>
        <v>906.4</v>
      </c>
      <c r="O12" s="37">
        <f t="shared" si="11"/>
        <v>618</v>
      </c>
      <c r="P12" s="37">
        <f t="shared" si="6"/>
        <v>1009.4</v>
      </c>
      <c r="Q12" s="37">
        <f t="shared" si="6"/>
        <v>906.4</v>
      </c>
      <c r="R12" s="37">
        <f t="shared" si="6"/>
        <v>885.8</v>
      </c>
      <c r="S12" s="24">
        <f t="shared" si="17"/>
        <v>0</v>
      </c>
      <c r="T12" s="24">
        <f t="shared" si="13"/>
        <v>0</v>
      </c>
      <c r="U12" s="24">
        <f t="shared" si="14"/>
        <v>92.7</v>
      </c>
      <c r="V12" s="24">
        <f t="shared" si="14"/>
        <v>41.2</v>
      </c>
      <c r="W12" s="24">
        <f t="shared" si="14"/>
        <v>30.9</v>
      </c>
      <c r="X12" s="41">
        <f t="shared" si="15"/>
        <v>906.4</v>
      </c>
      <c r="Y12" s="41">
        <f t="shared" si="16"/>
        <v>618</v>
      </c>
      <c r="Z12" s="41">
        <f t="shared" si="16"/>
        <v>1102.1</v>
      </c>
      <c r="AA12" s="41">
        <f t="shared" si="16"/>
        <v>947.6</v>
      </c>
      <c r="AB12" s="41">
        <f t="shared" si="16"/>
        <v>916.7</v>
      </c>
    </row>
    <row r="13" spans="1:28">
      <c r="A13" t="s">
        <v>25</v>
      </c>
      <c r="B13" t="s">
        <v>26</v>
      </c>
      <c r="C13" s="1">
        <v>16.8</v>
      </c>
      <c r="D13" s="31">
        <v>49</v>
      </c>
      <c r="E13" s="31">
        <v>44</v>
      </c>
      <c r="F13" s="31">
        <v>44</v>
      </c>
      <c r="G13" s="31">
        <v>47</v>
      </c>
      <c r="H13" s="31">
        <v>46</v>
      </c>
      <c r="I13" s="19">
        <f t="shared" si="5"/>
        <v>4</v>
      </c>
      <c r="J13" s="19">
        <f t="shared" si="7"/>
        <v>4</v>
      </c>
      <c r="K13" s="19">
        <f t="shared" si="7"/>
        <v>4</v>
      </c>
      <c r="L13" s="19">
        <f t="shared" si="8"/>
        <v>7</v>
      </c>
      <c r="M13" s="19">
        <f t="shared" si="9"/>
        <v>6</v>
      </c>
      <c r="N13" s="37">
        <f t="shared" si="10"/>
        <v>823.2</v>
      </c>
      <c r="O13" s="37">
        <f t="shared" si="11"/>
        <v>739.2</v>
      </c>
      <c r="P13" s="37">
        <f t="shared" si="6"/>
        <v>739.2</v>
      </c>
      <c r="Q13" s="37">
        <f t="shared" si="6"/>
        <v>789.6</v>
      </c>
      <c r="R13" s="37">
        <f t="shared" si="6"/>
        <v>772.8</v>
      </c>
      <c r="S13" s="24">
        <f t="shared" si="17"/>
        <v>33.6</v>
      </c>
      <c r="T13" s="24">
        <f t="shared" si="13"/>
        <v>33.6</v>
      </c>
      <c r="U13" s="24">
        <f t="shared" si="14"/>
        <v>33.6</v>
      </c>
      <c r="V13" s="24">
        <f t="shared" si="14"/>
        <v>58.8</v>
      </c>
      <c r="W13" s="24">
        <f t="shared" si="14"/>
        <v>50.4</v>
      </c>
      <c r="X13" s="41">
        <f t="shared" si="15"/>
        <v>856.8</v>
      </c>
      <c r="Y13" s="41">
        <f t="shared" si="16"/>
        <v>772.8</v>
      </c>
      <c r="Z13" s="41">
        <f t="shared" si="16"/>
        <v>772.8</v>
      </c>
      <c r="AA13" s="41">
        <f t="shared" si="16"/>
        <v>848.4</v>
      </c>
      <c r="AB13" s="41">
        <f t="shared" si="16"/>
        <v>823.2</v>
      </c>
    </row>
    <row r="14" spans="1:28">
      <c r="A14" t="s">
        <v>27</v>
      </c>
      <c r="B14" t="s">
        <v>28</v>
      </c>
      <c r="C14" s="1">
        <v>20.5</v>
      </c>
      <c r="D14" s="31">
        <v>44</v>
      </c>
      <c r="E14" s="31">
        <v>38</v>
      </c>
      <c r="F14" s="31">
        <v>38</v>
      </c>
      <c r="G14" s="31">
        <v>46</v>
      </c>
      <c r="H14" s="31">
        <v>44</v>
      </c>
      <c r="I14" s="19">
        <f t="shared" si="5"/>
        <v>0</v>
      </c>
      <c r="J14" s="19">
        <f t="shared" si="7"/>
        <v>0</v>
      </c>
      <c r="K14" s="19">
        <f t="shared" si="7"/>
        <v>0</v>
      </c>
      <c r="L14" s="19">
        <f t="shared" si="8"/>
        <v>6</v>
      </c>
      <c r="M14" s="19">
        <f t="shared" si="9"/>
        <v>4</v>
      </c>
      <c r="N14" s="37">
        <f t="shared" si="10"/>
        <v>902</v>
      </c>
      <c r="O14" s="37">
        <f t="shared" si="11"/>
        <v>779</v>
      </c>
      <c r="P14" s="37">
        <f t="shared" si="6"/>
        <v>779</v>
      </c>
      <c r="Q14" s="37">
        <f t="shared" si="6"/>
        <v>943</v>
      </c>
      <c r="R14" s="37">
        <f t="shared" si="6"/>
        <v>902</v>
      </c>
      <c r="S14" s="24">
        <f t="shared" si="17"/>
        <v>0</v>
      </c>
      <c r="T14" s="24">
        <f t="shared" si="13"/>
        <v>0</v>
      </c>
      <c r="U14" s="24">
        <f t="shared" si="14"/>
        <v>0</v>
      </c>
      <c r="V14" s="24">
        <f t="shared" si="14"/>
        <v>61.5</v>
      </c>
      <c r="W14" s="24">
        <f t="shared" si="14"/>
        <v>41</v>
      </c>
      <c r="X14" s="41">
        <f t="shared" si="15"/>
        <v>902</v>
      </c>
      <c r="Y14" s="41">
        <f t="shared" si="16"/>
        <v>779</v>
      </c>
      <c r="Z14" s="41">
        <f t="shared" si="16"/>
        <v>779</v>
      </c>
      <c r="AA14" s="41">
        <f t="shared" si="16"/>
        <v>1004.5</v>
      </c>
      <c r="AB14" s="41">
        <f t="shared" si="16"/>
        <v>943</v>
      </c>
    </row>
    <row r="15" spans="1:28">
      <c r="A15" t="s">
        <v>29</v>
      </c>
      <c r="B15" t="s">
        <v>30</v>
      </c>
      <c r="C15" s="1">
        <v>18.5</v>
      </c>
      <c r="D15" s="31">
        <v>38</v>
      </c>
      <c r="E15" s="31">
        <v>45</v>
      </c>
      <c r="F15" s="31">
        <v>35</v>
      </c>
      <c r="G15" s="31">
        <v>43</v>
      </c>
      <c r="H15" s="31">
        <v>45</v>
      </c>
      <c r="I15" s="19">
        <f t="shared" si="5"/>
        <v>0</v>
      </c>
      <c r="J15" s="19">
        <f t="shared" si="7"/>
        <v>5</v>
      </c>
      <c r="K15" s="19">
        <f t="shared" si="7"/>
        <v>0</v>
      </c>
      <c r="L15" s="19">
        <f t="shared" si="8"/>
        <v>3</v>
      </c>
      <c r="M15" s="19">
        <f t="shared" si="9"/>
        <v>5</v>
      </c>
      <c r="N15" s="37">
        <f t="shared" si="10"/>
        <v>703</v>
      </c>
      <c r="O15" s="37">
        <f t="shared" si="11"/>
        <v>832.5</v>
      </c>
      <c r="P15" s="37">
        <f t="shared" si="6"/>
        <v>647.5</v>
      </c>
      <c r="Q15" s="37">
        <f t="shared" si="6"/>
        <v>795.5</v>
      </c>
      <c r="R15" s="37">
        <f t="shared" si="6"/>
        <v>832.5</v>
      </c>
      <c r="S15" s="24">
        <f t="shared" si="17"/>
        <v>0</v>
      </c>
      <c r="T15" s="24">
        <f t="shared" si="13"/>
        <v>46.25</v>
      </c>
      <c r="U15" s="24">
        <f t="shared" si="14"/>
        <v>0</v>
      </c>
      <c r="V15" s="24">
        <f t="shared" si="14"/>
        <v>27.75</v>
      </c>
      <c r="W15" s="24">
        <f t="shared" si="14"/>
        <v>46.25</v>
      </c>
      <c r="X15" s="41">
        <f t="shared" si="15"/>
        <v>703</v>
      </c>
      <c r="Y15" s="41">
        <f t="shared" si="16"/>
        <v>878.75</v>
      </c>
      <c r="Z15" s="41">
        <f t="shared" si="16"/>
        <v>647.5</v>
      </c>
      <c r="AA15" s="41">
        <f t="shared" si="16"/>
        <v>823.25</v>
      </c>
      <c r="AB15" s="41">
        <f t="shared" si="16"/>
        <v>878.75</v>
      </c>
    </row>
    <row r="16" spans="1:28">
      <c r="A16" t="s">
        <v>31</v>
      </c>
      <c r="B16" t="s">
        <v>32</v>
      </c>
      <c r="C16" s="1">
        <v>12.8</v>
      </c>
      <c r="D16" s="31">
        <v>35</v>
      </c>
      <c r="E16" s="31">
        <v>41</v>
      </c>
      <c r="F16" s="31">
        <v>42</v>
      </c>
      <c r="G16" s="31">
        <v>39</v>
      </c>
      <c r="H16" s="31">
        <v>30</v>
      </c>
      <c r="I16" s="19">
        <f t="shared" si="5"/>
        <v>0</v>
      </c>
      <c r="J16" s="19">
        <f t="shared" si="7"/>
        <v>1</v>
      </c>
      <c r="K16" s="19">
        <f t="shared" si="7"/>
        <v>2</v>
      </c>
      <c r="L16" s="19">
        <f t="shared" si="8"/>
        <v>0</v>
      </c>
      <c r="M16" s="19">
        <f t="shared" si="9"/>
        <v>0</v>
      </c>
      <c r="N16" s="37">
        <f t="shared" si="10"/>
        <v>448</v>
      </c>
      <c r="O16" s="37">
        <f t="shared" si="11"/>
        <v>524.8</v>
      </c>
      <c r="P16" s="37">
        <f t="shared" si="6"/>
        <v>537.6</v>
      </c>
      <c r="Q16" s="37">
        <f t="shared" si="6"/>
        <v>499.2</v>
      </c>
      <c r="R16" s="37">
        <f t="shared" si="6"/>
        <v>384</v>
      </c>
      <c r="S16" s="24">
        <f t="shared" si="17"/>
        <v>0</v>
      </c>
      <c r="T16" s="24">
        <f t="shared" si="13"/>
        <v>6.4</v>
      </c>
      <c r="U16" s="24">
        <f t="shared" si="14"/>
        <v>12.8</v>
      </c>
      <c r="V16" s="24">
        <f t="shared" si="14"/>
        <v>0</v>
      </c>
      <c r="W16" s="24">
        <f t="shared" si="14"/>
        <v>0</v>
      </c>
      <c r="X16" s="41">
        <f t="shared" si="15"/>
        <v>448</v>
      </c>
      <c r="Y16" s="41">
        <f t="shared" si="16"/>
        <v>531.2</v>
      </c>
      <c r="Z16" s="41">
        <f t="shared" si="16"/>
        <v>550.4</v>
      </c>
      <c r="AA16" s="41">
        <f t="shared" si="16"/>
        <v>499.2</v>
      </c>
      <c r="AB16" s="41">
        <f t="shared" si="16"/>
        <v>384</v>
      </c>
    </row>
    <row r="17" spans="1:28">
      <c r="A17" t="s">
        <v>33</v>
      </c>
      <c r="B17" t="s">
        <v>34</v>
      </c>
      <c r="C17" s="1">
        <v>16</v>
      </c>
      <c r="D17" s="31">
        <v>42</v>
      </c>
      <c r="E17" s="31">
        <v>46</v>
      </c>
      <c r="F17" s="31">
        <v>43</v>
      </c>
      <c r="G17" s="31">
        <v>44</v>
      </c>
      <c r="H17" s="31">
        <v>45</v>
      </c>
      <c r="I17" s="19">
        <f t="shared" si="5"/>
        <v>0</v>
      </c>
      <c r="J17" s="19">
        <f t="shared" si="7"/>
        <v>6</v>
      </c>
      <c r="K17" s="19">
        <f t="shared" si="7"/>
        <v>3</v>
      </c>
      <c r="L17" s="19">
        <f t="shared" si="8"/>
        <v>4</v>
      </c>
      <c r="M17" s="19">
        <f t="shared" si="9"/>
        <v>5</v>
      </c>
      <c r="N17" s="37">
        <f t="shared" si="10"/>
        <v>672</v>
      </c>
      <c r="O17" s="37">
        <f t="shared" si="11"/>
        <v>736</v>
      </c>
      <c r="P17" s="37">
        <f t="shared" si="6"/>
        <v>688</v>
      </c>
      <c r="Q17" s="37">
        <f t="shared" si="6"/>
        <v>704</v>
      </c>
      <c r="R17" s="37">
        <f t="shared" si="6"/>
        <v>720</v>
      </c>
      <c r="S17" s="24">
        <f t="shared" si="17"/>
        <v>0</v>
      </c>
      <c r="T17" s="24">
        <f t="shared" si="13"/>
        <v>48</v>
      </c>
      <c r="U17" s="24">
        <f t="shared" si="14"/>
        <v>24</v>
      </c>
      <c r="V17" s="24">
        <f t="shared" si="14"/>
        <v>32</v>
      </c>
      <c r="W17" s="24">
        <f t="shared" si="14"/>
        <v>40</v>
      </c>
      <c r="X17" s="41">
        <f t="shared" si="15"/>
        <v>672</v>
      </c>
      <c r="Y17" s="41">
        <f t="shared" si="16"/>
        <v>784</v>
      </c>
      <c r="Z17" s="41">
        <f t="shared" si="16"/>
        <v>712</v>
      </c>
      <c r="AA17" s="41">
        <f t="shared" si="16"/>
        <v>736</v>
      </c>
      <c r="AB17" s="41">
        <f t="shared" si="16"/>
        <v>760</v>
      </c>
    </row>
    <row r="18" spans="1:28">
      <c r="A18" t="s">
        <v>35</v>
      </c>
      <c r="B18" t="s">
        <v>36</v>
      </c>
      <c r="C18" s="1">
        <v>17.4</v>
      </c>
      <c r="D18" s="31">
        <v>43</v>
      </c>
      <c r="E18" s="31">
        <v>44</v>
      </c>
      <c r="F18" s="31">
        <v>46</v>
      </c>
      <c r="G18" s="31">
        <v>42</v>
      </c>
      <c r="H18" s="31">
        <v>46</v>
      </c>
      <c r="I18" s="19">
        <f t="shared" si="5"/>
        <v>0</v>
      </c>
      <c r="J18" s="19">
        <f t="shared" si="7"/>
        <v>4</v>
      </c>
      <c r="K18" s="19">
        <f t="shared" si="7"/>
        <v>6</v>
      </c>
      <c r="L18" s="19">
        <f t="shared" si="8"/>
        <v>2</v>
      </c>
      <c r="M18" s="19">
        <f t="shared" si="9"/>
        <v>6</v>
      </c>
      <c r="N18" s="37">
        <f t="shared" si="10"/>
        <v>748.2</v>
      </c>
      <c r="O18" s="37">
        <f t="shared" si="11"/>
        <v>765.6</v>
      </c>
      <c r="P18" s="37">
        <f t="shared" si="6"/>
        <v>800.4</v>
      </c>
      <c r="Q18" s="37">
        <f t="shared" si="6"/>
        <v>730.8</v>
      </c>
      <c r="R18" s="37">
        <f t="shared" si="6"/>
        <v>800.4</v>
      </c>
      <c r="S18" s="24">
        <f t="shared" si="17"/>
        <v>0</v>
      </c>
      <c r="T18" s="24">
        <f t="shared" si="13"/>
        <v>34.8</v>
      </c>
      <c r="U18" s="24">
        <f t="shared" si="14"/>
        <v>52.2</v>
      </c>
      <c r="V18" s="24">
        <f t="shared" si="14"/>
        <v>17.4</v>
      </c>
      <c r="W18" s="24">
        <f t="shared" si="14"/>
        <v>52.2</v>
      </c>
      <c r="X18" s="41">
        <f t="shared" si="15"/>
        <v>748.2</v>
      </c>
      <c r="Y18" s="41">
        <f t="shared" si="16"/>
        <v>800.4</v>
      </c>
      <c r="Z18" s="41">
        <f t="shared" si="16"/>
        <v>852.6</v>
      </c>
      <c r="AA18" s="41">
        <f t="shared" si="16"/>
        <v>748.2</v>
      </c>
      <c r="AB18" s="41">
        <f t="shared" si="16"/>
        <v>852.6</v>
      </c>
    </row>
    <row r="19" spans="1:28">
      <c r="A19" t="s">
        <v>37</v>
      </c>
      <c r="B19" t="s">
        <v>38</v>
      </c>
      <c r="C19" s="1">
        <v>15</v>
      </c>
      <c r="D19" s="31">
        <v>46</v>
      </c>
      <c r="E19" s="31">
        <v>45</v>
      </c>
      <c r="F19" s="31">
        <v>45</v>
      </c>
      <c r="G19" s="31">
        <v>43</v>
      </c>
      <c r="H19" s="31">
        <v>44</v>
      </c>
      <c r="I19" s="19">
        <f t="shared" si="5"/>
        <v>1</v>
      </c>
      <c r="J19" s="19">
        <f t="shared" si="7"/>
        <v>5</v>
      </c>
      <c r="K19" s="19">
        <f t="shared" si="7"/>
        <v>5</v>
      </c>
      <c r="L19" s="19">
        <f t="shared" si="8"/>
        <v>3</v>
      </c>
      <c r="M19" s="19">
        <f t="shared" si="9"/>
        <v>4</v>
      </c>
      <c r="N19" s="37">
        <f t="shared" si="10"/>
        <v>690</v>
      </c>
      <c r="O19" s="37">
        <f t="shared" si="11"/>
        <v>675</v>
      </c>
      <c r="P19" s="37">
        <f t="shared" si="6"/>
        <v>675</v>
      </c>
      <c r="Q19" s="37">
        <f t="shared" si="6"/>
        <v>645</v>
      </c>
      <c r="R19" s="37">
        <f t="shared" si="6"/>
        <v>660</v>
      </c>
      <c r="S19" s="24">
        <f t="shared" si="17"/>
        <v>7.5</v>
      </c>
      <c r="T19" s="24">
        <f t="shared" si="13"/>
        <v>37.5</v>
      </c>
      <c r="U19" s="24">
        <f t="shared" si="14"/>
        <v>37.5</v>
      </c>
      <c r="V19" s="24">
        <f t="shared" si="14"/>
        <v>22.5</v>
      </c>
      <c r="W19" s="24">
        <f t="shared" si="14"/>
        <v>30</v>
      </c>
      <c r="X19" s="41">
        <f t="shared" si="15"/>
        <v>697.5</v>
      </c>
      <c r="Y19" s="41">
        <f t="shared" si="16"/>
        <v>712.5</v>
      </c>
      <c r="Z19" s="41">
        <f t="shared" si="16"/>
        <v>712.5</v>
      </c>
      <c r="AA19" s="41">
        <f t="shared" si="16"/>
        <v>667.5</v>
      </c>
      <c r="AB19" s="41">
        <f t="shared" si="16"/>
        <v>690</v>
      </c>
    </row>
    <row r="20" spans="1:28">
      <c r="A20" t="s">
        <v>39</v>
      </c>
      <c r="B20" t="s">
        <v>40</v>
      </c>
      <c r="C20" s="1">
        <v>15.9</v>
      </c>
      <c r="D20" s="31">
        <v>40</v>
      </c>
      <c r="E20" s="31">
        <v>49</v>
      </c>
      <c r="F20" s="31">
        <v>49</v>
      </c>
      <c r="G20" s="31">
        <v>46</v>
      </c>
      <c r="H20" s="31">
        <v>45</v>
      </c>
      <c r="I20" s="19">
        <f t="shared" si="5"/>
        <v>0</v>
      </c>
      <c r="J20" s="19">
        <f t="shared" si="7"/>
        <v>9</v>
      </c>
      <c r="K20" s="19">
        <f t="shared" si="7"/>
        <v>9</v>
      </c>
      <c r="L20" s="19">
        <f t="shared" si="8"/>
        <v>6</v>
      </c>
      <c r="M20" s="19">
        <f t="shared" si="9"/>
        <v>5</v>
      </c>
      <c r="N20" s="37">
        <f t="shared" si="10"/>
        <v>636</v>
      </c>
      <c r="O20" s="37">
        <f t="shared" si="11"/>
        <v>779.1</v>
      </c>
      <c r="P20" s="37">
        <f t="shared" si="6"/>
        <v>779.1</v>
      </c>
      <c r="Q20" s="37">
        <f t="shared" si="6"/>
        <v>731.4</v>
      </c>
      <c r="R20" s="37">
        <f t="shared" si="6"/>
        <v>715.5</v>
      </c>
      <c r="S20" s="24">
        <f t="shared" si="17"/>
        <v>0</v>
      </c>
      <c r="T20" s="24">
        <f t="shared" si="13"/>
        <v>71.55</v>
      </c>
      <c r="U20" s="24">
        <f t="shared" si="14"/>
        <v>71.55</v>
      </c>
      <c r="V20" s="24">
        <f t="shared" si="14"/>
        <v>47.7</v>
      </c>
      <c r="W20" s="24">
        <f t="shared" si="14"/>
        <v>39.75</v>
      </c>
      <c r="X20" s="41">
        <f t="shared" si="15"/>
        <v>636</v>
      </c>
      <c r="Y20" s="41">
        <f t="shared" si="16"/>
        <v>850.65</v>
      </c>
      <c r="Z20" s="41">
        <f t="shared" si="16"/>
        <v>850.65</v>
      </c>
      <c r="AA20" s="41">
        <f t="shared" si="16"/>
        <v>779.1</v>
      </c>
      <c r="AB20" s="41">
        <f t="shared" si="16"/>
        <v>755.25</v>
      </c>
    </row>
    <row r="23" spans="1:28">
      <c r="A23" t="s">
        <v>41</v>
      </c>
      <c r="C23" s="10">
        <f>MAX(C5:C20)</f>
        <v>29.5</v>
      </c>
      <c r="D23">
        <f>MAX(D5:D20)</f>
        <v>49</v>
      </c>
      <c r="E23">
        <f t="shared" ref="E23:N23" si="18">MAX(E5:E20)</f>
        <v>49</v>
      </c>
      <c r="F23">
        <f t="shared" si="18"/>
        <v>49</v>
      </c>
      <c r="G23">
        <f t="shared" si="18"/>
        <v>49</v>
      </c>
      <c r="H23">
        <f t="shared" si="18"/>
        <v>49</v>
      </c>
      <c r="I23">
        <f t="shared" si="18"/>
        <v>4</v>
      </c>
      <c r="J23">
        <f t="shared" si="18"/>
        <v>9</v>
      </c>
      <c r="K23">
        <f t="shared" si="18"/>
        <v>9</v>
      </c>
      <c r="L23">
        <f t="shared" si="18"/>
        <v>9</v>
      </c>
      <c r="M23">
        <f t="shared" si="18"/>
        <v>9</v>
      </c>
      <c r="N23" s="1">
        <f t="shared" si="18"/>
        <v>1386.5</v>
      </c>
      <c r="O23" s="1">
        <f t="shared" ref="O23:X23" si="19">MAX(O5:O20)</f>
        <v>1327.5</v>
      </c>
      <c r="P23" s="1">
        <f t="shared" si="19"/>
        <v>1327.5</v>
      </c>
      <c r="Q23" s="1">
        <f t="shared" si="19"/>
        <v>1357.3</v>
      </c>
      <c r="R23" s="1">
        <f t="shared" si="19"/>
        <v>1357.3</v>
      </c>
      <c r="S23" s="1">
        <f t="shared" si="19"/>
        <v>33.6</v>
      </c>
      <c r="T23" s="1">
        <f t="shared" si="19"/>
        <v>103.05</v>
      </c>
      <c r="U23" s="1">
        <f t="shared" si="19"/>
        <v>103.05</v>
      </c>
      <c r="V23" s="1">
        <f t="shared" si="19"/>
        <v>124.65</v>
      </c>
      <c r="W23" s="1">
        <f t="shared" si="19"/>
        <v>124.65</v>
      </c>
      <c r="X23" s="1">
        <f t="shared" si="19"/>
        <v>1416</v>
      </c>
      <c r="Y23" s="1">
        <f t="shared" ref="Y23:AB23" si="20">MAX(Y5:Y20)</f>
        <v>1401.25</v>
      </c>
      <c r="Z23" s="1">
        <f t="shared" si="20"/>
        <v>1401.25</v>
      </c>
      <c r="AA23" s="1">
        <f t="shared" si="20"/>
        <v>1481.95</v>
      </c>
      <c r="AB23" s="1">
        <f t="shared" si="20"/>
        <v>1481.95</v>
      </c>
    </row>
    <row r="24" spans="1:28">
      <c r="A24" t="s">
        <v>42</v>
      </c>
      <c r="C24" s="10">
        <f>MIN(C5:C20)</f>
        <v>12.8</v>
      </c>
      <c r="D24">
        <f>MIN(D5:D20)</f>
        <v>30</v>
      </c>
      <c r="E24">
        <f t="shared" ref="E24:N24" si="21">MIN(E5:E20)</f>
        <v>30</v>
      </c>
      <c r="F24">
        <f t="shared" si="21"/>
        <v>30</v>
      </c>
      <c r="G24">
        <f t="shared" si="21"/>
        <v>30</v>
      </c>
      <c r="H24">
        <f t="shared" si="21"/>
        <v>30</v>
      </c>
      <c r="I24">
        <f t="shared" si="21"/>
        <v>0</v>
      </c>
      <c r="J24">
        <f t="shared" si="21"/>
        <v>0</v>
      </c>
      <c r="K24">
        <f t="shared" si="21"/>
        <v>0</v>
      </c>
      <c r="L24">
        <f t="shared" si="21"/>
        <v>0</v>
      </c>
      <c r="M24">
        <f t="shared" si="21"/>
        <v>0</v>
      </c>
      <c r="N24" s="1">
        <f t="shared" si="21"/>
        <v>448</v>
      </c>
      <c r="O24" s="1">
        <f t="shared" ref="O24:X24" si="22">MIN(O5:O20)</f>
        <v>524.8</v>
      </c>
      <c r="P24" s="1">
        <f t="shared" si="22"/>
        <v>537.6</v>
      </c>
      <c r="Q24" s="1">
        <f t="shared" si="22"/>
        <v>471</v>
      </c>
      <c r="R24" s="1">
        <f t="shared" si="22"/>
        <v>384</v>
      </c>
      <c r="S24" s="1">
        <f t="shared" si="22"/>
        <v>0</v>
      </c>
      <c r="T24" s="1">
        <f t="shared" si="22"/>
        <v>0</v>
      </c>
      <c r="U24" s="1">
        <f t="shared" si="22"/>
        <v>0</v>
      </c>
      <c r="V24" s="1">
        <f t="shared" si="22"/>
        <v>0</v>
      </c>
      <c r="W24" s="1">
        <f t="shared" si="22"/>
        <v>0</v>
      </c>
      <c r="X24" s="1">
        <f t="shared" si="22"/>
        <v>448</v>
      </c>
      <c r="Y24" s="1">
        <f t="shared" ref="Y24:AB24" si="23">MIN(Y5:Y20)</f>
        <v>531.2</v>
      </c>
      <c r="Z24" s="1">
        <f t="shared" si="23"/>
        <v>550.4</v>
      </c>
      <c r="AA24" s="1">
        <f t="shared" si="23"/>
        <v>471</v>
      </c>
      <c r="AB24" s="1">
        <f t="shared" si="23"/>
        <v>384</v>
      </c>
    </row>
    <row r="25" spans="1:28">
      <c r="A25" t="s">
        <v>43</v>
      </c>
      <c r="C25" s="10">
        <f>AVERAGE(C5:C20)</f>
        <v>20.075</v>
      </c>
      <c r="D25">
        <f>AVERAGE(D5:D20)</f>
        <v>42</v>
      </c>
      <c r="E25" s="33">
        <f t="shared" ref="E25:N25" si="24">AVERAGE(E5:E20)</f>
        <v>42.25</v>
      </c>
      <c r="F25" s="33">
        <f t="shared" si="24"/>
        <v>42.9375</v>
      </c>
      <c r="G25" s="33">
        <f t="shared" si="24"/>
        <v>42.0625</v>
      </c>
      <c r="H25" s="33">
        <f t="shared" si="24"/>
        <v>42.4375</v>
      </c>
      <c r="I25" s="33">
        <f t="shared" si="24"/>
        <v>0.5</v>
      </c>
      <c r="J25" s="33">
        <f t="shared" si="24"/>
        <v>4.0625</v>
      </c>
      <c r="K25" s="33">
        <f t="shared" si="24"/>
        <v>4.0625</v>
      </c>
      <c r="L25" s="33">
        <f t="shared" si="24"/>
        <v>3.8125</v>
      </c>
      <c r="M25" s="33">
        <f t="shared" si="24"/>
        <v>3.5625</v>
      </c>
      <c r="N25" s="1">
        <f t="shared" si="24"/>
        <v>848.0625</v>
      </c>
      <c r="O25" s="1">
        <f t="shared" ref="O25:X25" si="25">AVERAGE(O5:O20)</f>
        <v>838.43125</v>
      </c>
      <c r="P25" s="1">
        <f t="shared" si="25"/>
        <v>854.96875</v>
      </c>
      <c r="Q25" s="1">
        <f t="shared" si="25"/>
        <v>841.38125</v>
      </c>
      <c r="R25" s="1">
        <f t="shared" si="25"/>
        <v>855.50625</v>
      </c>
      <c r="S25" s="1">
        <f t="shared" si="25"/>
        <v>5.128125</v>
      </c>
      <c r="T25" s="1">
        <f t="shared" si="25"/>
        <v>39.84375</v>
      </c>
      <c r="U25" s="1">
        <f t="shared" si="25"/>
        <v>39.634375</v>
      </c>
      <c r="V25" s="1">
        <f t="shared" si="25"/>
        <v>39.16875</v>
      </c>
      <c r="W25" s="1">
        <f t="shared" si="25"/>
        <v>36.284375</v>
      </c>
      <c r="X25" s="1">
        <f t="shared" si="25"/>
        <v>853.190625</v>
      </c>
      <c r="Y25" s="1">
        <f t="shared" ref="Y25:AB25" si="26">AVERAGE(Y5:Y20)</f>
        <v>878.275</v>
      </c>
      <c r="Z25" s="1">
        <f t="shared" si="26"/>
        <v>894.603125</v>
      </c>
      <c r="AA25" s="1">
        <f t="shared" si="26"/>
        <v>880.55</v>
      </c>
      <c r="AB25" s="1">
        <f t="shared" si="26"/>
        <v>891.790625</v>
      </c>
    </row>
    <row r="26" spans="1:28">
      <c r="A26" t="s">
        <v>44</v>
      </c>
      <c r="D26">
        <f>SUM(D5:D20)</f>
        <v>672</v>
      </c>
      <c r="E26">
        <f t="shared" ref="E26:N26" si="27">SUM(E5:E20)</f>
        <v>676</v>
      </c>
      <c r="F26">
        <f t="shared" si="27"/>
        <v>687</v>
      </c>
      <c r="G26">
        <f t="shared" si="27"/>
        <v>673</v>
      </c>
      <c r="H26">
        <f t="shared" si="27"/>
        <v>679</v>
      </c>
      <c r="I26">
        <f t="shared" si="27"/>
        <v>8</v>
      </c>
      <c r="J26">
        <f t="shared" si="27"/>
        <v>65</v>
      </c>
      <c r="K26">
        <f t="shared" si="27"/>
        <v>65</v>
      </c>
      <c r="L26">
        <f t="shared" si="27"/>
        <v>61</v>
      </c>
      <c r="M26">
        <f t="shared" si="27"/>
        <v>57</v>
      </c>
      <c r="N26" s="1">
        <f t="shared" si="27"/>
        <v>13569</v>
      </c>
      <c r="O26" s="1">
        <f t="shared" ref="O26:X26" si="28">SUM(O5:O20)</f>
        <v>13414.9</v>
      </c>
      <c r="P26" s="1">
        <f t="shared" si="28"/>
        <v>13679.5</v>
      </c>
      <c r="Q26" s="1">
        <f t="shared" si="28"/>
        <v>13462.1</v>
      </c>
      <c r="R26" s="1">
        <f t="shared" si="28"/>
        <v>13688.1</v>
      </c>
      <c r="S26" s="1">
        <f t="shared" si="28"/>
        <v>82.05</v>
      </c>
      <c r="T26" s="1">
        <f t="shared" si="28"/>
        <v>637.5</v>
      </c>
      <c r="U26" s="1">
        <f t="shared" si="28"/>
        <v>634.15</v>
      </c>
      <c r="V26" s="1">
        <f t="shared" si="28"/>
        <v>626.7</v>
      </c>
      <c r="W26" s="1">
        <f t="shared" si="28"/>
        <v>580.55</v>
      </c>
      <c r="X26" s="1">
        <f t="shared" si="28"/>
        <v>13651.05</v>
      </c>
      <c r="Y26" s="1">
        <f t="shared" ref="Y26:AB26" si="29">SUM(Y5:Y20)</f>
        <v>14052.4</v>
      </c>
      <c r="Z26" s="1">
        <f t="shared" si="29"/>
        <v>14313.65</v>
      </c>
      <c r="AA26" s="1">
        <f t="shared" si="29"/>
        <v>14088.8</v>
      </c>
      <c r="AB26" s="1">
        <f t="shared" si="29"/>
        <v>14268.65</v>
      </c>
    </row>
  </sheetData>
  <pageMargins left="0.7" right="0.7" top="0.75" bottom="0.75" header="0.3" footer="0.3"/>
  <pageSetup paperSize="1" scale="36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3"/>
  <sheetViews>
    <sheetView topLeftCell="A14" workbookViewId="0">
      <selection activeCell="G27" sqref="G27"/>
    </sheetView>
  </sheetViews>
  <sheetFormatPr defaultColWidth="9" defaultRowHeight="14.5"/>
  <cols>
    <col min="3" max="3" width="5.85454545454545" customWidth="1"/>
    <col min="4" max="4" width="6.13636363636364" customWidth="1"/>
    <col min="5" max="5" width="5.13636363636364" customWidth="1"/>
    <col min="6" max="6" width="4.57272727272727" customWidth="1"/>
  </cols>
  <sheetData>
    <row r="1" ht="118.05" spans="1:13">
      <c r="A1" t="s">
        <v>45</v>
      </c>
      <c r="C1" s="30" t="s">
        <v>46</v>
      </c>
      <c r="D1" s="30" t="s">
        <v>47</v>
      </c>
      <c r="E1" s="30" t="s">
        <v>48</v>
      </c>
      <c r="F1" s="30" t="s">
        <v>49</v>
      </c>
      <c r="H1" s="30" t="s">
        <v>46</v>
      </c>
      <c r="I1" s="30" t="s">
        <v>47</v>
      </c>
      <c r="J1" s="30" t="s">
        <v>48</v>
      </c>
      <c r="K1" s="30" t="s">
        <v>49</v>
      </c>
      <c r="M1" s="30" t="s">
        <v>50</v>
      </c>
    </row>
    <row r="2" spans="2:6">
      <c r="B2" t="s">
        <v>51</v>
      </c>
      <c r="C2">
        <v>10</v>
      </c>
      <c r="D2">
        <v>20</v>
      </c>
      <c r="E2">
        <v>100</v>
      </c>
      <c r="F2">
        <v>1</v>
      </c>
    </row>
    <row r="3" spans="1:2">
      <c r="A3" t="s">
        <v>52</v>
      </c>
      <c r="B3" t="s">
        <v>53</v>
      </c>
    </row>
    <row r="4" spans="1:13">
      <c r="A4" t="s">
        <v>9</v>
      </c>
      <c r="B4" t="s">
        <v>10</v>
      </c>
      <c r="C4">
        <v>10</v>
      </c>
      <c r="D4">
        <v>20</v>
      </c>
      <c r="E4">
        <v>93</v>
      </c>
      <c r="F4">
        <v>1</v>
      </c>
      <c r="H4">
        <f>C4/C$2*100</f>
        <v>100</v>
      </c>
      <c r="I4">
        <f>D4/D$2*100</f>
        <v>100</v>
      </c>
      <c r="J4">
        <f>E4/E$2*100</f>
        <v>93</v>
      </c>
      <c r="K4">
        <f>F4/F$2*100</f>
        <v>100</v>
      </c>
      <c r="M4" t="b">
        <f>OR(H4&lt;60,I4&lt;60,J4&lt;60,K4&lt;60)</f>
        <v>0</v>
      </c>
    </row>
    <row r="5" spans="1:13">
      <c r="A5" t="s">
        <v>11</v>
      </c>
      <c r="B5" t="s">
        <v>12</v>
      </c>
      <c r="C5">
        <v>9</v>
      </c>
      <c r="D5">
        <v>19</v>
      </c>
      <c r="E5">
        <v>100</v>
      </c>
      <c r="F5">
        <v>0</v>
      </c>
      <c r="H5">
        <f t="shared" ref="H5:H19" si="0">C5/C$2*100</f>
        <v>90</v>
      </c>
      <c r="I5">
        <f t="shared" ref="I5:K19" si="1">D5/D$2*100</f>
        <v>95</v>
      </c>
      <c r="J5">
        <f t="shared" si="1"/>
        <v>100</v>
      </c>
      <c r="K5">
        <f t="shared" si="1"/>
        <v>0</v>
      </c>
      <c r="M5" t="b">
        <f t="shared" ref="M5:M19" si="2">OR(H5&lt;60,I5&lt;60,J5&lt;60,K5&lt;60)</f>
        <v>1</v>
      </c>
    </row>
    <row r="6" spans="1:13">
      <c r="A6" t="s">
        <v>13</v>
      </c>
      <c r="B6" t="s">
        <v>14</v>
      </c>
      <c r="C6">
        <v>8</v>
      </c>
      <c r="D6">
        <v>20</v>
      </c>
      <c r="E6">
        <v>89</v>
      </c>
      <c r="F6">
        <v>1</v>
      </c>
      <c r="H6">
        <f t="shared" si="0"/>
        <v>80</v>
      </c>
      <c r="I6">
        <f t="shared" si="1"/>
        <v>100</v>
      </c>
      <c r="J6">
        <f t="shared" si="1"/>
        <v>89</v>
      </c>
      <c r="K6">
        <f t="shared" si="1"/>
        <v>100</v>
      </c>
      <c r="M6" t="b">
        <f t="shared" si="2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87</v>
      </c>
      <c r="F7">
        <v>0</v>
      </c>
      <c r="H7">
        <f t="shared" si="0"/>
        <v>90</v>
      </c>
      <c r="I7">
        <f t="shared" si="1"/>
        <v>50</v>
      </c>
      <c r="J7">
        <f t="shared" si="1"/>
        <v>87</v>
      </c>
      <c r="K7">
        <f t="shared" si="1"/>
        <v>0</v>
      </c>
      <c r="M7" t="b">
        <f t="shared" si="2"/>
        <v>1</v>
      </c>
    </row>
    <row r="8" spans="1:13">
      <c r="A8" t="s">
        <v>17</v>
      </c>
      <c r="B8" t="s">
        <v>18</v>
      </c>
      <c r="C8">
        <v>10</v>
      </c>
      <c r="D8">
        <v>15</v>
      </c>
      <c r="E8">
        <v>99</v>
      </c>
      <c r="F8">
        <v>1</v>
      </c>
      <c r="H8">
        <f t="shared" si="0"/>
        <v>100</v>
      </c>
      <c r="I8">
        <f t="shared" si="1"/>
        <v>75</v>
      </c>
      <c r="J8">
        <f t="shared" si="1"/>
        <v>99</v>
      </c>
      <c r="K8">
        <f t="shared" si="1"/>
        <v>100</v>
      </c>
      <c r="M8" t="b">
        <f t="shared" si="2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68</v>
      </c>
      <c r="F9">
        <v>1</v>
      </c>
      <c r="H9">
        <f t="shared" si="0"/>
        <v>90</v>
      </c>
      <c r="I9">
        <f t="shared" si="1"/>
        <v>85</v>
      </c>
      <c r="J9">
        <f t="shared" si="1"/>
        <v>68</v>
      </c>
      <c r="K9">
        <f t="shared" si="1"/>
        <v>100</v>
      </c>
      <c r="M9" t="b">
        <f t="shared" si="2"/>
        <v>0</v>
      </c>
    </row>
    <row r="10" spans="1:13">
      <c r="A10" t="s">
        <v>21</v>
      </c>
      <c r="B10" t="s">
        <v>22</v>
      </c>
      <c r="C10">
        <v>8</v>
      </c>
      <c r="D10">
        <v>18</v>
      </c>
      <c r="E10">
        <v>97</v>
      </c>
      <c r="F10">
        <v>1</v>
      </c>
      <c r="H10">
        <f t="shared" si="0"/>
        <v>80</v>
      </c>
      <c r="I10">
        <f t="shared" si="1"/>
        <v>90</v>
      </c>
      <c r="J10">
        <f t="shared" si="1"/>
        <v>97</v>
      </c>
      <c r="K10">
        <f t="shared" si="1"/>
        <v>100</v>
      </c>
      <c r="M10" t="b">
        <f t="shared" si="2"/>
        <v>0</v>
      </c>
    </row>
    <row r="11" spans="1:13">
      <c r="A11" t="s">
        <v>23</v>
      </c>
      <c r="B11" t="s">
        <v>24</v>
      </c>
      <c r="C11">
        <v>5</v>
      </c>
      <c r="D11">
        <v>7</v>
      </c>
      <c r="E11">
        <v>85</v>
      </c>
      <c r="F11">
        <v>1</v>
      </c>
      <c r="H11">
        <f t="shared" si="0"/>
        <v>50</v>
      </c>
      <c r="I11">
        <f t="shared" si="1"/>
        <v>35</v>
      </c>
      <c r="J11">
        <f t="shared" si="1"/>
        <v>85</v>
      </c>
      <c r="K11">
        <f t="shared" si="1"/>
        <v>100</v>
      </c>
      <c r="M11" t="b">
        <f t="shared" si="2"/>
        <v>1</v>
      </c>
    </row>
    <row r="12" spans="1:13">
      <c r="A12" t="s">
        <v>25</v>
      </c>
      <c r="B12" t="s">
        <v>26</v>
      </c>
      <c r="C12">
        <v>10</v>
      </c>
      <c r="D12">
        <v>6</v>
      </c>
      <c r="E12">
        <v>78</v>
      </c>
      <c r="F12">
        <v>0</v>
      </c>
      <c r="H12">
        <f t="shared" si="0"/>
        <v>100</v>
      </c>
      <c r="I12">
        <f t="shared" si="1"/>
        <v>30</v>
      </c>
      <c r="J12">
        <f t="shared" si="1"/>
        <v>78</v>
      </c>
      <c r="K12">
        <f t="shared" si="1"/>
        <v>0</v>
      </c>
      <c r="M12" t="b">
        <f t="shared" si="2"/>
        <v>1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88</v>
      </c>
      <c r="F13">
        <v>1</v>
      </c>
      <c r="H13">
        <f t="shared" si="0"/>
        <v>90</v>
      </c>
      <c r="I13">
        <f t="shared" si="1"/>
        <v>100</v>
      </c>
      <c r="J13">
        <f t="shared" si="1"/>
        <v>88</v>
      </c>
      <c r="K13">
        <f t="shared" si="1"/>
        <v>100</v>
      </c>
      <c r="M13" t="b">
        <f t="shared" si="2"/>
        <v>0</v>
      </c>
    </row>
    <row r="14" spans="1:13">
      <c r="A14" t="s">
        <v>29</v>
      </c>
      <c r="B14" t="s">
        <v>30</v>
      </c>
      <c r="C14">
        <v>0</v>
      </c>
      <c r="D14">
        <v>20</v>
      </c>
      <c r="E14">
        <v>95</v>
      </c>
      <c r="F14">
        <v>0</v>
      </c>
      <c r="H14">
        <f t="shared" si="0"/>
        <v>0</v>
      </c>
      <c r="I14">
        <f t="shared" si="1"/>
        <v>100</v>
      </c>
      <c r="J14">
        <f t="shared" si="1"/>
        <v>95</v>
      </c>
      <c r="K14">
        <f t="shared" si="1"/>
        <v>0</v>
      </c>
      <c r="M14" t="b">
        <f t="shared" si="2"/>
        <v>1</v>
      </c>
    </row>
    <row r="15" spans="1:13">
      <c r="A15" t="s">
        <v>31</v>
      </c>
      <c r="B15" t="s">
        <v>32</v>
      </c>
      <c r="C15">
        <v>8</v>
      </c>
      <c r="D15">
        <v>19</v>
      </c>
      <c r="E15">
        <v>70</v>
      </c>
      <c r="F15">
        <v>1</v>
      </c>
      <c r="H15">
        <f t="shared" si="0"/>
        <v>80</v>
      </c>
      <c r="I15">
        <f t="shared" si="1"/>
        <v>95</v>
      </c>
      <c r="J15">
        <f t="shared" si="1"/>
        <v>70</v>
      </c>
      <c r="K15">
        <f t="shared" si="1"/>
        <v>100</v>
      </c>
      <c r="M15" t="b">
        <f t="shared" si="2"/>
        <v>0</v>
      </c>
    </row>
    <row r="16" spans="1:13">
      <c r="A16" t="s">
        <v>33</v>
      </c>
      <c r="B16" t="s">
        <v>34</v>
      </c>
      <c r="C16">
        <v>9</v>
      </c>
      <c r="D16">
        <v>20</v>
      </c>
      <c r="E16">
        <v>45</v>
      </c>
      <c r="F16">
        <v>1</v>
      </c>
      <c r="H16">
        <f t="shared" si="0"/>
        <v>90</v>
      </c>
      <c r="I16">
        <f t="shared" si="1"/>
        <v>100</v>
      </c>
      <c r="J16">
        <f t="shared" si="1"/>
        <v>45</v>
      </c>
      <c r="K16">
        <f t="shared" si="1"/>
        <v>100</v>
      </c>
      <c r="M16" t="b">
        <f t="shared" si="2"/>
        <v>1</v>
      </c>
    </row>
    <row r="17" spans="1:13">
      <c r="A17" t="s">
        <v>35</v>
      </c>
      <c r="B17" t="s">
        <v>36</v>
      </c>
      <c r="C17">
        <v>7</v>
      </c>
      <c r="D17">
        <v>17</v>
      </c>
      <c r="E17">
        <v>49</v>
      </c>
      <c r="F17">
        <v>1</v>
      </c>
      <c r="H17">
        <f t="shared" si="0"/>
        <v>70</v>
      </c>
      <c r="I17">
        <f t="shared" si="1"/>
        <v>85</v>
      </c>
      <c r="J17">
        <f t="shared" si="1"/>
        <v>49</v>
      </c>
      <c r="K17">
        <f t="shared" si="1"/>
        <v>100</v>
      </c>
      <c r="M17" t="b">
        <f t="shared" si="2"/>
        <v>1</v>
      </c>
    </row>
    <row r="18" spans="1:13">
      <c r="A18" t="s">
        <v>37</v>
      </c>
      <c r="B18" t="s">
        <v>38</v>
      </c>
      <c r="C18">
        <v>10</v>
      </c>
      <c r="D18">
        <v>20</v>
      </c>
      <c r="E18">
        <v>60</v>
      </c>
      <c r="F18">
        <v>1</v>
      </c>
      <c r="H18">
        <f t="shared" si="0"/>
        <v>100</v>
      </c>
      <c r="I18">
        <f t="shared" si="1"/>
        <v>100</v>
      </c>
      <c r="J18">
        <f t="shared" si="1"/>
        <v>60</v>
      </c>
      <c r="K18">
        <f t="shared" si="1"/>
        <v>100</v>
      </c>
      <c r="M18" t="b">
        <f t="shared" si="2"/>
        <v>0</v>
      </c>
    </row>
    <row r="19" spans="1:13">
      <c r="A19" t="s">
        <v>39</v>
      </c>
      <c r="B19" t="s">
        <v>40</v>
      </c>
      <c r="C19">
        <v>9</v>
      </c>
      <c r="D19">
        <v>14</v>
      </c>
      <c r="E19">
        <v>68</v>
      </c>
      <c r="F19">
        <v>1</v>
      </c>
      <c r="H19">
        <f t="shared" si="0"/>
        <v>90</v>
      </c>
      <c r="I19">
        <f t="shared" si="1"/>
        <v>70</v>
      </c>
      <c r="J19">
        <f t="shared" si="1"/>
        <v>68</v>
      </c>
      <c r="K19">
        <f t="shared" si="1"/>
        <v>100</v>
      </c>
      <c r="M19" t="b">
        <f t="shared" si="2"/>
        <v>0</v>
      </c>
    </row>
    <row r="21" spans="1:11">
      <c r="A21" t="s">
        <v>54</v>
      </c>
      <c r="C21">
        <f>MAX(C4:C19)</f>
        <v>10</v>
      </c>
      <c r="D21">
        <f t="shared" ref="D21:F21" si="3">MAX(D4:D19)</f>
        <v>20</v>
      </c>
      <c r="E21">
        <f t="shared" si="3"/>
        <v>100</v>
      </c>
      <c r="F21">
        <f t="shared" si="3"/>
        <v>1</v>
      </c>
      <c r="H21">
        <f>MAX(H4:H19)</f>
        <v>100</v>
      </c>
      <c r="I21">
        <f t="shared" ref="I21:K21" si="4">MAX(I4:I19)</f>
        <v>100</v>
      </c>
      <c r="J21">
        <f t="shared" si="4"/>
        <v>100</v>
      </c>
      <c r="K21">
        <f t="shared" si="4"/>
        <v>100</v>
      </c>
    </row>
    <row r="22" spans="1:11">
      <c r="A22" t="s">
        <v>55</v>
      </c>
      <c r="C22">
        <f>AVERAGE(C4:C19)</f>
        <v>8.125</v>
      </c>
      <c r="D22">
        <f t="shared" ref="D22:F22" si="5">AVERAGE(D4:D19)</f>
        <v>16.375</v>
      </c>
      <c r="E22">
        <f t="shared" si="5"/>
        <v>79.4375</v>
      </c>
      <c r="F22">
        <f t="shared" si="5"/>
        <v>0.75</v>
      </c>
      <c r="H22">
        <f>AVERAGE(H4:H19)</f>
        <v>81.25</v>
      </c>
      <c r="I22">
        <f t="shared" ref="I22:K22" si="6">AVERAGE(I4:I19)</f>
        <v>81.875</v>
      </c>
      <c r="J22">
        <f t="shared" si="6"/>
        <v>79.4375</v>
      </c>
      <c r="K22">
        <f t="shared" si="6"/>
        <v>75</v>
      </c>
    </row>
    <row r="23" spans="1:11">
      <c r="A23" t="s">
        <v>56</v>
      </c>
      <c r="C23">
        <f>MIN(C4:C19)</f>
        <v>0</v>
      </c>
      <c r="D23">
        <f t="shared" ref="D23:F23" si="7">MIN(D4:D19)</f>
        <v>6</v>
      </c>
      <c r="E23">
        <f t="shared" si="7"/>
        <v>45</v>
      </c>
      <c r="F23">
        <f t="shared" si="7"/>
        <v>0</v>
      </c>
      <c r="H23">
        <f>MIN(H4:H19)</f>
        <v>0</v>
      </c>
      <c r="I23">
        <f t="shared" ref="I23:K23" si="8">MIN(I4:I19)</f>
        <v>30</v>
      </c>
      <c r="J23">
        <f t="shared" si="8"/>
        <v>45</v>
      </c>
      <c r="K23">
        <f t="shared" si="8"/>
        <v>0</v>
      </c>
    </row>
  </sheetData>
  <conditionalFormatting sqref="C4:C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19">
    <cfRule type="cellIs" dxfId="1" priority="1" operator="equal">
      <formula>TRUE</formula>
    </cfRule>
  </conditionalFormatting>
  <conditionalFormatting sqref="H4:K19 M4:M19">
    <cfRule type="cellIs" dxfId="1" priority="2" operator="lessThan">
      <formula>60</formula>
    </cfRule>
  </conditionalFormatting>
  <pageMargins left="0.7" right="0.7" top="0.75" bottom="0.75" header="0.3" footer="0.3"/>
  <pageSetup paperSize="1" scale="62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D10" sqref="D10"/>
    </sheetView>
  </sheetViews>
  <sheetFormatPr defaultColWidth="9" defaultRowHeight="14.5" outlineLevelRow="7"/>
  <sheetData>
    <row r="1" spans="1:6">
      <c r="A1" t="s">
        <v>57</v>
      </c>
      <c r="F1" t="s">
        <v>58</v>
      </c>
    </row>
    <row r="3" spans="1:12">
      <c r="A3" t="s">
        <v>59</v>
      </c>
      <c r="B3" s="26" t="s">
        <v>4</v>
      </c>
      <c r="C3" s="26">
        <v>3</v>
      </c>
      <c r="D3" s="27" t="s">
        <v>60</v>
      </c>
      <c r="E3" s="27">
        <v>5</v>
      </c>
      <c r="F3" s="28" t="s">
        <v>61</v>
      </c>
      <c r="G3" s="28">
        <v>4</v>
      </c>
      <c r="H3" s="29" t="s">
        <v>62</v>
      </c>
      <c r="I3" s="29">
        <v>3</v>
      </c>
      <c r="J3" s="14" t="s">
        <v>63</v>
      </c>
      <c r="K3" s="14">
        <v>1</v>
      </c>
      <c r="L3" t="s">
        <v>5</v>
      </c>
    </row>
    <row r="4" spans="1:12">
      <c r="A4" t="s">
        <v>64</v>
      </c>
      <c r="B4" s="26">
        <v>1</v>
      </c>
      <c r="C4" s="26">
        <f>B4*C$3</f>
        <v>3</v>
      </c>
      <c r="D4" s="27">
        <v>5</v>
      </c>
      <c r="E4" s="27">
        <f>D4*E$3</f>
        <v>25</v>
      </c>
      <c r="F4" s="28">
        <v>1</v>
      </c>
      <c r="G4" s="28">
        <f>F4*G$3</f>
        <v>4</v>
      </c>
      <c r="H4" s="29">
        <v>4</v>
      </c>
      <c r="I4" s="29">
        <f>H4*I$3</f>
        <v>12</v>
      </c>
      <c r="J4" s="14">
        <v>5</v>
      </c>
      <c r="K4" s="14">
        <f>J4*K$3</f>
        <v>5</v>
      </c>
      <c r="L4">
        <f>K4+I4+G4+E4+C4</f>
        <v>49</v>
      </c>
    </row>
    <row r="5" spans="1:12">
      <c r="A5" t="s">
        <v>65</v>
      </c>
      <c r="B5" s="26">
        <v>4</v>
      </c>
      <c r="C5" s="26">
        <f t="shared" ref="C5:C8" si="0">B5*C$3</f>
        <v>12</v>
      </c>
      <c r="D5" s="27">
        <v>4</v>
      </c>
      <c r="E5" s="27">
        <f t="shared" ref="E5:G8" si="1">D5*E$3</f>
        <v>20</v>
      </c>
      <c r="F5" s="28">
        <v>3</v>
      </c>
      <c r="G5" s="28">
        <f t="shared" si="1"/>
        <v>12</v>
      </c>
      <c r="H5" s="29">
        <v>2</v>
      </c>
      <c r="I5" s="29">
        <f t="shared" ref="I5" si="2">H5*I$3</f>
        <v>6</v>
      </c>
      <c r="J5" s="14">
        <v>1</v>
      </c>
      <c r="K5" s="14">
        <f t="shared" ref="K5" si="3">J5*K$3</f>
        <v>1</v>
      </c>
      <c r="L5">
        <f t="shared" ref="L5:L8" si="4">K5+I5+G5+E5+C5</f>
        <v>51</v>
      </c>
    </row>
    <row r="6" spans="1:12">
      <c r="A6" t="s">
        <v>66</v>
      </c>
      <c r="B6" s="26">
        <v>5</v>
      </c>
      <c r="C6" s="26">
        <f t="shared" si="0"/>
        <v>15</v>
      </c>
      <c r="D6" s="27">
        <v>1</v>
      </c>
      <c r="E6" s="27">
        <f t="shared" si="1"/>
        <v>5</v>
      </c>
      <c r="F6" s="28">
        <v>5</v>
      </c>
      <c r="G6" s="28">
        <f t="shared" si="1"/>
        <v>20</v>
      </c>
      <c r="H6" s="29">
        <v>3</v>
      </c>
      <c r="I6" s="29">
        <f t="shared" ref="I6" si="5">H6*I$3</f>
        <v>9</v>
      </c>
      <c r="J6" s="14">
        <v>3</v>
      </c>
      <c r="K6" s="14">
        <f t="shared" ref="K6" si="6">J6*K$3</f>
        <v>3</v>
      </c>
      <c r="L6">
        <f t="shared" si="4"/>
        <v>52</v>
      </c>
    </row>
    <row r="7" spans="1:12">
      <c r="A7" t="s">
        <v>67</v>
      </c>
      <c r="B7" s="26">
        <v>3</v>
      </c>
      <c r="C7" s="26">
        <f t="shared" si="0"/>
        <v>9</v>
      </c>
      <c r="D7" s="27">
        <v>5</v>
      </c>
      <c r="E7" s="27">
        <f t="shared" si="1"/>
        <v>25</v>
      </c>
      <c r="F7" s="28">
        <v>4</v>
      </c>
      <c r="G7" s="28">
        <f t="shared" si="1"/>
        <v>16</v>
      </c>
      <c r="H7" s="29">
        <v>4</v>
      </c>
      <c r="I7" s="29">
        <f t="shared" ref="I7" si="7">H7*I$3</f>
        <v>12</v>
      </c>
      <c r="J7" s="14">
        <v>3</v>
      </c>
      <c r="K7" s="14">
        <f t="shared" ref="K7" si="8">J7*K$3</f>
        <v>3</v>
      </c>
      <c r="L7">
        <f t="shared" si="4"/>
        <v>65</v>
      </c>
    </row>
    <row r="8" spans="1:12">
      <c r="A8" t="s">
        <v>68</v>
      </c>
      <c r="B8" s="26">
        <v>3</v>
      </c>
      <c r="C8" s="26">
        <f t="shared" si="0"/>
        <v>9</v>
      </c>
      <c r="D8" s="27">
        <v>5</v>
      </c>
      <c r="E8" s="27">
        <f t="shared" si="1"/>
        <v>25</v>
      </c>
      <c r="F8" s="28">
        <v>2</v>
      </c>
      <c r="G8" s="28">
        <f t="shared" si="1"/>
        <v>8</v>
      </c>
      <c r="H8" s="29">
        <v>2</v>
      </c>
      <c r="I8" s="29">
        <f t="shared" ref="I8" si="9">H8*I$3</f>
        <v>6</v>
      </c>
      <c r="J8" s="14">
        <v>5</v>
      </c>
      <c r="K8" s="14">
        <f t="shared" ref="K8" si="10">J8*K$3</f>
        <v>5</v>
      </c>
      <c r="L8">
        <f t="shared" si="4"/>
        <v>53</v>
      </c>
    </row>
  </sheetData>
  <conditionalFormatting sqref="L4:L8">
    <cfRule type="top10" dxfId="2" priority="1" percent="1" rank="10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4" sqref="B4:B8"/>
    </sheetView>
  </sheetViews>
  <sheetFormatPr defaultColWidth="9" defaultRowHeight="14.5" outlineLevelRow="7" outlineLevelCol="1"/>
  <cols>
    <col min="1" max="1" width="13.1363636363636" customWidth="1"/>
    <col min="2" max="2" width="16.2818181818182" customWidth="1"/>
  </cols>
  <sheetData>
    <row r="3" spans="1:2">
      <c r="A3" t="s">
        <v>69</v>
      </c>
      <c r="B3" t="s">
        <v>70</v>
      </c>
    </row>
    <row r="4" spans="1:2">
      <c r="A4" s="25" t="s">
        <v>71</v>
      </c>
      <c r="B4" s="10">
        <v>6003.5</v>
      </c>
    </row>
    <row r="5" spans="1:2">
      <c r="A5" s="25" t="s">
        <v>72</v>
      </c>
      <c r="B5" s="10">
        <v>2410.7</v>
      </c>
    </row>
    <row r="6" spans="1:2">
      <c r="A6" s="25" t="s">
        <v>73</v>
      </c>
      <c r="B6" s="10">
        <v>3035.3</v>
      </c>
    </row>
    <row r="7" spans="1:2">
      <c r="A7" s="25" t="s">
        <v>74</v>
      </c>
      <c r="B7" s="10">
        <v>5661.1</v>
      </c>
    </row>
    <row r="8" spans="1:2">
      <c r="A8" s="25" t="s">
        <v>75</v>
      </c>
      <c r="B8" s="10">
        <v>17110.6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topLeftCell="A56" workbookViewId="0">
      <selection activeCell="K75" sqref="K75"/>
    </sheetView>
  </sheetViews>
  <sheetFormatPr defaultColWidth="9" defaultRowHeight="14.5"/>
  <cols>
    <col min="5" max="5" width="28.8545454545455" customWidth="1"/>
    <col min="7" max="7" width="10.5727272727273" customWidth="1"/>
    <col min="8" max="8" width="19.2818181818182" customWidth="1"/>
    <col min="9" max="9" width="12.2818181818182" customWidth="1"/>
    <col min="13" max="13" width="17.7090909090909" customWidth="1"/>
  </cols>
  <sheetData>
    <row r="1" spans="13:13">
      <c r="M1" t="s">
        <v>76</v>
      </c>
    </row>
    <row r="2" spans="2:15">
      <c r="B2" t="s">
        <v>77</v>
      </c>
      <c r="C2" t="s">
        <v>78</v>
      </c>
      <c r="D2" t="s">
        <v>79</v>
      </c>
      <c r="F2" t="s">
        <v>80</v>
      </c>
      <c r="G2" t="s">
        <v>81</v>
      </c>
      <c r="H2" t="s">
        <v>78</v>
      </c>
      <c r="I2" t="s">
        <v>79</v>
      </c>
      <c r="N2" t="s">
        <v>82</v>
      </c>
      <c r="O2" t="s">
        <v>83</v>
      </c>
    </row>
    <row r="3" spans="1:15">
      <c r="A3" t="s">
        <v>84</v>
      </c>
      <c r="B3" s="1">
        <v>0.5</v>
      </c>
      <c r="C3" s="1">
        <v>0.4</v>
      </c>
      <c r="D3" s="1">
        <v>1.4</v>
      </c>
      <c r="F3">
        <v>1</v>
      </c>
      <c r="G3" s="1">
        <f>$F3*B3</f>
        <v>0.5</v>
      </c>
      <c r="H3" s="1">
        <f t="shared" ref="H3:I3" si="0">$F3*C3</f>
        <v>0.4</v>
      </c>
      <c r="I3" s="1">
        <f t="shared" si="0"/>
        <v>1.4</v>
      </c>
      <c r="M3" t="s">
        <v>85</v>
      </c>
      <c r="N3" s="1">
        <v>50</v>
      </c>
      <c r="O3" s="1">
        <v>90</v>
      </c>
    </row>
    <row r="4" spans="1:15">
      <c r="A4" t="s">
        <v>86</v>
      </c>
      <c r="B4" s="1">
        <v>28</v>
      </c>
      <c r="C4" s="1">
        <v>33</v>
      </c>
      <c r="D4" s="1">
        <v>31</v>
      </c>
      <c r="F4">
        <v>7</v>
      </c>
      <c r="G4" s="1">
        <f t="shared" ref="G4:G8" si="1">$F4*B4</f>
        <v>196</v>
      </c>
      <c r="H4" s="1">
        <f t="shared" ref="H4:H8" si="2">$F4*C4</f>
        <v>231</v>
      </c>
      <c r="I4" s="1">
        <f t="shared" ref="I4:I8" si="3">$F4*D4</f>
        <v>217</v>
      </c>
      <c r="M4" t="s">
        <v>87</v>
      </c>
      <c r="N4" s="1">
        <v>2.5</v>
      </c>
      <c r="O4" s="1">
        <v>2</v>
      </c>
    </row>
    <row r="5" spans="1:15">
      <c r="A5" t="s">
        <v>88</v>
      </c>
      <c r="B5" s="1">
        <v>1.8</v>
      </c>
      <c r="C5" s="1">
        <v>1</v>
      </c>
      <c r="D5" s="1">
        <v>2</v>
      </c>
      <c r="F5">
        <v>1</v>
      </c>
      <c r="G5" s="1">
        <f t="shared" si="1"/>
        <v>1.8</v>
      </c>
      <c r="H5" s="1">
        <f t="shared" si="2"/>
        <v>1</v>
      </c>
      <c r="I5" s="1">
        <f t="shared" si="3"/>
        <v>2</v>
      </c>
      <c r="M5" t="s">
        <v>89</v>
      </c>
      <c r="N5" s="1"/>
      <c r="O5" s="1">
        <v>4.5</v>
      </c>
    </row>
    <row r="6" spans="1:15">
      <c r="A6" t="s">
        <v>90</v>
      </c>
      <c r="B6" s="1">
        <v>1.2</v>
      </c>
      <c r="C6" s="1">
        <v>0</v>
      </c>
      <c r="D6" s="1">
        <v>1.5</v>
      </c>
      <c r="F6">
        <v>2</v>
      </c>
      <c r="G6" s="1">
        <f t="shared" si="1"/>
        <v>2.4</v>
      </c>
      <c r="H6" s="1">
        <f t="shared" si="2"/>
        <v>0</v>
      </c>
      <c r="I6" s="1">
        <f t="shared" si="3"/>
        <v>3</v>
      </c>
      <c r="M6" t="s">
        <v>91</v>
      </c>
      <c r="N6" s="1">
        <v>7</v>
      </c>
      <c r="O6" s="1">
        <v>7</v>
      </c>
    </row>
    <row r="7" spans="1:15">
      <c r="A7" t="s">
        <v>92</v>
      </c>
      <c r="B7" s="1">
        <v>2.4</v>
      </c>
      <c r="C7" s="1">
        <v>1.4</v>
      </c>
      <c r="D7" s="1">
        <v>2.4</v>
      </c>
      <c r="F7">
        <v>2</v>
      </c>
      <c r="G7" s="1">
        <f t="shared" si="1"/>
        <v>4.8</v>
      </c>
      <c r="H7" s="1">
        <f t="shared" si="2"/>
        <v>2.8</v>
      </c>
      <c r="I7" s="1">
        <f t="shared" si="3"/>
        <v>4.8</v>
      </c>
      <c r="M7" t="s">
        <v>93</v>
      </c>
      <c r="N7" s="1">
        <v>5.5</v>
      </c>
      <c r="O7" s="1"/>
    </row>
    <row r="8" spans="1:15">
      <c r="A8" t="s">
        <v>94</v>
      </c>
      <c r="B8" s="1">
        <v>0.9</v>
      </c>
      <c r="C8" s="1">
        <v>0.2</v>
      </c>
      <c r="D8" s="1">
        <v>0.8</v>
      </c>
      <c r="F8">
        <v>1</v>
      </c>
      <c r="G8" s="1">
        <f t="shared" si="1"/>
        <v>0.9</v>
      </c>
      <c r="H8" s="1">
        <f t="shared" si="2"/>
        <v>0.2</v>
      </c>
      <c r="I8" s="1">
        <f t="shared" si="3"/>
        <v>0.8</v>
      </c>
      <c r="M8" t="s">
        <v>95</v>
      </c>
      <c r="N8" s="1">
        <v>3</v>
      </c>
      <c r="O8" s="1"/>
    </row>
    <row r="9" spans="1:15">
      <c r="A9" t="s">
        <v>96</v>
      </c>
      <c r="B9" s="1">
        <v>0.99</v>
      </c>
      <c r="C9" s="1">
        <v>0.59</v>
      </c>
      <c r="D9" s="1">
        <v>2.59</v>
      </c>
      <c r="F9">
        <v>4</v>
      </c>
      <c r="G9" s="1">
        <f t="shared" ref="G9:G17" si="4">$F9*B9</f>
        <v>3.96</v>
      </c>
      <c r="H9" s="1">
        <f t="shared" ref="H9:H17" si="5">$F9*C9</f>
        <v>2.36</v>
      </c>
      <c r="I9" s="1">
        <f t="shared" ref="I9:I17" si="6">$F9*D9</f>
        <v>10.36</v>
      </c>
      <c r="M9" t="s">
        <v>97</v>
      </c>
      <c r="N9" s="10">
        <f>SUM(N3:N8)</f>
        <v>68</v>
      </c>
      <c r="O9" s="10">
        <f>SUM(O3:O8)</f>
        <v>103.5</v>
      </c>
    </row>
    <row r="10" spans="1:9">
      <c r="A10" t="s">
        <v>98</v>
      </c>
      <c r="B10" s="1">
        <v>1.25</v>
      </c>
      <c r="C10" s="1">
        <v>3.25</v>
      </c>
      <c r="D10" s="1">
        <v>2.15</v>
      </c>
      <c r="F10">
        <v>1</v>
      </c>
      <c r="G10" s="1">
        <f t="shared" si="4"/>
        <v>1.25</v>
      </c>
      <c r="H10" s="1">
        <f t="shared" si="5"/>
        <v>3.25</v>
      </c>
      <c r="I10" s="1">
        <f t="shared" si="6"/>
        <v>2.15</v>
      </c>
    </row>
    <row r="11" spans="1:13">
      <c r="A11" t="s">
        <v>99</v>
      </c>
      <c r="B11" s="1">
        <v>9.5</v>
      </c>
      <c r="C11" s="1">
        <v>14</v>
      </c>
      <c r="D11" s="1">
        <v>13</v>
      </c>
      <c r="F11">
        <v>1</v>
      </c>
      <c r="G11" s="1">
        <f t="shared" si="4"/>
        <v>9.5</v>
      </c>
      <c r="H11" s="1">
        <f t="shared" si="5"/>
        <v>14</v>
      </c>
      <c r="I11" s="1">
        <f t="shared" si="6"/>
        <v>13</v>
      </c>
      <c r="M11" t="s">
        <v>100</v>
      </c>
    </row>
    <row r="12" spans="1:15">
      <c r="A12" t="s">
        <v>101</v>
      </c>
      <c r="B12" s="1">
        <v>4.55</v>
      </c>
      <c r="C12" s="1">
        <v>2.55</v>
      </c>
      <c r="D12" s="1">
        <v>6</v>
      </c>
      <c r="F12">
        <v>1</v>
      </c>
      <c r="G12" s="1">
        <f t="shared" si="4"/>
        <v>4.55</v>
      </c>
      <c r="H12" s="1">
        <f t="shared" si="5"/>
        <v>2.55</v>
      </c>
      <c r="I12" s="1">
        <f t="shared" si="6"/>
        <v>6</v>
      </c>
      <c r="M12" t="s">
        <v>102</v>
      </c>
      <c r="N12" s="1">
        <v>21</v>
      </c>
      <c r="O12" s="1"/>
    </row>
    <row r="13" spans="1:15">
      <c r="A13" t="s">
        <v>103</v>
      </c>
      <c r="B13" s="1">
        <v>4.2</v>
      </c>
      <c r="C13" s="1">
        <v>2.2</v>
      </c>
      <c r="D13" s="1">
        <v>3</v>
      </c>
      <c r="F13">
        <v>1</v>
      </c>
      <c r="G13" s="1">
        <f t="shared" si="4"/>
        <v>4.2</v>
      </c>
      <c r="H13" s="1">
        <f t="shared" si="5"/>
        <v>2.2</v>
      </c>
      <c r="I13" s="1">
        <f t="shared" si="6"/>
        <v>3</v>
      </c>
      <c r="M13" t="s">
        <v>104</v>
      </c>
      <c r="N13" s="1">
        <v>3</v>
      </c>
      <c r="O13" s="1"/>
    </row>
    <row r="14" spans="1:15">
      <c r="A14" t="s">
        <v>105</v>
      </c>
      <c r="B14" s="1">
        <v>3.9</v>
      </c>
      <c r="C14" s="1">
        <v>5</v>
      </c>
      <c r="D14" s="1">
        <v>8</v>
      </c>
      <c r="F14">
        <v>1</v>
      </c>
      <c r="G14" s="1">
        <f t="shared" si="4"/>
        <v>3.9</v>
      </c>
      <c r="H14" s="1">
        <f t="shared" si="5"/>
        <v>5</v>
      </c>
      <c r="I14" s="1">
        <f t="shared" si="6"/>
        <v>8</v>
      </c>
      <c r="M14" t="s">
        <v>106</v>
      </c>
      <c r="N14" s="1"/>
      <c r="O14" s="1">
        <v>11</v>
      </c>
    </row>
    <row r="15" spans="1:15">
      <c r="A15" t="s">
        <v>107</v>
      </c>
      <c r="B15" s="1">
        <v>1</v>
      </c>
      <c r="C15" s="1">
        <v>2</v>
      </c>
      <c r="D15" s="1">
        <v>1</v>
      </c>
      <c r="F15">
        <v>1</v>
      </c>
      <c r="G15" s="1">
        <f t="shared" si="4"/>
        <v>1</v>
      </c>
      <c r="H15" s="1">
        <f t="shared" si="5"/>
        <v>2</v>
      </c>
      <c r="I15" s="1">
        <f t="shared" si="6"/>
        <v>1</v>
      </c>
      <c r="M15" t="s">
        <v>108</v>
      </c>
      <c r="N15" s="1"/>
      <c r="O15" s="1">
        <v>8</v>
      </c>
    </row>
    <row r="16" spans="1:15">
      <c r="A16" t="s">
        <v>109</v>
      </c>
      <c r="B16" s="1">
        <v>1.75</v>
      </c>
      <c r="C16" s="1">
        <v>2</v>
      </c>
      <c r="D16" s="1">
        <v>1</v>
      </c>
      <c r="F16">
        <v>1</v>
      </c>
      <c r="G16" s="1">
        <f t="shared" si="4"/>
        <v>1.75</v>
      </c>
      <c r="H16" s="1">
        <f t="shared" si="5"/>
        <v>2</v>
      </c>
      <c r="I16" s="1">
        <f t="shared" si="6"/>
        <v>1</v>
      </c>
      <c r="M16" t="s">
        <v>110</v>
      </c>
      <c r="N16" s="10">
        <f>SUM(N12:N15)</f>
        <v>24</v>
      </c>
      <c r="O16" s="10">
        <f>SUM(O12:O15)</f>
        <v>19</v>
      </c>
    </row>
    <row r="17" spans="1:9">
      <c r="A17" t="s">
        <v>111</v>
      </c>
      <c r="B17" s="1">
        <v>2</v>
      </c>
      <c r="C17" s="1">
        <v>1</v>
      </c>
      <c r="D17" s="1">
        <v>3</v>
      </c>
      <c r="F17">
        <v>1</v>
      </c>
      <c r="G17" s="1">
        <f t="shared" si="4"/>
        <v>2</v>
      </c>
      <c r="H17" s="1">
        <f t="shared" si="5"/>
        <v>1</v>
      </c>
      <c r="I17" s="1">
        <f t="shared" si="6"/>
        <v>3</v>
      </c>
    </row>
    <row r="18" spans="13:15">
      <c r="M18" t="s">
        <v>112</v>
      </c>
      <c r="N18" s="10">
        <f>N16*2</f>
        <v>48</v>
      </c>
      <c r="O18" s="10">
        <f>O16*2</f>
        <v>38</v>
      </c>
    </row>
    <row r="19" spans="6:15">
      <c r="F19" t="s">
        <v>113</v>
      </c>
      <c r="G19">
        <f>SUM(G3:G17)</f>
        <v>238.51</v>
      </c>
      <c r="H19">
        <f t="shared" ref="H19:I19" si="7">SUM(H3:H17)</f>
        <v>269.76</v>
      </c>
      <c r="I19">
        <f t="shared" si="7"/>
        <v>276.51</v>
      </c>
      <c r="M19" t="s">
        <v>114</v>
      </c>
      <c r="N19" s="10">
        <f>N18*12</f>
        <v>576</v>
      </c>
      <c r="O19" s="10">
        <f>O18*12</f>
        <v>456</v>
      </c>
    </row>
    <row r="21" spans="13:15">
      <c r="M21" t="s">
        <v>115</v>
      </c>
      <c r="N21" s="10">
        <f>N19+N9</f>
        <v>644</v>
      </c>
      <c r="O21" s="10">
        <f>O19+O9</f>
        <v>559.5</v>
      </c>
    </row>
    <row r="42" spans="5:9">
      <c r="E42" t="s">
        <v>116</v>
      </c>
      <c r="G42" t="s">
        <v>117</v>
      </c>
      <c r="H42" t="s">
        <v>118</v>
      </c>
      <c r="I42" t="s">
        <v>119</v>
      </c>
    </row>
    <row r="46" spans="5:9">
      <c r="E46" s="12" t="s">
        <v>120</v>
      </c>
      <c r="F46" s="12"/>
      <c r="G46" s="12"/>
      <c r="H46" s="12"/>
      <c r="I46" s="12"/>
    </row>
    <row r="47" spans="5:9">
      <c r="E47" s="12" t="s">
        <v>121</v>
      </c>
      <c r="F47" s="12"/>
      <c r="G47" s="13">
        <v>280</v>
      </c>
      <c r="H47" s="13">
        <v>100</v>
      </c>
      <c r="I47" s="13">
        <v>350</v>
      </c>
    </row>
    <row r="48" spans="5:9">
      <c r="E48" s="12" t="s">
        <v>122</v>
      </c>
      <c r="F48" s="12"/>
      <c r="G48" s="13">
        <v>18</v>
      </c>
      <c r="H48" s="13"/>
      <c r="I48" s="13"/>
    </row>
    <row r="49" spans="5:9">
      <c r="E49" s="12" t="s">
        <v>123</v>
      </c>
      <c r="F49" s="12"/>
      <c r="G49" s="13">
        <v>25</v>
      </c>
      <c r="H49" s="13"/>
      <c r="I49" s="13"/>
    </row>
    <row r="50" spans="5:9">
      <c r="E50" s="12" t="s">
        <v>124</v>
      </c>
      <c r="F50" s="12"/>
      <c r="G50" s="13">
        <v>15</v>
      </c>
      <c r="H50" s="13"/>
      <c r="I50" s="13"/>
    </row>
    <row r="51" spans="5:9">
      <c r="E51" s="12" t="s">
        <v>125</v>
      </c>
      <c r="F51" s="12"/>
      <c r="G51" s="13">
        <v>9</v>
      </c>
      <c r="H51" s="13"/>
      <c r="I51" s="13"/>
    </row>
    <row r="52" spans="5:9">
      <c r="E52" s="12" t="s">
        <v>126</v>
      </c>
      <c r="F52" s="12"/>
      <c r="G52" s="13"/>
      <c r="H52" s="13">
        <v>99</v>
      </c>
      <c r="I52" s="13"/>
    </row>
    <row r="53" spans="5:9">
      <c r="E53" s="12" t="s">
        <v>127</v>
      </c>
      <c r="F53" s="12"/>
      <c r="G53" s="13"/>
      <c r="H53" s="13">
        <v>95</v>
      </c>
      <c r="I53" s="13"/>
    </row>
    <row r="54" spans="5:9">
      <c r="E54" s="12" t="s">
        <v>128</v>
      </c>
      <c r="F54" s="12"/>
      <c r="G54" s="13"/>
      <c r="H54" s="13">
        <v>85</v>
      </c>
      <c r="I54" s="13"/>
    </row>
    <row r="55" spans="5:9">
      <c r="E55" s="12" t="s">
        <v>129</v>
      </c>
      <c r="F55" s="12"/>
      <c r="G55" s="13"/>
      <c r="H55" s="13">
        <v>85</v>
      </c>
      <c r="I55" s="13"/>
    </row>
    <row r="56" spans="5:9">
      <c r="E56" s="12" t="s">
        <v>130</v>
      </c>
      <c r="F56" s="12"/>
      <c r="G56" s="13"/>
      <c r="H56" s="13"/>
      <c r="I56" s="13">
        <v>555</v>
      </c>
    </row>
    <row r="57" spans="7:9">
      <c r="G57" s="1"/>
      <c r="H57" s="1"/>
      <c r="I57" s="1"/>
    </row>
    <row r="58" spans="5:9">
      <c r="E58" s="14" t="s">
        <v>131</v>
      </c>
      <c r="F58" s="14"/>
      <c r="G58" s="15">
        <f>SUM(G47:G56)</f>
        <v>347</v>
      </c>
      <c r="H58" s="15">
        <f>SUM(H47:H56)</f>
        <v>464</v>
      </c>
      <c r="I58" s="15">
        <f>SUM(I47:I56)</f>
        <v>905</v>
      </c>
    </row>
    <row r="59" spans="5:9">
      <c r="E59" s="14" t="s">
        <v>132</v>
      </c>
      <c r="F59" s="14"/>
      <c r="G59" s="14">
        <v>2</v>
      </c>
      <c r="H59" s="14">
        <v>2</v>
      </c>
      <c r="I59" s="14">
        <v>2</v>
      </c>
    </row>
    <row r="60" spans="5:9">
      <c r="E60" s="14" t="s">
        <v>133</v>
      </c>
      <c r="F60" s="14"/>
      <c r="G60" s="15">
        <f>G59*G58</f>
        <v>694</v>
      </c>
      <c r="H60" s="15">
        <f t="shared" ref="H60:I60" si="8">H59*H58</f>
        <v>928</v>
      </c>
      <c r="I60" s="15">
        <f t="shared" si="8"/>
        <v>1810</v>
      </c>
    </row>
    <row r="62" spans="5:9">
      <c r="E62" s="16" t="s">
        <v>134</v>
      </c>
      <c r="F62" s="16"/>
      <c r="G62" s="17">
        <v>40</v>
      </c>
      <c r="H62" s="17">
        <v>0</v>
      </c>
      <c r="I62" s="16"/>
    </row>
    <row r="63" spans="5:9">
      <c r="E63" s="16" t="s">
        <v>135</v>
      </c>
      <c r="F63" s="16"/>
      <c r="G63" s="16">
        <v>4</v>
      </c>
      <c r="H63" s="16"/>
      <c r="I63" s="16"/>
    </row>
    <row r="64" spans="5:9">
      <c r="E64" s="16" t="s">
        <v>44</v>
      </c>
      <c r="F64" s="16"/>
      <c r="G64" s="18">
        <f>G63*G62</f>
        <v>160</v>
      </c>
      <c r="H64" s="18">
        <f t="shared" ref="H64:I64" si="9">H63*H62</f>
        <v>0</v>
      </c>
      <c r="I64" s="18">
        <f t="shared" si="9"/>
        <v>0</v>
      </c>
    </row>
    <row r="66" spans="5:9">
      <c r="E66" s="19" t="s">
        <v>136</v>
      </c>
      <c r="F66" s="19"/>
      <c r="G66" s="20">
        <v>50</v>
      </c>
      <c r="H66" s="20">
        <v>50</v>
      </c>
      <c r="I66" s="19"/>
    </row>
    <row r="67" spans="5:9">
      <c r="E67" s="19" t="s">
        <v>135</v>
      </c>
      <c r="F67" s="19"/>
      <c r="G67" s="19">
        <v>4</v>
      </c>
      <c r="H67" s="19">
        <v>4</v>
      </c>
      <c r="I67" s="19"/>
    </row>
    <row r="68" spans="5:9">
      <c r="E68" s="19" t="s">
        <v>132</v>
      </c>
      <c r="F68" s="19"/>
      <c r="G68" s="19">
        <v>2</v>
      </c>
      <c r="H68" s="19">
        <v>2</v>
      </c>
      <c r="I68" s="19"/>
    </row>
    <row r="69" spans="5:9">
      <c r="E69" s="19" t="s">
        <v>44</v>
      </c>
      <c r="F69" s="19"/>
      <c r="G69" s="21">
        <f>G68*G67*G66</f>
        <v>400</v>
      </c>
      <c r="H69" s="21">
        <f t="shared" ref="H69:I69" si="10">H68*H67*H66</f>
        <v>400</v>
      </c>
      <c r="I69" s="21">
        <f t="shared" si="10"/>
        <v>0</v>
      </c>
    </row>
    <row r="71" spans="5:9">
      <c r="E71" s="22" t="s">
        <v>137</v>
      </c>
      <c r="F71" s="22"/>
      <c r="G71" s="22"/>
      <c r="H71" s="22"/>
      <c r="I71" s="22"/>
    </row>
    <row r="72" spans="5:9">
      <c r="E72" s="22" t="s">
        <v>138</v>
      </c>
      <c r="F72" s="22"/>
      <c r="G72" s="23">
        <v>120</v>
      </c>
      <c r="H72" s="23">
        <v>105</v>
      </c>
      <c r="I72" s="22"/>
    </row>
    <row r="73" spans="5:9">
      <c r="E73" s="22" t="s">
        <v>139</v>
      </c>
      <c r="F73" s="22"/>
      <c r="G73" s="22">
        <v>5</v>
      </c>
      <c r="H73" s="22">
        <v>5</v>
      </c>
      <c r="I73" s="22"/>
    </row>
    <row r="74" spans="5:9">
      <c r="E74" s="22" t="s">
        <v>140</v>
      </c>
      <c r="F74" s="22"/>
      <c r="G74" s="24">
        <f>G73*G72</f>
        <v>600</v>
      </c>
      <c r="H74" s="24">
        <f>H73*H72</f>
        <v>525</v>
      </c>
      <c r="I74" s="22"/>
    </row>
    <row r="77" spans="5:9">
      <c r="E77" t="s">
        <v>5</v>
      </c>
      <c r="G77" s="10">
        <f>G74+G69+G64+G60</f>
        <v>1854</v>
      </c>
      <c r="H77" s="10">
        <f t="shared" ref="H77:I77" si="11">H74+H69+H64+H60</f>
        <v>1853</v>
      </c>
      <c r="I77" s="10">
        <f t="shared" si="11"/>
        <v>1810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A5" sqref="A5"/>
    </sheetView>
  </sheetViews>
  <sheetFormatPr defaultColWidth="9" defaultRowHeight="14.5" outlineLevelRow="4" outlineLevelCol="6"/>
  <cols>
    <col min="2" max="2" width="11.5727272727273" customWidth="1"/>
    <col min="3" max="3" width="12.2818181818182" customWidth="1"/>
    <col min="5" max="5" width="12.2818181818182" customWidth="1"/>
    <col min="6" max="6" width="14.4272727272727" customWidth="1"/>
  </cols>
  <sheetData>
    <row r="1" spans="2:7">
      <c r="B1" t="s">
        <v>141</v>
      </c>
      <c r="C1" t="s">
        <v>142</v>
      </c>
      <c r="D1" t="s">
        <v>143</v>
      </c>
      <c r="E1" t="s">
        <v>142</v>
      </c>
      <c r="F1" t="s">
        <v>144</v>
      </c>
      <c r="G1" t="s">
        <v>145</v>
      </c>
    </row>
    <row r="2" spans="1:7">
      <c r="A2" t="s">
        <v>146</v>
      </c>
      <c r="B2" s="1">
        <v>10000</v>
      </c>
      <c r="C2" s="11">
        <v>0.09</v>
      </c>
      <c r="D2">
        <v>12</v>
      </c>
      <c r="E2" s="10">
        <f>C2*B2</f>
        <v>900</v>
      </c>
      <c r="F2" s="10">
        <f>E2+B2</f>
        <v>10900</v>
      </c>
      <c r="G2" s="10">
        <f>E2/D2</f>
        <v>75</v>
      </c>
    </row>
    <row r="3" spans="1:7">
      <c r="A3" t="s">
        <v>147</v>
      </c>
      <c r="B3" s="1">
        <v>10000</v>
      </c>
      <c r="C3" s="11">
        <v>0.085</v>
      </c>
      <c r="D3">
        <v>12</v>
      </c>
      <c r="E3" s="10">
        <f t="shared" ref="E3:E5" si="0">C3*B3</f>
        <v>850</v>
      </c>
      <c r="F3" s="10">
        <f t="shared" ref="F3:F5" si="1">E3+B3</f>
        <v>10850</v>
      </c>
      <c r="G3" s="10">
        <f t="shared" ref="G3:G5" si="2">E3/D3</f>
        <v>70.8333333333333</v>
      </c>
    </row>
    <row r="4" spans="1:7">
      <c r="A4" t="s">
        <v>148</v>
      </c>
      <c r="B4" s="1">
        <v>10000</v>
      </c>
      <c r="C4" s="11">
        <v>0.092</v>
      </c>
      <c r="D4">
        <v>11</v>
      </c>
      <c r="E4" s="10">
        <f t="shared" si="0"/>
        <v>920</v>
      </c>
      <c r="F4" s="10">
        <f t="shared" si="1"/>
        <v>10920</v>
      </c>
      <c r="G4" s="10">
        <f t="shared" si="2"/>
        <v>83.6363636363636</v>
      </c>
    </row>
    <row r="5" spans="1:7">
      <c r="A5" t="s">
        <v>149</v>
      </c>
      <c r="B5" s="1">
        <v>10000</v>
      </c>
      <c r="C5" s="11">
        <v>0.08</v>
      </c>
      <c r="D5">
        <v>12</v>
      </c>
      <c r="E5" s="10">
        <f t="shared" si="0"/>
        <v>800</v>
      </c>
      <c r="F5" s="10">
        <f t="shared" si="1"/>
        <v>10800</v>
      </c>
      <c r="G5" s="10">
        <f t="shared" si="2"/>
        <v>66.6666666666667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80"/>
  <sheetViews>
    <sheetView topLeftCell="A2" workbookViewId="0">
      <selection activeCell="A3" sqref="A3:K173"/>
    </sheetView>
  </sheetViews>
  <sheetFormatPr defaultColWidth="9" defaultRowHeight="14.5"/>
  <cols>
    <col min="5" max="5" width="9.85454545454546" customWidth="1"/>
    <col min="6" max="6" width="11.5727272727273" customWidth="1"/>
    <col min="7" max="7" width="9.85454545454546" customWidth="1"/>
    <col min="8" max="8" width="9" style="1" customWidth="1"/>
  </cols>
  <sheetData>
    <row r="2" ht="46.5" spans="1:12">
      <c r="A2" s="2" t="s">
        <v>150</v>
      </c>
      <c r="B2" s="2" t="s">
        <v>151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3" t="s">
        <v>157</v>
      </c>
      <c r="I2" s="2" t="s">
        <v>158</v>
      </c>
      <c r="J2" s="2" t="s">
        <v>159</v>
      </c>
      <c r="K2" s="2" t="s">
        <v>160</v>
      </c>
      <c r="L2" s="9"/>
    </row>
    <row r="3" ht="15.5" spans="1:11">
      <c r="A3" s="4" t="s">
        <v>161</v>
      </c>
      <c r="B3" s="5">
        <v>1001</v>
      </c>
      <c r="C3" s="6">
        <v>9822</v>
      </c>
      <c r="D3" s="6" t="s">
        <v>162</v>
      </c>
      <c r="E3" s="7">
        <v>58.3</v>
      </c>
      <c r="F3" s="7">
        <v>98.4</v>
      </c>
      <c r="G3" s="8">
        <f t="shared" ref="G3:G34" si="0">F3-E3</f>
        <v>40.1</v>
      </c>
      <c r="H3" s="7">
        <f t="shared" ref="H3:H34" si="1">IF(F3&gt;50,G3*0.2,G3*0.1)</f>
        <v>8.02</v>
      </c>
      <c r="I3" s="6" t="s">
        <v>163</v>
      </c>
      <c r="J3" s="6" t="s">
        <v>71</v>
      </c>
      <c r="K3" s="6" t="s">
        <v>164</v>
      </c>
    </row>
    <row r="4" ht="15.5" spans="1:11">
      <c r="A4" s="4" t="s">
        <v>161</v>
      </c>
      <c r="B4" s="5">
        <v>1002</v>
      </c>
      <c r="C4" s="6">
        <v>2877</v>
      </c>
      <c r="D4" s="6" t="s">
        <v>165</v>
      </c>
      <c r="E4" s="7">
        <v>11.4</v>
      </c>
      <c r="F4" s="7">
        <v>16.3</v>
      </c>
      <c r="G4" s="8">
        <f t="shared" si="0"/>
        <v>4.9</v>
      </c>
      <c r="H4" s="7">
        <f t="shared" si="1"/>
        <v>0.49</v>
      </c>
      <c r="I4" s="6" t="s">
        <v>166</v>
      </c>
      <c r="J4" s="6" t="s">
        <v>72</v>
      </c>
      <c r="K4" s="6" t="s">
        <v>167</v>
      </c>
    </row>
    <row r="5" ht="15.5" spans="1:11">
      <c r="A5" s="4" t="s">
        <v>161</v>
      </c>
      <c r="B5" s="5">
        <v>1003</v>
      </c>
      <c r="C5" s="6">
        <v>2499</v>
      </c>
      <c r="D5" s="6" t="s">
        <v>168</v>
      </c>
      <c r="E5" s="7">
        <v>6.2</v>
      </c>
      <c r="F5" s="7">
        <v>9.2</v>
      </c>
      <c r="G5" s="8">
        <f t="shared" si="0"/>
        <v>3</v>
      </c>
      <c r="H5" s="7">
        <f t="shared" si="1"/>
        <v>0.3</v>
      </c>
      <c r="I5" s="6" t="s">
        <v>169</v>
      </c>
      <c r="J5" s="6" t="s">
        <v>74</v>
      </c>
      <c r="K5" s="6" t="s">
        <v>170</v>
      </c>
    </row>
    <row r="6" ht="15.5" spans="1:11">
      <c r="A6" s="4" t="s">
        <v>161</v>
      </c>
      <c r="B6" s="5">
        <v>1004</v>
      </c>
      <c r="C6" s="6">
        <v>8722</v>
      </c>
      <c r="D6" s="6" t="s">
        <v>171</v>
      </c>
      <c r="E6" s="7">
        <v>344</v>
      </c>
      <c r="F6" s="7">
        <v>502</v>
      </c>
      <c r="G6" s="8">
        <f t="shared" si="0"/>
        <v>158</v>
      </c>
      <c r="H6" s="7">
        <f t="shared" si="1"/>
        <v>31.6</v>
      </c>
      <c r="I6" s="6" t="s">
        <v>163</v>
      </c>
      <c r="J6" s="6" t="s">
        <v>71</v>
      </c>
      <c r="K6" s="6" t="s">
        <v>170</v>
      </c>
    </row>
    <row r="7" ht="15.5" spans="1:11">
      <c r="A7" s="4" t="s">
        <v>161</v>
      </c>
      <c r="B7" s="5">
        <v>1005</v>
      </c>
      <c r="C7" s="6">
        <v>1109</v>
      </c>
      <c r="D7" s="6" t="s">
        <v>172</v>
      </c>
      <c r="E7" s="7">
        <v>3</v>
      </c>
      <c r="F7" s="7">
        <v>8</v>
      </c>
      <c r="G7" s="8">
        <f t="shared" si="0"/>
        <v>5</v>
      </c>
      <c r="H7" s="7">
        <f t="shared" si="1"/>
        <v>0.5</v>
      </c>
      <c r="I7" s="6" t="s">
        <v>169</v>
      </c>
      <c r="J7" s="6" t="s">
        <v>74</v>
      </c>
      <c r="K7" s="6" t="s">
        <v>170</v>
      </c>
    </row>
    <row r="8" ht="15.5" spans="1:11">
      <c r="A8" s="4" t="s">
        <v>161</v>
      </c>
      <c r="B8" s="5">
        <v>1006</v>
      </c>
      <c r="C8" s="6">
        <v>9822</v>
      </c>
      <c r="D8" s="6" t="s">
        <v>162</v>
      </c>
      <c r="E8" s="7">
        <v>58.3</v>
      </c>
      <c r="F8" s="7">
        <v>98.4</v>
      </c>
      <c r="G8" s="8">
        <f t="shared" si="0"/>
        <v>40.1</v>
      </c>
      <c r="H8" s="7">
        <f t="shared" si="1"/>
        <v>8.02</v>
      </c>
      <c r="I8" s="6" t="s">
        <v>169</v>
      </c>
      <c r="J8" s="6" t="s">
        <v>74</v>
      </c>
      <c r="K8" s="6" t="s">
        <v>170</v>
      </c>
    </row>
    <row r="9" ht="15.5" spans="1:11">
      <c r="A9" s="4" t="s">
        <v>161</v>
      </c>
      <c r="B9" s="5">
        <v>1007</v>
      </c>
      <c r="C9" s="6">
        <v>1109</v>
      </c>
      <c r="D9" s="6" t="s">
        <v>172</v>
      </c>
      <c r="E9" s="7">
        <v>3</v>
      </c>
      <c r="F9" s="7">
        <v>8</v>
      </c>
      <c r="G9" s="8">
        <f t="shared" si="0"/>
        <v>5</v>
      </c>
      <c r="H9" s="7">
        <f t="shared" si="1"/>
        <v>0.5</v>
      </c>
      <c r="I9" s="6" t="s">
        <v>173</v>
      </c>
      <c r="J9" s="6" t="s">
        <v>73</v>
      </c>
      <c r="K9" s="6" t="s">
        <v>164</v>
      </c>
    </row>
    <row r="10" ht="15.5" spans="1:11">
      <c r="A10" s="4" t="s">
        <v>161</v>
      </c>
      <c r="B10" s="5">
        <v>1008</v>
      </c>
      <c r="C10" s="6">
        <v>2877</v>
      </c>
      <c r="D10" s="6" t="s">
        <v>165</v>
      </c>
      <c r="E10" s="7">
        <v>11.4</v>
      </c>
      <c r="F10" s="7">
        <v>16.3</v>
      </c>
      <c r="G10" s="8">
        <f t="shared" si="0"/>
        <v>4.9</v>
      </c>
      <c r="H10" s="7">
        <f t="shared" si="1"/>
        <v>0.49</v>
      </c>
      <c r="I10" s="6" t="s">
        <v>169</v>
      </c>
      <c r="J10" s="6" t="s">
        <v>74</v>
      </c>
      <c r="K10" s="6" t="s">
        <v>164</v>
      </c>
    </row>
    <row r="11" ht="15.5" spans="1:11">
      <c r="A11" s="4" t="s">
        <v>161</v>
      </c>
      <c r="B11" s="5">
        <v>1009</v>
      </c>
      <c r="C11" s="6">
        <v>1109</v>
      </c>
      <c r="D11" s="6" t="s">
        <v>172</v>
      </c>
      <c r="E11" s="7">
        <v>3</v>
      </c>
      <c r="F11" s="7">
        <v>8</v>
      </c>
      <c r="G11" s="8">
        <f t="shared" si="0"/>
        <v>5</v>
      </c>
      <c r="H11" s="7">
        <f t="shared" si="1"/>
        <v>0.5</v>
      </c>
      <c r="I11" s="6" t="s">
        <v>169</v>
      </c>
      <c r="J11" s="6" t="s">
        <v>74</v>
      </c>
      <c r="K11" s="6" t="s">
        <v>170</v>
      </c>
    </row>
    <row r="12" ht="15.5" spans="1:11">
      <c r="A12" s="4" t="s">
        <v>161</v>
      </c>
      <c r="B12" s="5">
        <v>1010</v>
      </c>
      <c r="C12" s="6">
        <v>2877</v>
      </c>
      <c r="D12" s="6" t="s">
        <v>165</v>
      </c>
      <c r="E12" s="7">
        <v>11.4</v>
      </c>
      <c r="F12" s="7">
        <v>16.3</v>
      </c>
      <c r="G12" s="8">
        <f t="shared" si="0"/>
        <v>4.9</v>
      </c>
      <c r="H12" s="7">
        <f t="shared" si="1"/>
        <v>0.49</v>
      </c>
      <c r="I12" s="6" t="s">
        <v>166</v>
      </c>
      <c r="J12" s="6" t="s">
        <v>72</v>
      </c>
      <c r="K12" s="6" t="s">
        <v>174</v>
      </c>
    </row>
    <row r="13" ht="15.5" spans="1:11">
      <c r="A13" s="4" t="s">
        <v>161</v>
      </c>
      <c r="B13" s="5">
        <v>1011</v>
      </c>
      <c r="C13" s="6">
        <v>2877</v>
      </c>
      <c r="D13" s="6" t="s">
        <v>165</v>
      </c>
      <c r="E13" s="7">
        <v>11.4</v>
      </c>
      <c r="F13" s="7">
        <v>16.3</v>
      </c>
      <c r="G13" s="8">
        <f t="shared" si="0"/>
        <v>4.9</v>
      </c>
      <c r="H13" s="7">
        <f t="shared" si="1"/>
        <v>0.49</v>
      </c>
      <c r="I13" s="6" t="s">
        <v>166</v>
      </c>
      <c r="J13" s="6" t="s">
        <v>72</v>
      </c>
      <c r="K13" s="6" t="s">
        <v>170</v>
      </c>
    </row>
    <row r="14" ht="15.5" spans="1:11">
      <c r="A14" s="4" t="s">
        <v>161</v>
      </c>
      <c r="B14" s="5">
        <v>1012</v>
      </c>
      <c r="C14" s="6">
        <v>4421</v>
      </c>
      <c r="D14" s="6" t="s">
        <v>175</v>
      </c>
      <c r="E14" s="7">
        <v>45</v>
      </c>
      <c r="F14" s="7">
        <v>87</v>
      </c>
      <c r="G14" s="8">
        <f t="shared" si="0"/>
        <v>42</v>
      </c>
      <c r="H14" s="7">
        <f t="shared" si="1"/>
        <v>8.4</v>
      </c>
      <c r="I14" s="6" t="s">
        <v>169</v>
      </c>
      <c r="J14" s="6" t="s">
        <v>74</v>
      </c>
      <c r="K14" s="6" t="s">
        <v>164</v>
      </c>
    </row>
    <row r="15" ht="15.5" spans="1:11">
      <c r="A15" s="4" t="s">
        <v>161</v>
      </c>
      <c r="B15" s="5">
        <v>1013</v>
      </c>
      <c r="C15" s="6">
        <v>9212</v>
      </c>
      <c r="D15" s="6" t="s">
        <v>176</v>
      </c>
      <c r="E15" s="7">
        <v>4</v>
      </c>
      <c r="F15" s="7">
        <v>7</v>
      </c>
      <c r="G15" s="8">
        <f t="shared" si="0"/>
        <v>3</v>
      </c>
      <c r="H15" s="7">
        <f t="shared" si="1"/>
        <v>0.3</v>
      </c>
      <c r="I15" s="6" t="s">
        <v>173</v>
      </c>
      <c r="J15" s="6" t="s">
        <v>73</v>
      </c>
      <c r="K15" s="6" t="s">
        <v>174</v>
      </c>
    </row>
    <row r="16" ht="15.5" spans="1:11">
      <c r="A16" s="4" t="s">
        <v>161</v>
      </c>
      <c r="B16" s="5">
        <v>1014</v>
      </c>
      <c r="C16" s="6">
        <v>8722</v>
      </c>
      <c r="D16" s="6" t="s">
        <v>171</v>
      </c>
      <c r="E16" s="7">
        <v>344</v>
      </c>
      <c r="F16" s="7">
        <v>502</v>
      </c>
      <c r="G16" s="8">
        <f t="shared" si="0"/>
        <v>158</v>
      </c>
      <c r="H16" s="7">
        <f t="shared" si="1"/>
        <v>31.6</v>
      </c>
      <c r="I16" s="6" t="s">
        <v>163</v>
      </c>
      <c r="J16" s="6" t="s">
        <v>71</v>
      </c>
      <c r="K16" s="6" t="s">
        <v>167</v>
      </c>
    </row>
    <row r="17" ht="15.5" spans="1:11">
      <c r="A17" s="4" t="s">
        <v>161</v>
      </c>
      <c r="B17" s="5">
        <v>1015</v>
      </c>
      <c r="C17" s="6">
        <v>2877</v>
      </c>
      <c r="D17" s="6" t="s">
        <v>165</v>
      </c>
      <c r="E17" s="7">
        <v>11.4</v>
      </c>
      <c r="F17" s="7">
        <v>16.3</v>
      </c>
      <c r="G17" s="8">
        <f t="shared" si="0"/>
        <v>4.9</v>
      </c>
      <c r="H17" s="7">
        <f t="shared" si="1"/>
        <v>0.49</v>
      </c>
      <c r="I17" s="6" t="s">
        <v>173</v>
      </c>
      <c r="J17" s="6" t="s">
        <v>73</v>
      </c>
      <c r="K17" s="6" t="s">
        <v>170</v>
      </c>
    </row>
    <row r="18" ht="15.5" spans="1:11">
      <c r="A18" s="4" t="s">
        <v>161</v>
      </c>
      <c r="B18" s="5">
        <v>1016</v>
      </c>
      <c r="C18" s="6">
        <v>2499</v>
      </c>
      <c r="D18" s="6" t="s">
        <v>168</v>
      </c>
      <c r="E18" s="7">
        <v>6.2</v>
      </c>
      <c r="F18" s="7">
        <v>9.2</v>
      </c>
      <c r="G18" s="8">
        <f t="shared" si="0"/>
        <v>3</v>
      </c>
      <c r="H18" s="7">
        <f t="shared" si="1"/>
        <v>0.3</v>
      </c>
      <c r="I18" s="6" t="s">
        <v>169</v>
      </c>
      <c r="J18" s="6" t="s">
        <v>74</v>
      </c>
      <c r="K18" s="6" t="s">
        <v>167</v>
      </c>
    </row>
    <row r="19" ht="15.5" spans="1:11">
      <c r="A19" s="4" t="s">
        <v>177</v>
      </c>
      <c r="B19" s="5">
        <v>1017</v>
      </c>
      <c r="C19" s="6">
        <v>2242</v>
      </c>
      <c r="D19" s="6" t="s">
        <v>178</v>
      </c>
      <c r="E19" s="7">
        <v>60</v>
      </c>
      <c r="F19" s="7">
        <v>124</v>
      </c>
      <c r="G19" s="8">
        <f t="shared" si="0"/>
        <v>64</v>
      </c>
      <c r="H19" s="7">
        <f t="shared" si="1"/>
        <v>12.8</v>
      </c>
      <c r="I19" s="6" t="s">
        <v>166</v>
      </c>
      <c r="J19" s="6" t="s">
        <v>72</v>
      </c>
      <c r="K19" s="6" t="s">
        <v>164</v>
      </c>
    </row>
    <row r="20" ht="15.5" spans="1:11">
      <c r="A20" s="4" t="s">
        <v>177</v>
      </c>
      <c r="B20" s="5">
        <v>1018</v>
      </c>
      <c r="C20" s="6">
        <v>1109</v>
      </c>
      <c r="D20" s="6" t="s">
        <v>172</v>
      </c>
      <c r="E20" s="7">
        <v>3</v>
      </c>
      <c r="F20" s="7">
        <v>8</v>
      </c>
      <c r="G20" s="8">
        <f t="shared" si="0"/>
        <v>5</v>
      </c>
      <c r="H20" s="7">
        <f t="shared" si="1"/>
        <v>0.5</v>
      </c>
      <c r="I20" s="6" t="s">
        <v>169</v>
      </c>
      <c r="J20" s="6" t="s">
        <v>74</v>
      </c>
      <c r="K20" s="6" t="s">
        <v>167</v>
      </c>
    </row>
    <row r="21" ht="15.5" spans="1:11">
      <c r="A21" s="4" t="s">
        <v>177</v>
      </c>
      <c r="B21" s="5">
        <v>1019</v>
      </c>
      <c r="C21" s="6">
        <v>2499</v>
      </c>
      <c r="D21" s="6" t="s">
        <v>168</v>
      </c>
      <c r="E21" s="7">
        <v>6.2</v>
      </c>
      <c r="F21" s="7">
        <v>9.2</v>
      </c>
      <c r="G21" s="8">
        <f t="shared" si="0"/>
        <v>3</v>
      </c>
      <c r="H21" s="7">
        <f t="shared" si="1"/>
        <v>0.3</v>
      </c>
      <c r="I21" s="6" t="s">
        <v>169</v>
      </c>
      <c r="J21" s="6" t="s">
        <v>74</v>
      </c>
      <c r="K21" s="6" t="s">
        <v>174</v>
      </c>
    </row>
    <row r="22" ht="15.5" spans="1:11">
      <c r="A22" s="4" t="s">
        <v>177</v>
      </c>
      <c r="B22" s="5">
        <v>1020</v>
      </c>
      <c r="C22" s="6">
        <v>2499</v>
      </c>
      <c r="D22" s="6" t="s">
        <v>168</v>
      </c>
      <c r="E22" s="7">
        <v>6.2</v>
      </c>
      <c r="F22" s="7">
        <v>9.2</v>
      </c>
      <c r="G22" s="8">
        <f t="shared" si="0"/>
        <v>3</v>
      </c>
      <c r="H22" s="7">
        <f t="shared" si="1"/>
        <v>0.3</v>
      </c>
      <c r="I22" s="6" t="s">
        <v>169</v>
      </c>
      <c r="J22" s="6" t="s">
        <v>74</v>
      </c>
      <c r="K22" s="6" t="s">
        <v>179</v>
      </c>
    </row>
    <row r="23" ht="15.5" spans="1:11">
      <c r="A23" s="4" t="s">
        <v>177</v>
      </c>
      <c r="B23" s="5">
        <v>1021</v>
      </c>
      <c r="C23" s="6">
        <v>1109</v>
      </c>
      <c r="D23" s="6" t="s">
        <v>172</v>
      </c>
      <c r="E23" s="7">
        <v>3</v>
      </c>
      <c r="F23" s="7">
        <v>8</v>
      </c>
      <c r="G23" s="8">
        <f t="shared" si="0"/>
        <v>5</v>
      </c>
      <c r="H23" s="7">
        <f t="shared" si="1"/>
        <v>0.5</v>
      </c>
      <c r="I23" s="6" t="s">
        <v>166</v>
      </c>
      <c r="J23" s="6" t="s">
        <v>72</v>
      </c>
      <c r="K23" s="6" t="s">
        <v>174</v>
      </c>
    </row>
    <row r="24" ht="15.5" spans="1:11">
      <c r="A24" s="4" t="s">
        <v>177</v>
      </c>
      <c r="B24" s="5">
        <v>1022</v>
      </c>
      <c r="C24" s="6">
        <v>2877</v>
      </c>
      <c r="D24" s="6" t="s">
        <v>165</v>
      </c>
      <c r="E24" s="7">
        <v>11.4</v>
      </c>
      <c r="F24" s="7">
        <v>16.3</v>
      </c>
      <c r="G24" s="8">
        <f t="shared" si="0"/>
        <v>4.9</v>
      </c>
      <c r="H24" s="7">
        <f t="shared" si="1"/>
        <v>0.49</v>
      </c>
      <c r="I24" s="6" t="s">
        <v>169</v>
      </c>
      <c r="J24" s="6" t="s">
        <v>74</v>
      </c>
      <c r="K24" s="6" t="s">
        <v>180</v>
      </c>
    </row>
    <row r="25" ht="15.5" spans="1:11">
      <c r="A25" s="4" t="s">
        <v>177</v>
      </c>
      <c r="B25" s="5">
        <v>1023</v>
      </c>
      <c r="C25" s="6">
        <v>1109</v>
      </c>
      <c r="D25" s="6" t="s">
        <v>172</v>
      </c>
      <c r="E25" s="7">
        <v>3</v>
      </c>
      <c r="F25" s="7">
        <v>8</v>
      </c>
      <c r="G25" s="8">
        <f t="shared" si="0"/>
        <v>5</v>
      </c>
      <c r="H25" s="7">
        <f t="shared" si="1"/>
        <v>0.5</v>
      </c>
      <c r="I25" s="6" t="s">
        <v>173</v>
      </c>
      <c r="J25" s="6" t="s">
        <v>73</v>
      </c>
      <c r="K25" s="6" t="s">
        <v>164</v>
      </c>
    </row>
    <row r="26" ht="15.5" spans="1:11">
      <c r="A26" s="4" t="s">
        <v>177</v>
      </c>
      <c r="B26" s="5">
        <v>1024</v>
      </c>
      <c r="C26" s="6">
        <v>9212</v>
      </c>
      <c r="D26" s="6" t="s">
        <v>176</v>
      </c>
      <c r="E26" s="7">
        <v>4</v>
      </c>
      <c r="F26" s="7">
        <v>7</v>
      </c>
      <c r="G26" s="8">
        <f t="shared" si="0"/>
        <v>3</v>
      </c>
      <c r="H26" s="7">
        <f t="shared" si="1"/>
        <v>0.3</v>
      </c>
      <c r="I26" s="6" t="s">
        <v>166</v>
      </c>
      <c r="J26" s="6" t="s">
        <v>72</v>
      </c>
      <c r="K26" s="6" t="s">
        <v>180</v>
      </c>
    </row>
    <row r="27" ht="15.5" spans="1:11">
      <c r="A27" s="4" t="s">
        <v>177</v>
      </c>
      <c r="B27" s="5">
        <v>1025</v>
      </c>
      <c r="C27" s="6">
        <v>2877</v>
      </c>
      <c r="D27" s="6" t="s">
        <v>165</v>
      </c>
      <c r="E27" s="7">
        <v>11.4</v>
      </c>
      <c r="F27" s="7">
        <v>16.3</v>
      </c>
      <c r="G27" s="8">
        <f t="shared" si="0"/>
        <v>4.9</v>
      </c>
      <c r="H27" s="7">
        <f t="shared" si="1"/>
        <v>0.49</v>
      </c>
      <c r="I27" s="6" t="s">
        <v>173</v>
      </c>
      <c r="J27" s="6" t="s">
        <v>73</v>
      </c>
      <c r="K27" s="6" t="s">
        <v>179</v>
      </c>
    </row>
    <row r="28" ht="15.5" spans="1:11">
      <c r="A28" s="4" t="s">
        <v>177</v>
      </c>
      <c r="B28" s="5">
        <v>1026</v>
      </c>
      <c r="C28" s="6">
        <v>6119</v>
      </c>
      <c r="D28" s="6" t="s">
        <v>181</v>
      </c>
      <c r="E28" s="7">
        <v>9</v>
      </c>
      <c r="F28" s="7">
        <v>14</v>
      </c>
      <c r="G28" s="8">
        <f t="shared" si="0"/>
        <v>5</v>
      </c>
      <c r="H28" s="7">
        <f t="shared" si="1"/>
        <v>0.5</v>
      </c>
      <c r="I28" s="6" t="s">
        <v>173</v>
      </c>
      <c r="J28" s="6" t="s">
        <v>73</v>
      </c>
      <c r="K28" s="6" t="s">
        <v>164</v>
      </c>
    </row>
    <row r="29" ht="15.5" spans="1:11">
      <c r="A29" s="4" t="s">
        <v>177</v>
      </c>
      <c r="B29" s="5">
        <v>1027</v>
      </c>
      <c r="C29" s="6">
        <v>6119</v>
      </c>
      <c r="D29" s="6" t="s">
        <v>181</v>
      </c>
      <c r="E29" s="7">
        <v>9</v>
      </c>
      <c r="F29" s="7">
        <v>14</v>
      </c>
      <c r="G29" s="8">
        <f t="shared" si="0"/>
        <v>5</v>
      </c>
      <c r="H29" s="7">
        <f t="shared" si="1"/>
        <v>0.5</v>
      </c>
      <c r="I29" s="6" t="s">
        <v>163</v>
      </c>
      <c r="J29" s="6" t="s">
        <v>71</v>
      </c>
      <c r="K29" s="6" t="s">
        <v>179</v>
      </c>
    </row>
    <row r="30" ht="15.5" spans="1:11">
      <c r="A30" s="4" t="s">
        <v>177</v>
      </c>
      <c r="B30" s="5">
        <v>1028</v>
      </c>
      <c r="C30" s="6">
        <v>8722</v>
      </c>
      <c r="D30" s="6" t="s">
        <v>171</v>
      </c>
      <c r="E30" s="7">
        <v>344</v>
      </c>
      <c r="F30" s="7">
        <v>502</v>
      </c>
      <c r="G30" s="8">
        <f t="shared" si="0"/>
        <v>158</v>
      </c>
      <c r="H30" s="7">
        <f t="shared" si="1"/>
        <v>31.6</v>
      </c>
      <c r="I30" s="6" t="s">
        <v>163</v>
      </c>
      <c r="J30" s="6" t="s">
        <v>71</v>
      </c>
      <c r="K30" s="6" t="s">
        <v>170</v>
      </c>
    </row>
    <row r="31" ht="15.5" spans="1:11">
      <c r="A31" s="4" t="s">
        <v>177</v>
      </c>
      <c r="B31" s="5">
        <v>1029</v>
      </c>
      <c r="C31" s="6">
        <v>2499</v>
      </c>
      <c r="D31" s="6" t="s">
        <v>168</v>
      </c>
      <c r="E31" s="7">
        <v>6.2</v>
      </c>
      <c r="F31" s="7">
        <v>9.2</v>
      </c>
      <c r="G31" s="8">
        <f t="shared" si="0"/>
        <v>3</v>
      </c>
      <c r="H31" s="7">
        <f t="shared" si="1"/>
        <v>0.3</v>
      </c>
      <c r="I31" s="6" t="s">
        <v>166</v>
      </c>
      <c r="J31" s="6" t="s">
        <v>72</v>
      </c>
      <c r="K31" s="6" t="s">
        <v>170</v>
      </c>
    </row>
    <row r="32" ht="15.5" spans="1:11">
      <c r="A32" s="4" t="s">
        <v>177</v>
      </c>
      <c r="B32" s="5">
        <v>1030</v>
      </c>
      <c r="C32" s="6">
        <v>4421</v>
      </c>
      <c r="D32" s="6" t="s">
        <v>175</v>
      </c>
      <c r="E32" s="7">
        <v>45</v>
      </c>
      <c r="F32" s="7">
        <v>87</v>
      </c>
      <c r="G32" s="8">
        <f t="shared" si="0"/>
        <v>42</v>
      </c>
      <c r="H32" s="7">
        <f t="shared" si="1"/>
        <v>8.4</v>
      </c>
      <c r="I32" s="6" t="s">
        <v>166</v>
      </c>
      <c r="J32" s="6" t="s">
        <v>72</v>
      </c>
      <c r="K32" s="6" t="s">
        <v>179</v>
      </c>
    </row>
    <row r="33" ht="15.5" spans="1:11">
      <c r="A33" s="4" t="s">
        <v>177</v>
      </c>
      <c r="B33" s="5">
        <v>1031</v>
      </c>
      <c r="C33" s="6">
        <v>1109</v>
      </c>
      <c r="D33" s="6" t="s">
        <v>172</v>
      </c>
      <c r="E33" s="7">
        <v>3</v>
      </c>
      <c r="F33" s="7">
        <v>8</v>
      </c>
      <c r="G33" s="8">
        <f t="shared" si="0"/>
        <v>5</v>
      </c>
      <c r="H33" s="7">
        <f t="shared" si="1"/>
        <v>0.5</v>
      </c>
      <c r="I33" s="6" t="s">
        <v>166</v>
      </c>
      <c r="J33" s="6" t="s">
        <v>72</v>
      </c>
      <c r="K33" s="6" t="s">
        <v>167</v>
      </c>
    </row>
    <row r="34" ht="15.5" spans="1:11">
      <c r="A34" s="4" t="s">
        <v>177</v>
      </c>
      <c r="B34" s="5">
        <v>1032</v>
      </c>
      <c r="C34" s="6">
        <v>2877</v>
      </c>
      <c r="D34" s="6" t="s">
        <v>165</v>
      </c>
      <c r="E34" s="7">
        <v>11.4</v>
      </c>
      <c r="F34" s="7">
        <v>16.3</v>
      </c>
      <c r="G34" s="8">
        <f t="shared" si="0"/>
        <v>4.9</v>
      </c>
      <c r="H34" s="7">
        <f t="shared" si="1"/>
        <v>0.49</v>
      </c>
      <c r="I34" s="6" t="s">
        <v>163</v>
      </c>
      <c r="J34" s="6" t="s">
        <v>71</v>
      </c>
      <c r="K34" s="6" t="s">
        <v>170</v>
      </c>
    </row>
    <row r="35" ht="15.5" spans="1:11">
      <c r="A35" s="4" t="s">
        <v>177</v>
      </c>
      <c r="B35" s="5">
        <v>1033</v>
      </c>
      <c r="C35" s="6">
        <v>9822</v>
      </c>
      <c r="D35" s="6" t="s">
        <v>162</v>
      </c>
      <c r="E35" s="7">
        <v>58.3</v>
      </c>
      <c r="F35" s="7">
        <v>98.4</v>
      </c>
      <c r="G35" s="8">
        <f t="shared" ref="G35:G66" si="2">F35-E35</f>
        <v>40.1</v>
      </c>
      <c r="H35" s="7">
        <f t="shared" ref="H35:H66" si="3">IF(F35&gt;50,G35*0.2,G35*0.1)</f>
        <v>8.02</v>
      </c>
      <c r="I35" s="6" t="s">
        <v>166</v>
      </c>
      <c r="J35" s="6" t="s">
        <v>72</v>
      </c>
      <c r="K35" s="6" t="s">
        <v>167</v>
      </c>
    </row>
    <row r="36" ht="15.5" spans="1:11">
      <c r="A36" s="4" t="s">
        <v>177</v>
      </c>
      <c r="B36" s="5">
        <v>1034</v>
      </c>
      <c r="C36" s="6">
        <v>2877</v>
      </c>
      <c r="D36" s="6" t="s">
        <v>165</v>
      </c>
      <c r="E36" s="7">
        <v>11.4</v>
      </c>
      <c r="F36" s="7">
        <v>16.3</v>
      </c>
      <c r="G36" s="8">
        <f t="shared" si="2"/>
        <v>4.9</v>
      </c>
      <c r="H36" s="7">
        <f t="shared" si="3"/>
        <v>0.49</v>
      </c>
      <c r="I36" s="6" t="s">
        <v>166</v>
      </c>
      <c r="J36" s="6" t="s">
        <v>72</v>
      </c>
      <c r="K36" s="6" t="s">
        <v>174</v>
      </c>
    </row>
    <row r="37" ht="15.5" spans="1:11">
      <c r="A37" s="4" t="s">
        <v>182</v>
      </c>
      <c r="B37" s="5">
        <v>1035</v>
      </c>
      <c r="C37" s="6">
        <v>2499</v>
      </c>
      <c r="D37" s="6" t="s">
        <v>168</v>
      </c>
      <c r="E37" s="7">
        <v>6.2</v>
      </c>
      <c r="F37" s="7">
        <v>9.2</v>
      </c>
      <c r="G37" s="8">
        <f t="shared" si="2"/>
        <v>3</v>
      </c>
      <c r="H37" s="7">
        <f t="shared" si="3"/>
        <v>0.3</v>
      </c>
      <c r="I37" s="6" t="s">
        <v>173</v>
      </c>
      <c r="J37" s="6" t="s">
        <v>73</v>
      </c>
      <c r="K37" s="6" t="s">
        <v>167</v>
      </c>
    </row>
    <row r="38" ht="15.5" spans="1:11">
      <c r="A38" s="4" t="s">
        <v>182</v>
      </c>
      <c r="B38" s="5">
        <v>1036</v>
      </c>
      <c r="C38" s="6">
        <v>2499</v>
      </c>
      <c r="D38" s="6" t="s">
        <v>168</v>
      </c>
      <c r="E38" s="7">
        <v>6.2</v>
      </c>
      <c r="F38" s="7">
        <v>9.2</v>
      </c>
      <c r="G38" s="8">
        <f t="shared" si="2"/>
        <v>3</v>
      </c>
      <c r="H38" s="7">
        <f t="shared" si="3"/>
        <v>0.3</v>
      </c>
      <c r="I38" s="6" t="s">
        <v>166</v>
      </c>
      <c r="J38" s="6" t="s">
        <v>72</v>
      </c>
      <c r="K38" s="6" t="s">
        <v>179</v>
      </c>
    </row>
    <row r="39" ht="15.5" spans="1:11">
      <c r="A39" s="4" t="s">
        <v>182</v>
      </c>
      <c r="B39" s="5">
        <v>1037</v>
      </c>
      <c r="C39" s="6">
        <v>6622</v>
      </c>
      <c r="D39" s="6" t="s">
        <v>183</v>
      </c>
      <c r="E39" s="7">
        <v>42</v>
      </c>
      <c r="F39" s="7">
        <v>77</v>
      </c>
      <c r="G39" s="8">
        <f t="shared" si="2"/>
        <v>35</v>
      </c>
      <c r="H39" s="7">
        <f t="shared" si="3"/>
        <v>7</v>
      </c>
      <c r="I39" s="6" t="s">
        <v>166</v>
      </c>
      <c r="J39" s="6" t="s">
        <v>72</v>
      </c>
      <c r="K39" s="6" t="s">
        <v>179</v>
      </c>
    </row>
    <row r="40" ht="15.5" spans="1:11">
      <c r="A40" s="4" t="s">
        <v>182</v>
      </c>
      <c r="B40" s="5">
        <v>1038</v>
      </c>
      <c r="C40" s="6">
        <v>2499</v>
      </c>
      <c r="D40" s="6" t="s">
        <v>168</v>
      </c>
      <c r="E40" s="7">
        <v>6.2</v>
      </c>
      <c r="F40" s="7">
        <v>9.2</v>
      </c>
      <c r="G40" s="8">
        <f t="shared" si="2"/>
        <v>3</v>
      </c>
      <c r="H40" s="7">
        <f t="shared" si="3"/>
        <v>0.3</v>
      </c>
      <c r="I40" s="6" t="s">
        <v>166</v>
      </c>
      <c r="J40" s="6" t="s">
        <v>72</v>
      </c>
      <c r="K40" s="6" t="s">
        <v>179</v>
      </c>
    </row>
    <row r="41" ht="15.5" spans="1:11">
      <c r="A41" s="4" t="s">
        <v>182</v>
      </c>
      <c r="B41" s="5">
        <v>1039</v>
      </c>
      <c r="C41" s="6">
        <v>2877</v>
      </c>
      <c r="D41" s="6" t="s">
        <v>165</v>
      </c>
      <c r="E41" s="7">
        <v>11.4</v>
      </c>
      <c r="F41" s="7">
        <v>16.3</v>
      </c>
      <c r="G41" s="8">
        <f t="shared" si="2"/>
        <v>4.9</v>
      </c>
      <c r="H41" s="7">
        <f t="shared" si="3"/>
        <v>0.49</v>
      </c>
      <c r="I41" s="6" t="s">
        <v>166</v>
      </c>
      <c r="J41" s="6" t="s">
        <v>72</v>
      </c>
      <c r="K41" s="6" t="s">
        <v>167</v>
      </c>
    </row>
    <row r="42" ht="15.5" spans="1:11">
      <c r="A42" s="4" t="s">
        <v>182</v>
      </c>
      <c r="B42" s="5">
        <v>1040</v>
      </c>
      <c r="C42" s="6">
        <v>1109</v>
      </c>
      <c r="D42" s="6" t="s">
        <v>172</v>
      </c>
      <c r="E42" s="7">
        <v>3</v>
      </c>
      <c r="F42" s="7">
        <v>8</v>
      </c>
      <c r="G42" s="8">
        <f t="shared" si="2"/>
        <v>5</v>
      </c>
      <c r="H42" s="7">
        <f t="shared" si="3"/>
        <v>0.5</v>
      </c>
      <c r="I42" s="6" t="s">
        <v>166</v>
      </c>
      <c r="J42" s="6" t="s">
        <v>72</v>
      </c>
      <c r="K42" s="6" t="s">
        <v>170</v>
      </c>
    </row>
    <row r="43" ht="15.5" spans="1:11">
      <c r="A43" s="4" t="s">
        <v>182</v>
      </c>
      <c r="B43" s="5">
        <v>1041</v>
      </c>
      <c r="C43" s="6">
        <v>2499</v>
      </c>
      <c r="D43" s="6" t="s">
        <v>168</v>
      </c>
      <c r="E43" s="7">
        <v>6.2</v>
      </c>
      <c r="F43" s="7">
        <v>9.2</v>
      </c>
      <c r="G43" s="8">
        <f t="shared" si="2"/>
        <v>3</v>
      </c>
      <c r="H43" s="7">
        <f t="shared" si="3"/>
        <v>0.3</v>
      </c>
      <c r="I43" s="6" t="s">
        <v>163</v>
      </c>
      <c r="J43" s="6" t="s">
        <v>71</v>
      </c>
      <c r="K43" s="6" t="s">
        <v>164</v>
      </c>
    </row>
    <row r="44" ht="15.5" spans="1:11">
      <c r="A44" s="4" t="s">
        <v>182</v>
      </c>
      <c r="B44" s="5">
        <v>1042</v>
      </c>
      <c r="C44" s="6">
        <v>8722</v>
      </c>
      <c r="D44" s="6" t="s">
        <v>171</v>
      </c>
      <c r="E44" s="7">
        <v>344</v>
      </c>
      <c r="F44" s="7">
        <v>502</v>
      </c>
      <c r="G44" s="8">
        <f t="shared" si="2"/>
        <v>158</v>
      </c>
      <c r="H44" s="7">
        <f t="shared" si="3"/>
        <v>31.6</v>
      </c>
      <c r="I44" s="6" t="s">
        <v>169</v>
      </c>
      <c r="J44" s="6" t="s">
        <v>74</v>
      </c>
      <c r="K44" s="6" t="s">
        <v>164</v>
      </c>
    </row>
    <row r="45" ht="15.5" spans="1:11">
      <c r="A45" s="4" t="s">
        <v>182</v>
      </c>
      <c r="B45" s="5">
        <v>1043</v>
      </c>
      <c r="C45" s="6">
        <v>2242</v>
      </c>
      <c r="D45" s="6" t="s">
        <v>178</v>
      </c>
      <c r="E45" s="7">
        <v>60</v>
      </c>
      <c r="F45" s="7">
        <v>124</v>
      </c>
      <c r="G45" s="8">
        <f t="shared" si="2"/>
        <v>64</v>
      </c>
      <c r="H45" s="7">
        <f t="shared" si="3"/>
        <v>12.8</v>
      </c>
      <c r="I45" s="6" t="s">
        <v>169</v>
      </c>
      <c r="J45" s="6" t="s">
        <v>74</v>
      </c>
      <c r="K45" s="6" t="s">
        <v>167</v>
      </c>
    </row>
    <row r="46" ht="15.5" spans="1:11">
      <c r="A46" s="4" t="s">
        <v>182</v>
      </c>
      <c r="B46" s="5">
        <v>1044</v>
      </c>
      <c r="C46" s="6">
        <v>2877</v>
      </c>
      <c r="D46" s="6" t="s">
        <v>165</v>
      </c>
      <c r="E46" s="7">
        <v>11.4</v>
      </c>
      <c r="F46" s="7">
        <v>16.3</v>
      </c>
      <c r="G46" s="8">
        <f t="shared" si="2"/>
        <v>4.9</v>
      </c>
      <c r="H46" s="7">
        <f t="shared" si="3"/>
        <v>0.49</v>
      </c>
      <c r="I46" s="6" t="s">
        <v>169</v>
      </c>
      <c r="J46" s="6" t="s">
        <v>74</v>
      </c>
      <c r="K46" s="6" t="s">
        <v>167</v>
      </c>
    </row>
    <row r="47" ht="15.5" spans="1:11">
      <c r="A47" s="4" t="s">
        <v>182</v>
      </c>
      <c r="B47" s="5">
        <v>1045</v>
      </c>
      <c r="C47" s="6">
        <v>8722</v>
      </c>
      <c r="D47" s="6" t="s">
        <v>171</v>
      </c>
      <c r="E47" s="7">
        <v>344</v>
      </c>
      <c r="F47" s="7">
        <v>502</v>
      </c>
      <c r="G47" s="8">
        <f t="shared" si="2"/>
        <v>158</v>
      </c>
      <c r="H47" s="7">
        <f t="shared" si="3"/>
        <v>31.6</v>
      </c>
      <c r="I47" s="6" t="s">
        <v>173</v>
      </c>
      <c r="J47" s="6" t="s">
        <v>73</v>
      </c>
      <c r="K47" s="6" t="s">
        <v>170</v>
      </c>
    </row>
    <row r="48" ht="15.5" spans="1:11">
      <c r="A48" s="4" t="s">
        <v>182</v>
      </c>
      <c r="B48" s="5">
        <v>1046</v>
      </c>
      <c r="C48" s="6">
        <v>6119</v>
      </c>
      <c r="D48" s="6" t="s">
        <v>181</v>
      </c>
      <c r="E48" s="7">
        <v>9</v>
      </c>
      <c r="F48" s="7">
        <v>14</v>
      </c>
      <c r="G48" s="8">
        <f t="shared" si="2"/>
        <v>5</v>
      </c>
      <c r="H48" s="7">
        <f t="shared" si="3"/>
        <v>0.5</v>
      </c>
      <c r="I48" s="6" t="s">
        <v>166</v>
      </c>
      <c r="J48" s="6" t="s">
        <v>72</v>
      </c>
      <c r="K48" s="6" t="s">
        <v>180</v>
      </c>
    </row>
    <row r="49" ht="15.5" spans="1:11">
      <c r="A49" s="4" t="s">
        <v>182</v>
      </c>
      <c r="B49" s="5">
        <v>1047</v>
      </c>
      <c r="C49" s="6">
        <v>6622</v>
      </c>
      <c r="D49" s="6" t="s">
        <v>183</v>
      </c>
      <c r="E49" s="7">
        <v>42</v>
      </c>
      <c r="F49" s="7">
        <v>77</v>
      </c>
      <c r="G49" s="8">
        <f t="shared" si="2"/>
        <v>35</v>
      </c>
      <c r="H49" s="7">
        <f t="shared" si="3"/>
        <v>7</v>
      </c>
      <c r="I49" s="6" t="s">
        <v>173</v>
      </c>
      <c r="J49" s="6" t="s">
        <v>73</v>
      </c>
      <c r="K49" s="6" t="s">
        <v>170</v>
      </c>
    </row>
    <row r="50" ht="15.5" spans="1:11">
      <c r="A50" s="4" t="s">
        <v>182</v>
      </c>
      <c r="B50" s="5">
        <v>1048</v>
      </c>
      <c r="C50" s="6">
        <v>8722</v>
      </c>
      <c r="D50" s="6" t="s">
        <v>171</v>
      </c>
      <c r="E50" s="7">
        <v>344</v>
      </c>
      <c r="F50" s="7">
        <v>502</v>
      </c>
      <c r="G50" s="8">
        <f t="shared" si="2"/>
        <v>158</v>
      </c>
      <c r="H50" s="7">
        <f t="shared" si="3"/>
        <v>31.6</v>
      </c>
      <c r="I50" s="6" t="s">
        <v>163</v>
      </c>
      <c r="J50" s="6" t="s">
        <v>71</v>
      </c>
      <c r="K50" s="6" t="s">
        <v>170</v>
      </c>
    </row>
    <row r="51" ht="15.5" spans="1:11">
      <c r="A51" s="4" t="s">
        <v>184</v>
      </c>
      <c r="B51" s="5">
        <v>1049</v>
      </c>
      <c r="C51" s="6">
        <v>2499</v>
      </c>
      <c r="D51" s="6" t="s">
        <v>168</v>
      </c>
      <c r="E51" s="7">
        <v>6.2</v>
      </c>
      <c r="F51" s="7">
        <v>9.2</v>
      </c>
      <c r="G51" s="8">
        <f t="shared" si="2"/>
        <v>3</v>
      </c>
      <c r="H51" s="7">
        <f t="shared" si="3"/>
        <v>0.3</v>
      </c>
      <c r="I51" s="6" t="s">
        <v>163</v>
      </c>
      <c r="J51" s="6" t="s">
        <v>71</v>
      </c>
      <c r="K51" s="6" t="s">
        <v>174</v>
      </c>
    </row>
    <row r="52" ht="15.5" spans="1:11">
      <c r="A52" s="4" t="s">
        <v>184</v>
      </c>
      <c r="B52" s="5">
        <v>1050</v>
      </c>
      <c r="C52" s="6">
        <v>2877</v>
      </c>
      <c r="D52" s="6" t="s">
        <v>165</v>
      </c>
      <c r="E52" s="7">
        <v>11.4</v>
      </c>
      <c r="F52" s="7">
        <v>16.3</v>
      </c>
      <c r="G52" s="8">
        <f t="shared" si="2"/>
        <v>4.9</v>
      </c>
      <c r="H52" s="7">
        <f t="shared" si="3"/>
        <v>0.49</v>
      </c>
      <c r="I52" s="6" t="s">
        <v>163</v>
      </c>
      <c r="J52" s="6" t="s">
        <v>71</v>
      </c>
      <c r="K52" s="6" t="s">
        <v>170</v>
      </c>
    </row>
    <row r="53" ht="15.5" spans="1:11">
      <c r="A53" s="4" t="s">
        <v>184</v>
      </c>
      <c r="B53" s="5">
        <v>1051</v>
      </c>
      <c r="C53" s="6">
        <v>6119</v>
      </c>
      <c r="D53" s="6" t="s">
        <v>181</v>
      </c>
      <c r="E53" s="7">
        <v>9</v>
      </c>
      <c r="F53" s="7">
        <v>14</v>
      </c>
      <c r="G53" s="8">
        <f t="shared" si="2"/>
        <v>5</v>
      </c>
      <c r="H53" s="7">
        <f t="shared" si="3"/>
        <v>0.5</v>
      </c>
      <c r="I53" s="6" t="s">
        <v>169</v>
      </c>
      <c r="J53" s="6" t="s">
        <v>74</v>
      </c>
      <c r="K53" s="6" t="s">
        <v>180</v>
      </c>
    </row>
    <row r="54" ht="15.5" spans="1:11">
      <c r="A54" s="4" t="s">
        <v>184</v>
      </c>
      <c r="B54" s="5">
        <v>1052</v>
      </c>
      <c r="C54" s="6">
        <v>6622</v>
      </c>
      <c r="D54" s="6" t="s">
        <v>183</v>
      </c>
      <c r="E54" s="7">
        <v>42</v>
      </c>
      <c r="F54" s="7">
        <v>77</v>
      </c>
      <c r="G54" s="8">
        <f t="shared" si="2"/>
        <v>35</v>
      </c>
      <c r="H54" s="7">
        <f t="shared" si="3"/>
        <v>7</v>
      </c>
      <c r="I54" s="6" t="s">
        <v>169</v>
      </c>
      <c r="J54" s="6" t="s">
        <v>74</v>
      </c>
      <c r="K54" s="6" t="s">
        <v>170</v>
      </c>
    </row>
    <row r="55" ht="15.5" spans="1:11">
      <c r="A55" s="4" t="s">
        <v>184</v>
      </c>
      <c r="B55" s="5">
        <v>1053</v>
      </c>
      <c r="C55" s="6">
        <v>2242</v>
      </c>
      <c r="D55" s="6" t="s">
        <v>178</v>
      </c>
      <c r="E55" s="7">
        <v>60</v>
      </c>
      <c r="F55" s="7">
        <v>124</v>
      </c>
      <c r="G55" s="8">
        <f t="shared" si="2"/>
        <v>64</v>
      </c>
      <c r="H55" s="7">
        <f t="shared" si="3"/>
        <v>12.8</v>
      </c>
      <c r="I55" s="6" t="s">
        <v>163</v>
      </c>
      <c r="J55" s="6" t="s">
        <v>71</v>
      </c>
      <c r="K55" s="6" t="s">
        <v>167</v>
      </c>
    </row>
    <row r="56" ht="15.5" spans="1:11">
      <c r="A56" s="4" t="s">
        <v>184</v>
      </c>
      <c r="B56" s="5">
        <v>1054</v>
      </c>
      <c r="C56" s="6">
        <v>4421</v>
      </c>
      <c r="D56" s="6" t="s">
        <v>175</v>
      </c>
      <c r="E56" s="7">
        <v>45</v>
      </c>
      <c r="F56" s="7">
        <v>87</v>
      </c>
      <c r="G56" s="8">
        <f t="shared" si="2"/>
        <v>42</v>
      </c>
      <c r="H56" s="7">
        <f t="shared" si="3"/>
        <v>8.4</v>
      </c>
      <c r="I56" s="6" t="s">
        <v>169</v>
      </c>
      <c r="J56" s="6" t="s">
        <v>74</v>
      </c>
      <c r="K56" s="6" t="s">
        <v>179</v>
      </c>
    </row>
    <row r="57" ht="15.5" spans="1:11">
      <c r="A57" s="4" t="s">
        <v>184</v>
      </c>
      <c r="B57" s="5">
        <v>1055</v>
      </c>
      <c r="C57" s="6">
        <v>6119</v>
      </c>
      <c r="D57" s="6" t="s">
        <v>181</v>
      </c>
      <c r="E57" s="7">
        <v>9</v>
      </c>
      <c r="F57" s="7">
        <v>14</v>
      </c>
      <c r="G57" s="8">
        <f t="shared" si="2"/>
        <v>5</v>
      </c>
      <c r="H57" s="7">
        <f t="shared" si="3"/>
        <v>0.5</v>
      </c>
      <c r="I57" s="6" t="s">
        <v>166</v>
      </c>
      <c r="J57" s="6" t="s">
        <v>72</v>
      </c>
      <c r="K57" s="6" t="s">
        <v>179</v>
      </c>
    </row>
    <row r="58" ht="15.5" spans="1:11">
      <c r="A58" s="4" t="s">
        <v>184</v>
      </c>
      <c r="B58" s="5">
        <v>1056</v>
      </c>
      <c r="C58" s="6">
        <v>1109</v>
      </c>
      <c r="D58" s="6" t="s">
        <v>172</v>
      </c>
      <c r="E58" s="7">
        <v>3</v>
      </c>
      <c r="F58" s="7">
        <v>8</v>
      </c>
      <c r="G58" s="8">
        <f t="shared" si="2"/>
        <v>5</v>
      </c>
      <c r="H58" s="7">
        <f t="shared" si="3"/>
        <v>0.5</v>
      </c>
      <c r="I58" s="6" t="s">
        <v>169</v>
      </c>
      <c r="J58" s="6" t="s">
        <v>74</v>
      </c>
      <c r="K58" s="6" t="s">
        <v>167</v>
      </c>
    </row>
    <row r="59" ht="15.5" spans="1:11">
      <c r="A59" s="4" t="s">
        <v>184</v>
      </c>
      <c r="B59" s="5">
        <v>1057</v>
      </c>
      <c r="C59" s="6">
        <v>2499</v>
      </c>
      <c r="D59" s="6" t="s">
        <v>168</v>
      </c>
      <c r="E59" s="7">
        <v>6.2</v>
      </c>
      <c r="F59" s="7">
        <v>9.2</v>
      </c>
      <c r="G59" s="8">
        <f t="shared" si="2"/>
        <v>3</v>
      </c>
      <c r="H59" s="7">
        <f t="shared" si="3"/>
        <v>0.3</v>
      </c>
      <c r="I59" s="6" t="s">
        <v>166</v>
      </c>
      <c r="J59" s="6" t="s">
        <v>72</v>
      </c>
      <c r="K59" s="6" t="s">
        <v>167</v>
      </c>
    </row>
    <row r="60" ht="15.5" spans="1:11">
      <c r="A60" s="4" t="s">
        <v>184</v>
      </c>
      <c r="B60" s="5">
        <v>1058</v>
      </c>
      <c r="C60" s="6">
        <v>6119</v>
      </c>
      <c r="D60" s="6" t="s">
        <v>181</v>
      </c>
      <c r="E60" s="7">
        <v>9</v>
      </c>
      <c r="F60" s="7">
        <v>14</v>
      </c>
      <c r="G60" s="8">
        <f t="shared" si="2"/>
        <v>5</v>
      </c>
      <c r="H60" s="7">
        <f t="shared" si="3"/>
        <v>0.5</v>
      </c>
      <c r="I60" s="6" t="s">
        <v>173</v>
      </c>
      <c r="J60" s="6" t="s">
        <v>73</v>
      </c>
      <c r="K60" s="6" t="s">
        <v>170</v>
      </c>
    </row>
    <row r="61" ht="15.5" spans="1:11">
      <c r="A61" s="4" t="s">
        <v>184</v>
      </c>
      <c r="B61" s="5">
        <v>1059</v>
      </c>
      <c r="C61" s="6">
        <v>2242</v>
      </c>
      <c r="D61" s="6" t="s">
        <v>178</v>
      </c>
      <c r="E61" s="7">
        <v>60</v>
      </c>
      <c r="F61" s="7">
        <v>124</v>
      </c>
      <c r="G61" s="8">
        <f t="shared" si="2"/>
        <v>64</v>
      </c>
      <c r="H61" s="7">
        <f t="shared" si="3"/>
        <v>12.8</v>
      </c>
      <c r="I61" s="6" t="s">
        <v>169</v>
      </c>
      <c r="J61" s="6" t="s">
        <v>74</v>
      </c>
      <c r="K61" s="6" t="s">
        <v>170</v>
      </c>
    </row>
    <row r="62" ht="15.5" spans="1:11">
      <c r="A62" s="4" t="s">
        <v>184</v>
      </c>
      <c r="B62" s="5">
        <v>1060</v>
      </c>
      <c r="C62" s="6">
        <v>6119</v>
      </c>
      <c r="D62" s="6" t="s">
        <v>181</v>
      </c>
      <c r="E62" s="7">
        <v>9</v>
      </c>
      <c r="F62" s="7">
        <v>14</v>
      </c>
      <c r="G62" s="8">
        <f t="shared" si="2"/>
        <v>5</v>
      </c>
      <c r="H62" s="7">
        <f t="shared" si="3"/>
        <v>0.5</v>
      </c>
      <c r="I62" s="6" t="s">
        <v>169</v>
      </c>
      <c r="J62" s="6" t="s">
        <v>74</v>
      </c>
      <c r="K62" s="6" t="s">
        <v>179</v>
      </c>
    </row>
    <row r="63" ht="15.5" spans="1:11">
      <c r="A63" s="4" t="s">
        <v>185</v>
      </c>
      <c r="B63" s="5">
        <v>1061</v>
      </c>
      <c r="C63" s="6">
        <v>1109</v>
      </c>
      <c r="D63" s="6" t="s">
        <v>172</v>
      </c>
      <c r="E63" s="7">
        <v>3</v>
      </c>
      <c r="F63" s="7">
        <v>8</v>
      </c>
      <c r="G63" s="8">
        <f t="shared" si="2"/>
        <v>5</v>
      </c>
      <c r="H63" s="7">
        <f t="shared" si="3"/>
        <v>0.5</v>
      </c>
      <c r="I63" s="6" t="s">
        <v>169</v>
      </c>
      <c r="J63" s="6" t="s">
        <v>74</v>
      </c>
      <c r="K63" s="6" t="s">
        <v>179</v>
      </c>
    </row>
    <row r="64" ht="15.5" spans="1:11">
      <c r="A64" s="4" t="s">
        <v>185</v>
      </c>
      <c r="B64" s="5">
        <v>1062</v>
      </c>
      <c r="C64" s="6">
        <v>2499</v>
      </c>
      <c r="D64" s="6" t="s">
        <v>168</v>
      </c>
      <c r="E64" s="7">
        <v>6.2</v>
      </c>
      <c r="F64" s="7">
        <v>9.2</v>
      </c>
      <c r="G64" s="8">
        <f t="shared" si="2"/>
        <v>3</v>
      </c>
      <c r="H64" s="7">
        <f t="shared" si="3"/>
        <v>0.3</v>
      </c>
      <c r="I64" s="6" t="s">
        <v>163</v>
      </c>
      <c r="J64" s="6" t="s">
        <v>71</v>
      </c>
      <c r="K64" s="6" t="s">
        <v>170</v>
      </c>
    </row>
    <row r="65" ht="15.5" spans="1:11">
      <c r="A65" s="4" t="s">
        <v>185</v>
      </c>
      <c r="B65" s="5">
        <v>1063</v>
      </c>
      <c r="C65" s="6">
        <v>1109</v>
      </c>
      <c r="D65" s="6" t="s">
        <v>172</v>
      </c>
      <c r="E65" s="7">
        <v>3</v>
      </c>
      <c r="F65" s="7">
        <v>8</v>
      </c>
      <c r="G65" s="8">
        <f t="shared" si="2"/>
        <v>5</v>
      </c>
      <c r="H65" s="7">
        <f t="shared" si="3"/>
        <v>0.5</v>
      </c>
      <c r="I65" s="6" t="s">
        <v>169</v>
      </c>
      <c r="J65" s="6" t="s">
        <v>74</v>
      </c>
      <c r="K65" s="6" t="s">
        <v>167</v>
      </c>
    </row>
    <row r="66" ht="15.5" spans="1:11">
      <c r="A66" s="4" t="s">
        <v>185</v>
      </c>
      <c r="B66" s="5">
        <v>1064</v>
      </c>
      <c r="C66" s="6">
        <v>2499</v>
      </c>
      <c r="D66" s="6" t="s">
        <v>168</v>
      </c>
      <c r="E66" s="7">
        <v>6.2</v>
      </c>
      <c r="F66" s="7">
        <v>9.2</v>
      </c>
      <c r="G66" s="8">
        <f t="shared" si="2"/>
        <v>3</v>
      </c>
      <c r="H66" s="7">
        <f t="shared" si="3"/>
        <v>0.3</v>
      </c>
      <c r="I66" s="6" t="s">
        <v>173</v>
      </c>
      <c r="J66" s="6" t="s">
        <v>73</v>
      </c>
      <c r="K66" s="6" t="s">
        <v>170</v>
      </c>
    </row>
    <row r="67" ht="15.5" spans="1:11">
      <c r="A67" s="4" t="s">
        <v>185</v>
      </c>
      <c r="B67" s="5">
        <v>1065</v>
      </c>
      <c r="C67" s="6">
        <v>2499</v>
      </c>
      <c r="D67" s="6" t="s">
        <v>168</v>
      </c>
      <c r="E67" s="7">
        <v>6.2</v>
      </c>
      <c r="F67" s="7">
        <v>9.2</v>
      </c>
      <c r="G67" s="8">
        <f t="shared" ref="G67:G98" si="4">F67-E67</f>
        <v>3</v>
      </c>
      <c r="H67" s="7">
        <f t="shared" ref="H67:H98" si="5">IF(F67&gt;50,G67*0.2,G67*0.1)</f>
        <v>0.3</v>
      </c>
      <c r="I67" s="6" t="s">
        <v>169</v>
      </c>
      <c r="J67" s="6" t="s">
        <v>74</v>
      </c>
      <c r="K67" s="6" t="s">
        <v>164</v>
      </c>
    </row>
    <row r="68" ht="15.5" spans="1:11">
      <c r="A68" s="4" t="s">
        <v>185</v>
      </c>
      <c r="B68" s="5">
        <v>1066</v>
      </c>
      <c r="C68" s="6">
        <v>2877</v>
      </c>
      <c r="D68" s="6" t="s">
        <v>165</v>
      </c>
      <c r="E68" s="7">
        <v>11.4</v>
      </c>
      <c r="F68" s="7">
        <v>16.3</v>
      </c>
      <c r="G68" s="8">
        <f t="shared" si="4"/>
        <v>4.9</v>
      </c>
      <c r="H68" s="7">
        <f t="shared" si="5"/>
        <v>0.49</v>
      </c>
      <c r="I68" s="6" t="s">
        <v>169</v>
      </c>
      <c r="J68" s="6" t="s">
        <v>74</v>
      </c>
      <c r="K68" s="6" t="s">
        <v>179</v>
      </c>
    </row>
    <row r="69" ht="15.5" spans="1:11">
      <c r="A69" s="4" t="s">
        <v>185</v>
      </c>
      <c r="B69" s="5">
        <v>1067</v>
      </c>
      <c r="C69" s="6">
        <v>2877</v>
      </c>
      <c r="D69" s="6" t="s">
        <v>165</v>
      </c>
      <c r="E69" s="7">
        <v>11.4</v>
      </c>
      <c r="F69" s="7">
        <v>16.3</v>
      </c>
      <c r="G69" s="8">
        <f t="shared" si="4"/>
        <v>4.9</v>
      </c>
      <c r="H69" s="7">
        <f t="shared" si="5"/>
        <v>0.49</v>
      </c>
      <c r="I69" s="6" t="s">
        <v>169</v>
      </c>
      <c r="J69" s="6" t="s">
        <v>74</v>
      </c>
      <c r="K69" s="6" t="s">
        <v>180</v>
      </c>
    </row>
    <row r="70" ht="15.5" spans="1:11">
      <c r="A70" s="4" t="s">
        <v>185</v>
      </c>
      <c r="B70" s="5">
        <v>1068</v>
      </c>
      <c r="C70" s="6">
        <v>6119</v>
      </c>
      <c r="D70" s="6" t="s">
        <v>181</v>
      </c>
      <c r="E70" s="7">
        <v>9</v>
      </c>
      <c r="F70" s="7">
        <v>14</v>
      </c>
      <c r="G70" s="8">
        <f t="shared" si="4"/>
        <v>5</v>
      </c>
      <c r="H70" s="7">
        <f t="shared" si="5"/>
        <v>0.5</v>
      </c>
      <c r="I70" s="6" t="s">
        <v>166</v>
      </c>
      <c r="J70" s="6" t="s">
        <v>72</v>
      </c>
      <c r="K70" s="6" t="s">
        <v>167</v>
      </c>
    </row>
    <row r="71" ht="15.5" spans="1:11">
      <c r="A71" s="4" t="s">
        <v>185</v>
      </c>
      <c r="B71" s="5">
        <v>1069</v>
      </c>
      <c r="C71" s="6">
        <v>1109</v>
      </c>
      <c r="D71" s="6" t="s">
        <v>172</v>
      </c>
      <c r="E71" s="7">
        <v>3</v>
      </c>
      <c r="F71" s="7">
        <v>8</v>
      </c>
      <c r="G71" s="8">
        <f t="shared" si="4"/>
        <v>5</v>
      </c>
      <c r="H71" s="7">
        <f t="shared" si="5"/>
        <v>0.5</v>
      </c>
      <c r="I71" s="6" t="s">
        <v>169</v>
      </c>
      <c r="J71" s="6" t="s">
        <v>74</v>
      </c>
      <c r="K71" s="6" t="s">
        <v>170</v>
      </c>
    </row>
    <row r="72" ht="15.5" spans="1:11">
      <c r="A72" s="4" t="s">
        <v>185</v>
      </c>
      <c r="B72" s="5">
        <v>1070</v>
      </c>
      <c r="C72" s="6">
        <v>2499</v>
      </c>
      <c r="D72" s="6" t="s">
        <v>168</v>
      </c>
      <c r="E72" s="7">
        <v>6.2</v>
      </c>
      <c r="F72" s="7">
        <v>9.2</v>
      </c>
      <c r="G72" s="8">
        <f t="shared" si="4"/>
        <v>3</v>
      </c>
      <c r="H72" s="7">
        <f t="shared" si="5"/>
        <v>0.3</v>
      </c>
      <c r="I72" s="6" t="s">
        <v>173</v>
      </c>
      <c r="J72" s="6" t="s">
        <v>73</v>
      </c>
      <c r="K72" s="6" t="s">
        <v>170</v>
      </c>
    </row>
    <row r="73" ht="15.5" spans="1:11">
      <c r="A73" s="4" t="s">
        <v>185</v>
      </c>
      <c r="B73" s="5">
        <v>1071</v>
      </c>
      <c r="C73" s="6">
        <v>1109</v>
      </c>
      <c r="D73" s="6" t="s">
        <v>172</v>
      </c>
      <c r="E73" s="7">
        <v>3</v>
      </c>
      <c r="F73" s="7">
        <v>8</v>
      </c>
      <c r="G73" s="8">
        <f t="shared" si="4"/>
        <v>5</v>
      </c>
      <c r="H73" s="7">
        <f t="shared" si="5"/>
        <v>0.5</v>
      </c>
      <c r="I73" s="6" t="s">
        <v>163</v>
      </c>
      <c r="J73" s="6" t="s">
        <v>71</v>
      </c>
      <c r="K73" s="6" t="s">
        <v>170</v>
      </c>
    </row>
    <row r="74" ht="15.5" spans="1:11">
      <c r="A74" s="4" t="s">
        <v>185</v>
      </c>
      <c r="B74" s="5">
        <v>1072</v>
      </c>
      <c r="C74" s="6">
        <v>1109</v>
      </c>
      <c r="D74" s="6" t="s">
        <v>172</v>
      </c>
      <c r="E74" s="7">
        <v>3</v>
      </c>
      <c r="F74" s="7">
        <v>8</v>
      </c>
      <c r="G74" s="8">
        <f t="shared" si="4"/>
        <v>5</v>
      </c>
      <c r="H74" s="7">
        <f t="shared" si="5"/>
        <v>0.5</v>
      </c>
      <c r="I74" s="6" t="s">
        <v>169</v>
      </c>
      <c r="J74" s="6" t="s">
        <v>74</v>
      </c>
      <c r="K74" s="6" t="s">
        <v>179</v>
      </c>
    </row>
    <row r="75" ht="15.5" spans="1:11">
      <c r="A75" s="4" t="s">
        <v>185</v>
      </c>
      <c r="B75" s="5">
        <v>1073</v>
      </c>
      <c r="C75" s="6">
        <v>6622</v>
      </c>
      <c r="D75" s="6" t="s">
        <v>183</v>
      </c>
      <c r="E75" s="7">
        <v>42</v>
      </c>
      <c r="F75" s="7">
        <v>77</v>
      </c>
      <c r="G75" s="8">
        <f t="shared" si="4"/>
        <v>35</v>
      </c>
      <c r="H75" s="7">
        <f t="shared" si="5"/>
        <v>7</v>
      </c>
      <c r="I75" s="6" t="s">
        <v>169</v>
      </c>
      <c r="J75" s="6" t="s">
        <v>74</v>
      </c>
      <c r="K75" s="6" t="s">
        <v>167</v>
      </c>
    </row>
    <row r="76" ht="15.5" spans="1:11">
      <c r="A76" s="4" t="s">
        <v>185</v>
      </c>
      <c r="B76" s="5">
        <v>1074</v>
      </c>
      <c r="C76" s="6">
        <v>2877</v>
      </c>
      <c r="D76" s="6" t="s">
        <v>165</v>
      </c>
      <c r="E76" s="7">
        <v>11.4</v>
      </c>
      <c r="F76" s="7">
        <v>16.3</v>
      </c>
      <c r="G76" s="8">
        <f t="shared" si="4"/>
        <v>4.9</v>
      </c>
      <c r="H76" s="7">
        <f t="shared" si="5"/>
        <v>0.49</v>
      </c>
      <c r="I76" s="6" t="s">
        <v>169</v>
      </c>
      <c r="J76" s="6" t="s">
        <v>74</v>
      </c>
      <c r="K76" s="6" t="s">
        <v>170</v>
      </c>
    </row>
    <row r="77" ht="15.5" spans="1:11">
      <c r="A77" s="4" t="s">
        <v>185</v>
      </c>
      <c r="B77" s="5">
        <v>1075</v>
      </c>
      <c r="C77" s="6">
        <v>1109</v>
      </c>
      <c r="D77" s="6" t="s">
        <v>172</v>
      </c>
      <c r="E77" s="7">
        <v>3</v>
      </c>
      <c r="F77" s="7">
        <v>8</v>
      </c>
      <c r="G77" s="8">
        <f t="shared" si="4"/>
        <v>5</v>
      </c>
      <c r="H77" s="7">
        <f t="shared" si="5"/>
        <v>0.5</v>
      </c>
      <c r="I77" s="6" t="s">
        <v>173</v>
      </c>
      <c r="J77" s="6" t="s">
        <v>73</v>
      </c>
      <c r="K77" s="6" t="s">
        <v>167</v>
      </c>
    </row>
    <row r="78" ht="15.5" spans="1:11">
      <c r="A78" s="4" t="s">
        <v>185</v>
      </c>
      <c r="B78" s="5">
        <v>1076</v>
      </c>
      <c r="C78" s="6">
        <v>1109</v>
      </c>
      <c r="D78" s="6" t="s">
        <v>172</v>
      </c>
      <c r="E78" s="7">
        <v>3</v>
      </c>
      <c r="F78" s="7">
        <v>8</v>
      </c>
      <c r="G78" s="8">
        <f t="shared" si="4"/>
        <v>5</v>
      </c>
      <c r="H78" s="7">
        <f t="shared" si="5"/>
        <v>0.5</v>
      </c>
      <c r="I78" s="6" t="s">
        <v>166</v>
      </c>
      <c r="J78" s="6" t="s">
        <v>72</v>
      </c>
      <c r="K78" s="6" t="s">
        <v>170</v>
      </c>
    </row>
    <row r="79" ht="15.5" spans="1:11">
      <c r="A79" s="4" t="s">
        <v>185</v>
      </c>
      <c r="B79" s="5">
        <v>1077</v>
      </c>
      <c r="C79" s="6">
        <v>9822</v>
      </c>
      <c r="D79" s="6" t="s">
        <v>162</v>
      </c>
      <c r="E79" s="7">
        <v>58.3</v>
      </c>
      <c r="F79" s="7">
        <v>98.4</v>
      </c>
      <c r="G79" s="8">
        <f t="shared" si="4"/>
        <v>40.1</v>
      </c>
      <c r="H79" s="7">
        <f t="shared" si="5"/>
        <v>8.02</v>
      </c>
      <c r="I79" s="6" t="s">
        <v>173</v>
      </c>
      <c r="J79" s="6" t="s">
        <v>73</v>
      </c>
      <c r="K79" s="6" t="s">
        <v>170</v>
      </c>
    </row>
    <row r="80" ht="15.5" spans="1:11">
      <c r="A80" s="4" t="s">
        <v>185</v>
      </c>
      <c r="B80" s="5">
        <v>1078</v>
      </c>
      <c r="C80" s="6">
        <v>2877</v>
      </c>
      <c r="D80" s="6" t="s">
        <v>165</v>
      </c>
      <c r="E80" s="7">
        <v>11.4</v>
      </c>
      <c r="F80" s="7">
        <v>16.3</v>
      </c>
      <c r="G80" s="8">
        <f t="shared" si="4"/>
        <v>4.9</v>
      </c>
      <c r="H80" s="7">
        <f t="shared" si="5"/>
        <v>0.49</v>
      </c>
      <c r="I80" s="6" t="s">
        <v>166</v>
      </c>
      <c r="J80" s="6" t="s">
        <v>72</v>
      </c>
      <c r="K80" s="6" t="s">
        <v>179</v>
      </c>
    </row>
    <row r="81" ht="15.5" spans="1:11">
      <c r="A81" s="4" t="s">
        <v>186</v>
      </c>
      <c r="B81" s="5">
        <v>1079</v>
      </c>
      <c r="C81" s="6">
        <v>2877</v>
      </c>
      <c r="D81" s="6" t="s">
        <v>165</v>
      </c>
      <c r="E81" s="7">
        <v>11.4</v>
      </c>
      <c r="F81" s="7">
        <v>16.3</v>
      </c>
      <c r="G81" s="8">
        <f t="shared" si="4"/>
        <v>4.9</v>
      </c>
      <c r="H81" s="7">
        <f t="shared" si="5"/>
        <v>0.49</v>
      </c>
      <c r="I81" s="6" t="s">
        <v>166</v>
      </c>
      <c r="J81" s="6" t="s">
        <v>72</v>
      </c>
      <c r="K81" s="6" t="s">
        <v>164</v>
      </c>
    </row>
    <row r="82" ht="15.5" spans="1:11">
      <c r="A82" s="4" t="s">
        <v>186</v>
      </c>
      <c r="B82" s="5">
        <v>1080</v>
      </c>
      <c r="C82" s="6">
        <v>4421</v>
      </c>
      <c r="D82" s="6" t="s">
        <v>175</v>
      </c>
      <c r="E82" s="7">
        <v>45</v>
      </c>
      <c r="F82" s="7">
        <v>87</v>
      </c>
      <c r="G82" s="8">
        <f t="shared" si="4"/>
        <v>42</v>
      </c>
      <c r="H82" s="7">
        <f t="shared" si="5"/>
        <v>8.4</v>
      </c>
      <c r="I82" s="6" t="s">
        <v>169</v>
      </c>
      <c r="J82" s="6" t="s">
        <v>74</v>
      </c>
      <c r="K82" s="6" t="s">
        <v>167</v>
      </c>
    </row>
    <row r="83" ht="15.5" spans="1:11">
      <c r="A83" s="4" t="s">
        <v>186</v>
      </c>
      <c r="B83" s="5">
        <v>1081</v>
      </c>
      <c r="C83" s="6">
        <v>6119</v>
      </c>
      <c r="D83" s="6" t="s">
        <v>181</v>
      </c>
      <c r="E83" s="7">
        <v>9</v>
      </c>
      <c r="F83" s="7">
        <v>14</v>
      </c>
      <c r="G83" s="8">
        <f t="shared" si="4"/>
        <v>5</v>
      </c>
      <c r="H83" s="7">
        <f t="shared" si="5"/>
        <v>0.5</v>
      </c>
      <c r="I83" s="6" t="s">
        <v>169</v>
      </c>
      <c r="J83" s="6" t="s">
        <v>74</v>
      </c>
      <c r="K83" s="6" t="s">
        <v>180</v>
      </c>
    </row>
    <row r="84" ht="15.5" spans="1:11">
      <c r="A84" s="4" t="s">
        <v>186</v>
      </c>
      <c r="B84" s="5">
        <v>1082</v>
      </c>
      <c r="C84" s="6">
        <v>1109</v>
      </c>
      <c r="D84" s="6" t="s">
        <v>172</v>
      </c>
      <c r="E84" s="7">
        <v>3</v>
      </c>
      <c r="F84" s="7">
        <v>8</v>
      </c>
      <c r="G84" s="8">
        <f t="shared" si="4"/>
        <v>5</v>
      </c>
      <c r="H84" s="7">
        <f t="shared" si="5"/>
        <v>0.5</v>
      </c>
      <c r="I84" s="6" t="s">
        <v>163</v>
      </c>
      <c r="J84" s="6" t="s">
        <v>71</v>
      </c>
      <c r="K84" s="6" t="s">
        <v>167</v>
      </c>
    </row>
    <row r="85" ht="15.5" spans="1:11">
      <c r="A85" s="4" t="s">
        <v>186</v>
      </c>
      <c r="B85" s="5">
        <v>1083</v>
      </c>
      <c r="C85" s="6">
        <v>1109</v>
      </c>
      <c r="D85" s="6" t="s">
        <v>172</v>
      </c>
      <c r="E85" s="7">
        <v>3</v>
      </c>
      <c r="F85" s="7">
        <v>8</v>
      </c>
      <c r="G85" s="8">
        <f t="shared" si="4"/>
        <v>5</v>
      </c>
      <c r="H85" s="7">
        <f t="shared" si="5"/>
        <v>0.5</v>
      </c>
      <c r="I85" s="6" t="s">
        <v>163</v>
      </c>
      <c r="J85" s="6" t="s">
        <v>71</v>
      </c>
      <c r="K85" s="6" t="s">
        <v>179</v>
      </c>
    </row>
    <row r="86" ht="15.5" spans="1:11">
      <c r="A86" s="4" t="s">
        <v>186</v>
      </c>
      <c r="B86" s="5">
        <v>1084</v>
      </c>
      <c r="C86" s="6">
        <v>6119</v>
      </c>
      <c r="D86" s="6" t="s">
        <v>181</v>
      </c>
      <c r="E86" s="7">
        <v>9</v>
      </c>
      <c r="F86" s="7">
        <v>14</v>
      </c>
      <c r="G86" s="8">
        <f t="shared" si="4"/>
        <v>5</v>
      </c>
      <c r="H86" s="7">
        <f t="shared" si="5"/>
        <v>0.5</v>
      </c>
      <c r="I86" s="6" t="s">
        <v>163</v>
      </c>
      <c r="J86" s="6" t="s">
        <v>71</v>
      </c>
      <c r="K86" s="6" t="s">
        <v>170</v>
      </c>
    </row>
    <row r="87" ht="15.5" spans="1:11">
      <c r="A87" s="4" t="s">
        <v>186</v>
      </c>
      <c r="B87" s="5">
        <v>1085</v>
      </c>
      <c r="C87" s="6">
        <v>9822</v>
      </c>
      <c r="D87" s="6" t="s">
        <v>162</v>
      </c>
      <c r="E87" s="7">
        <v>58.3</v>
      </c>
      <c r="F87" s="7">
        <v>98.4</v>
      </c>
      <c r="G87" s="8">
        <f t="shared" si="4"/>
        <v>40.1</v>
      </c>
      <c r="H87" s="7">
        <f t="shared" si="5"/>
        <v>8.02</v>
      </c>
      <c r="I87" s="6" t="s">
        <v>169</v>
      </c>
      <c r="J87" s="6" t="s">
        <v>74</v>
      </c>
      <c r="K87" s="6" t="s">
        <v>179</v>
      </c>
    </row>
    <row r="88" ht="15.5" spans="1:11">
      <c r="A88" s="4" t="s">
        <v>186</v>
      </c>
      <c r="B88" s="5">
        <v>1086</v>
      </c>
      <c r="C88" s="6">
        <v>1109</v>
      </c>
      <c r="D88" s="6" t="s">
        <v>172</v>
      </c>
      <c r="E88" s="7">
        <v>3</v>
      </c>
      <c r="F88" s="7">
        <v>8</v>
      </c>
      <c r="G88" s="8">
        <f t="shared" si="4"/>
        <v>5</v>
      </c>
      <c r="H88" s="7">
        <f t="shared" si="5"/>
        <v>0.5</v>
      </c>
      <c r="I88" s="6" t="s">
        <v>173</v>
      </c>
      <c r="J88" s="6" t="s">
        <v>73</v>
      </c>
      <c r="K88" s="6" t="s">
        <v>170</v>
      </c>
    </row>
    <row r="89" ht="15.5" spans="1:11">
      <c r="A89" s="4" t="s">
        <v>186</v>
      </c>
      <c r="B89" s="5">
        <v>1087</v>
      </c>
      <c r="C89" s="6">
        <v>2499</v>
      </c>
      <c r="D89" s="6" t="s">
        <v>168</v>
      </c>
      <c r="E89" s="7">
        <v>6.2</v>
      </c>
      <c r="F89" s="7">
        <v>9.2</v>
      </c>
      <c r="G89" s="8">
        <f t="shared" si="4"/>
        <v>3</v>
      </c>
      <c r="H89" s="7">
        <f t="shared" si="5"/>
        <v>0.3</v>
      </c>
      <c r="I89" s="6" t="s">
        <v>163</v>
      </c>
      <c r="J89" s="6" t="s">
        <v>71</v>
      </c>
      <c r="K89" s="6" t="s">
        <v>167</v>
      </c>
    </row>
    <row r="90" ht="15.5" spans="1:11">
      <c r="A90" s="4" t="s">
        <v>186</v>
      </c>
      <c r="B90" s="5">
        <v>1088</v>
      </c>
      <c r="C90" s="6">
        <v>2499</v>
      </c>
      <c r="D90" s="6" t="s">
        <v>168</v>
      </c>
      <c r="E90" s="7">
        <v>6.2</v>
      </c>
      <c r="F90" s="7">
        <v>9.2</v>
      </c>
      <c r="G90" s="8">
        <f t="shared" si="4"/>
        <v>3</v>
      </c>
      <c r="H90" s="7">
        <f t="shared" si="5"/>
        <v>0.3</v>
      </c>
      <c r="I90" s="6" t="s">
        <v>163</v>
      </c>
      <c r="J90" s="6" t="s">
        <v>71</v>
      </c>
      <c r="K90" s="6" t="s">
        <v>164</v>
      </c>
    </row>
    <row r="91" ht="15.5" spans="1:11">
      <c r="A91" s="4" t="s">
        <v>186</v>
      </c>
      <c r="B91" s="5">
        <v>1089</v>
      </c>
      <c r="C91" s="6">
        <v>6119</v>
      </c>
      <c r="D91" s="6" t="s">
        <v>181</v>
      </c>
      <c r="E91" s="7">
        <v>9</v>
      </c>
      <c r="F91" s="7">
        <v>14</v>
      </c>
      <c r="G91" s="8">
        <f t="shared" si="4"/>
        <v>5</v>
      </c>
      <c r="H91" s="7">
        <f t="shared" si="5"/>
        <v>0.5</v>
      </c>
      <c r="I91" s="6" t="s">
        <v>169</v>
      </c>
      <c r="J91" s="6" t="s">
        <v>74</v>
      </c>
      <c r="K91" s="6" t="s">
        <v>179</v>
      </c>
    </row>
    <row r="92" ht="15.5" spans="1:11">
      <c r="A92" s="4" t="s">
        <v>186</v>
      </c>
      <c r="B92" s="5">
        <v>1090</v>
      </c>
      <c r="C92" s="6">
        <v>2877</v>
      </c>
      <c r="D92" s="6" t="s">
        <v>165</v>
      </c>
      <c r="E92" s="7">
        <v>11.4</v>
      </c>
      <c r="F92" s="7">
        <v>16.3</v>
      </c>
      <c r="G92" s="8">
        <f t="shared" si="4"/>
        <v>4.9</v>
      </c>
      <c r="H92" s="7">
        <f t="shared" si="5"/>
        <v>0.49</v>
      </c>
      <c r="I92" s="6" t="s">
        <v>163</v>
      </c>
      <c r="J92" s="6" t="s">
        <v>71</v>
      </c>
      <c r="K92" s="6" t="s">
        <v>167</v>
      </c>
    </row>
    <row r="93" ht="15.5" spans="1:11">
      <c r="A93" s="4" t="s">
        <v>186</v>
      </c>
      <c r="B93" s="5">
        <v>1091</v>
      </c>
      <c r="C93" s="6">
        <v>2877</v>
      </c>
      <c r="D93" s="6" t="s">
        <v>165</v>
      </c>
      <c r="E93" s="7">
        <v>11.4</v>
      </c>
      <c r="F93" s="7">
        <v>16.3</v>
      </c>
      <c r="G93" s="8">
        <f t="shared" si="4"/>
        <v>4.9</v>
      </c>
      <c r="H93" s="7">
        <f t="shared" si="5"/>
        <v>0.49</v>
      </c>
      <c r="I93" s="6" t="s">
        <v>173</v>
      </c>
      <c r="J93" s="6" t="s">
        <v>73</v>
      </c>
      <c r="K93" s="6" t="s">
        <v>179</v>
      </c>
    </row>
    <row r="94" ht="15.5" spans="1:11">
      <c r="A94" s="4" t="s">
        <v>186</v>
      </c>
      <c r="B94" s="5">
        <v>1092</v>
      </c>
      <c r="C94" s="6">
        <v>2877</v>
      </c>
      <c r="D94" s="6" t="s">
        <v>165</v>
      </c>
      <c r="E94" s="7">
        <v>11.4</v>
      </c>
      <c r="F94" s="7">
        <v>16.3</v>
      </c>
      <c r="G94" s="8">
        <f t="shared" si="4"/>
        <v>4.9</v>
      </c>
      <c r="H94" s="7">
        <f t="shared" si="5"/>
        <v>0.49</v>
      </c>
      <c r="I94" s="6" t="s">
        <v>169</v>
      </c>
      <c r="J94" s="6" t="s">
        <v>74</v>
      </c>
      <c r="K94" s="6" t="s">
        <v>167</v>
      </c>
    </row>
    <row r="95" ht="15.5" spans="1:11">
      <c r="A95" s="4" t="s">
        <v>186</v>
      </c>
      <c r="B95" s="5">
        <v>1093</v>
      </c>
      <c r="C95" s="6">
        <v>6119</v>
      </c>
      <c r="D95" s="6" t="s">
        <v>181</v>
      </c>
      <c r="E95" s="7">
        <v>9</v>
      </c>
      <c r="F95" s="7">
        <v>14</v>
      </c>
      <c r="G95" s="8">
        <f t="shared" si="4"/>
        <v>5</v>
      </c>
      <c r="H95" s="7">
        <f t="shared" si="5"/>
        <v>0.5</v>
      </c>
      <c r="I95" s="6" t="s">
        <v>166</v>
      </c>
      <c r="J95" s="6" t="s">
        <v>72</v>
      </c>
      <c r="K95" s="6" t="s">
        <v>170</v>
      </c>
    </row>
    <row r="96" ht="15.5" spans="1:11">
      <c r="A96" s="4" t="s">
        <v>186</v>
      </c>
      <c r="B96" s="5">
        <v>1094</v>
      </c>
      <c r="C96" s="6">
        <v>6119</v>
      </c>
      <c r="D96" s="6" t="s">
        <v>181</v>
      </c>
      <c r="E96" s="7">
        <v>9</v>
      </c>
      <c r="F96" s="7">
        <v>14</v>
      </c>
      <c r="G96" s="8">
        <f t="shared" si="4"/>
        <v>5</v>
      </c>
      <c r="H96" s="7">
        <f t="shared" si="5"/>
        <v>0.5</v>
      </c>
      <c r="I96" s="6" t="s">
        <v>169</v>
      </c>
      <c r="J96" s="6" t="s">
        <v>74</v>
      </c>
      <c r="K96" s="6" t="s">
        <v>167</v>
      </c>
    </row>
    <row r="97" ht="15.5" spans="1:11">
      <c r="A97" s="4" t="s">
        <v>186</v>
      </c>
      <c r="B97" s="5">
        <v>1095</v>
      </c>
      <c r="C97" s="6">
        <v>2499</v>
      </c>
      <c r="D97" s="6" t="s">
        <v>168</v>
      </c>
      <c r="E97" s="7">
        <v>6.2</v>
      </c>
      <c r="F97" s="7">
        <v>9.2</v>
      </c>
      <c r="G97" s="8">
        <f t="shared" si="4"/>
        <v>3</v>
      </c>
      <c r="H97" s="7">
        <f t="shared" si="5"/>
        <v>0.3</v>
      </c>
      <c r="I97" s="6" t="s">
        <v>173</v>
      </c>
      <c r="J97" s="6" t="s">
        <v>73</v>
      </c>
      <c r="K97" s="6" t="s">
        <v>170</v>
      </c>
    </row>
    <row r="98" ht="15.5" spans="1:11">
      <c r="A98" s="4" t="s">
        <v>186</v>
      </c>
      <c r="B98" s="5">
        <v>1096</v>
      </c>
      <c r="C98" s="6">
        <v>6119</v>
      </c>
      <c r="D98" s="6" t="s">
        <v>181</v>
      </c>
      <c r="E98" s="7">
        <v>9</v>
      </c>
      <c r="F98" s="7">
        <v>14</v>
      </c>
      <c r="G98" s="8">
        <f t="shared" si="4"/>
        <v>5</v>
      </c>
      <c r="H98" s="7">
        <f t="shared" si="5"/>
        <v>0.5</v>
      </c>
      <c r="I98" s="6" t="s">
        <v>169</v>
      </c>
      <c r="J98" s="6" t="s">
        <v>74</v>
      </c>
      <c r="K98" s="6" t="s">
        <v>170</v>
      </c>
    </row>
    <row r="99" ht="15.5" spans="1:11">
      <c r="A99" s="4" t="s">
        <v>186</v>
      </c>
      <c r="B99" s="5">
        <v>1097</v>
      </c>
      <c r="C99" s="6">
        <v>9212</v>
      </c>
      <c r="D99" s="6" t="s">
        <v>176</v>
      </c>
      <c r="E99" s="7">
        <v>4</v>
      </c>
      <c r="F99" s="7">
        <v>7</v>
      </c>
      <c r="G99" s="8">
        <f t="shared" ref="G99:G130" si="6">F99-E99</f>
        <v>3</v>
      </c>
      <c r="H99" s="7">
        <f t="shared" ref="H99:H130" si="7">IF(F99&gt;50,G99*0.2,G99*0.1)</f>
        <v>0.3</v>
      </c>
      <c r="I99" s="6" t="s">
        <v>173</v>
      </c>
      <c r="J99" s="6" t="s">
        <v>73</v>
      </c>
      <c r="K99" s="6" t="s">
        <v>179</v>
      </c>
    </row>
    <row r="100" ht="15.5" spans="1:11">
      <c r="A100" s="4" t="s">
        <v>186</v>
      </c>
      <c r="B100" s="5">
        <v>1098</v>
      </c>
      <c r="C100" s="6">
        <v>2877</v>
      </c>
      <c r="D100" s="6" t="s">
        <v>165</v>
      </c>
      <c r="E100" s="7">
        <v>11.4</v>
      </c>
      <c r="F100" s="7">
        <v>16.3</v>
      </c>
      <c r="G100" s="8">
        <f t="shared" si="6"/>
        <v>4.9</v>
      </c>
      <c r="H100" s="7">
        <f t="shared" si="7"/>
        <v>0.49</v>
      </c>
      <c r="I100" s="6" t="s">
        <v>166</v>
      </c>
      <c r="J100" s="6" t="s">
        <v>72</v>
      </c>
      <c r="K100" s="6" t="s">
        <v>164</v>
      </c>
    </row>
    <row r="101" ht="15.5" spans="1:11">
      <c r="A101" s="4" t="s">
        <v>187</v>
      </c>
      <c r="B101" s="5">
        <v>1099</v>
      </c>
      <c r="C101" s="6">
        <v>2877</v>
      </c>
      <c r="D101" s="6" t="s">
        <v>165</v>
      </c>
      <c r="E101" s="7">
        <v>11.4</v>
      </c>
      <c r="F101" s="7">
        <v>16.3</v>
      </c>
      <c r="G101" s="8">
        <f t="shared" si="6"/>
        <v>4.9</v>
      </c>
      <c r="H101" s="7">
        <f t="shared" si="7"/>
        <v>0.49</v>
      </c>
      <c r="I101" s="6" t="s">
        <v>169</v>
      </c>
      <c r="J101" s="6" t="s">
        <v>74</v>
      </c>
      <c r="K101" s="6" t="s">
        <v>167</v>
      </c>
    </row>
    <row r="102" ht="15.5" spans="1:11">
      <c r="A102" s="4" t="s">
        <v>187</v>
      </c>
      <c r="B102" s="5">
        <v>1100</v>
      </c>
      <c r="C102" s="6">
        <v>6119</v>
      </c>
      <c r="D102" s="6" t="s">
        <v>181</v>
      </c>
      <c r="E102" s="7">
        <v>9</v>
      </c>
      <c r="F102" s="7">
        <v>14</v>
      </c>
      <c r="G102" s="8">
        <f t="shared" si="6"/>
        <v>5</v>
      </c>
      <c r="H102" s="7">
        <f t="shared" si="7"/>
        <v>0.5</v>
      </c>
      <c r="I102" s="6" t="s">
        <v>163</v>
      </c>
      <c r="J102" s="6" t="s">
        <v>71</v>
      </c>
      <c r="K102" s="6" t="s">
        <v>180</v>
      </c>
    </row>
    <row r="103" ht="15.5" spans="1:11">
      <c r="A103" s="4" t="s">
        <v>187</v>
      </c>
      <c r="B103" s="5">
        <v>1101</v>
      </c>
      <c r="C103" s="6">
        <v>2499</v>
      </c>
      <c r="D103" s="6" t="s">
        <v>168</v>
      </c>
      <c r="E103" s="7">
        <v>6.2</v>
      </c>
      <c r="F103" s="7">
        <v>9.2</v>
      </c>
      <c r="G103" s="8">
        <f t="shared" si="6"/>
        <v>3</v>
      </c>
      <c r="H103" s="7">
        <f t="shared" si="7"/>
        <v>0.3</v>
      </c>
      <c r="I103" s="6" t="s">
        <v>169</v>
      </c>
      <c r="J103" s="6" t="s">
        <v>74</v>
      </c>
      <c r="K103" s="6" t="s">
        <v>167</v>
      </c>
    </row>
    <row r="104" ht="15.5" spans="1:11">
      <c r="A104" s="4" t="s">
        <v>187</v>
      </c>
      <c r="B104" s="5">
        <v>1102</v>
      </c>
      <c r="C104" s="6">
        <v>2242</v>
      </c>
      <c r="D104" s="6" t="s">
        <v>178</v>
      </c>
      <c r="E104" s="7">
        <v>60</v>
      </c>
      <c r="F104" s="7">
        <v>124</v>
      </c>
      <c r="G104" s="8">
        <f t="shared" si="6"/>
        <v>64</v>
      </c>
      <c r="H104" s="7">
        <f t="shared" si="7"/>
        <v>12.8</v>
      </c>
      <c r="I104" s="6" t="s">
        <v>166</v>
      </c>
      <c r="J104" s="6" t="s">
        <v>72</v>
      </c>
      <c r="K104" s="6" t="s">
        <v>179</v>
      </c>
    </row>
    <row r="105" ht="15.5" spans="1:11">
      <c r="A105" s="4" t="s">
        <v>187</v>
      </c>
      <c r="B105" s="5">
        <v>1103</v>
      </c>
      <c r="C105" s="6">
        <v>2877</v>
      </c>
      <c r="D105" s="6" t="s">
        <v>165</v>
      </c>
      <c r="E105" s="7">
        <v>11.4</v>
      </c>
      <c r="F105" s="7">
        <v>16.3</v>
      </c>
      <c r="G105" s="8">
        <f t="shared" si="6"/>
        <v>4.9</v>
      </c>
      <c r="H105" s="7">
        <f t="shared" si="7"/>
        <v>0.49</v>
      </c>
      <c r="I105" s="6" t="s">
        <v>166</v>
      </c>
      <c r="J105" s="6" t="s">
        <v>72</v>
      </c>
      <c r="K105" s="6" t="s">
        <v>170</v>
      </c>
    </row>
    <row r="106" ht="15.5" spans="1:11">
      <c r="A106" s="4" t="s">
        <v>187</v>
      </c>
      <c r="B106" s="5">
        <v>1104</v>
      </c>
      <c r="C106" s="6">
        <v>2877</v>
      </c>
      <c r="D106" s="6" t="s">
        <v>165</v>
      </c>
      <c r="E106" s="7">
        <v>11.4</v>
      </c>
      <c r="F106" s="7">
        <v>16.3</v>
      </c>
      <c r="G106" s="8">
        <f t="shared" si="6"/>
        <v>4.9</v>
      </c>
      <c r="H106" s="7">
        <f t="shared" si="7"/>
        <v>0.49</v>
      </c>
      <c r="I106" s="6" t="s">
        <v>169</v>
      </c>
      <c r="J106" s="6" t="s">
        <v>74</v>
      </c>
      <c r="K106" s="6" t="s">
        <v>179</v>
      </c>
    </row>
    <row r="107" ht="15.5" spans="1:11">
      <c r="A107" s="4" t="s">
        <v>187</v>
      </c>
      <c r="B107" s="5">
        <v>1105</v>
      </c>
      <c r="C107" s="6">
        <v>2499</v>
      </c>
      <c r="D107" s="6" t="s">
        <v>168</v>
      </c>
      <c r="E107" s="7">
        <v>6.2</v>
      </c>
      <c r="F107" s="7">
        <v>9.2</v>
      </c>
      <c r="G107" s="8">
        <f t="shared" si="6"/>
        <v>3</v>
      </c>
      <c r="H107" s="7">
        <f t="shared" si="7"/>
        <v>0.3</v>
      </c>
      <c r="I107" s="6" t="s">
        <v>166</v>
      </c>
      <c r="J107" s="6" t="s">
        <v>72</v>
      </c>
      <c r="K107" s="6" t="s">
        <v>170</v>
      </c>
    </row>
    <row r="108" ht="15.5" spans="1:11">
      <c r="A108" s="4" t="s">
        <v>187</v>
      </c>
      <c r="B108" s="5">
        <v>1106</v>
      </c>
      <c r="C108" s="6">
        <v>9822</v>
      </c>
      <c r="D108" s="6" t="s">
        <v>162</v>
      </c>
      <c r="E108" s="7">
        <v>58.3</v>
      </c>
      <c r="F108" s="7">
        <v>98.4</v>
      </c>
      <c r="G108" s="8">
        <f t="shared" si="6"/>
        <v>40.1</v>
      </c>
      <c r="H108" s="7">
        <f t="shared" si="7"/>
        <v>8.02</v>
      </c>
      <c r="I108" s="6" t="s">
        <v>166</v>
      </c>
      <c r="J108" s="6" t="s">
        <v>72</v>
      </c>
      <c r="K108" s="6" t="s">
        <v>167</v>
      </c>
    </row>
    <row r="109" ht="15.5" spans="1:11">
      <c r="A109" s="4" t="s">
        <v>187</v>
      </c>
      <c r="B109" s="5">
        <v>1107</v>
      </c>
      <c r="C109" s="6">
        <v>1109</v>
      </c>
      <c r="D109" s="6" t="s">
        <v>172</v>
      </c>
      <c r="E109" s="7">
        <v>3</v>
      </c>
      <c r="F109" s="7">
        <v>8</v>
      </c>
      <c r="G109" s="8">
        <f t="shared" si="6"/>
        <v>5</v>
      </c>
      <c r="H109" s="7">
        <f t="shared" si="7"/>
        <v>0.5</v>
      </c>
      <c r="I109" s="6" t="s">
        <v>173</v>
      </c>
      <c r="J109" s="6" t="s">
        <v>73</v>
      </c>
      <c r="K109" s="6" t="s">
        <v>164</v>
      </c>
    </row>
    <row r="110" ht="15.5" spans="1:11">
      <c r="A110" s="4" t="s">
        <v>187</v>
      </c>
      <c r="B110" s="5">
        <v>1108</v>
      </c>
      <c r="C110" s="6">
        <v>9822</v>
      </c>
      <c r="D110" s="6" t="s">
        <v>162</v>
      </c>
      <c r="E110" s="7">
        <v>58.3</v>
      </c>
      <c r="F110" s="7">
        <v>98.4</v>
      </c>
      <c r="G110" s="8">
        <f t="shared" si="6"/>
        <v>40.1</v>
      </c>
      <c r="H110" s="7">
        <f t="shared" si="7"/>
        <v>8.02</v>
      </c>
      <c r="I110" s="6" t="s">
        <v>169</v>
      </c>
      <c r="J110" s="6" t="s">
        <v>74</v>
      </c>
      <c r="K110" s="6" t="s">
        <v>179</v>
      </c>
    </row>
    <row r="111" ht="15.5" spans="1:11">
      <c r="A111" s="4" t="s">
        <v>187</v>
      </c>
      <c r="B111" s="5">
        <v>1109</v>
      </c>
      <c r="C111" s="6">
        <v>8722</v>
      </c>
      <c r="D111" s="6" t="s">
        <v>171</v>
      </c>
      <c r="E111" s="7">
        <v>344</v>
      </c>
      <c r="F111" s="7">
        <v>502</v>
      </c>
      <c r="G111" s="8">
        <f t="shared" si="6"/>
        <v>158</v>
      </c>
      <c r="H111" s="7">
        <f t="shared" si="7"/>
        <v>31.6</v>
      </c>
      <c r="I111" s="6" t="s">
        <v>166</v>
      </c>
      <c r="J111" s="6" t="s">
        <v>72</v>
      </c>
      <c r="K111" s="6" t="s">
        <v>167</v>
      </c>
    </row>
    <row r="112" ht="15.5" spans="1:11">
      <c r="A112" s="4" t="s">
        <v>187</v>
      </c>
      <c r="B112" s="5">
        <v>1110</v>
      </c>
      <c r="C112" s="6">
        <v>8722</v>
      </c>
      <c r="D112" s="6" t="s">
        <v>171</v>
      </c>
      <c r="E112" s="7">
        <v>344</v>
      </c>
      <c r="F112" s="7">
        <v>502</v>
      </c>
      <c r="G112" s="8">
        <f t="shared" si="6"/>
        <v>158</v>
      </c>
      <c r="H112" s="7">
        <f t="shared" si="7"/>
        <v>31.6</v>
      </c>
      <c r="I112" s="6" t="s">
        <v>173</v>
      </c>
      <c r="J112" s="6" t="s">
        <v>73</v>
      </c>
      <c r="K112" s="6" t="s">
        <v>179</v>
      </c>
    </row>
    <row r="113" ht="15.5" spans="1:11">
      <c r="A113" s="4" t="s">
        <v>187</v>
      </c>
      <c r="B113" s="5">
        <v>1111</v>
      </c>
      <c r="C113" s="6">
        <v>6622</v>
      </c>
      <c r="D113" s="6" t="s">
        <v>183</v>
      </c>
      <c r="E113" s="7">
        <v>42</v>
      </c>
      <c r="F113" s="7">
        <v>77</v>
      </c>
      <c r="G113" s="8">
        <f t="shared" si="6"/>
        <v>35</v>
      </c>
      <c r="H113" s="7">
        <f t="shared" si="7"/>
        <v>7</v>
      </c>
      <c r="I113" s="6" t="s">
        <v>173</v>
      </c>
      <c r="J113" s="6" t="s">
        <v>73</v>
      </c>
      <c r="K113" s="6" t="s">
        <v>167</v>
      </c>
    </row>
    <row r="114" ht="15.5" spans="1:11">
      <c r="A114" s="4" t="s">
        <v>187</v>
      </c>
      <c r="B114" s="5">
        <v>1112</v>
      </c>
      <c r="C114" s="6">
        <v>6622</v>
      </c>
      <c r="D114" s="6" t="s">
        <v>183</v>
      </c>
      <c r="E114" s="7">
        <v>42</v>
      </c>
      <c r="F114" s="7">
        <v>77</v>
      </c>
      <c r="G114" s="8">
        <f t="shared" si="6"/>
        <v>35</v>
      </c>
      <c r="H114" s="7">
        <f t="shared" si="7"/>
        <v>7</v>
      </c>
      <c r="I114" s="6" t="s">
        <v>169</v>
      </c>
      <c r="J114" s="6" t="s">
        <v>74</v>
      </c>
      <c r="K114" s="6" t="s">
        <v>170</v>
      </c>
    </row>
    <row r="115" ht="15.5" spans="1:11">
      <c r="A115" s="4" t="s">
        <v>187</v>
      </c>
      <c r="B115" s="5">
        <v>1113</v>
      </c>
      <c r="C115" s="6">
        <v>9822</v>
      </c>
      <c r="D115" s="6" t="s">
        <v>162</v>
      </c>
      <c r="E115" s="7">
        <v>58.3</v>
      </c>
      <c r="F115" s="7">
        <v>98.4</v>
      </c>
      <c r="G115" s="8">
        <f t="shared" si="6"/>
        <v>40.1</v>
      </c>
      <c r="H115" s="7">
        <f t="shared" si="7"/>
        <v>8.02</v>
      </c>
      <c r="I115" s="6" t="s">
        <v>163</v>
      </c>
      <c r="J115" s="6" t="s">
        <v>71</v>
      </c>
      <c r="K115" s="6" t="s">
        <v>167</v>
      </c>
    </row>
    <row r="116" ht="15.5" spans="1:11">
      <c r="A116" s="4" t="s">
        <v>187</v>
      </c>
      <c r="B116" s="5">
        <v>1114</v>
      </c>
      <c r="C116" s="6">
        <v>2242</v>
      </c>
      <c r="D116" s="6" t="s">
        <v>178</v>
      </c>
      <c r="E116" s="7">
        <v>60</v>
      </c>
      <c r="F116" s="7">
        <v>124</v>
      </c>
      <c r="G116" s="8">
        <f t="shared" si="6"/>
        <v>64</v>
      </c>
      <c r="H116" s="7">
        <f t="shared" si="7"/>
        <v>12.8</v>
      </c>
      <c r="I116" s="6" t="s">
        <v>166</v>
      </c>
      <c r="J116" s="6" t="s">
        <v>72</v>
      </c>
      <c r="K116" s="6" t="s">
        <v>170</v>
      </c>
    </row>
    <row r="117" ht="15.5" spans="1:11">
      <c r="A117" s="4" t="s">
        <v>187</v>
      </c>
      <c r="B117" s="5">
        <v>1115</v>
      </c>
      <c r="C117" s="6">
        <v>8722</v>
      </c>
      <c r="D117" s="6" t="s">
        <v>171</v>
      </c>
      <c r="E117" s="7">
        <v>344</v>
      </c>
      <c r="F117" s="7">
        <v>502</v>
      </c>
      <c r="G117" s="8">
        <f t="shared" si="6"/>
        <v>158</v>
      </c>
      <c r="H117" s="7">
        <f t="shared" si="7"/>
        <v>31.6</v>
      </c>
      <c r="I117" s="6" t="s">
        <v>163</v>
      </c>
      <c r="J117" s="6" t="s">
        <v>71</v>
      </c>
      <c r="K117" s="6" t="s">
        <v>170</v>
      </c>
    </row>
    <row r="118" ht="15.5" spans="1:11">
      <c r="A118" s="4" t="s">
        <v>187</v>
      </c>
      <c r="B118" s="5">
        <v>1116</v>
      </c>
      <c r="C118" s="6">
        <v>6622</v>
      </c>
      <c r="D118" s="6" t="s">
        <v>183</v>
      </c>
      <c r="E118" s="7">
        <v>42</v>
      </c>
      <c r="F118" s="7">
        <v>77</v>
      </c>
      <c r="G118" s="8">
        <f t="shared" si="6"/>
        <v>35</v>
      </c>
      <c r="H118" s="7">
        <f t="shared" si="7"/>
        <v>7</v>
      </c>
      <c r="I118" s="6" t="s">
        <v>169</v>
      </c>
      <c r="J118" s="6" t="s">
        <v>74</v>
      </c>
      <c r="K118" s="6" t="s">
        <v>179</v>
      </c>
    </row>
    <row r="119" ht="15.5" spans="1:11">
      <c r="A119" s="4" t="s">
        <v>187</v>
      </c>
      <c r="B119" s="5">
        <v>1117</v>
      </c>
      <c r="C119" s="6">
        <v>8722</v>
      </c>
      <c r="D119" s="6" t="s">
        <v>171</v>
      </c>
      <c r="E119" s="7">
        <v>344</v>
      </c>
      <c r="F119" s="7">
        <v>502</v>
      </c>
      <c r="G119" s="8">
        <f t="shared" si="6"/>
        <v>158</v>
      </c>
      <c r="H119" s="7">
        <f t="shared" si="7"/>
        <v>31.6</v>
      </c>
      <c r="I119" s="6" t="s">
        <v>173</v>
      </c>
      <c r="J119" s="6" t="s">
        <v>73</v>
      </c>
      <c r="K119" s="6" t="s">
        <v>164</v>
      </c>
    </row>
    <row r="120" ht="15.5" spans="1:11">
      <c r="A120" s="4" t="s">
        <v>187</v>
      </c>
      <c r="B120" s="5">
        <v>1118</v>
      </c>
      <c r="C120" s="6">
        <v>9822</v>
      </c>
      <c r="D120" s="6" t="s">
        <v>162</v>
      </c>
      <c r="E120" s="7">
        <v>58.3</v>
      </c>
      <c r="F120" s="7">
        <v>98.4</v>
      </c>
      <c r="G120" s="8">
        <f t="shared" si="6"/>
        <v>40.1</v>
      </c>
      <c r="H120" s="7">
        <f t="shared" si="7"/>
        <v>8.02</v>
      </c>
      <c r="I120" s="6" t="s">
        <v>166</v>
      </c>
      <c r="J120" s="6" t="s">
        <v>72</v>
      </c>
      <c r="K120" s="6" t="s">
        <v>167</v>
      </c>
    </row>
    <row r="121" ht="15.5" spans="1:11">
      <c r="A121" s="4" t="s">
        <v>187</v>
      </c>
      <c r="B121" s="5">
        <v>1119</v>
      </c>
      <c r="C121" s="6">
        <v>2242</v>
      </c>
      <c r="D121" s="6" t="s">
        <v>178</v>
      </c>
      <c r="E121" s="7">
        <v>60</v>
      </c>
      <c r="F121" s="7">
        <v>124</v>
      </c>
      <c r="G121" s="8">
        <f t="shared" si="6"/>
        <v>64</v>
      </c>
      <c r="H121" s="7">
        <f t="shared" si="7"/>
        <v>12.8</v>
      </c>
      <c r="I121" s="6" t="s">
        <v>163</v>
      </c>
      <c r="J121" s="6" t="s">
        <v>71</v>
      </c>
      <c r="K121" s="6" t="s">
        <v>180</v>
      </c>
    </row>
    <row r="122" ht="15.5" spans="1:11">
      <c r="A122" s="4" t="s">
        <v>187</v>
      </c>
      <c r="B122" s="5">
        <v>1120</v>
      </c>
      <c r="C122" s="6">
        <v>2242</v>
      </c>
      <c r="D122" s="6" t="s">
        <v>178</v>
      </c>
      <c r="E122" s="7">
        <v>60</v>
      </c>
      <c r="F122" s="7">
        <v>124</v>
      </c>
      <c r="G122" s="8">
        <f t="shared" si="6"/>
        <v>64</v>
      </c>
      <c r="H122" s="7">
        <f t="shared" si="7"/>
        <v>12.8</v>
      </c>
      <c r="I122" s="6" t="s">
        <v>169</v>
      </c>
      <c r="J122" s="6" t="s">
        <v>74</v>
      </c>
      <c r="K122" s="6" t="s">
        <v>167</v>
      </c>
    </row>
    <row r="123" ht="15.5" spans="1:11">
      <c r="A123" s="4" t="s">
        <v>187</v>
      </c>
      <c r="B123" s="5">
        <v>1121</v>
      </c>
      <c r="C123" s="6">
        <v>4421</v>
      </c>
      <c r="D123" s="6" t="s">
        <v>175</v>
      </c>
      <c r="E123" s="7">
        <v>45</v>
      </c>
      <c r="F123" s="7">
        <v>87</v>
      </c>
      <c r="G123" s="8">
        <f t="shared" si="6"/>
        <v>42</v>
      </c>
      <c r="H123" s="7">
        <f t="shared" si="7"/>
        <v>8.4</v>
      </c>
      <c r="I123" s="6" t="s">
        <v>169</v>
      </c>
      <c r="J123" s="6" t="s">
        <v>74</v>
      </c>
      <c r="K123" s="6" t="s">
        <v>179</v>
      </c>
    </row>
    <row r="124" ht="15.5" spans="1:11">
      <c r="A124" s="4" t="s">
        <v>187</v>
      </c>
      <c r="B124" s="5">
        <v>1122</v>
      </c>
      <c r="C124" s="6">
        <v>8722</v>
      </c>
      <c r="D124" s="6" t="s">
        <v>171</v>
      </c>
      <c r="E124" s="7">
        <v>344</v>
      </c>
      <c r="F124" s="7">
        <v>502</v>
      </c>
      <c r="G124" s="8">
        <f t="shared" si="6"/>
        <v>158</v>
      </c>
      <c r="H124" s="7">
        <f t="shared" si="7"/>
        <v>31.6</v>
      </c>
      <c r="I124" s="6" t="s">
        <v>169</v>
      </c>
      <c r="J124" s="6" t="s">
        <v>74</v>
      </c>
      <c r="K124" s="6" t="s">
        <v>170</v>
      </c>
    </row>
    <row r="125" ht="15.5" spans="1:11">
      <c r="A125" s="4" t="s">
        <v>187</v>
      </c>
      <c r="B125" s="5">
        <v>1123</v>
      </c>
      <c r="C125" s="6">
        <v>9822</v>
      </c>
      <c r="D125" s="6" t="s">
        <v>162</v>
      </c>
      <c r="E125" s="7">
        <v>58.3</v>
      </c>
      <c r="F125" s="7">
        <v>98.4</v>
      </c>
      <c r="G125" s="8">
        <f t="shared" si="6"/>
        <v>40.1</v>
      </c>
      <c r="H125" s="7">
        <f t="shared" si="7"/>
        <v>8.02</v>
      </c>
      <c r="I125" s="6" t="s">
        <v>169</v>
      </c>
      <c r="J125" s="6" t="s">
        <v>74</v>
      </c>
      <c r="K125" s="6" t="s">
        <v>179</v>
      </c>
    </row>
    <row r="126" ht="15.5" spans="1:11">
      <c r="A126" s="4" t="s">
        <v>187</v>
      </c>
      <c r="B126" s="5">
        <v>1124</v>
      </c>
      <c r="C126" s="6">
        <v>4421</v>
      </c>
      <c r="D126" s="6" t="s">
        <v>175</v>
      </c>
      <c r="E126" s="7">
        <v>45</v>
      </c>
      <c r="F126" s="7">
        <v>87</v>
      </c>
      <c r="G126" s="8">
        <f t="shared" si="6"/>
        <v>42</v>
      </c>
      <c r="H126" s="7">
        <f t="shared" si="7"/>
        <v>8.4</v>
      </c>
      <c r="I126" s="6" t="s">
        <v>169</v>
      </c>
      <c r="J126" s="6" t="s">
        <v>74</v>
      </c>
      <c r="K126" s="6" t="s">
        <v>170</v>
      </c>
    </row>
    <row r="127" ht="15.5" spans="1:11">
      <c r="A127" s="4" t="s">
        <v>188</v>
      </c>
      <c r="B127" s="5">
        <v>1125</v>
      </c>
      <c r="C127" s="6">
        <v>2242</v>
      </c>
      <c r="D127" s="6" t="s">
        <v>178</v>
      </c>
      <c r="E127" s="7">
        <v>60</v>
      </c>
      <c r="F127" s="7">
        <v>124</v>
      </c>
      <c r="G127" s="8">
        <f t="shared" si="6"/>
        <v>64</v>
      </c>
      <c r="H127" s="7">
        <f t="shared" si="7"/>
        <v>12.8</v>
      </c>
      <c r="I127" s="6" t="s">
        <v>169</v>
      </c>
      <c r="J127" s="6" t="s">
        <v>74</v>
      </c>
      <c r="K127" s="6" t="s">
        <v>167</v>
      </c>
    </row>
    <row r="128" ht="15.5" spans="1:11">
      <c r="A128" s="4" t="s">
        <v>188</v>
      </c>
      <c r="B128" s="5">
        <v>1126</v>
      </c>
      <c r="C128" s="6">
        <v>9212</v>
      </c>
      <c r="D128" s="6" t="s">
        <v>176</v>
      </c>
      <c r="E128" s="7">
        <v>4</v>
      </c>
      <c r="F128" s="7">
        <v>7</v>
      </c>
      <c r="G128" s="8">
        <f t="shared" si="6"/>
        <v>3</v>
      </c>
      <c r="H128" s="7">
        <f t="shared" si="7"/>
        <v>0.3</v>
      </c>
      <c r="I128" s="6" t="s">
        <v>169</v>
      </c>
      <c r="J128" s="6" t="s">
        <v>74</v>
      </c>
      <c r="K128" s="6" t="s">
        <v>164</v>
      </c>
    </row>
    <row r="129" ht="15.5" spans="1:11">
      <c r="A129" s="4" t="s">
        <v>188</v>
      </c>
      <c r="B129" s="5">
        <v>1127</v>
      </c>
      <c r="C129" s="6">
        <v>8722</v>
      </c>
      <c r="D129" s="6" t="s">
        <v>171</v>
      </c>
      <c r="E129" s="7">
        <v>344</v>
      </c>
      <c r="F129" s="7">
        <v>502</v>
      </c>
      <c r="G129" s="8">
        <f t="shared" si="6"/>
        <v>158</v>
      </c>
      <c r="H129" s="7">
        <f t="shared" si="7"/>
        <v>31.6</v>
      </c>
      <c r="I129" s="6" t="s">
        <v>163</v>
      </c>
      <c r="J129" s="6" t="s">
        <v>71</v>
      </c>
      <c r="K129" s="6" t="s">
        <v>179</v>
      </c>
    </row>
    <row r="130" ht="15.5" spans="1:11">
      <c r="A130" s="4" t="s">
        <v>188</v>
      </c>
      <c r="B130" s="5">
        <v>1128</v>
      </c>
      <c r="C130" s="6">
        <v>6622</v>
      </c>
      <c r="D130" s="6" t="s">
        <v>183</v>
      </c>
      <c r="E130" s="7">
        <v>42</v>
      </c>
      <c r="F130" s="7">
        <v>77</v>
      </c>
      <c r="G130" s="8">
        <f t="shared" si="6"/>
        <v>35</v>
      </c>
      <c r="H130" s="7">
        <f t="shared" si="7"/>
        <v>7</v>
      </c>
      <c r="I130" s="6" t="s">
        <v>166</v>
      </c>
      <c r="J130" s="6" t="s">
        <v>72</v>
      </c>
      <c r="K130" s="6" t="s">
        <v>167</v>
      </c>
    </row>
    <row r="131" ht="15.5" spans="1:11">
      <c r="A131" s="4" t="s">
        <v>188</v>
      </c>
      <c r="B131" s="5">
        <v>1129</v>
      </c>
      <c r="C131" s="6">
        <v>9822</v>
      </c>
      <c r="D131" s="6" t="s">
        <v>162</v>
      </c>
      <c r="E131" s="7">
        <v>58.3</v>
      </c>
      <c r="F131" s="7">
        <v>98.4</v>
      </c>
      <c r="G131" s="8">
        <f t="shared" ref="G131:G162" si="8">F131-E131</f>
        <v>40.1</v>
      </c>
      <c r="H131" s="7">
        <f t="shared" ref="H131:H162" si="9">IF(F131&gt;50,G131*0.2,G131*0.1)</f>
        <v>8.02</v>
      </c>
      <c r="I131" s="6" t="s">
        <v>173</v>
      </c>
      <c r="J131" s="6" t="s">
        <v>73</v>
      </c>
      <c r="K131" s="6" t="s">
        <v>179</v>
      </c>
    </row>
    <row r="132" ht="15.5" spans="1:11">
      <c r="A132" s="4" t="s">
        <v>188</v>
      </c>
      <c r="B132" s="5">
        <v>1130</v>
      </c>
      <c r="C132" s="6">
        <v>4421</v>
      </c>
      <c r="D132" s="6" t="s">
        <v>175</v>
      </c>
      <c r="E132" s="7">
        <v>45</v>
      </c>
      <c r="F132" s="7">
        <v>87</v>
      </c>
      <c r="G132" s="8">
        <f t="shared" si="8"/>
        <v>42</v>
      </c>
      <c r="H132" s="7">
        <f t="shared" si="9"/>
        <v>8.4</v>
      </c>
      <c r="I132" s="6" t="s">
        <v>173</v>
      </c>
      <c r="J132" s="6" t="s">
        <v>73</v>
      </c>
      <c r="K132" s="6" t="s">
        <v>167</v>
      </c>
    </row>
    <row r="133" ht="15.5" spans="1:11">
      <c r="A133" s="4" t="s">
        <v>188</v>
      </c>
      <c r="B133" s="5">
        <v>1131</v>
      </c>
      <c r="C133" s="6">
        <v>9212</v>
      </c>
      <c r="D133" s="6" t="s">
        <v>176</v>
      </c>
      <c r="E133" s="7">
        <v>4</v>
      </c>
      <c r="F133" s="7">
        <v>7</v>
      </c>
      <c r="G133" s="8">
        <f t="shared" si="8"/>
        <v>3</v>
      </c>
      <c r="H133" s="7">
        <f t="shared" si="9"/>
        <v>0.3</v>
      </c>
      <c r="I133" s="6" t="s">
        <v>173</v>
      </c>
      <c r="J133" s="6" t="s">
        <v>73</v>
      </c>
      <c r="K133" s="6" t="s">
        <v>170</v>
      </c>
    </row>
    <row r="134" ht="15.5" spans="1:11">
      <c r="A134" s="4" t="s">
        <v>188</v>
      </c>
      <c r="B134" s="5">
        <v>1132</v>
      </c>
      <c r="C134" s="6">
        <v>9212</v>
      </c>
      <c r="D134" s="6" t="s">
        <v>176</v>
      </c>
      <c r="E134" s="7">
        <v>4</v>
      </c>
      <c r="F134" s="7">
        <v>7</v>
      </c>
      <c r="G134" s="8">
        <f t="shared" si="8"/>
        <v>3</v>
      </c>
      <c r="H134" s="7">
        <f t="shared" si="9"/>
        <v>0.3</v>
      </c>
      <c r="I134" s="6" t="s">
        <v>173</v>
      </c>
      <c r="J134" s="6" t="s">
        <v>73</v>
      </c>
      <c r="K134" s="6" t="s">
        <v>167</v>
      </c>
    </row>
    <row r="135" ht="15.5" spans="1:11">
      <c r="A135" s="4" t="s">
        <v>188</v>
      </c>
      <c r="B135" s="5">
        <v>1133</v>
      </c>
      <c r="C135" s="6">
        <v>9822</v>
      </c>
      <c r="D135" s="6" t="s">
        <v>162</v>
      </c>
      <c r="E135" s="7">
        <v>58.3</v>
      </c>
      <c r="F135" s="7">
        <v>98.4</v>
      </c>
      <c r="G135" s="8">
        <f t="shared" si="8"/>
        <v>40.1</v>
      </c>
      <c r="H135" s="7">
        <f t="shared" si="9"/>
        <v>8.02</v>
      </c>
      <c r="I135" s="6" t="s">
        <v>163</v>
      </c>
      <c r="J135" s="6" t="s">
        <v>71</v>
      </c>
      <c r="K135" s="6" t="s">
        <v>170</v>
      </c>
    </row>
    <row r="136" ht="15.5" spans="1:11">
      <c r="A136" s="4" t="s">
        <v>188</v>
      </c>
      <c r="B136" s="5">
        <v>1134</v>
      </c>
      <c r="C136" s="6">
        <v>9822</v>
      </c>
      <c r="D136" s="6" t="s">
        <v>162</v>
      </c>
      <c r="E136" s="7">
        <v>58.3</v>
      </c>
      <c r="F136" s="7">
        <v>98.4</v>
      </c>
      <c r="G136" s="8">
        <f t="shared" si="8"/>
        <v>40.1</v>
      </c>
      <c r="H136" s="7">
        <f t="shared" si="9"/>
        <v>8.02</v>
      </c>
      <c r="I136" s="6" t="s">
        <v>169</v>
      </c>
      <c r="J136" s="6" t="s">
        <v>74</v>
      </c>
      <c r="K136" s="6" t="s">
        <v>170</v>
      </c>
    </row>
    <row r="137" ht="15.5" spans="1:11">
      <c r="A137" s="4" t="s">
        <v>188</v>
      </c>
      <c r="B137" s="5">
        <v>1135</v>
      </c>
      <c r="C137" s="6">
        <v>8722</v>
      </c>
      <c r="D137" s="6" t="s">
        <v>171</v>
      </c>
      <c r="E137" s="7">
        <v>344</v>
      </c>
      <c r="F137" s="7">
        <v>502</v>
      </c>
      <c r="G137" s="8">
        <f t="shared" si="8"/>
        <v>158</v>
      </c>
      <c r="H137" s="7">
        <f t="shared" si="9"/>
        <v>31.6</v>
      </c>
      <c r="I137" s="6" t="s">
        <v>163</v>
      </c>
      <c r="J137" s="6" t="s">
        <v>71</v>
      </c>
      <c r="K137" s="6" t="s">
        <v>179</v>
      </c>
    </row>
    <row r="138" ht="15.5" spans="1:11">
      <c r="A138" s="4" t="s">
        <v>188</v>
      </c>
      <c r="B138" s="5">
        <v>1136</v>
      </c>
      <c r="C138" s="6">
        <v>2242</v>
      </c>
      <c r="D138" s="6" t="s">
        <v>178</v>
      </c>
      <c r="E138" s="7">
        <v>60</v>
      </c>
      <c r="F138" s="7">
        <v>124</v>
      </c>
      <c r="G138" s="8">
        <f t="shared" si="8"/>
        <v>64</v>
      </c>
      <c r="H138" s="7">
        <f t="shared" si="9"/>
        <v>12.8</v>
      </c>
      <c r="I138" s="6" t="s">
        <v>169</v>
      </c>
      <c r="J138" s="6" t="s">
        <v>74</v>
      </c>
      <c r="K138" s="6" t="s">
        <v>164</v>
      </c>
    </row>
    <row r="139" ht="15.5" spans="1:11">
      <c r="A139" s="4" t="s">
        <v>188</v>
      </c>
      <c r="B139" s="5">
        <v>1137</v>
      </c>
      <c r="C139" s="6">
        <v>9822</v>
      </c>
      <c r="D139" s="6" t="s">
        <v>162</v>
      </c>
      <c r="E139" s="7">
        <v>58.3</v>
      </c>
      <c r="F139" s="7">
        <v>98.4</v>
      </c>
      <c r="G139" s="8">
        <f t="shared" si="8"/>
        <v>40.1</v>
      </c>
      <c r="H139" s="7">
        <f t="shared" si="9"/>
        <v>8.02</v>
      </c>
      <c r="I139" s="6" t="s">
        <v>166</v>
      </c>
      <c r="J139" s="6" t="s">
        <v>72</v>
      </c>
      <c r="K139" s="6" t="s">
        <v>167</v>
      </c>
    </row>
    <row r="140" ht="15.5" spans="1:11">
      <c r="A140" s="4" t="s">
        <v>188</v>
      </c>
      <c r="B140" s="5">
        <v>1138</v>
      </c>
      <c r="C140" s="6">
        <v>8722</v>
      </c>
      <c r="D140" s="6" t="s">
        <v>171</v>
      </c>
      <c r="E140" s="7">
        <v>344</v>
      </c>
      <c r="F140" s="7">
        <v>502</v>
      </c>
      <c r="G140" s="8">
        <f t="shared" si="8"/>
        <v>158</v>
      </c>
      <c r="H140" s="7">
        <f t="shared" si="9"/>
        <v>31.6</v>
      </c>
      <c r="I140" s="6" t="s">
        <v>163</v>
      </c>
      <c r="J140" s="6" t="s">
        <v>71</v>
      </c>
      <c r="K140" s="6" t="s">
        <v>180</v>
      </c>
    </row>
    <row r="141" ht="15.5" spans="1:11">
      <c r="A141" s="4" t="s">
        <v>188</v>
      </c>
      <c r="B141" s="5">
        <v>1139</v>
      </c>
      <c r="C141" s="6">
        <v>4421</v>
      </c>
      <c r="D141" s="6" t="s">
        <v>175</v>
      </c>
      <c r="E141" s="7">
        <v>45</v>
      </c>
      <c r="F141" s="7">
        <v>87</v>
      </c>
      <c r="G141" s="8">
        <f t="shared" si="8"/>
        <v>42</v>
      </c>
      <c r="H141" s="7">
        <f t="shared" si="9"/>
        <v>8.4</v>
      </c>
      <c r="I141" s="6" t="s">
        <v>169</v>
      </c>
      <c r="J141" s="6" t="s">
        <v>74</v>
      </c>
      <c r="K141" s="6" t="s">
        <v>167</v>
      </c>
    </row>
    <row r="142" ht="15.5" spans="1:11">
      <c r="A142" s="4" t="s">
        <v>188</v>
      </c>
      <c r="B142" s="5">
        <v>1140</v>
      </c>
      <c r="C142" s="6">
        <v>4421</v>
      </c>
      <c r="D142" s="6" t="s">
        <v>175</v>
      </c>
      <c r="E142" s="7">
        <v>45</v>
      </c>
      <c r="F142" s="7">
        <v>87</v>
      </c>
      <c r="G142" s="8">
        <f t="shared" si="8"/>
        <v>42</v>
      </c>
      <c r="H142" s="7">
        <f t="shared" si="9"/>
        <v>8.4</v>
      </c>
      <c r="I142" s="6" t="s">
        <v>166</v>
      </c>
      <c r="J142" s="6" t="s">
        <v>72</v>
      </c>
      <c r="K142" s="6" t="s">
        <v>179</v>
      </c>
    </row>
    <row r="143" ht="15.5" spans="1:11">
      <c r="A143" s="4" t="s">
        <v>188</v>
      </c>
      <c r="B143" s="5">
        <v>1141</v>
      </c>
      <c r="C143" s="6">
        <v>9212</v>
      </c>
      <c r="D143" s="6" t="s">
        <v>176</v>
      </c>
      <c r="E143" s="7">
        <v>4</v>
      </c>
      <c r="F143" s="7">
        <v>7</v>
      </c>
      <c r="G143" s="8">
        <f t="shared" si="8"/>
        <v>3</v>
      </c>
      <c r="H143" s="7">
        <f t="shared" si="9"/>
        <v>0.3</v>
      </c>
      <c r="I143" s="6" t="s">
        <v>166</v>
      </c>
      <c r="J143" s="6" t="s">
        <v>72</v>
      </c>
      <c r="K143" s="6" t="s">
        <v>170</v>
      </c>
    </row>
    <row r="144" ht="15.5" spans="1:11">
      <c r="A144" s="4" t="s">
        <v>189</v>
      </c>
      <c r="B144" s="5">
        <v>1142</v>
      </c>
      <c r="C144" s="6">
        <v>2242</v>
      </c>
      <c r="D144" s="6" t="s">
        <v>178</v>
      </c>
      <c r="E144" s="7">
        <v>60</v>
      </c>
      <c r="F144" s="7">
        <v>124</v>
      </c>
      <c r="G144" s="8">
        <f t="shared" si="8"/>
        <v>64</v>
      </c>
      <c r="H144" s="7">
        <f t="shared" si="9"/>
        <v>12.8</v>
      </c>
      <c r="I144" s="6" t="s">
        <v>166</v>
      </c>
      <c r="J144" s="6" t="s">
        <v>72</v>
      </c>
      <c r="K144" s="6" t="s">
        <v>179</v>
      </c>
    </row>
    <row r="145" ht="15.5" spans="1:11">
      <c r="A145" s="4" t="s">
        <v>189</v>
      </c>
      <c r="B145" s="5">
        <v>1143</v>
      </c>
      <c r="C145" s="6">
        <v>9822</v>
      </c>
      <c r="D145" s="6" t="s">
        <v>162</v>
      </c>
      <c r="E145" s="7">
        <v>58.3</v>
      </c>
      <c r="F145" s="7">
        <v>98.4</v>
      </c>
      <c r="G145" s="8">
        <f t="shared" si="8"/>
        <v>40.1</v>
      </c>
      <c r="H145" s="7">
        <f t="shared" si="9"/>
        <v>8.02</v>
      </c>
      <c r="I145" s="6" t="s">
        <v>173</v>
      </c>
      <c r="J145" s="6" t="s">
        <v>73</v>
      </c>
      <c r="K145" s="6" t="s">
        <v>170</v>
      </c>
    </row>
    <row r="146" ht="15.5" spans="1:11">
      <c r="A146" s="4" t="s">
        <v>189</v>
      </c>
      <c r="B146" s="5">
        <v>1144</v>
      </c>
      <c r="C146" s="6">
        <v>2242</v>
      </c>
      <c r="D146" s="6" t="s">
        <v>178</v>
      </c>
      <c r="E146" s="7">
        <v>60</v>
      </c>
      <c r="F146" s="7">
        <v>124</v>
      </c>
      <c r="G146" s="8">
        <f t="shared" si="8"/>
        <v>64</v>
      </c>
      <c r="H146" s="7">
        <f t="shared" si="9"/>
        <v>12.8</v>
      </c>
      <c r="I146" s="6" t="s">
        <v>173</v>
      </c>
      <c r="J146" s="6" t="s">
        <v>73</v>
      </c>
      <c r="K146" s="6" t="s">
        <v>167</v>
      </c>
    </row>
    <row r="147" ht="15.5" spans="1:11">
      <c r="A147" s="4" t="s">
        <v>189</v>
      </c>
      <c r="B147" s="5">
        <v>1145</v>
      </c>
      <c r="C147" s="6">
        <v>4421</v>
      </c>
      <c r="D147" s="6" t="s">
        <v>175</v>
      </c>
      <c r="E147" s="7">
        <v>45</v>
      </c>
      <c r="F147" s="7">
        <v>87</v>
      </c>
      <c r="G147" s="8">
        <f t="shared" si="8"/>
        <v>42</v>
      </c>
      <c r="H147" s="7">
        <f t="shared" si="9"/>
        <v>8.4</v>
      </c>
      <c r="I147" s="6" t="s">
        <v>173</v>
      </c>
      <c r="J147" s="6" t="s">
        <v>73</v>
      </c>
      <c r="K147" s="6" t="s">
        <v>164</v>
      </c>
    </row>
    <row r="148" ht="15.5" spans="1:11">
      <c r="A148" s="4" t="s">
        <v>189</v>
      </c>
      <c r="B148" s="5">
        <v>1146</v>
      </c>
      <c r="C148" s="6">
        <v>8722</v>
      </c>
      <c r="D148" s="6" t="s">
        <v>171</v>
      </c>
      <c r="E148" s="7">
        <v>344</v>
      </c>
      <c r="F148" s="7">
        <v>502</v>
      </c>
      <c r="G148" s="8">
        <f t="shared" si="8"/>
        <v>158</v>
      </c>
      <c r="H148" s="7">
        <f t="shared" si="9"/>
        <v>31.6</v>
      </c>
      <c r="I148" s="6" t="s">
        <v>173</v>
      </c>
      <c r="J148" s="6" t="s">
        <v>73</v>
      </c>
      <c r="K148" s="6" t="s">
        <v>179</v>
      </c>
    </row>
    <row r="149" ht="15.5" spans="1:11">
      <c r="A149" s="4" t="s">
        <v>189</v>
      </c>
      <c r="B149" s="5">
        <v>1147</v>
      </c>
      <c r="C149" s="6">
        <v>9822</v>
      </c>
      <c r="D149" s="6" t="s">
        <v>162</v>
      </c>
      <c r="E149" s="7">
        <v>58.3</v>
      </c>
      <c r="F149" s="7">
        <v>98.4</v>
      </c>
      <c r="G149" s="8">
        <f t="shared" si="8"/>
        <v>40.1</v>
      </c>
      <c r="H149" s="7">
        <f t="shared" si="9"/>
        <v>8.02</v>
      </c>
      <c r="I149" s="6" t="s">
        <v>163</v>
      </c>
      <c r="J149" s="6" t="s">
        <v>71</v>
      </c>
      <c r="K149" s="6" t="s">
        <v>167</v>
      </c>
    </row>
    <row r="150" ht="15.5" spans="1:11">
      <c r="A150" s="4" t="s">
        <v>189</v>
      </c>
      <c r="B150" s="5">
        <v>1148</v>
      </c>
      <c r="C150" s="6">
        <v>9212</v>
      </c>
      <c r="D150" s="6" t="s">
        <v>176</v>
      </c>
      <c r="E150" s="7">
        <v>4</v>
      </c>
      <c r="F150" s="7">
        <v>7</v>
      </c>
      <c r="G150" s="8">
        <f t="shared" si="8"/>
        <v>3</v>
      </c>
      <c r="H150" s="7">
        <f t="shared" si="9"/>
        <v>0.3</v>
      </c>
      <c r="I150" s="6" t="s">
        <v>169</v>
      </c>
      <c r="J150" s="6" t="s">
        <v>74</v>
      </c>
      <c r="K150" s="6" t="s">
        <v>170</v>
      </c>
    </row>
    <row r="151" ht="15.5" spans="1:11">
      <c r="A151" s="4" t="s">
        <v>189</v>
      </c>
      <c r="B151" s="5">
        <v>1149</v>
      </c>
      <c r="C151" s="6">
        <v>8722</v>
      </c>
      <c r="D151" s="6" t="s">
        <v>171</v>
      </c>
      <c r="E151" s="7">
        <v>344</v>
      </c>
      <c r="F151" s="7">
        <v>502</v>
      </c>
      <c r="G151" s="8">
        <f t="shared" si="8"/>
        <v>158</v>
      </c>
      <c r="H151" s="7">
        <f t="shared" si="9"/>
        <v>31.6</v>
      </c>
      <c r="I151" s="6" t="s">
        <v>163</v>
      </c>
      <c r="J151" s="6" t="s">
        <v>71</v>
      </c>
      <c r="K151" s="6" t="s">
        <v>170</v>
      </c>
    </row>
    <row r="152" ht="15.5" spans="1:11">
      <c r="A152" s="4" t="s">
        <v>190</v>
      </c>
      <c r="B152" s="5">
        <v>1150</v>
      </c>
      <c r="C152" s="6">
        <v>2242</v>
      </c>
      <c r="D152" s="6" t="s">
        <v>178</v>
      </c>
      <c r="E152" s="7">
        <v>60</v>
      </c>
      <c r="F152" s="7">
        <v>124</v>
      </c>
      <c r="G152" s="8">
        <f t="shared" si="8"/>
        <v>64</v>
      </c>
      <c r="H152" s="7">
        <f t="shared" si="9"/>
        <v>12.8</v>
      </c>
      <c r="I152" s="6" t="s">
        <v>169</v>
      </c>
      <c r="J152" s="6" t="s">
        <v>74</v>
      </c>
      <c r="K152" s="6" t="s">
        <v>180</v>
      </c>
    </row>
    <row r="153" ht="15.5" spans="1:11">
      <c r="A153" s="4" t="s">
        <v>190</v>
      </c>
      <c r="B153" s="5">
        <v>1151</v>
      </c>
      <c r="C153" s="6">
        <v>2242</v>
      </c>
      <c r="D153" s="6" t="s">
        <v>178</v>
      </c>
      <c r="E153" s="7">
        <v>60</v>
      </c>
      <c r="F153" s="7">
        <v>124</v>
      </c>
      <c r="G153" s="8">
        <f t="shared" si="8"/>
        <v>64</v>
      </c>
      <c r="H153" s="7">
        <f t="shared" si="9"/>
        <v>12.8</v>
      </c>
      <c r="I153" s="6" t="s">
        <v>166</v>
      </c>
      <c r="J153" s="6" t="s">
        <v>72</v>
      </c>
      <c r="K153" s="6" t="s">
        <v>167</v>
      </c>
    </row>
    <row r="154" ht="15.5" spans="1:11">
      <c r="A154" s="4" t="s">
        <v>190</v>
      </c>
      <c r="B154" s="5">
        <v>1152</v>
      </c>
      <c r="C154" s="6">
        <v>4421</v>
      </c>
      <c r="D154" s="6" t="s">
        <v>175</v>
      </c>
      <c r="E154" s="7">
        <v>45</v>
      </c>
      <c r="F154" s="7">
        <v>87</v>
      </c>
      <c r="G154" s="8">
        <f t="shared" si="8"/>
        <v>42</v>
      </c>
      <c r="H154" s="7">
        <f t="shared" si="9"/>
        <v>8.4</v>
      </c>
      <c r="I154" s="6" t="s">
        <v>163</v>
      </c>
      <c r="J154" s="6" t="s">
        <v>71</v>
      </c>
      <c r="K154" s="6" t="s">
        <v>179</v>
      </c>
    </row>
    <row r="155" ht="15.5" spans="1:11">
      <c r="A155" s="4" t="s">
        <v>190</v>
      </c>
      <c r="B155" s="5">
        <v>1153</v>
      </c>
      <c r="C155" s="6">
        <v>8722</v>
      </c>
      <c r="D155" s="6" t="s">
        <v>171</v>
      </c>
      <c r="E155" s="7">
        <v>344</v>
      </c>
      <c r="F155" s="7">
        <v>502</v>
      </c>
      <c r="G155" s="8">
        <f t="shared" si="8"/>
        <v>158</v>
      </c>
      <c r="H155" s="7">
        <f t="shared" si="9"/>
        <v>31.6</v>
      </c>
      <c r="I155" s="6" t="s">
        <v>169</v>
      </c>
      <c r="J155" s="6" t="s">
        <v>74</v>
      </c>
      <c r="K155" s="6" t="s">
        <v>170</v>
      </c>
    </row>
    <row r="156" ht="15.5" spans="1:11">
      <c r="A156" s="4" t="s">
        <v>190</v>
      </c>
      <c r="B156" s="5">
        <v>1154</v>
      </c>
      <c r="C156" s="6">
        <v>9822</v>
      </c>
      <c r="D156" s="6" t="s">
        <v>162</v>
      </c>
      <c r="E156" s="7">
        <v>58.3</v>
      </c>
      <c r="F156" s="7">
        <v>98.4</v>
      </c>
      <c r="G156" s="8">
        <f t="shared" si="8"/>
        <v>40.1</v>
      </c>
      <c r="H156" s="7">
        <f t="shared" si="9"/>
        <v>8.02</v>
      </c>
      <c r="I156" s="6" t="s">
        <v>166</v>
      </c>
      <c r="J156" s="6" t="s">
        <v>72</v>
      </c>
      <c r="K156" s="6" t="s">
        <v>179</v>
      </c>
    </row>
    <row r="157" ht="15.5" spans="1:11">
      <c r="A157" s="4" t="s">
        <v>190</v>
      </c>
      <c r="B157" s="5">
        <v>1155</v>
      </c>
      <c r="C157" s="6">
        <v>4421</v>
      </c>
      <c r="D157" s="6" t="s">
        <v>175</v>
      </c>
      <c r="E157" s="7">
        <v>45</v>
      </c>
      <c r="F157" s="7">
        <v>87</v>
      </c>
      <c r="G157" s="8">
        <f t="shared" si="8"/>
        <v>42</v>
      </c>
      <c r="H157" s="7">
        <f t="shared" si="9"/>
        <v>8.4</v>
      </c>
      <c r="I157" s="6" t="s">
        <v>169</v>
      </c>
      <c r="J157" s="6" t="s">
        <v>74</v>
      </c>
      <c r="K157" s="6" t="s">
        <v>170</v>
      </c>
    </row>
    <row r="158" ht="15.5" spans="1:11">
      <c r="A158" s="4" t="s">
        <v>190</v>
      </c>
      <c r="B158" s="5">
        <v>1156</v>
      </c>
      <c r="C158" s="6">
        <v>2242</v>
      </c>
      <c r="D158" s="6" t="s">
        <v>178</v>
      </c>
      <c r="E158" s="7">
        <v>60</v>
      </c>
      <c r="F158" s="7">
        <v>124</v>
      </c>
      <c r="G158" s="8">
        <f t="shared" si="8"/>
        <v>64</v>
      </c>
      <c r="H158" s="7">
        <f t="shared" si="9"/>
        <v>12.8</v>
      </c>
      <c r="I158" s="6" t="s">
        <v>169</v>
      </c>
      <c r="J158" s="6" t="s">
        <v>74</v>
      </c>
      <c r="K158" s="6" t="s">
        <v>167</v>
      </c>
    </row>
    <row r="159" ht="15.5" spans="1:11">
      <c r="A159" s="4" t="s">
        <v>190</v>
      </c>
      <c r="B159" s="5">
        <v>1157</v>
      </c>
      <c r="C159" s="6">
        <v>9212</v>
      </c>
      <c r="D159" s="6" t="s">
        <v>176</v>
      </c>
      <c r="E159" s="7">
        <v>4</v>
      </c>
      <c r="F159" s="7">
        <v>7</v>
      </c>
      <c r="G159" s="8">
        <f t="shared" si="8"/>
        <v>3</v>
      </c>
      <c r="H159" s="7">
        <f t="shared" si="9"/>
        <v>0.3</v>
      </c>
      <c r="I159" s="6" t="s">
        <v>169</v>
      </c>
      <c r="J159" s="6" t="s">
        <v>74</v>
      </c>
      <c r="K159" s="6" t="s">
        <v>164</v>
      </c>
    </row>
    <row r="160" ht="15.5" spans="1:11">
      <c r="A160" s="4" t="s">
        <v>191</v>
      </c>
      <c r="B160" s="5">
        <v>1158</v>
      </c>
      <c r="C160" s="6">
        <v>8722</v>
      </c>
      <c r="D160" s="6" t="s">
        <v>171</v>
      </c>
      <c r="E160" s="7">
        <v>344</v>
      </c>
      <c r="F160" s="7">
        <v>502</v>
      </c>
      <c r="G160" s="8">
        <f t="shared" si="8"/>
        <v>158</v>
      </c>
      <c r="H160" s="7">
        <f t="shared" si="9"/>
        <v>31.6</v>
      </c>
      <c r="I160" s="6" t="s">
        <v>163</v>
      </c>
      <c r="J160" s="6" t="s">
        <v>71</v>
      </c>
      <c r="K160" s="6" t="s">
        <v>179</v>
      </c>
    </row>
    <row r="161" ht="15.5" spans="1:11">
      <c r="A161" s="4" t="s">
        <v>191</v>
      </c>
      <c r="B161" s="5">
        <v>1159</v>
      </c>
      <c r="C161" s="6">
        <v>6622</v>
      </c>
      <c r="D161" s="6" t="s">
        <v>183</v>
      </c>
      <c r="E161" s="7">
        <v>42</v>
      </c>
      <c r="F161" s="7">
        <v>77</v>
      </c>
      <c r="G161" s="8">
        <f t="shared" si="8"/>
        <v>35</v>
      </c>
      <c r="H161" s="7">
        <f t="shared" si="9"/>
        <v>7</v>
      </c>
      <c r="I161" s="6" t="s">
        <v>169</v>
      </c>
      <c r="J161" s="6" t="s">
        <v>74</v>
      </c>
      <c r="K161" s="6" t="s">
        <v>167</v>
      </c>
    </row>
    <row r="162" ht="15.5" spans="1:11">
      <c r="A162" s="4" t="s">
        <v>191</v>
      </c>
      <c r="B162" s="5">
        <v>1160</v>
      </c>
      <c r="C162" s="6">
        <v>9822</v>
      </c>
      <c r="D162" s="6" t="s">
        <v>162</v>
      </c>
      <c r="E162" s="7">
        <v>58.3</v>
      </c>
      <c r="F162" s="7">
        <v>98.4</v>
      </c>
      <c r="G162" s="8">
        <f t="shared" si="8"/>
        <v>40.1</v>
      </c>
      <c r="H162" s="7">
        <f t="shared" si="9"/>
        <v>8.02</v>
      </c>
      <c r="I162" s="6" t="s">
        <v>173</v>
      </c>
      <c r="J162" s="6" t="s">
        <v>73</v>
      </c>
      <c r="K162" s="6" t="s">
        <v>179</v>
      </c>
    </row>
    <row r="163" ht="15.5" spans="1:11">
      <c r="A163" s="4" t="s">
        <v>191</v>
      </c>
      <c r="B163" s="5">
        <v>1161</v>
      </c>
      <c r="C163" s="6">
        <v>4421</v>
      </c>
      <c r="D163" s="6" t="s">
        <v>175</v>
      </c>
      <c r="E163" s="7">
        <v>45</v>
      </c>
      <c r="F163" s="7">
        <v>87</v>
      </c>
      <c r="G163" s="8">
        <f t="shared" ref="G163:G194" si="10">F163-E163</f>
        <v>42</v>
      </c>
      <c r="H163" s="7">
        <f t="shared" ref="H163:H194" si="11">IF(F163&gt;50,G163*0.2,G163*0.1)</f>
        <v>8.4</v>
      </c>
      <c r="I163" s="6" t="s">
        <v>166</v>
      </c>
      <c r="J163" s="6" t="s">
        <v>72</v>
      </c>
      <c r="K163" s="6" t="s">
        <v>167</v>
      </c>
    </row>
    <row r="164" ht="15.5" spans="1:11">
      <c r="A164" s="4" t="s">
        <v>191</v>
      </c>
      <c r="B164" s="5">
        <v>1162</v>
      </c>
      <c r="C164" s="6">
        <v>9212</v>
      </c>
      <c r="D164" s="6" t="s">
        <v>176</v>
      </c>
      <c r="E164" s="7">
        <v>4</v>
      </c>
      <c r="F164" s="7">
        <v>7</v>
      </c>
      <c r="G164" s="8">
        <f t="shared" si="10"/>
        <v>3</v>
      </c>
      <c r="H164" s="7">
        <f t="shared" si="11"/>
        <v>0.3</v>
      </c>
      <c r="I164" s="6" t="s">
        <v>163</v>
      </c>
      <c r="J164" s="6" t="s">
        <v>71</v>
      </c>
      <c r="K164" s="6" t="s">
        <v>170</v>
      </c>
    </row>
    <row r="165" ht="15.5" spans="1:11">
      <c r="A165" s="4" t="s">
        <v>191</v>
      </c>
      <c r="B165" s="5">
        <v>1163</v>
      </c>
      <c r="C165" s="6">
        <v>9212</v>
      </c>
      <c r="D165" s="6" t="s">
        <v>176</v>
      </c>
      <c r="E165" s="7">
        <v>4</v>
      </c>
      <c r="F165" s="7">
        <v>7</v>
      </c>
      <c r="G165" s="8">
        <f t="shared" si="10"/>
        <v>3</v>
      </c>
      <c r="H165" s="7">
        <f t="shared" si="11"/>
        <v>0.3</v>
      </c>
      <c r="I165" s="6" t="s">
        <v>169</v>
      </c>
      <c r="J165" s="6" t="s">
        <v>74</v>
      </c>
      <c r="K165" s="6" t="s">
        <v>167</v>
      </c>
    </row>
    <row r="166" ht="15.5" spans="1:11">
      <c r="A166" s="4" t="s">
        <v>191</v>
      </c>
      <c r="B166" s="5">
        <v>1164</v>
      </c>
      <c r="C166" s="6">
        <v>9822</v>
      </c>
      <c r="D166" s="6" t="s">
        <v>162</v>
      </c>
      <c r="E166" s="7">
        <v>58.3</v>
      </c>
      <c r="F166" s="7">
        <v>98.4</v>
      </c>
      <c r="G166" s="8">
        <f t="shared" si="10"/>
        <v>40.1</v>
      </c>
      <c r="H166" s="7">
        <f t="shared" si="11"/>
        <v>8.02</v>
      </c>
      <c r="I166" s="6" t="s">
        <v>169</v>
      </c>
      <c r="J166" s="6" t="s">
        <v>74</v>
      </c>
      <c r="K166" s="6" t="s">
        <v>170</v>
      </c>
    </row>
    <row r="167" ht="15.5" spans="1:11">
      <c r="A167" s="4" t="s">
        <v>191</v>
      </c>
      <c r="B167" s="5">
        <v>1165</v>
      </c>
      <c r="C167" s="6">
        <v>9822</v>
      </c>
      <c r="D167" s="6" t="s">
        <v>162</v>
      </c>
      <c r="E167" s="7">
        <v>58.3</v>
      </c>
      <c r="F167" s="7">
        <v>98.4</v>
      </c>
      <c r="G167" s="8">
        <f t="shared" si="10"/>
        <v>40.1</v>
      </c>
      <c r="H167" s="7">
        <f t="shared" si="11"/>
        <v>8.02</v>
      </c>
      <c r="I167" s="6" t="s">
        <v>169</v>
      </c>
      <c r="J167" s="6" t="s">
        <v>74</v>
      </c>
      <c r="K167" s="6" t="s">
        <v>170</v>
      </c>
    </row>
    <row r="168" ht="15.5" spans="1:11">
      <c r="A168" s="4" t="s">
        <v>191</v>
      </c>
      <c r="B168" s="5">
        <v>1166</v>
      </c>
      <c r="C168" s="6">
        <v>8722</v>
      </c>
      <c r="D168" s="6" t="s">
        <v>171</v>
      </c>
      <c r="E168" s="7">
        <v>344</v>
      </c>
      <c r="F168" s="7">
        <v>502</v>
      </c>
      <c r="G168" s="8">
        <f t="shared" si="10"/>
        <v>158</v>
      </c>
      <c r="H168" s="7">
        <f t="shared" si="11"/>
        <v>31.6</v>
      </c>
      <c r="I168" s="6" t="s">
        <v>169</v>
      </c>
      <c r="J168" s="6" t="s">
        <v>74</v>
      </c>
      <c r="K168" s="6" t="s">
        <v>179</v>
      </c>
    </row>
    <row r="169" ht="15.5" spans="1:11">
      <c r="A169" s="4" t="s">
        <v>192</v>
      </c>
      <c r="B169" s="5">
        <v>1167</v>
      </c>
      <c r="C169" s="6">
        <v>2242</v>
      </c>
      <c r="D169" s="6" t="s">
        <v>178</v>
      </c>
      <c r="E169" s="7">
        <v>60</v>
      </c>
      <c r="F169" s="7">
        <v>124</v>
      </c>
      <c r="G169" s="8">
        <f t="shared" si="10"/>
        <v>64</v>
      </c>
      <c r="H169" s="7">
        <f t="shared" si="11"/>
        <v>12.8</v>
      </c>
      <c r="I169" s="6" t="s">
        <v>169</v>
      </c>
      <c r="J169" s="6" t="s">
        <v>74</v>
      </c>
      <c r="K169" s="6" t="s">
        <v>164</v>
      </c>
    </row>
    <row r="170" ht="15.5" spans="1:11">
      <c r="A170" s="4" t="s">
        <v>192</v>
      </c>
      <c r="B170" s="5">
        <v>1168</v>
      </c>
      <c r="C170" s="6">
        <v>9822</v>
      </c>
      <c r="D170" s="6" t="s">
        <v>162</v>
      </c>
      <c r="E170" s="7">
        <v>58.3</v>
      </c>
      <c r="F170" s="7">
        <v>98.4</v>
      </c>
      <c r="G170" s="8">
        <f t="shared" si="10"/>
        <v>40.1</v>
      </c>
      <c r="H170" s="7">
        <f t="shared" si="11"/>
        <v>8.02</v>
      </c>
      <c r="I170" s="6" t="s">
        <v>169</v>
      </c>
      <c r="J170" s="6" t="s">
        <v>74</v>
      </c>
      <c r="K170" s="6" t="s">
        <v>167</v>
      </c>
    </row>
    <row r="171" ht="15.5" spans="1:11">
      <c r="A171" s="4" t="s">
        <v>192</v>
      </c>
      <c r="B171" s="5">
        <v>1169</v>
      </c>
      <c r="C171" s="6">
        <v>8722</v>
      </c>
      <c r="D171" s="6" t="s">
        <v>171</v>
      </c>
      <c r="E171" s="7">
        <v>344</v>
      </c>
      <c r="F171" s="7">
        <v>502</v>
      </c>
      <c r="G171" s="8">
        <f t="shared" si="10"/>
        <v>158</v>
      </c>
      <c r="H171" s="7">
        <f t="shared" si="11"/>
        <v>31.6</v>
      </c>
      <c r="I171" s="6" t="s">
        <v>169</v>
      </c>
      <c r="J171" s="6" t="s">
        <v>74</v>
      </c>
      <c r="K171" s="6" t="s">
        <v>180</v>
      </c>
    </row>
    <row r="172" ht="15.5" spans="1:11">
      <c r="A172" s="4" t="s">
        <v>192</v>
      </c>
      <c r="B172" s="5">
        <v>1170</v>
      </c>
      <c r="C172" s="6">
        <v>4421</v>
      </c>
      <c r="D172" s="6" t="s">
        <v>175</v>
      </c>
      <c r="E172" s="7">
        <v>45</v>
      </c>
      <c r="F172" s="7">
        <v>87</v>
      </c>
      <c r="G172" s="8">
        <f t="shared" si="10"/>
        <v>42</v>
      </c>
      <c r="H172" s="7">
        <f t="shared" si="11"/>
        <v>8.4</v>
      </c>
      <c r="I172" s="6" t="s">
        <v>163</v>
      </c>
      <c r="J172" s="6" t="s">
        <v>71</v>
      </c>
      <c r="K172" s="6" t="s">
        <v>167</v>
      </c>
    </row>
    <row r="173" ht="15.5" spans="1:11">
      <c r="A173" s="4" t="s">
        <v>192</v>
      </c>
      <c r="B173" s="5">
        <v>1171</v>
      </c>
      <c r="C173" s="6">
        <v>4421</v>
      </c>
      <c r="D173" s="6" t="s">
        <v>175</v>
      </c>
      <c r="E173" s="7">
        <v>45</v>
      </c>
      <c r="F173" s="7">
        <v>87</v>
      </c>
      <c r="G173" s="8">
        <f t="shared" si="10"/>
        <v>42</v>
      </c>
      <c r="H173" s="7">
        <f t="shared" si="11"/>
        <v>8.4</v>
      </c>
      <c r="I173" s="6" t="s">
        <v>166</v>
      </c>
      <c r="J173" s="6" t="s">
        <v>72</v>
      </c>
      <c r="K173" s="6" t="s">
        <v>179</v>
      </c>
    </row>
    <row r="174" ht="15.5" spans="7:8">
      <c r="G174" s="6"/>
      <c r="H174" s="7"/>
    </row>
    <row r="175" ht="15.5" spans="1:8">
      <c r="A175" s="4" t="s">
        <v>193</v>
      </c>
      <c r="F175" s="10">
        <f>SUM(F3:F173)</f>
        <v>17110.6</v>
      </c>
      <c r="G175" s="6"/>
      <c r="H175" s="7"/>
    </row>
    <row r="176" ht="15.5" spans="1:8">
      <c r="A176" s="4" t="s">
        <v>194</v>
      </c>
      <c r="F176" s="1">
        <f>SUMIF(F3:F173,"&gt;50")</f>
        <v>16088.4</v>
      </c>
      <c r="G176" s="6"/>
      <c r="H176" s="7"/>
    </row>
    <row r="177" ht="15.5" spans="1:8">
      <c r="A177" s="4" t="s">
        <v>195</v>
      </c>
      <c r="F177" s="1">
        <f>SUMIF(F3:F173,"&lt;=50")</f>
        <v>1022.2</v>
      </c>
      <c r="G177" s="6"/>
      <c r="H177" s="7"/>
    </row>
    <row r="178" ht="15.5" spans="7:8">
      <c r="G178" s="6"/>
      <c r="H178" s="7"/>
    </row>
    <row r="179" ht="15.5" spans="7:8">
      <c r="G179" s="6"/>
      <c r="H179" s="7"/>
    </row>
    <row r="180" ht="15.5" spans="7:8">
      <c r="G180" s="6"/>
      <c r="H180" s="7"/>
    </row>
  </sheetData>
  <autoFilter xmlns:etc="http://www.wps.cn/officeDocument/2017/etCustomData" ref="A2:K173" etc:filterBottomFollowUsedRange="0">
    <sortState ref="A2:K173">
      <sortCondition ref="B3:B173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Sheet6</vt:lpstr>
      <vt:lpstr>Sheet7</vt:lpstr>
      <vt:lpstr>Sheet5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Justin</cp:lastModifiedBy>
  <dcterms:created xsi:type="dcterms:W3CDTF">2024-08-05T07:38:00Z</dcterms:created>
  <cp:lastPrinted>2024-08-05T09:34:00Z</cp:lastPrinted>
  <dcterms:modified xsi:type="dcterms:W3CDTF">2024-10-04T06:20:47Z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ADB13344D33641B8A88BF48491D8B6CB_12</vt:lpwstr>
  </property>
  <property fmtid="{D5CDD505-2E9C-101B-9397-08002B2CF9AE}" pid="3" name="KSOProductBuildVer">
    <vt:lpwstr>1033-12.2.0.17545</vt:lpwstr>
  </property>
</Properties>
</file>