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ESBFwbBM9nP2uycm+kLYorCL8194MNwK1/5IOQj/8="/>
    </ext>
  </extLst>
</workbook>
</file>

<file path=xl/sharedStrings.xml><?xml version="1.0" encoding="utf-8"?>
<sst xmlns="http://schemas.openxmlformats.org/spreadsheetml/2006/main" count="84" uniqueCount="75">
  <si>
    <t>Financial Analysis for Project Name</t>
  </si>
  <si>
    <r>
      <rPr>
        <rFont val="Arial"/>
        <b/>
        <color theme="1"/>
        <sz val="12.0"/>
      </rPr>
      <t xml:space="preserve">Created by: </t>
    </r>
    <r>
      <rPr>
        <rFont val="Arial"/>
        <b val="0"/>
        <color theme="1"/>
        <sz val="12.0"/>
      </rPr>
      <t>Francesco Peluso, Luciano Bercini, Mariarosaria Rossi</t>
    </r>
  </si>
  <si>
    <t>Date:</t>
  </si>
  <si>
    <t>Discount rate</t>
  </si>
  <si>
    <t>Assume the project is completed in Year 0</t>
  </si>
  <si>
    <t>Year</t>
  </si>
  <si>
    <t>Total</t>
  </si>
  <si>
    <t>Costs</t>
  </si>
  <si>
    <t>Discount factor</t>
  </si>
  <si>
    <t>Discounted costs</t>
  </si>
  <si>
    <t>Benefits</t>
  </si>
  <si>
    <t>Discounted benefits</t>
  </si>
  <si>
    <t>Discounted benefits - costs</t>
  </si>
  <si>
    <t>NPV</t>
  </si>
  <si>
    <t>Cumulative benefits - costs</t>
  </si>
  <si>
    <t>ROI</t>
  </si>
  <si>
    <t>Payback in Year 2</t>
  </si>
  <si>
    <t>Assumptions</t>
  </si>
  <si>
    <t>FEATURES/RESOURCES</t>
  </si>
  <si>
    <t>Developing</t>
  </si>
  <si>
    <t>Manutenting</t>
  </si>
  <si>
    <t>Total Year 0</t>
  </si>
  <si>
    <t>Registrazione e autenticazione degli utenti</t>
  </si>
  <si>
    <t>Creazione di eventi</t>
  </si>
  <si>
    <t>Gestione dei propri eventi</t>
  </si>
  <si>
    <t>Personalizzazione della pagina evento (editor colori e sticker)</t>
  </si>
  <si>
    <t>Ricerca di eventi</t>
  </si>
  <si>
    <t>Sistema di suggerimento eventi (60 km)</t>
  </si>
  <si>
    <t>Recensioni e valutazioni eventi</t>
  </si>
  <si>
    <t>Ricerca di utenti</t>
  </si>
  <si>
    <t>Feedback sull'affinità con altri utenti</t>
  </si>
  <si>
    <t>Segnalazione del comportamento di un altro utente</t>
  </si>
  <si>
    <t>RAD</t>
  </si>
  <si>
    <t>SDD</t>
  </si>
  <si>
    <t>ODD</t>
  </si>
  <si>
    <t>TESTING</t>
  </si>
  <si>
    <t>MANUALI</t>
  </si>
  <si>
    <t>Technology and Infrastructure</t>
  </si>
  <si>
    <t>Price/Month</t>
  </si>
  <si>
    <t>Price/Year</t>
  </si>
  <si>
    <t>IAzure VM con Docker (3 Container)</t>
  </si>
  <si>
    <t>Database MongoDB</t>
  </si>
  <si>
    <t>Spese generali</t>
  </si>
  <si>
    <t>Advertising</t>
  </si>
  <si>
    <t>Price/Year 1</t>
  </si>
  <si>
    <t>Price/Year 2</t>
  </si>
  <si>
    <t>Price/Year 3</t>
  </si>
  <si>
    <t>Sviluppo di una semplice piattaforma per donazioni</t>
  </si>
  <si>
    <t>Campagna di sensibilizzazione</t>
  </si>
  <si>
    <t>Pubblicità cartellonistica</t>
  </si>
  <si>
    <t>Marketing per attrarre inserzionisti</t>
  </si>
  <si>
    <t>Inserimento di annunci Banner sulla piattaforma</t>
  </si>
  <si>
    <t>Gestione e Monitoraggio</t>
  </si>
  <si>
    <t>Costo di Raccolta e Analisi Dati</t>
  </si>
  <si>
    <t>Compensi per influencer</t>
  </si>
  <si>
    <t>Costi di produzione contenuti</t>
  </si>
  <si>
    <t>Costi di affitto location</t>
  </si>
  <si>
    <t>Materiale di marketing e promozione</t>
  </si>
  <si>
    <t>Compensi per relatori e artisti</t>
  </si>
  <si>
    <t>Total Price/Year 0</t>
  </si>
  <si>
    <t>Total Price/Year 1</t>
  </si>
  <si>
    <t>Total Price/Year 2</t>
  </si>
  <si>
    <t>Total Price/Year 3</t>
  </si>
  <si>
    <t>Contingency Reserve</t>
  </si>
  <si>
    <t>BENEFITS</t>
  </si>
  <si>
    <t>Total User Number Assumption By 
Advertising</t>
  </si>
  <si>
    <t>User Number Assumption for Year 1</t>
  </si>
  <si>
    <t>User Number Assumption for Year 2</t>
  </si>
  <si>
    <t>User Number Assumption for Year 3</t>
  </si>
  <si>
    <t>Price</t>
  </si>
  <si>
    <t>Pubblicità Banner</t>
  </si>
  <si>
    <t>Donazioni</t>
  </si>
  <si>
    <t>Total Price for Year 1</t>
  </si>
  <si>
    <t>Total Price for Year 2</t>
  </si>
  <si>
    <t>Total Price for Year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</si>
</sst>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_(* #,##0_);_(* \(#,##0\);_(* &quot;-&quot;??_);_(@_)"/>
    <numFmt numFmtId="166" formatCode="[h].mm.ss"/>
  </numFmts>
  <fonts count="12">
    <font>
      <sz val="10.0"/>
      <color rgb="FF000000"/>
      <name val="Calibri"/>
      <scheme val="minor"/>
    </font>
    <font>
      <b/>
      <sz val="18.0"/>
      <color theme="1"/>
      <name val="Arial"/>
    </font>
    <font>
      <b/>
      <sz val="12.0"/>
      <color theme="1"/>
      <name val="Arial"/>
    </font>
    <font>
      <sz val="12.0"/>
      <color theme="1"/>
      <name val="New York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B050"/>
      <name val="Arial"/>
    </font>
    <font>
      <color theme="1"/>
      <name val="Calibri"/>
      <scheme val="minor"/>
    </font>
    <font>
      <i/>
      <color theme="1"/>
      <name val="Calibri"/>
      <scheme val="minor"/>
    </font>
    <font>
      <sz val="9.0"/>
      <color rgb="FF1F1F1F"/>
      <name val="&quot;Google Sans&quot;"/>
    </font>
    <font>
      <sz val="9.0"/>
      <color rgb="FF000000"/>
      <name val="&quot;Google Sans Mono&quot;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10" xfId="0" applyFont="1" applyNumberFormat="1"/>
    <xf borderId="0" fillId="0" fontId="5" numFmtId="9" xfId="0" applyFont="1" applyNumberFormat="1"/>
    <xf borderId="0" fillId="0" fontId="7" numFmtId="0" xfId="0" applyFont="1"/>
    <xf borderId="0" fillId="0" fontId="6" numFmtId="0" xfId="0" applyFont="1"/>
    <xf borderId="0" fillId="0" fontId="6" numFmtId="3" xfId="0" applyFont="1" applyNumberFormat="1"/>
    <xf borderId="0" fillId="0" fontId="4" numFmtId="2" xfId="0" applyFont="1" applyNumberFormat="1"/>
    <xf borderId="0" fillId="0" fontId="5" numFmtId="165" xfId="0" applyFont="1" applyNumberFormat="1"/>
    <xf borderId="0" fillId="0" fontId="6" numFmtId="37" xfId="0" applyFont="1" applyNumberFormat="1"/>
    <xf borderId="0" fillId="0" fontId="4" numFmtId="165" xfId="0" applyFont="1" applyNumberFormat="1"/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 readingOrder="0"/>
    </xf>
    <xf borderId="0" fillId="2" fontId="5" numFmtId="0" xfId="0" applyFill="1" applyFont="1"/>
    <xf borderId="0" fillId="2" fontId="7" numFmtId="0" xfId="0" applyFont="1"/>
    <xf borderId="0" fillId="2" fontId="8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9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7" numFmtId="4" xfId="0" applyAlignment="1" applyFont="1" applyNumberFormat="1">
      <alignment horizontal="right" readingOrder="0"/>
    </xf>
    <xf borderId="0" fillId="2" fontId="7" numFmtId="4" xfId="0" applyAlignment="1" applyFont="1" applyNumberFormat="1">
      <alignment readingOrder="0"/>
    </xf>
    <xf borderId="0" fillId="2" fontId="7" numFmtId="4" xfId="0" applyFont="1" applyNumberFormat="1"/>
    <xf borderId="0" fillId="2" fontId="8" numFmtId="0" xfId="0" applyAlignment="1" applyFont="1">
      <alignment readingOrder="0"/>
    </xf>
    <xf borderId="0" fillId="3" fontId="7" numFmtId="0" xfId="0" applyFont="1"/>
    <xf borderId="0" fillId="2" fontId="7" numFmtId="49" xfId="0" applyAlignment="1" applyFont="1" applyNumberFormat="1">
      <alignment readingOrder="0"/>
    </xf>
    <xf borderId="0" fillId="2" fontId="10" numFmtId="4" xfId="0" applyFont="1" applyNumberFormat="1"/>
    <xf borderId="0" fillId="2" fontId="11" numFmtId="0" xfId="0" applyAlignment="1" applyFont="1">
      <alignment readingOrder="0"/>
    </xf>
    <xf borderId="0" fillId="2" fontId="7" numFmtId="166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7" numFmtId="49" xfId="0" applyAlignment="1" applyFont="1" applyNumberFormat="1">
      <alignment horizontal="right"/>
    </xf>
    <xf borderId="0" fillId="2" fontId="10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16</xdr:row>
      <xdr:rowOff>66675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3" name="Shape 3"/>
          <xdr:cNvCxnSpPr/>
        </xdr:nvCxnSpPr>
        <xdr:spPr>
          <a:xfrm rot="10800000">
            <a:off x="5207888" y="3780000"/>
            <a:ext cx="2762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352425</xdr:colOff>
      <xdr:row>19</xdr:row>
      <xdr:rowOff>66675</xdr:rowOff>
    </xdr:from>
    <xdr:ext cx="2019300" cy="38100"/>
    <xdr:grpSp>
      <xdr:nvGrpSpPr>
        <xdr:cNvPr id="2" name="Shape 2"/>
        <xdr:cNvGrpSpPr/>
      </xdr:nvGrpSpPr>
      <xdr:grpSpPr>
        <a:xfrm>
          <a:off x="4336350" y="3780000"/>
          <a:ext cx="2019300" cy="0"/>
          <a:chOff x="4336350" y="3780000"/>
          <a:chExt cx="2019300" cy="0"/>
        </a:xfrm>
      </xdr:grpSpPr>
      <xdr:cxnSp>
        <xdr:nvCxnSpPr>
          <xdr:cNvPr id="4" name="Shape 4"/>
          <xdr:cNvCxnSpPr/>
        </xdr:nvCxnSpPr>
        <xdr:spPr>
          <a:xfrm>
            <a:off x="4336350" y="3780000"/>
            <a:ext cx="2019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9.0"/>
    <col customWidth="1" min="2" max="2" width="33.0"/>
    <col customWidth="1" min="3" max="3" width="30.43"/>
    <col customWidth="1" min="4" max="4" width="30.86"/>
    <col customWidth="1" min="5" max="5" width="14.71"/>
    <col customWidth="1" min="6" max="6" width="16.86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  <c r="B2" s="2"/>
      <c r="C2" s="2" t="s">
        <v>2</v>
      </c>
      <c r="D2" s="3">
        <v>45637.0</v>
      </c>
      <c r="E2" s="1"/>
      <c r="F2" s="1"/>
      <c r="G2" s="1"/>
    </row>
    <row r="3" ht="30.0" customHeight="1">
      <c r="A3" s="4"/>
    </row>
    <row r="4" ht="12.75" customHeight="1">
      <c r="A4" s="5"/>
      <c r="B4" s="5"/>
      <c r="C4" s="5"/>
      <c r="D4" s="5"/>
      <c r="E4" s="5"/>
      <c r="F4" s="5"/>
      <c r="G4" s="5"/>
    </row>
    <row r="5" ht="12.75" customHeight="1">
      <c r="A5" s="6" t="s">
        <v>3</v>
      </c>
      <c r="B5" s="7">
        <v>0.08</v>
      </c>
    </row>
    <row r="6" ht="12.75" customHeight="1">
      <c r="A6" s="6"/>
      <c r="B6" s="8"/>
    </row>
    <row r="7" ht="12.75" customHeight="1">
      <c r="A7" s="9" t="s">
        <v>4</v>
      </c>
      <c r="D7" s="6" t="s">
        <v>5</v>
      </c>
      <c r="F7" s="6"/>
    </row>
    <row r="8" ht="12.75" customHeight="1">
      <c r="B8" s="10">
        <v>0.0</v>
      </c>
      <c r="C8" s="10">
        <v>1.0</v>
      </c>
      <c r="D8" s="10">
        <v>2.0</v>
      </c>
      <c r="E8" s="10">
        <v>3.0</v>
      </c>
      <c r="F8" s="6" t="s">
        <v>6</v>
      </c>
    </row>
    <row r="9" ht="12.75" customHeight="1">
      <c r="A9" s="9" t="s">
        <v>7</v>
      </c>
      <c r="B9" s="11">
        <f t="shared" ref="B9:E9" si="1">A64</f>
        <v>56833.24</v>
      </c>
      <c r="C9" s="11">
        <f t="shared" si="1"/>
        <v>45320</v>
      </c>
      <c r="D9" s="11">
        <f t="shared" si="1"/>
        <v>43480</v>
      </c>
      <c r="E9" s="11">
        <f t="shared" si="1"/>
        <v>36940</v>
      </c>
    </row>
    <row r="10" ht="12.75" customHeight="1">
      <c r="A10" s="9" t="s">
        <v>8</v>
      </c>
      <c r="B10" s="12">
        <f t="shared" ref="B10:E10" si="2">ROUND(1/(1+$B$5)^B$8,2)</f>
        <v>1</v>
      </c>
      <c r="C10" s="12">
        <f t="shared" si="2"/>
        <v>0.93</v>
      </c>
      <c r="D10" s="12">
        <f t="shared" si="2"/>
        <v>0.86</v>
      </c>
      <c r="E10" s="12">
        <f t="shared" si="2"/>
        <v>0.79</v>
      </c>
    </row>
    <row r="11" ht="12.75" customHeight="1">
      <c r="A11" s="6" t="s">
        <v>9</v>
      </c>
      <c r="B11" s="13">
        <f t="shared" ref="B11:E11" si="3">B9*B10</f>
        <v>56833.24</v>
      </c>
      <c r="C11" s="13">
        <f t="shared" si="3"/>
        <v>42147.6</v>
      </c>
      <c r="D11" s="13">
        <f t="shared" si="3"/>
        <v>37392.8</v>
      </c>
      <c r="E11" s="13">
        <f t="shared" si="3"/>
        <v>29182.6</v>
      </c>
      <c r="F11" s="13">
        <f>SUM(B11:E11)</f>
        <v>165556.24</v>
      </c>
    </row>
    <row r="12" ht="12.75" customHeight="1"/>
    <row r="13" ht="12.75" customHeight="1">
      <c r="A13" s="9" t="s">
        <v>10</v>
      </c>
      <c r="B13" s="14">
        <v>0.0</v>
      </c>
      <c r="C13" s="14">
        <f t="shared" ref="C13:E13" si="4">B76</f>
        <v>80800</v>
      </c>
      <c r="D13" s="14">
        <f t="shared" si="4"/>
        <v>161600</v>
      </c>
      <c r="E13" s="14">
        <f t="shared" si="4"/>
        <v>242400</v>
      </c>
    </row>
    <row r="14" ht="12.75" customHeight="1">
      <c r="A14" s="9" t="s">
        <v>8</v>
      </c>
      <c r="B14" s="12">
        <f t="shared" ref="B14:E14" si="5">ROUND(1/(1+$B$5)^B$8,2)</f>
        <v>1</v>
      </c>
      <c r="C14" s="12">
        <f t="shared" si="5"/>
        <v>0.93</v>
      </c>
      <c r="D14" s="12">
        <f t="shared" si="5"/>
        <v>0.86</v>
      </c>
      <c r="E14" s="12">
        <f t="shared" si="5"/>
        <v>0.79</v>
      </c>
    </row>
    <row r="15" ht="12.75" customHeight="1">
      <c r="A15" s="6" t="s">
        <v>11</v>
      </c>
      <c r="B15" s="6">
        <f t="shared" ref="B15:E15" si="6">B13*B14</f>
        <v>0</v>
      </c>
      <c r="C15" s="13">
        <f t="shared" si="6"/>
        <v>75144</v>
      </c>
      <c r="D15" s="13">
        <f t="shared" si="6"/>
        <v>138976</v>
      </c>
      <c r="E15" s="13">
        <f t="shared" si="6"/>
        <v>191496</v>
      </c>
      <c r="F15" s="13">
        <f>SUM(B15:E15)</f>
        <v>405616</v>
      </c>
    </row>
    <row r="16" ht="12.75" customHeight="1"/>
    <row r="17" ht="12.75" customHeight="1">
      <c r="A17" s="9" t="s">
        <v>12</v>
      </c>
      <c r="B17" s="15">
        <f t="shared" ref="B17:F17" si="7">B15-B11</f>
        <v>-56833.24</v>
      </c>
      <c r="C17" s="15">
        <f t="shared" si="7"/>
        <v>32996.4</v>
      </c>
      <c r="D17" s="15">
        <f t="shared" si="7"/>
        <v>101583.2</v>
      </c>
      <c r="E17" s="15">
        <f t="shared" si="7"/>
        <v>162313.4</v>
      </c>
      <c r="F17" s="13">
        <f t="shared" si="7"/>
        <v>240059.76</v>
      </c>
      <c r="G17" s="16" t="s">
        <v>13</v>
      </c>
    </row>
    <row r="18" ht="12.75" customHeight="1">
      <c r="A18" s="9" t="s">
        <v>14</v>
      </c>
      <c r="B18" s="15">
        <f>B17</f>
        <v>-56833.24</v>
      </c>
      <c r="C18" s="15">
        <f t="shared" ref="C18:E18" si="8">B18+C17</f>
        <v>-23836.84</v>
      </c>
      <c r="D18" s="15">
        <f t="shared" si="8"/>
        <v>77746.36</v>
      </c>
      <c r="E18" s="15">
        <f t="shared" si="8"/>
        <v>240059.76</v>
      </c>
    </row>
    <row r="19" ht="12.75" customHeight="1"/>
    <row r="20" ht="12.75" customHeight="1">
      <c r="A20" s="6" t="s">
        <v>15</v>
      </c>
      <c r="B20" s="8">
        <f>(F15-F11)/F11</f>
        <v>1.450019401</v>
      </c>
    </row>
    <row r="21" ht="12.75" customHeight="1">
      <c r="B21" s="17" t="s">
        <v>16</v>
      </c>
    </row>
    <row r="22" ht="12.75" customHeight="1">
      <c r="A22" s="18" t="s">
        <v>17</v>
      </c>
      <c r="B22" s="19"/>
      <c r="C22" s="19"/>
      <c r="D22" s="19"/>
      <c r="E22" s="19"/>
      <c r="F22" s="19"/>
    </row>
    <row r="23" ht="12.75" customHeight="1">
      <c r="A23" s="19"/>
      <c r="B23" s="19"/>
      <c r="C23" s="19"/>
      <c r="D23" s="19"/>
      <c r="E23" s="19"/>
      <c r="F23" s="19"/>
    </row>
    <row r="24" ht="12.75" customHeight="1">
      <c r="A24" s="20" t="s">
        <v>18</v>
      </c>
      <c r="B24" s="19"/>
      <c r="C24" s="19"/>
      <c r="D24" s="19"/>
      <c r="E24" s="19"/>
      <c r="F24" s="19"/>
    </row>
    <row r="25" ht="12.75" customHeight="1">
      <c r="A25" s="21" t="s">
        <v>7</v>
      </c>
      <c r="B25" s="21" t="s">
        <v>19</v>
      </c>
      <c r="C25" s="21" t="s">
        <v>20</v>
      </c>
      <c r="D25" s="21" t="s">
        <v>6</v>
      </c>
      <c r="E25" s="22" t="s">
        <v>21</v>
      </c>
      <c r="F25" s="22"/>
    </row>
    <row r="26" ht="12.75" customHeight="1">
      <c r="A26" s="23" t="s">
        <v>22</v>
      </c>
      <c r="B26" s="24">
        <v>630.0</v>
      </c>
      <c r="C26" s="25">
        <v>315.0</v>
      </c>
      <c r="D26" s="25">
        <f t="shared" ref="D26:D35" si="9">B26+C26</f>
        <v>945</v>
      </c>
      <c r="E26" s="25">
        <f>SUM(D26:D40)</f>
        <v>20012</v>
      </c>
      <c r="F26" s="26"/>
    </row>
    <row r="27" ht="12.75" customHeight="1">
      <c r="A27" s="23" t="s">
        <v>23</v>
      </c>
      <c r="B27" s="24">
        <v>1000.0</v>
      </c>
      <c r="C27" s="25">
        <v>500.0</v>
      </c>
      <c r="D27" s="25">
        <f t="shared" si="9"/>
        <v>1500</v>
      </c>
      <c r="E27" s="25"/>
      <c r="F27" s="26"/>
    </row>
    <row r="28" ht="12.75" customHeight="1">
      <c r="A28" s="23" t="s">
        <v>24</v>
      </c>
      <c r="B28" s="24">
        <v>1000.0</v>
      </c>
      <c r="C28" s="25">
        <v>500.0</v>
      </c>
      <c r="D28" s="25">
        <f t="shared" si="9"/>
        <v>1500</v>
      </c>
      <c r="E28" s="25"/>
      <c r="F28" s="26"/>
    </row>
    <row r="29" ht="12.75" customHeight="1">
      <c r="A29" s="23" t="s">
        <v>25</v>
      </c>
      <c r="B29" s="24">
        <v>815.0</v>
      </c>
      <c r="C29" s="25">
        <v>402.0</v>
      </c>
      <c r="D29" s="25">
        <f t="shared" si="9"/>
        <v>1217</v>
      </c>
      <c r="E29" s="25"/>
      <c r="F29" s="26"/>
    </row>
    <row r="30" ht="12.75" customHeight="1">
      <c r="A30" s="23" t="s">
        <v>26</v>
      </c>
      <c r="B30" s="24">
        <v>630.0</v>
      </c>
      <c r="C30" s="25">
        <v>315.0</v>
      </c>
      <c r="D30" s="25">
        <f t="shared" si="9"/>
        <v>945</v>
      </c>
      <c r="E30" s="25"/>
      <c r="F30" s="26"/>
    </row>
    <row r="31" ht="12.75" customHeight="1">
      <c r="A31" s="23" t="s">
        <v>27</v>
      </c>
      <c r="B31" s="24">
        <v>1315.0</v>
      </c>
      <c r="C31" s="25">
        <v>630.0</v>
      </c>
      <c r="D31" s="25">
        <f t="shared" si="9"/>
        <v>1945</v>
      </c>
      <c r="E31" s="25"/>
      <c r="F31" s="26"/>
    </row>
    <row r="32" ht="12.75" customHeight="1">
      <c r="A32" s="23" t="s">
        <v>28</v>
      </c>
      <c r="B32" s="24">
        <v>815.0</v>
      </c>
      <c r="C32" s="25">
        <v>402.0</v>
      </c>
      <c r="D32" s="25">
        <f t="shared" si="9"/>
        <v>1217</v>
      </c>
      <c r="E32" s="25"/>
      <c r="F32" s="26"/>
    </row>
    <row r="33" ht="12.75" customHeight="1">
      <c r="A33" s="23" t="s">
        <v>29</v>
      </c>
      <c r="B33" s="24">
        <v>630.0</v>
      </c>
      <c r="C33" s="25">
        <v>315.0</v>
      </c>
      <c r="D33" s="25">
        <f t="shared" si="9"/>
        <v>945</v>
      </c>
      <c r="E33" s="25"/>
      <c r="F33" s="26"/>
    </row>
    <row r="34" ht="12.75" customHeight="1">
      <c r="A34" s="23" t="s">
        <v>30</v>
      </c>
      <c r="B34" s="24">
        <v>445.0</v>
      </c>
      <c r="C34" s="25">
        <v>228.0</v>
      </c>
      <c r="D34" s="25">
        <f t="shared" si="9"/>
        <v>673</v>
      </c>
      <c r="E34" s="25"/>
      <c r="F34" s="26"/>
    </row>
    <row r="35" ht="12.75" customHeight="1">
      <c r="A35" s="23" t="s">
        <v>31</v>
      </c>
      <c r="B35" s="24">
        <v>630.0</v>
      </c>
      <c r="C35" s="25">
        <v>315.0</v>
      </c>
      <c r="D35" s="25">
        <f t="shared" si="9"/>
        <v>945</v>
      </c>
      <c r="E35" s="25"/>
      <c r="F35" s="26"/>
    </row>
    <row r="36" ht="12.75" customHeight="1">
      <c r="A36" s="23" t="s">
        <v>32</v>
      </c>
      <c r="B36" s="19"/>
      <c r="C36" s="19"/>
      <c r="D36" s="25">
        <v>1960.0</v>
      </c>
      <c r="E36" s="19"/>
      <c r="F36" s="19"/>
    </row>
    <row r="37" ht="12.75" customHeight="1">
      <c r="A37" s="23" t="s">
        <v>33</v>
      </c>
      <c r="B37" s="19"/>
      <c r="C37" s="19"/>
      <c r="D37" s="25">
        <v>1960.0</v>
      </c>
      <c r="E37" s="19"/>
      <c r="F37" s="19"/>
    </row>
    <row r="38" ht="12.75" customHeight="1">
      <c r="A38" s="23" t="s">
        <v>34</v>
      </c>
      <c r="B38" s="19"/>
      <c r="C38" s="19"/>
      <c r="D38" s="25">
        <v>1960.0</v>
      </c>
      <c r="E38" s="19"/>
      <c r="F38" s="19"/>
    </row>
    <row r="39" ht="12.75" customHeight="1">
      <c r="A39" s="23" t="s">
        <v>35</v>
      </c>
      <c r="B39" s="19"/>
      <c r="C39" s="19"/>
      <c r="D39" s="25">
        <v>2240.0</v>
      </c>
      <c r="E39" s="19"/>
      <c r="F39" s="19"/>
    </row>
    <row r="40" ht="12.75" customHeight="1">
      <c r="A40" s="23" t="s">
        <v>36</v>
      </c>
      <c r="B40" s="19"/>
      <c r="C40" s="19"/>
      <c r="D40" s="25">
        <v>60.0</v>
      </c>
      <c r="E40" s="19"/>
      <c r="F40" s="19"/>
    </row>
    <row r="41" ht="12.75" customHeight="1">
      <c r="A41" s="19"/>
      <c r="B41" s="19"/>
      <c r="C41" s="19"/>
      <c r="D41" s="19"/>
      <c r="E41" s="19"/>
      <c r="F41" s="19"/>
    </row>
    <row r="42" ht="12.75" customHeight="1">
      <c r="A42" s="27" t="s">
        <v>37</v>
      </c>
      <c r="B42" s="19"/>
      <c r="C42" s="19"/>
      <c r="D42" s="19"/>
      <c r="E42" s="19"/>
      <c r="F42" s="19"/>
    </row>
    <row r="43" ht="12.75" customHeight="1">
      <c r="A43" s="21" t="s">
        <v>7</v>
      </c>
      <c r="B43" s="21" t="s">
        <v>38</v>
      </c>
      <c r="C43" s="21" t="s">
        <v>39</v>
      </c>
      <c r="D43" s="21"/>
      <c r="E43" s="22"/>
      <c r="F43" s="22"/>
    </row>
    <row r="44" ht="12.75" customHeight="1">
      <c r="A44" s="23" t="s">
        <v>40</v>
      </c>
      <c r="B44" s="26">
        <f>(C44/12)</f>
        <v>83.33333333</v>
      </c>
      <c r="C44" s="25">
        <v>1000.0</v>
      </c>
      <c r="D44" s="26"/>
      <c r="E44" s="25"/>
      <c r="F44" s="26"/>
    </row>
    <row r="45" ht="12.75" customHeight="1">
      <c r="A45" s="23" t="s">
        <v>41</v>
      </c>
      <c r="B45" s="25">
        <v>0.0</v>
      </c>
      <c r="C45" s="25">
        <v>0.0</v>
      </c>
      <c r="D45" s="26"/>
      <c r="E45" s="26"/>
      <c r="F45" s="26"/>
    </row>
    <row r="46" ht="12.75" customHeight="1">
      <c r="A46" s="23" t="s">
        <v>42</v>
      </c>
      <c r="B46" s="25">
        <v>500.0</v>
      </c>
      <c r="C46" s="26">
        <f t="array" ref="C46">B46*12</f>
        <v>6000</v>
      </c>
      <c r="D46" s="26"/>
      <c r="E46" s="26"/>
      <c r="F46" s="26"/>
    </row>
    <row r="47" ht="12.75" customHeight="1">
      <c r="A47" s="19"/>
      <c r="B47" s="26"/>
      <c r="C47" s="26"/>
      <c r="D47" s="26"/>
      <c r="E47" s="26"/>
      <c r="F47" s="26"/>
    </row>
    <row r="48" ht="12.75" customHeight="1">
      <c r="A48" s="27" t="s">
        <v>43</v>
      </c>
      <c r="B48" s="19"/>
      <c r="C48" s="19"/>
      <c r="D48" s="19"/>
      <c r="E48" s="19"/>
      <c r="F48" s="19"/>
    </row>
    <row r="49" ht="12.75" customHeight="1">
      <c r="A49" s="21" t="s">
        <v>7</v>
      </c>
      <c r="B49" s="21" t="s">
        <v>44</v>
      </c>
      <c r="C49" s="21" t="s">
        <v>45</v>
      </c>
      <c r="D49" s="21" t="s">
        <v>46</v>
      </c>
      <c r="E49" s="28"/>
      <c r="F49" s="28"/>
    </row>
    <row r="50" ht="12.75" customHeight="1">
      <c r="A50" s="23" t="s">
        <v>47</v>
      </c>
      <c r="B50" s="25">
        <v>1000.0</v>
      </c>
      <c r="C50" s="25">
        <v>500.0</v>
      </c>
      <c r="D50" s="25">
        <v>100.0</v>
      </c>
      <c r="E50" s="19"/>
      <c r="F50" s="19"/>
    </row>
    <row r="51" ht="12.75" customHeight="1">
      <c r="A51" s="23" t="s">
        <v>48</v>
      </c>
      <c r="B51" s="25">
        <v>1800.0</v>
      </c>
      <c r="C51" s="25">
        <v>1200.0</v>
      </c>
      <c r="D51" s="25">
        <v>600.0</v>
      </c>
      <c r="E51" s="19"/>
      <c r="F51" s="19"/>
    </row>
    <row r="52" ht="12.75" customHeight="1">
      <c r="A52" s="23" t="s">
        <v>49</v>
      </c>
      <c r="B52" s="25">
        <v>1020.0</v>
      </c>
      <c r="C52" s="25">
        <v>680.0</v>
      </c>
      <c r="D52" s="25">
        <v>340.0</v>
      </c>
      <c r="E52" s="19"/>
      <c r="F52" s="19"/>
    </row>
    <row r="53" ht="12.75" customHeight="1">
      <c r="A53" s="23" t="s">
        <v>50</v>
      </c>
      <c r="B53" s="25">
        <v>800.0</v>
      </c>
      <c r="C53" s="25">
        <v>400.0</v>
      </c>
      <c r="D53" s="25">
        <v>200.0</v>
      </c>
      <c r="E53" s="19"/>
      <c r="F53" s="19"/>
    </row>
    <row r="54" ht="12.75" customHeight="1">
      <c r="A54" s="23" t="s">
        <v>51</v>
      </c>
      <c r="B54" s="25">
        <v>0.0</v>
      </c>
      <c r="C54" s="25">
        <v>0.0</v>
      </c>
      <c r="D54" s="25">
        <v>0.0</v>
      </c>
      <c r="E54" s="19"/>
      <c r="F54" s="19"/>
    </row>
    <row r="55" ht="12.75" customHeight="1">
      <c r="A55" s="29" t="s">
        <v>52</v>
      </c>
      <c r="B55" s="25">
        <v>200.0</v>
      </c>
      <c r="C55" s="25">
        <v>200.0</v>
      </c>
      <c r="D55" s="25">
        <v>200.0</v>
      </c>
      <c r="E55" s="19"/>
      <c r="F55" s="19"/>
    </row>
    <row r="56" ht="12.75" customHeight="1">
      <c r="A56" s="29" t="s">
        <v>53</v>
      </c>
      <c r="B56" s="25">
        <v>1500.0</v>
      </c>
      <c r="C56" s="25">
        <v>1500.0</v>
      </c>
      <c r="D56" s="25">
        <v>1500.0</v>
      </c>
      <c r="E56" s="19"/>
      <c r="F56" s="19"/>
    </row>
    <row r="57" ht="12.75" customHeight="1">
      <c r="A57" s="29" t="s">
        <v>54</v>
      </c>
      <c r="B57" s="25">
        <v>15000.0</v>
      </c>
      <c r="C57" s="25">
        <v>15000.0</v>
      </c>
      <c r="D57" s="25">
        <v>10000.0</v>
      </c>
      <c r="E57" s="19"/>
      <c r="F57" s="19"/>
    </row>
    <row r="58" ht="12.75" customHeight="1">
      <c r="A58" s="29" t="s">
        <v>55</v>
      </c>
      <c r="B58" s="25">
        <v>1000.0</v>
      </c>
      <c r="C58" s="25">
        <v>1000.0</v>
      </c>
      <c r="D58" s="25">
        <v>1000.0</v>
      </c>
      <c r="E58" s="19"/>
      <c r="F58" s="19"/>
    </row>
    <row r="59" ht="12.75" customHeight="1">
      <c r="A59" s="25" t="s">
        <v>56</v>
      </c>
      <c r="B59" s="25">
        <v>4000.0</v>
      </c>
      <c r="C59" s="25">
        <v>4000.0</v>
      </c>
      <c r="D59" s="25">
        <v>4000.0</v>
      </c>
      <c r="E59" s="19"/>
      <c r="F59" s="19"/>
    </row>
    <row r="60" ht="12.75" customHeight="1">
      <c r="A60" s="25" t="s">
        <v>57</v>
      </c>
      <c r="B60" s="25">
        <v>2000.0</v>
      </c>
      <c r="C60" s="25">
        <v>2000.0</v>
      </c>
      <c r="D60" s="25">
        <v>2000.0</v>
      </c>
      <c r="E60" s="19"/>
      <c r="F60" s="19"/>
    </row>
    <row r="61" ht="12.75" customHeight="1">
      <c r="A61" s="25" t="s">
        <v>58</v>
      </c>
      <c r="B61" s="25">
        <v>10000.0</v>
      </c>
      <c r="C61" s="25">
        <v>10000.0</v>
      </c>
      <c r="D61" s="25">
        <v>10000.0</v>
      </c>
      <c r="E61" s="19"/>
      <c r="F61" s="19"/>
    </row>
    <row r="62" ht="12.75" customHeight="1">
      <c r="A62" s="26"/>
      <c r="B62" s="25"/>
      <c r="C62" s="26"/>
      <c r="D62" s="26"/>
      <c r="E62" s="19"/>
      <c r="F62" s="19"/>
    </row>
    <row r="63" ht="12.75" customHeight="1">
      <c r="A63" s="21" t="s">
        <v>59</v>
      </c>
      <c r="B63" s="21" t="s">
        <v>60</v>
      </c>
      <c r="C63" s="21" t="s">
        <v>61</v>
      </c>
      <c r="D63" s="21" t="s">
        <v>62</v>
      </c>
      <c r="E63" s="28"/>
      <c r="F63" s="28"/>
    </row>
    <row r="64" ht="12.75" customHeight="1">
      <c r="A64" s="26">
        <f>E26+C44+C45+C46+B65</f>
        <v>56833.24</v>
      </c>
      <c r="B64" s="26">
        <f>(F26+F27+C44+C45++C46+B50+B51+B52+B53+B54+B55+B56+B57+B58+B59+B60+B61)</f>
        <v>45320</v>
      </c>
      <c r="C64" s="26">
        <f>(F26+F27+C44+C45++C46+C50+C51+C52+C53+C54+C55+C56+C57+C58+C59+C60+C61)</f>
        <v>43480</v>
      </c>
      <c r="D64" s="30">
        <f>(F26+F27+C44+C45++C46+D50+D51+D52+D53+D54+D55+D56+D57+D58+D59+D60+D61)</f>
        <v>36940</v>
      </c>
      <c r="E64" s="19"/>
      <c r="F64" s="26">
        <f>SUM(B64,C64,D64,A64)</f>
        <v>182573.24</v>
      </c>
    </row>
    <row r="65" ht="12.75" customHeight="1">
      <c r="A65" s="21" t="s">
        <v>63</v>
      </c>
      <c r="B65" s="21">
        <v>29821.24</v>
      </c>
      <c r="C65" s="19"/>
      <c r="D65" s="19"/>
      <c r="E65" s="19"/>
      <c r="F65" s="19"/>
    </row>
    <row r="66" ht="12.75" customHeight="1">
      <c r="A66" s="31" t="s">
        <v>64</v>
      </c>
      <c r="B66" s="19"/>
      <c r="C66" s="19"/>
      <c r="D66" s="19"/>
      <c r="E66" s="19"/>
      <c r="F66" s="19"/>
    </row>
    <row r="67" ht="12.75" customHeight="1">
      <c r="A67" s="21" t="s">
        <v>65</v>
      </c>
      <c r="B67" s="19"/>
      <c r="C67" s="19"/>
      <c r="D67" s="19"/>
      <c r="E67" s="19"/>
      <c r="F67" s="19"/>
    </row>
    <row r="68" ht="12.75" customHeight="1">
      <c r="A68" s="23">
        <v>1.01E8</v>
      </c>
      <c r="B68" s="19"/>
      <c r="C68" s="19"/>
      <c r="D68" s="19"/>
      <c r="E68" s="32"/>
      <c r="F68" s="19"/>
    </row>
    <row r="69" ht="12.75" customHeight="1">
      <c r="A69" s="19"/>
      <c r="B69" s="19"/>
      <c r="C69" s="19"/>
      <c r="D69" s="19"/>
      <c r="E69" s="19"/>
      <c r="F69" s="19"/>
    </row>
    <row r="70" ht="12.75" customHeight="1">
      <c r="A70" s="21" t="s">
        <v>10</v>
      </c>
      <c r="B70" s="21" t="s">
        <v>66</v>
      </c>
      <c r="C70" s="21" t="s">
        <v>67</v>
      </c>
      <c r="D70" s="21" t="s">
        <v>68</v>
      </c>
      <c r="E70" s="21" t="s">
        <v>69</v>
      </c>
      <c r="F70" s="28"/>
    </row>
    <row r="71" ht="12.75" customHeight="1">
      <c r="A71" s="33" t="s">
        <v>70</v>
      </c>
      <c r="B71" s="34">
        <f>(A68*(0.01))</f>
        <v>1010000</v>
      </c>
      <c r="C71" s="19">
        <f>(A68*(0.02))</f>
        <v>2020000</v>
      </c>
      <c r="D71" s="19">
        <f>(A68*(0.03))</f>
        <v>3030000</v>
      </c>
      <c r="E71" s="23">
        <v>0.05</v>
      </c>
      <c r="F71" s="19"/>
    </row>
    <row r="72" ht="12.75" customHeight="1">
      <c r="A72" s="23" t="s">
        <v>71</v>
      </c>
      <c r="B72" s="35">
        <f>(A68*(0.01))</f>
        <v>1010000</v>
      </c>
      <c r="C72" s="19">
        <f>(A68*(0.02))</f>
        <v>2020000</v>
      </c>
      <c r="D72" s="19">
        <f>(A68*(0.03))</f>
        <v>3030000</v>
      </c>
      <c r="E72" s="23">
        <v>0.03</v>
      </c>
      <c r="F72" s="19"/>
    </row>
    <row r="73" ht="12.75" customHeight="1">
      <c r="A73" s="21" t="s">
        <v>10</v>
      </c>
      <c r="B73" s="21" t="s">
        <v>72</v>
      </c>
      <c r="C73" s="21" t="s">
        <v>73</v>
      </c>
      <c r="D73" s="21" t="s">
        <v>74</v>
      </c>
      <c r="E73" s="28"/>
      <c r="F73" s="28"/>
    </row>
    <row r="74" ht="12.75" customHeight="1">
      <c r="A74" s="33" t="s">
        <v>70</v>
      </c>
      <c r="B74" s="26">
        <f t="shared" ref="B74:B75" si="10">B71*E71</f>
        <v>50500</v>
      </c>
      <c r="C74" s="26">
        <f t="shared" ref="C74:C75" si="11">C71*E71</f>
        <v>101000</v>
      </c>
      <c r="D74" s="26">
        <f t="shared" ref="D74:D75" si="12">D71*E71</f>
        <v>151500</v>
      </c>
      <c r="E74" s="19"/>
      <c r="F74" s="19"/>
    </row>
    <row r="75" ht="12.75" customHeight="1">
      <c r="A75" s="23" t="s">
        <v>71</v>
      </c>
      <c r="B75" s="26">
        <f t="shared" si="10"/>
        <v>30300</v>
      </c>
      <c r="C75" s="26">
        <f t="shared" si="11"/>
        <v>60600</v>
      </c>
      <c r="D75" s="26">
        <f t="shared" si="12"/>
        <v>90900</v>
      </c>
      <c r="E75" s="19"/>
      <c r="F75" s="19"/>
    </row>
    <row r="76" ht="12.75" customHeight="1">
      <c r="A76" s="19"/>
      <c r="B76" s="26">
        <f t="shared" ref="B76:D76" si="13">SUM(B74:B75)</f>
        <v>80800</v>
      </c>
      <c r="C76" s="26">
        <f t="shared" si="13"/>
        <v>161600</v>
      </c>
      <c r="D76" s="26">
        <f t="shared" si="13"/>
        <v>242400</v>
      </c>
      <c r="E76" s="19"/>
      <c r="F76" s="19"/>
    </row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3">
    <mergeCell ref="A1:G1"/>
    <mergeCell ref="A3:G3"/>
    <mergeCell ref="B21:D21"/>
  </mergeCells>
  <printOptions gridLines="1"/>
  <pageMargins bottom="3.615927419354839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2003-02-20T16:30:31Z</dcterms:created>
  <dc:creator>IT Department</dc:creator>
</cp:coreProperties>
</file>