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avachmapi\Desktop\"/>
    </mc:Choice>
  </mc:AlternateContent>
  <xr:revisionPtr revIDLastSave="0" documentId="13_ncr:1_{3869C450-4B1A-424B-9DAA-7A5E52EF075A}" xr6:coauthVersionLast="47" xr6:coauthVersionMax="47" xr10:uidLastSave="{00000000-0000-0000-0000-000000000000}"/>
  <bookViews>
    <workbookView xWindow="-120" yWindow="330" windowWidth="29040" windowHeight="15990" activeTab="8" xr2:uid="{00000000-000D-0000-FFFF-FFFF00000000}"/>
  </bookViews>
  <sheets>
    <sheet name="sku" sheetId="1" r:id="rId1"/>
    <sheet name="item" sheetId="2" r:id="rId2"/>
    <sheet name="shop" sheetId="3" r:id="rId3"/>
    <sheet name="shop-type" sheetId="4" r:id="rId4"/>
    <sheet name="各层的表关系" sheetId="7" r:id="rId5"/>
    <sheet name="Sheet1" sheetId="5" r:id="rId6"/>
    <sheet name="Sheet4" sheetId="10" r:id="rId7"/>
    <sheet name="Sheet5" sheetId="11" r:id="rId8"/>
    <sheet name="Sheet3" sheetId="12" r:id="rId9"/>
    <sheet name="Sheet2" sheetId="6" state="hidden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2" l="1"/>
  <c r="D4" i="12"/>
  <c r="G4" i="12" s="1"/>
  <c r="G3" i="12"/>
  <c r="F3" i="12"/>
  <c r="E3" i="12"/>
  <c r="D3" i="12"/>
  <c r="F2" i="12"/>
  <c r="D2" i="12"/>
  <c r="G2" i="12" s="1"/>
  <c r="G1" i="12"/>
  <c r="F1" i="12"/>
  <c r="E1" i="12"/>
  <c r="D1" i="12"/>
  <c r="G25" i="10"/>
  <c r="G26" i="10"/>
  <c r="G27" i="10"/>
  <c r="G28" i="10" s="1"/>
  <c r="G24" i="10"/>
  <c r="M24" i="10"/>
  <c r="N24" i="10" s="1"/>
  <c r="D24" i="10"/>
  <c r="D25" i="10" s="1"/>
  <c r="G23" i="10"/>
  <c r="F25" i="10"/>
  <c r="F26" i="10"/>
  <c r="F27" i="10" s="1"/>
  <c r="F24" i="10"/>
  <c r="G40" i="10"/>
  <c r="G41" i="10"/>
  <c r="G42" i="10"/>
  <c r="G43" i="10"/>
  <c r="G44" i="10"/>
  <c r="G39" i="10"/>
  <c r="P39" i="10" s="1"/>
  <c r="H53" i="10"/>
  <c r="H54" i="10"/>
  <c r="H55" i="10"/>
  <c r="H56" i="10"/>
  <c r="N58" i="10"/>
  <c r="I58" i="10"/>
  <c r="J58" i="10" s="1"/>
  <c r="H58" i="10"/>
  <c r="N57" i="10"/>
  <c r="I57" i="10"/>
  <c r="J57" i="10" s="1"/>
  <c r="H57" i="10"/>
  <c r="N56" i="10"/>
  <c r="I56" i="10"/>
  <c r="J56" i="10" s="1"/>
  <c r="N55" i="10"/>
  <c r="I55" i="10"/>
  <c r="J55" i="10" s="1"/>
  <c r="N54" i="10"/>
  <c r="I54" i="10"/>
  <c r="J54" i="10" s="1"/>
  <c r="N53" i="10"/>
  <c r="I53" i="10"/>
  <c r="J53" i="10" s="1"/>
  <c r="N23" i="10"/>
  <c r="I23" i="10"/>
  <c r="J23" i="10" s="1"/>
  <c r="X9" i="11"/>
  <c r="K11" i="10"/>
  <c r="K13" i="10"/>
  <c r="K10" i="10"/>
  <c r="N44" i="10"/>
  <c r="I44" i="10"/>
  <c r="N43" i="10"/>
  <c r="I43" i="10"/>
  <c r="J43" i="10" s="1"/>
  <c r="N42" i="10"/>
  <c r="I42" i="10"/>
  <c r="N41" i="10"/>
  <c r="I41" i="10"/>
  <c r="N40" i="10"/>
  <c r="I40" i="10"/>
  <c r="N39" i="10"/>
  <c r="I39" i="10"/>
  <c r="H9" i="11"/>
  <c r="H10" i="11"/>
  <c r="H11" i="11"/>
  <c r="H12" i="11"/>
  <c r="H13" i="11"/>
  <c r="H14" i="11"/>
  <c r="H15" i="11"/>
  <c r="H16" i="11"/>
  <c r="H8" i="11"/>
  <c r="W16" i="11"/>
  <c r="X16" i="11" s="1"/>
  <c r="W15" i="11"/>
  <c r="X15" i="11" s="1"/>
  <c r="W14" i="11"/>
  <c r="X14" i="11" s="1"/>
  <c r="W13" i="11"/>
  <c r="X13" i="11" s="1"/>
  <c r="W12" i="11"/>
  <c r="X12" i="11" s="1"/>
  <c r="W11" i="11"/>
  <c r="X11" i="11" s="1"/>
  <c r="W10" i="11"/>
  <c r="X10" i="11" s="1"/>
  <c r="W9" i="11"/>
  <c r="W8" i="11"/>
  <c r="X8" i="11" s="1"/>
  <c r="K12" i="11"/>
  <c r="K13" i="11"/>
  <c r="L13" i="11" s="1"/>
  <c r="K14" i="11"/>
  <c r="L14" i="11" s="1"/>
  <c r="K15" i="11"/>
  <c r="L15" i="11" s="1"/>
  <c r="K16" i="11"/>
  <c r="K9" i="11"/>
  <c r="L9" i="11" s="1"/>
  <c r="K10" i="11"/>
  <c r="K11" i="11"/>
  <c r="K8" i="11"/>
  <c r="Q9" i="5"/>
  <c r="I11" i="10"/>
  <c r="J11" i="10" s="1"/>
  <c r="H11" i="10"/>
  <c r="H12" i="10"/>
  <c r="I12" i="10"/>
  <c r="J12" i="10" s="1"/>
  <c r="K12" i="10" s="1"/>
  <c r="H13" i="10"/>
  <c r="I13" i="10"/>
  <c r="J13" i="10" s="1"/>
  <c r="H14" i="10"/>
  <c r="I14" i="10"/>
  <c r="J14" i="10" s="1"/>
  <c r="K14" i="10" s="1"/>
  <c r="H15" i="10"/>
  <c r="I15" i="10"/>
  <c r="J15" i="10" s="1"/>
  <c r="K15" i="10" s="1"/>
  <c r="N11" i="10"/>
  <c r="N12" i="10"/>
  <c r="N13" i="10"/>
  <c r="N14" i="10"/>
  <c r="N15" i="10"/>
  <c r="P15" i="10" s="1"/>
  <c r="N10" i="10"/>
  <c r="I10" i="10"/>
  <c r="J10" i="10" s="1"/>
  <c r="H10" i="10"/>
  <c r="J9" i="5"/>
  <c r="O10" i="5"/>
  <c r="O11" i="5"/>
  <c r="O12" i="5"/>
  <c r="O13" i="5"/>
  <c r="O14" i="5"/>
  <c r="O15" i="5"/>
  <c r="O16" i="5"/>
  <c r="O17" i="5"/>
  <c r="O9" i="5"/>
  <c r="G10" i="5"/>
  <c r="K10" i="5" s="1"/>
  <c r="M10" i="5" s="1"/>
  <c r="G11" i="5"/>
  <c r="K11" i="5" s="1"/>
  <c r="M11" i="5" s="1"/>
  <c r="G12" i="5"/>
  <c r="K12" i="5" s="1"/>
  <c r="M12" i="5" s="1"/>
  <c r="G13" i="5"/>
  <c r="K13" i="5" s="1"/>
  <c r="M13" i="5" s="1"/>
  <c r="G14" i="5"/>
  <c r="K14" i="5" s="1"/>
  <c r="M14" i="5" s="1"/>
  <c r="G15" i="5"/>
  <c r="K15" i="5" s="1"/>
  <c r="M15" i="5" s="1"/>
  <c r="G16" i="5"/>
  <c r="K16" i="5" s="1"/>
  <c r="G17" i="5"/>
  <c r="K17" i="5" s="1"/>
  <c r="M17" i="5" s="1"/>
  <c r="G9" i="5"/>
  <c r="J10" i="5"/>
  <c r="J11" i="5"/>
  <c r="J12" i="5"/>
  <c r="J13" i="5"/>
  <c r="J14" i="5"/>
  <c r="J15" i="5"/>
  <c r="J16" i="5"/>
  <c r="J17" i="5"/>
  <c r="E2" i="12" l="1"/>
  <c r="E4" i="12"/>
  <c r="M25" i="10"/>
  <c r="D26" i="10"/>
  <c r="D27" i="10" s="1"/>
  <c r="D28" i="10" s="1"/>
  <c r="I25" i="10"/>
  <c r="J25" i="10" s="1"/>
  <c r="K25" i="10" s="1"/>
  <c r="I24" i="10"/>
  <c r="J24" i="10" s="1"/>
  <c r="K24" i="10" s="1"/>
  <c r="F28" i="10"/>
  <c r="K23" i="10"/>
  <c r="J40" i="10"/>
  <c r="K40" i="10" s="1"/>
  <c r="J41" i="10"/>
  <c r="K41" i="10" s="1"/>
  <c r="J44" i="10"/>
  <c r="L44" i="10" s="1"/>
  <c r="J42" i="10"/>
  <c r="K42" i="10" s="1"/>
  <c r="J39" i="10"/>
  <c r="K39" i="10" s="1"/>
  <c r="P53" i="10"/>
  <c r="Q53" i="10" s="1"/>
  <c r="R53" i="10" s="1"/>
  <c r="P57" i="10"/>
  <c r="Q57" i="10" s="1"/>
  <c r="R57" i="10" s="1"/>
  <c r="S57" i="10" s="1"/>
  <c r="P58" i="10"/>
  <c r="Q58" i="10" s="1"/>
  <c r="R58" i="10" s="1"/>
  <c r="S58" i="10" s="1"/>
  <c r="P56" i="10"/>
  <c r="Q56" i="10" s="1"/>
  <c r="R56" i="10" s="1"/>
  <c r="T56" i="10" s="1"/>
  <c r="P55" i="10"/>
  <c r="Q55" i="10" s="1"/>
  <c r="R55" i="10" s="1"/>
  <c r="T55" i="10" s="1"/>
  <c r="P54" i="10"/>
  <c r="Q54" i="10" s="1"/>
  <c r="R54" i="10" s="1"/>
  <c r="U54" i="10" s="1"/>
  <c r="L57" i="10"/>
  <c r="K57" i="10"/>
  <c r="L53" i="10"/>
  <c r="K53" i="10"/>
  <c r="L54" i="10"/>
  <c r="K54" i="10"/>
  <c r="L58" i="10"/>
  <c r="K58" i="10"/>
  <c r="L55" i="10"/>
  <c r="K55" i="10"/>
  <c r="L56" i="10"/>
  <c r="K56" i="10"/>
  <c r="L23" i="10"/>
  <c r="P23" i="10"/>
  <c r="P24" i="10"/>
  <c r="K43" i="10"/>
  <c r="P41" i="10"/>
  <c r="Q41" i="10" s="1"/>
  <c r="R41" i="10" s="1"/>
  <c r="U41" i="10" s="1"/>
  <c r="P43" i="10"/>
  <c r="Q43" i="10" s="1"/>
  <c r="R43" i="10" s="1"/>
  <c r="U43" i="10" s="1"/>
  <c r="Q39" i="10"/>
  <c r="R39" i="10" s="1"/>
  <c r="P40" i="10"/>
  <c r="Q40" i="10" s="1"/>
  <c r="R40" i="10" s="1"/>
  <c r="P42" i="10"/>
  <c r="Q42" i="10" s="1"/>
  <c r="R42" i="10" s="1"/>
  <c r="P44" i="10"/>
  <c r="Q44" i="10" s="1"/>
  <c r="R44" i="10" s="1"/>
  <c r="U44" i="10" s="1"/>
  <c r="L41" i="10"/>
  <c r="L43" i="10"/>
  <c r="P11" i="10"/>
  <c r="Q11" i="10" s="1"/>
  <c r="R11" i="10" s="1"/>
  <c r="S11" i="10" s="1"/>
  <c r="L16" i="11"/>
  <c r="L11" i="11"/>
  <c r="L10" i="11"/>
  <c r="L12" i="11"/>
  <c r="L8" i="11"/>
  <c r="P13" i="10"/>
  <c r="Q13" i="10" s="1"/>
  <c r="R13" i="10" s="1"/>
  <c r="S13" i="10" s="1"/>
  <c r="P12" i="10"/>
  <c r="Q12" i="10" s="1"/>
  <c r="R12" i="10" s="1"/>
  <c r="S12" i="10" s="1"/>
  <c r="P10" i="10"/>
  <c r="Q10" i="10" s="1"/>
  <c r="R10" i="10" s="1"/>
  <c r="S10" i="10" s="1"/>
  <c r="T11" i="10"/>
  <c r="Q15" i="10"/>
  <c r="R15" i="10" s="1"/>
  <c r="L11" i="10"/>
  <c r="L14" i="10"/>
  <c r="L12" i="10"/>
  <c r="L13" i="10"/>
  <c r="L15" i="10"/>
  <c r="P14" i="10"/>
  <c r="Q14" i="10" s="1"/>
  <c r="R14" i="10" s="1"/>
  <c r="L10" i="10"/>
  <c r="K9" i="5"/>
  <c r="M9" i="5" s="1"/>
  <c r="N9" i="5" s="1"/>
  <c r="N15" i="5"/>
  <c r="P15" i="5" s="1"/>
  <c r="N17" i="5"/>
  <c r="P17" i="5" s="1"/>
  <c r="M16" i="5"/>
  <c r="N16" i="5" s="1"/>
  <c r="N13" i="5"/>
  <c r="P13" i="5" s="1"/>
  <c r="N10" i="5"/>
  <c r="P10" i="5" s="1"/>
  <c r="N14" i="5"/>
  <c r="Q15" i="5"/>
  <c r="N12" i="5"/>
  <c r="N11" i="5"/>
  <c r="R23" i="10" l="1"/>
  <c r="Q23" i="10"/>
  <c r="Q24" i="10"/>
  <c r="R24" i="10" s="1"/>
  <c r="N25" i="10"/>
  <c r="P25" i="10" s="1"/>
  <c r="Q25" i="10" s="1"/>
  <c r="R25" i="10" s="1"/>
  <c r="M26" i="10"/>
  <c r="L25" i="10"/>
  <c r="I26" i="10"/>
  <c r="J26" i="10" s="1"/>
  <c r="I27" i="10"/>
  <c r="J27" i="10" s="1"/>
  <c r="L27" i="10" s="1"/>
  <c r="L24" i="10"/>
  <c r="I28" i="10"/>
  <c r="J28" i="10" s="1"/>
  <c r="K28" i="10" s="1"/>
  <c r="L40" i="10"/>
  <c r="K44" i="10"/>
  <c r="L39" i="10"/>
  <c r="L42" i="10"/>
  <c r="S55" i="10"/>
  <c r="U55" i="10"/>
  <c r="T57" i="10"/>
  <c r="U57" i="10"/>
  <c r="U53" i="10"/>
  <c r="T53" i="10"/>
  <c r="S53" i="10"/>
  <c r="T58" i="10"/>
  <c r="U58" i="10"/>
  <c r="S54" i="10"/>
  <c r="T54" i="10"/>
  <c r="U56" i="10"/>
  <c r="S56" i="10"/>
  <c r="T23" i="10"/>
  <c r="S23" i="10"/>
  <c r="U23" i="10"/>
  <c r="T42" i="10"/>
  <c r="S42" i="10"/>
  <c r="T39" i="10"/>
  <c r="S39" i="10"/>
  <c r="U39" i="10"/>
  <c r="T40" i="10"/>
  <c r="S40" i="10"/>
  <c r="T43" i="10"/>
  <c r="S43" i="10"/>
  <c r="T44" i="10"/>
  <c r="S44" i="10"/>
  <c r="U42" i="10"/>
  <c r="T41" i="10"/>
  <c r="S41" i="10"/>
  <c r="U40" i="10"/>
  <c r="U11" i="10"/>
  <c r="U10" i="10"/>
  <c r="T12" i="10"/>
  <c r="U12" i="10"/>
  <c r="T13" i="10"/>
  <c r="U13" i="10"/>
  <c r="T10" i="10"/>
  <c r="U14" i="10"/>
  <c r="T14" i="10"/>
  <c r="S15" i="10"/>
  <c r="T15" i="10"/>
  <c r="U15" i="10"/>
  <c r="S14" i="10"/>
  <c r="Q17" i="5"/>
  <c r="P16" i="5"/>
  <c r="Q16" i="5"/>
  <c r="Q10" i="5"/>
  <c r="Q13" i="5"/>
  <c r="P14" i="5"/>
  <c r="Q14" i="5"/>
  <c r="P11" i="5"/>
  <c r="Q11" i="5"/>
  <c r="P12" i="5"/>
  <c r="Q12" i="5"/>
  <c r="P9" i="5"/>
  <c r="U24" i="10" l="1"/>
  <c r="T24" i="10"/>
  <c r="S24" i="10"/>
  <c r="M27" i="10"/>
  <c r="N26" i="10"/>
  <c r="P26" i="10" s="1"/>
  <c r="Q26" i="10" s="1"/>
  <c r="R26" i="10" s="1"/>
  <c r="S26" i="10" s="1"/>
  <c r="U25" i="10"/>
  <c r="T25" i="10"/>
  <c r="S25" i="10"/>
  <c r="K27" i="10"/>
  <c r="K26" i="10"/>
  <c r="L26" i="10"/>
  <c r="L28" i="10"/>
  <c r="M28" i="10" l="1"/>
  <c r="N28" i="10" s="1"/>
  <c r="P28" i="10" s="1"/>
  <c r="Q28" i="10" s="1"/>
  <c r="R28" i="10" s="1"/>
  <c r="T28" i="10" s="1"/>
  <c r="N27" i="10"/>
  <c r="P27" i="10" s="1"/>
  <c r="Q27" i="10" s="1"/>
  <c r="R27" i="10" s="1"/>
  <c r="T26" i="10"/>
  <c r="U26" i="10"/>
  <c r="S28" i="10"/>
  <c r="U28" i="10"/>
  <c r="U27" i="10" l="1"/>
  <c r="T27" i="10"/>
  <c r="S27" i="10"/>
</calcChain>
</file>

<file path=xl/sharedStrings.xml><?xml version="1.0" encoding="utf-8"?>
<sst xmlns="http://schemas.openxmlformats.org/spreadsheetml/2006/main" count="519" uniqueCount="397">
  <si>
    <t>sku维度的指标统计</t>
    <phoneticPr fontId="1" type="noConversion"/>
  </si>
  <si>
    <t>字段名</t>
    <phoneticPr fontId="1" type="noConversion"/>
  </si>
  <si>
    <t>统计逻辑</t>
    <phoneticPr fontId="1" type="noConversion"/>
  </si>
  <si>
    <t>指标</t>
    <phoneticPr fontId="1" type="noConversion"/>
  </si>
  <si>
    <t>sku_review_count</t>
  </si>
  <si>
    <t>sku的评论数</t>
  </si>
  <si>
    <t>count(DISTINCT review_id)</t>
  </si>
  <si>
    <t>计算公式</t>
    <phoneticPr fontId="1" type="noConversion"/>
  </si>
  <si>
    <t>该SKU下的所有评论条数之和</t>
    <phoneticPr fontId="1" type="noConversion"/>
  </si>
  <si>
    <t>sku_one_star</t>
  </si>
  <si>
    <t>sum(Case star When '1' Then 1 Else 0 End)</t>
  </si>
  <si>
    <t>sum(Case star When '2' Then 1 Else 0 End)</t>
    <phoneticPr fontId="1" type="noConversion"/>
  </si>
  <si>
    <t>sum(Case star When '3' Then 1 Else 0 End)</t>
    <phoneticPr fontId="1" type="noConversion"/>
  </si>
  <si>
    <t>sum(Case star When '4' Then 1 Else 0 End)</t>
    <phoneticPr fontId="1" type="noConversion"/>
  </si>
  <si>
    <t>sum(Case star When '5' Then 1 Else 0 End)</t>
    <phoneticPr fontId="1" type="noConversion"/>
  </si>
  <si>
    <t>sku_two_star</t>
  </si>
  <si>
    <t>sku_three_star</t>
    <phoneticPr fontId="1" type="noConversion"/>
  </si>
  <si>
    <t>sku_four_star</t>
    <phoneticPr fontId="1" type="noConversion"/>
  </si>
  <si>
    <t>sku_five_star</t>
    <phoneticPr fontId="1" type="noConversion"/>
  </si>
  <si>
    <t>dwd_sku_info</t>
    <phoneticPr fontId="1" type="noConversion"/>
  </si>
  <si>
    <t>dwm_sku_day</t>
  </si>
  <si>
    <t>近1天新增库存总数</t>
  </si>
  <si>
    <t>近1天新增sku评论数</t>
  </si>
  <si>
    <t>sku_originalgmv_add_1day</t>
  </si>
  <si>
    <t>近1天新增sku原价销售额</t>
  </si>
  <si>
    <t>sku_salegmv_add_1day</t>
  </si>
  <si>
    <t>近1天新增sku折扣价销售额</t>
  </si>
  <si>
    <t>inventory_add_1day</t>
  </si>
  <si>
    <t>sku_review_add_1day</t>
    <phoneticPr fontId="1" type="noConversion"/>
  </si>
  <si>
    <t>出处表</t>
    <phoneticPr fontId="1" type="noConversion"/>
  </si>
  <si>
    <t>t2.inventory_count - t1.inventory_count</t>
    <phoneticPr fontId="1" type="noConversion"/>
  </si>
  <si>
    <t>t1.sku_review_count - t2.sku_review_count</t>
    <phoneticPr fontId="1" type="noConversion"/>
  </si>
  <si>
    <t>t1.original_price * (t1.sku_review_count - t2.sku_review_count )</t>
    <phoneticPr fontId="1" type="noConversion"/>
  </si>
  <si>
    <t>t1.sale_price * (t1.sku_review_count - t2.sku_review_count )</t>
    <phoneticPr fontId="1" type="noConversion"/>
  </si>
  <si>
    <t>产品维度的指标统计</t>
    <phoneticPr fontId="1" type="noConversion"/>
  </si>
  <si>
    <t>sku数量</t>
  </si>
  <si>
    <t>sku_count</t>
    <phoneticPr fontId="1" type="noConversion"/>
  </si>
  <si>
    <t>count(Distinct sku_id)</t>
  </si>
  <si>
    <t>review_count</t>
  </si>
  <si>
    <t>产品原价均价</t>
  </si>
  <si>
    <t>产品折扣均价</t>
  </si>
  <si>
    <t>sale_price_avg</t>
  </si>
  <si>
    <t>original_price_gmv</t>
  </si>
  <si>
    <t>avg(sku_original_price)</t>
  </si>
  <si>
    <t>avg(sku_sale_price)</t>
  </si>
  <si>
    <t>折扣价销售额</t>
  </si>
  <si>
    <t>sale_price_gmv</t>
  </si>
  <si>
    <t>original_price_avg</t>
  </si>
  <si>
    <t>one_star</t>
  </si>
  <si>
    <t>two_star</t>
  </si>
  <si>
    <t>three_star</t>
  </si>
  <si>
    <t>four_star</t>
  </si>
  <si>
    <t>five_star</t>
  </si>
  <si>
    <t xml:space="preserve">sum(sku_one_star)   </t>
  </si>
  <si>
    <t xml:space="preserve">sum(sku_two_star)   </t>
  </si>
  <si>
    <t xml:space="preserve">sum(sku_three_star) </t>
  </si>
  <si>
    <t xml:space="preserve">sum(sku_four_star)  </t>
  </si>
  <si>
    <t xml:space="preserve">sum(sku_five_star)  </t>
  </si>
  <si>
    <t>sum(sku_originalgmv_add_1day)</t>
  </si>
  <si>
    <t xml:space="preserve">sum(sku_salegmv_add_1day)    </t>
  </si>
  <si>
    <t>dwd_new_item</t>
    <phoneticPr fontId="1" type="noConversion"/>
  </si>
  <si>
    <t>该产品下的sku条数之和</t>
    <phoneticPr fontId="1" type="noConversion"/>
  </si>
  <si>
    <t>近1天新增sku原价销售额之和</t>
    <phoneticPr fontId="1" type="noConversion"/>
  </si>
  <si>
    <t>近1天新增sku折扣价销售额之和</t>
    <phoneticPr fontId="1" type="noConversion"/>
  </si>
  <si>
    <t>review_add_1day</t>
  </si>
  <si>
    <t>sku_add_1day</t>
  </si>
  <si>
    <t>itemScore_add_1day</t>
  </si>
  <si>
    <t>近1天新增折扣价销售额</t>
  </si>
  <si>
    <t>近1天的新增有文本评论数</t>
  </si>
  <si>
    <t>originalGmv_add_7day</t>
  </si>
  <si>
    <t>originalGmv_add_30day</t>
  </si>
  <si>
    <t>saleGmv_add_1day</t>
  </si>
  <si>
    <t>saleGmv_add_7day</t>
  </si>
  <si>
    <t>saleGmv_add_30day</t>
  </si>
  <si>
    <t>review_add_7day</t>
  </si>
  <si>
    <t>review_add_30day</t>
  </si>
  <si>
    <t>review_add_pre_1day</t>
  </si>
  <si>
    <t>review_add_pre_7day</t>
  </si>
  <si>
    <t>review_add_pre_30day</t>
  </si>
  <si>
    <t>reviewAdd_addRate_7day</t>
  </si>
  <si>
    <t>reviewAdd_addRate_30day</t>
  </si>
  <si>
    <t>reviewAdd_avg_7day</t>
    <phoneticPr fontId="1" type="noConversion"/>
  </si>
  <si>
    <t>reviewAdd_avg_30day</t>
  </si>
  <si>
    <t>近7天新增评论增长率</t>
    <phoneticPr fontId="1" type="noConversion"/>
  </si>
  <si>
    <t>近30天新增评论增长率</t>
    <phoneticPr fontId="1" type="noConversion"/>
  </si>
  <si>
    <t>近30天平均新增评论数</t>
  </si>
  <si>
    <t>近7天平均新增评论数增长率</t>
  </si>
  <si>
    <r>
      <t>近</t>
    </r>
    <r>
      <rPr>
        <sz val="9"/>
        <rFont val="Consolas"/>
        <family val="3"/>
      </rPr>
      <t>1</t>
    </r>
    <r>
      <rPr>
        <sz val="9"/>
        <rFont val="Arial"/>
        <family val="2"/>
      </rPr>
      <t>天新增原价销售额</t>
    </r>
  </si>
  <si>
    <r>
      <t>近</t>
    </r>
    <r>
      <rPr>
        <sz val="9"/>
        <rFont val="Consolas"/>
        <family val="3"/>
      </rPr>
      <t>7</t>
    </r>
    <r>
      <rPr>
        <sz val="9"/>
        <rFont val="Arial"/>
        <family val="2"/>
      </rPr>
      <t>天新增原价销售额</t>
    </r>
  </si>
  <si>
    <r>
      <t>近</t>
    </r>
    <r>
      <rPr>
        <sz val="9"/>
        <rFont val="Consolas"/>
        <family val="3"/>
      </rPr>
      <t>30</t>
    </r>
    <r>
      <rPr>
        <sz val="9"/>
        <rFont val="Arial"/>
        <family val="2"/>
      </rPr>
      <t>天新增原价销售额</t>
    </r>
  </si>
  <si>
    <r>
      <t>近</t>
    </r>
    <r>
      <rPr>
        <sz val="9"/>
        <rFont val="Consolas"/>
        <family val="3"/>
      </rPr>
      <t>7</t>
    </r>
    <r>
      <rPr>
        <sz val="9"/>
        <rFont val="Arial"/>
        <family val="2"/>
      </rPr>
      <t>天新增折扣价销售额</t>
    </r>
  </si>
  <si>
    <r>
      <t>近</t>
    </r>
    <r>
      <rPr>
        <sz val="9"/>
        <rFont val="Consolas"/>
        <family val="3"/>
      </rPr>
      <t>30</t>
    </r>
    <r>
      <rPr>
        <sz val="9"/>
        <rFont val="Arial"/>
        <family val="2"/>
      </rPr>
      <t>天新增折扣价销售额</t>
    </r>
  </si>
  <si>
    <t>dwm_itemwithcat_30day</t>
    <phoneticPr fontId="1" type="noConversion"/>
  </si>
  <si>
    <t>salePriceAvg_add_1day</t>
    <phoneticPr fontId="1" type="noConversion"/>
  </si>
  <si>
    <t xml:space="preserve">T日折扣价 - (T-1)日折扣价 </t>
    <phoneticPr fontId="1" type="noConversion"/>
  </si>
  <si>
    <t>originalGmv_add_1day</t>
    <phoneticPr fontId="1" type="noConversion"/>
  </si>
  <si>
    <t>原价销售额</t>
    <phoneticPr fontId="1" type="noConversion"/>
  </si>
  <si>
    <r>
      <rPr>
        <sz val="9"/>
        <rFont val="微软雅黑"/>
        <family val="2"/>
        <charset val="134"/>
      </rPr>
      <t>近</t>
    </r>
    <r>
      <rPr>
        <sz val="9"/>
        <rFont val="Consolas"/>
        <family val="3"/>
      </rPr>
      <t>1</t>
    </r>
    <r>
      <rPr>
        <sz val="9"/>
        <rFont val="微软雅黑"/>
        <family val="2"/>
        <charset val="134"/>
      </rPr>
      <t>天新增折扣价销售额</t>
    </r>
    <phoneticPr fontId="1" type="noConversion"/>
  </si>
  <si>
    <t xml:space="preserve">T日累计评论数 - (T-1)日累计评论数 </t>
    <phoneticPr fontId="1" type="noConversion"/>
  </si>
  <si>
    <t xml:space="preserve">(T-1)日累计评论数 - (T-2)日累计评论数 </t>
    <phoneticPr fontId="1" type="noConversion"/>
  </si>
  <si>
    <t>近1天新增评论增长率</t>
    <phoneticPr fontId="1" type="noConversion"/>
  </si>
  <si>
    <t>reviewAdd_addRate_1day</t>
    <phoneticPr fontId="1" type="noConversion"/>
  </si>
  <si>
    <t>7天内的近1天新增评论数之和</t>
    <phoneticPr fontId="1" type="noConversion"/>
  </si>
  <si>
    <t>30天内的近1天新增评论数之和</t>
    <phoneticPr fontId="1" type="noConversion"/>
  </si>
  <si>
    <t>近7天平均新增评论数</t>
    <phoneticPr fontId="1" type="noConversion"/>
  </si>
  <si>
    <t>reviewAdd_quiteAdd_1day</t>
    <phoneticPr fontId="1" type="noConversion"/>
  </si>
  <si>
    <t>近1天新增评论数 - 上1天新增评论数</t>
    <phoneticPr fontId="1" type="noConversion"/>
  </si>
  <si>
    <t>评论总数</t>
  </si>
  <si>
    <t>近1天的新增评论总数</t>
  </si>
  <si>
    <t>近7天的新增评论总数</t>
  </si>
  <si>
    <t>近30天的新增评论总数</t>
  </si>
  <si>
    <t>上1天新增评论总数</t>
  </si>
  <si>
    <t>上7天新增评论总数</t>
  </si>
  <si>
    <t>上30天新增评论总数</t>
  </si>
  <si>
    <t>近7天的新增评论总数 / 7</t>
  </si>
  <si>
    <t>近30天的新增评论总数 / 30</t>
  </si>
  <si>
    <t>新增评论数较昨日增长</t>
  </si>
  <si>
    <t>textReview_add_1day</t>
    <phoneticPr fontId="1" type="noConversion"/>
  </si>
  <si>
    <t>T日SKU总数 - (T-1)日SKU总数</t>
    <phoneticPr fontId="1" type="noConversion"/>
  </si>
  <si>
    <t>近1天的新增产品评分(平均星级)</t>
    <phoneticPr fontId="1" type="noConversion"/>
  </si>
  <si>
    <t>T日产品评分 - (T-1)日产品评分</t>
    <phoneticPr fontId="1" type="noConversion"/>
  </si>
  <si>
    <t xml:space="preserve">T日累计有文本评论 - (T-1)日累计有文本评论 </t>
    <phoneticPr fontId="1" type="noConversion"/>
  </si>
  <si>
    <t>新增SKU数较昨日增长</t>
    <phoneticPr fontId="1" type="noConversion"/>
  </si>
  <si>
    <t>近1天的新增sku数</t>
    <phoneticPr fontId="1" type="noConversion"/>
  </si>
  <si>
    <t>近1天新增sku数 - 上1天新增sku数</t>
    <phoneticPr fontId="1" type="noConversion"/>
  </si>
  <si>
    <t>skuAdd_quiteAdd_1day</t>
    <phoneticPr fontId="1" type="noConversion"/>
  </si>
  <si>
    <r>
      <t>sum(Case When dt = '</t>
    </r>
    <r>
      <rPr>
        <i/>
        <sz val="9"/>
        <rFont val="Consolas"/>
        <family val="3"/>
      </rPr>
      <t>$</t>
    </r>
    <r>
      <rPr>
        <sz val="9"/>
        <rFont val="Consolas"/>
        <family val="3"/>
      </rPr>
      <t xml:space="preserve">{DT[0]}' Then original_price_gmv Else 0 End) </t>
    </r>
  </si>
  <si>
    <r>
      <t>sum(Case When dt &lt;= '</t>
    </r>
    <r>
      <rPr>
        <i/>
        <sz val="9"/>
        <rFont val="Consolas"/>
        <family val="3"/>
      </rPr>
      <t>$</t>
    </r>
    <r>
      <rPr>
        <sz val="9"/>
        <rFont val="Consolas"/>
        <family val="3"/>
      </rPr>
      <t>{DT[0]}' And dt &gt;= '</t>
    </r>
    <r>
      <rPr>
        <i/>
        <sz val="9"/>
        <rFont val="Consolas"/>
        <family val="3"/>
      </rPr>
      <t>$</t>
    </r>
    <r>
      <rPr>
        <sz val="9"/>
        <rFont val="Consolas"/>
        <family val="3"/>
      </rPr>
      <t xml:space="preserve">{DT[6]}' Then nvl(original_price_gmv, 0) Else 0 End)   </t>
    </r>
  </si>
  <si>
    <r>
      <t>sum(Case When dt &lt;= '</t>
    </r>
    <r>
      <rPr>
        <i/>
        <sz val="9"/>
        <rFont val="Consolas"/>
        <family val="3"/>
      </rPr>
      <t>$</t>
    </r>
    <r>
      <rPr>
        <sz val="9"/>
        <rFont val="Consolas"/>
        <family val="3"/>
      </rPr>
      <t>{DT[0]}' And dt &gt;= '</t>
    </r>
    <r>
      <rPr>
        <i/>
        <sz val="9"/>
        <rFont val="Consolas"/>
        <family val="3"/>
      </rPr>
      <t>$</t>
    </r>
    <r>
      <rPr>
        <sz val="9"/>
        <rFont val="Consolas"/>
        <family val="3"/>
      </rPr>
      <t xml:space="preserve">{DT[29]}' Then nvl(original_price_gmv, 0) Else 0 End)   </t>
    </r>
  </si>
  <si>
    <r>
      <t>sum(Case When dt = '</t>
    </r>
    <r>
      <rPr>
        <i/>
        <sz val="9"/>
        <rFont val="Consolas"/>
        <family val="3"/>
      </rPr>
      <t>$</t>
    </r>
    <r>
      <rPr>
        <sz val="9"/>
        <rFont val="Consolas"/>
        <family val="3"/>
      </rPr>
      <t xml:space="preserve">{DT[0]}' Then sale_price_gmv Else 0 End)                               </t>
    </r>
  </si>
  <si>
    <r>
      <t>sum(Case When dt &lt;= '</t>
    </r>
    <r>
      <rPr>
        <i/>
        <sz val="9"/>
        <rFont val="Consolas"/>
        <family val="3"/>
      </rPr>
      <t>$</t>
    </r>
    <r>
      <rPr>
        <sz val="9"/>
        <rFont val="Consolas"/>
        <family val="3"/>
      </rPr>
      <t>{DT[0]}' And dt &gt;= '</t>
    </r>
    <r>
      <rPr>
        <i/>
        <sz val="9"/>
        <rFont val="Consolas"/>
        <family val="3"/>
      </rPr>
      <t>$</t>
    </r>
    <r>
      <rPr>
        <sz val="9"/>
        <rFont val="Consolas"/>
        <family val="3"/>
      </rPr>
      <t xml:space="preserve">{DT[6]}' Then nvl(sale_price_gmv, 0) Else 0 End) </t>
    </r>
  </si>
  <si>
    <r>
      <t>sum(Case When dt &lt;= '</t>
    </r>
    <r>
      <rPr>
        <i/>
        <sz val="9"/>
        <rFont val="Consolas"/>
        <family val="3"/>
      </rPr>
      <t>$</t>
    </r>
    <r>
      <rPr>
        <sz val="9"/>
        <rFont val="Consolas"/>
        <family val="3"/>
      </rPr>
      <t>{DT[0]}' And dt &gt;= '</t>
    </r>
    <r>
      <rPr>
        <i/>
        <sz val="9"/>
        <rFont val="Consolas"/>
        <family val="3"/>
      </rPr>
      <t>$</t>
    </r>
    <r>
      <rPr>
        <sz val="9"/>
        <rFont val="Consolas"/>
        <family val="3"/>
      </rPr>
      <t>{DT[29]}' Then nvl(sale_price_gmv, 0) Else 0 End)</t>
    </r>
  </si>
  <si>
    <t>当天的sku原价销售额</t>
    <phoneticPr fontId="1" type="noConversion"/>
  </si>
  <si>
    <t>7天内的每天sku原价销售额之和</t>
    <phoneticPr fontId="1" type="noConversion"/>
  </si>
  <si>
    <t>30天内的每天sku原价销售额之和</t>
    <phoneticPr fontId="1" type="noConversion"/>
  </si>
  <si>
    <t>当天的sku折扣价销售额</t>
    <phoneticPr fontId="1" type="noConversion"/>
  </si>
  <si>
    <t>7天内的每天sku折扣价销售额之和</t>
    <phoneticPr fontId="1" type="noConversion"/>
  </si>
  <si>
    <t>30天内的每天sku折扣价销售额之和</t>
    <phoneticPr fontId="1" type="noConversion"/>
  </si>
  <si>
    <t>item_add_1day</t>
  </si>
  <si>
    <t>item_add_30day</t>
  </si>
  <si>
    <t>item_addrate_7day</t>
  </si>
  <si>
    <t>item_addrate_30day</t>
  </si>
  <si>
    <t>itemadd_avg_7day</t>
  </si>
  <si>
    <t>itemadd_avg_30day</t>
  </si>
  <si>
    <t>itemreviewtype_add_7day</t>
  </si>
  <si>
    <t>itemreviewtype_add_30day</t>
  </si>
  <si>
    <t>itemreviewtype_addrate_7day</t>
  </si>
  <si>
    <t>itemreviewtype_addrate_30day</t>
  </si>
  <si>
    <t>item_reviewrate_7day</t>
  </si>
  <si>
    <t>item_reviewrate_30ay</t>
  </si>
  <si>
    <t>salepriceavg_add_1day</t>
  </si>
  <si>
    <t>原价均价</t>
  </si>
  <si>
    <t>itemreviewtype_saleprice_avg</t>
  </si>
  <si>
    <t>itemreviewtype_origprice_avg</t>
  </si>
  <si>
    <t>itemrevieworiginalpriceavg_add_1day</t>
  </si>
  <si>
    <t>itemreviewsalepriceavg_add_1day</t>
  </si>
  <si>
    <t>有评论产品折扣均价</t>
  </si>
  <si>
    <t>有评论产品原价均价</t>
  </si>
  <si>
    <r>
      <t>近</t>
    </r>
    <r>
      <rPr>
        <sz val="9"/>
        <rFont val="Consolas"/>
        <family val="3"/>
      </rPr>
      <t>7</t>
    </r>
    <r>
      <rPr>
        <sz val="9"/>
        <rFont val="Arial"/>
        <family val="2"/>
      </rPr>
      <t>天新增产品数</t>
    </r>
  </si>
  <si>
    <r>
      <t>近</t>
    </r>
    <r>
      <rPr>
        <sz val="9"/>
        <rFont val="Consolas"/>
        <family val="3"/>
      </rPr>
      <t>30</t>
    </r>
    <r>
      <rPr>
        <sz val="9"/>
        <rFont val="Arial"/>
        <family val="2"/>
      </rPr>
      <t>天新增产品数</t>
    </r>
  </si>
  <si>
    <r>
      <t>近</t>
    </r>
    <r>
      <rPr>
        <sz val="9"/>
        <rFont val="Consolas"/>
        <family val="3"/>
      </rPr>
      <t>1</t>
    </r>
    <r>
      <rPr>
        <sz val="9"/>
        <rFont val="Arial"/>
        <family val="2"/>
      </rPr>
      <t>天产品增长率</t>
    </r>
  </si>
  <si>
    <r>
      <t>近</t>
    </r>
    <r>
      <rPr>
        <sz val="9"/>
        <rFont val="Consolas"/>
        <family val="3"/>
      </rPr>
      <t>7</t>
    </r>
    <r>
      <rPr>
        <sz val="9"/>
        <rFont val="Arial"/>
        <family val="2"/>
      </rPr>
      <t>天产品增长率</t>
    </r>
  </si>
  <si>
    <r>
      <t>近</t>
    </r>
    <r>
      <rPr>
        <sz val="9"/>
        <rFont val="Consolas"/>
        <family val="3"/>
      </rPr>
      <t>30</t>
    </r>
    <r>
      <rPr>
        <sz val="9"/>
        <rFont val="Arial"/>
        <family val="2"/>
      </rPr>
      <t>天产品增长率</t>
    </r>
  </si>
  <si>
    <r>
      <t>近</t>
    </r>
    <r>
      <rPr>
        <sz val="9"/>
        <rFont val="Consolas"/>
        <family val="3"/>
      </rPr>
      <t>1</t>
    </r>
    <r>
      <rPr>
        <sz val="9"/>
        <rFont val="Arial"/>
        <family val="2"/>
      </rPr>
      <t>天平均新增产品数</t>
    </r>
  </si>
  <si>
    <r>
      <t>近</t>
    </r>
    <r>
      <rPr>
        <sz val="9"/>
        <rFont val="Consolas"/>
        <family val="3"/>
      </rPr>
      <t>7</t>
    </r>
    <r>
      <rPr>
        <sz val="9"/>
        <rFont val="Arial"/>
        <family val="2"/>
      </rPr>
      <t>天平均新增产品数</t>
    </r>
  </si>
  <si>
    <r>
      <t>近</t>
    </r>
    <r>
      <rPr>
        <sz val="9"/>
        <rFont val="Consolas"/>
        <family val="3"/>
      </rPr>
      <t>30</t>
    </r>
    <r>
      <rPr>
        <sz val="9"/>
        <rFont val="Arial"/>
        <family val="2"/>
      </rPr>
      <t>天平均新增产品数</t>
    </r>
  </si>
  <si>
    <r>
      <t>近</t>
    </r>
    <r>
      <rPr>
        <sz val="9"/>
        <rFont val="Consolas"/>
        <family val="3"/>
      </rPr>
      <t>7</t>
    </r>
    <r>
      <rPr>
        <sz val="9"/>
        <rFont val="Arial"/>
        <family val="2"/>
      </rPr>
      <t>天新增有评论产品数</t>
    </r>
  </si>
  <si>
    <r>
      <t>近</t>
    </r>
    <r>
      <rPr>
        <sz val="9"/>
        <rFont val="Consolas"/>
        <family val="3"/>
      </rPr>
      <t>30</t>
    </r>
    <r>
      <rPr>
        <sz val="9"/>
        <rFont val="Arial"/>
        <family val="2"/>
      </rPr>
      <t>天新增有评论产品数</t>
    </r>
  </si>
  <si>
    <r>
      <t>近</t>
    </r>
    <r>
      <rPr>
        <sz val="9"/>
        <rFont val="Consolas"/>
        <family val="3"/>
      </rPr>
      <t>7</t>
    </r>
    <r>
      <rPr>
        <sz val="9"/>
        <rFont val="Arial"/>
        <family val="2"/>
      </rPr>
      <t>天有评论产品增长率</t>
    </r>
  </si>
  <si>
    <r>
      <t>近</t>
    </r>
    <r>
      <rPr>
        <sz val="9"/>
        <rFont val="Consolas"/>
        <family val="3"/>
      </rPr>
      <t>30</t>
    </r>
    <r>
      <rPr>
        <sz val="9"/>
        <rFont val="Arial"/>
        <family val="2"/>
      </rPr>
      <t>天有评论产品增长率</t>
    </r>
  </si>
  <si>
    <r>
      <t>近</t>
    </r>
    <r>
      <rPr>
        <sz val="9"/>
        <rFont val="Consolas"/>
        <family val="3"/>
      </rPr>
      <t>1</t>
    </r>
    <r>
      <rPr>
        <sz val="9"/>
        <rFont val="Arial"/>
        <family val="2"/>
      </rPr>
      <t>天产品评论率</t>
    </r>
  </si>
  <si>
    <r>
      <t>近</t>
    </r>
    <r>
      <rPr>
        <sz val="9"/>
        <rFont val="Consolas"/>
        <family val="3"/>
      </rPr>
      <t>7</t>
    </r>
    <r>
      <rPr>
        <sz val="9"/>
        <rFont val="Arial"/>
        <family val="2"/>
      </rPr>
      <t>天产品评论率</t>
    </r>
  </si>
  <si>
    <r>
      <t>近</t>
    </r>
    <r>
      <rPr>
        <sz val="9"/>
        <rFont val="Consolas"/>
        <family val="3"/>
      </rPr>
      <t>30</t>
    </r>
    <r>
      <rPr>
        <sz val="9"/>
        <rFont val="Arial"/>
        <family val="2"/>
      </rPr>
      <t>天产品评论率</t>
    </r>
  </si>
  <si>
    <r>
      <t>近</t>
    </r>
    <r>
      <rPr>
        <sz val="9"/>
        <rFont val="Consolas"/>
        <family val="3"/>
      </rPr>
      <t>1</t>
    </r>
    <r>
      <rPr>
        <sz val="9"/>
        <rFont val="Arial"/>
        <family val="2"/>
      </rPr>
      <t>天的新增原价均价</t>
    </r>
  </si>
  <si>
    <r>
      <t>近</t>
    </r>
    <r>
      <rPr>
        <sz val="9"/>
        <rFont val="Consolas"/>
        <family val="3"/>
      </rPr>
      <t>1</t>
    </r>
    <r>
      <rPr>
        <sz val="9"/>
        <rFont val="Arial"/>
        <family val="2"/>
      </rPr>
      <t>天的新增折扣均价</t>
    </r>
  </si>
  <si>
    <r>
      <t>近</t>
    </r>
    <r>
      <rPr>
        <sz val="9"/>
        <rFont val="Consolas"/>
        <family val="3"/>
      </rPr>
      <t>1</t>
    </r>
    <r>
      <rPr>
        <sz val="9"/>
        <rFont val="Arial"/>
        <family val="2"/>
      </rPr>
      <t>天的新增有评论产品折扣均价</t>
    </r>
  </si>
  <si>
    <r>
      <t>近</t>
    </r>
    <r>
      <rPr>
        <sz val="9"/>
        <rFont val="Consolas"/>
        <family val="3"/>
      </rPr>
      <t>1</t>
    </r>
    <r>
      <rPr>
        <sz val="9"/>
        <rFont val="Arial"/>
        <family val="2"/>
      </rPr>
      <t>天的新增有评论产品原价均价</t>
    </r>
  </si>
  <si>
    <t>item_add_7day</t>
    <phoneticPr fontId="1" type="noConversion"/>
  </si>
  <si>
    <r>
      <rPr>
        <sz val="9"/>
        <rFont val="微软雅黑"/>
        <family val="2"/>
        <charset val="134"/>
      </rPr>
      <t>近</t>
    </r>
    <r>
      <rPr>
        <sz val="9"/>
        <rFont val="Consolas"/>
        <family val="3"/>
      </rPr>
      <t>1</t>
    </r>
    <r>
      <rPr>
        <sz val="9"/>
        <rFont val="微软雅黑"/>
        <family val="2"/>
        <charset val="134"/>
      </rPr>
      <t>天新增产品数</t>
    </r>
    <phoneticPr fontId="1" type="noConversion"/>
  </si>
  <si>
    <t>T日累计产品数 - (T-1)日累计产品数</t>
    <phoneticPr fontId="1" type="noConversion"/>
  </si>
  <si>
    <t>7天内的近1天新增产品数之和</t>
    <phoneticPr fontId="1" type="noConversion"/>
  </si>
  <si>
    <t>item_addrate_1day</t>
    <phoneticPr fontId="1" type="noConversion"/>
  </si>
  <si>
    <t>itemadd_avg_1day</t>
    <phoneticPr fontId="1" type="noConversion"/>
  </si>
  <si>
    <r>
      <rPr>
        <sz val="9"/>
        <rFont val="微软雅黑"/>
        <family val="2"/>
        <charset val="134"/>
      </rPr>
      <t>近</t>
    </r>
    <r>
      <rPr>
        <sz val="9"/>
        <rFont val="Consolas"/>
        <family val="3"/>
      </rPr>
      <t>1</t>
    </r>
    <r>
      <rPr>
        <sz val="9"/>
        <rFont val="微软雅黑"/>
        <family val="2"/>
        <charset val="134"/>
      </rPr>
      <t>天新增产品数</t>
    </r>
    <r>
      <rPr>
        <sz val="9"/>
        <rFont val="Arial"/>
        <family val="2"/>
        <charset val="134"/>
      </rPr>
      <t xml:space="preserve"> / 1</t>
    </r>
    <phoneticPr fontId="1" type="noConversion"/>
  </si>
  <si>
    <r>
      <rPr>
        <sz val="9"/>
        <rFont val="微软雅黑"/>
        <family val="2"/>
        <charset val="134"/>
      </rPr>
      <t>近</t>
    </r>
    <r>
      <rPr>
        <sz val="9"/>
        <rFont val="Consolas"/>
        <family val="3"/>
      </rPr>
      <t>7</t>
    </r>
    <r>
      <rPr>
        <sz val="9"/>
        <rFont val="微软雅黑"/>
        <family val="2"/>
        <charset val="134"/>
      </rPr>
      <t>天新增产品数</t>
    </r>
    <r>
      <rPr>
        <sz val="9"/>
        <rFont val="Arial"/>
        <family val="2"/>
      </rPr>
      <t xml:space="preserve"> / 7</t>
    </r>
    <phoneticPr fontId="1" type="noConversion"/>
  </si>
  <si>
    <r>
      <rPr>
        <sz val="9"/>
        <rFont val="微软雅黑"/>
        <family val="2"/>
        <charset val="134"/>
      </rPr>
      <t>近</t>
    </r>
    <r>
      <rPr>
        <sz val="9"/>
        <rFont val="Consolas"/>
        <family val="3"/>
      </rPr>
      <t>30</t>
    </r>
    <r>
      <rPr>
        <sz val="9"/>
        <rFont val="微软雅黑"/>
        <family val="2"/>
        <charset val="134"/>
      </rPr>
      <t>天新增产品数</t>
    </r>
    <r>
      <rPr>
        <sz val="9"/>
        <rFont val="Arial"/>
        <family val="2"/>
      </rPr>
      <t xml:space="preserve"> / 30</t>
    </r>
    <phoneticPr fontId="1" type="noConversion"/>
  </si>
  <si>
    <t>review_add_1day</t>
    <phoneticPr fontId="1" type="noConversion"/>
  </si>
  <si>
    <t>近1天的新增评论总数</t>
    <phoneticPr fontId="1" type="noConversion"/>
  </si>
  <si>
    <t>review_add_7day</t>
    <phoneticPr fontId="1" type="noConversion"/>
  </si>
  <si>
    <t>(近1天新增评论数 - 上1天新增评论总数) / 上1天新增评论总数 * 100</t>
    <phoneticPr fontId="1" type="noConversion"/>
  </si>
  <si>
    <t>(近7天新增评论数 - 上7天新增评论总数) / 上7天新增评论总数 * 100</t>
    <phoneticPr fontId="1" type="noConversion"/>
  </si>
  <si>
    <t>(近30天新增评论数 - 上30天新增评论总数) / 上30天新增评论总数 * 100</t>
    <phoneticPr fontId="1" type="noConversion"/>
  </si>
  <si>
    <t>reviewAdd_avg_addRate_7day</t>
    <phoneticPr fontId="1" type="noConversion"/>
  </si>
  <si>
    <t>(近7天平均新增评论数 - 上7天平均新增评论数) / 上7天平均新增评论数 * 100</t>
    <phoneticPr fontId="1" type="noConversion"/>
  </si>
  <si>
    <t>(近1天新增产品数 - 上1天新增产品数) / 上1天新增产品数 * 100</t>
    <phoneticPr fontId="1" type="noConversion"/>
  </si>
  <si>
    <t>(近7天新增产品数 - 上7天新增产品数) / 上7天新增产品数 * 100</t>
    <phoneticPr fontId="1" type="noConversion"/>
  </si>
  <si>
    <t>(近30天新增产品数 - 上30天新增产品数) / 上30天新增产品数 * 100</t>
    <phoneticPr fontId="1" type="noConversion"/>
  </si>
  <si>
    <t>review_add_30day</t>
    <phoneticPr fontId="1" type="noConversion"/>
  </si>
  <si>
    <t>itemreviewtype_add_1day</t>
    <phoneticPr fontId="1" type="noConversion"/>
  </si>
  <si>
    <r>
      <rPr>
        <sz val="9"/>
        <rFont val="微软雅黑"/>
        <family val="2"/>
        <charset val="134"/>
      </rPr>
      <t>近</t>
    </r>
    <r>
      <rPr>
        <sz val="9"/>
        <rFont val="Consolas"/>
        <family val="3"/>
      </rPr>
      <t>1</t>
    </r>
    <r>
      <rPr>
        <sz val="9"/>
        <rFont val="微软雅黑"/>
        <family val="2"/>
        <charset val="134"/>
      </rPr>
      <t>天新增有评论产品数</t>
    </r>
    <phoneticPr fontId="1" type="noConversion"/>
  </si>
  <si>
    <t>T日累计有评论产品数 - (T-1)日累计有评论产品数</t>
    <phoneticPr fontId="1" type="noConversion"/>
  </si>
  <si>
    <t>7天内的近1天新增有评论产品数之和</t>
    <phoneticPr fontId="1" type="noConversion"/>
  </si>
  <si>
    <t>30天内的近1天新增有评论产品数之和</t>
    <phoneticPr fontId="1" type="noConversion"/>
  </si>
  <si>
    <t>上7天内的近1天新增评论数之和</t>
    <phoneticPr fontId="1" type="noConversion"/>
  </si>
  <si>
    <t>上30天内的近1天新增评论数之和</t>
    <phoneticPr fontId="1" type="noConversion"/>
  </si>
  <si>
    <t>reviewAdd_avg_30day</t>
    <phoneticPr fontId="1" type="noConversion"/>
  </si>
  <si>
    <t>30天内的近1天新增产品数之和</t>
    <phoneticPr fontId="1" type="noConversion"/>
  </si>
  <si>
    <t>itemreviewtype_addrate_1day</t>
    <phoneticPr fontId="1" type="noConversion"/>
  </si>
  <si>
    <r>
      <rPr>
        <sz val="9"/>
        <rFont val="微软雅黑"/>
        <family val="2"/>
        <charset val="134"/>
      </rPr>
      <t>近</t>
    </r>
    <r>
      <rPr>
        <sz val="9"/>
        <rFont val="Consolas"/>
        <family val="3"/>
      </rPr>
      <t>1</t>
    </r>
    <r>
      <rPr>
        <sz val="9"/>
        <rFont val="微软雅黑"/>
        <family val="2"/>
        <charset val="134"/>
      </rPr>
      <t>天有评论产品增长率</t>
    </r>
    <phoneticPr fontId="1" type="noConversion"/>
  </si>
  <si>
    <t>(近1天新增有评论产品数 - 上1天新增有评论产品数) / 上1天新增有评论产品数 * 100</t>
    <phoneticPr fontId="1" type="noConversion"/>
  </si>
  <si>
    <t>(近7天新增有评论产品数 - 上7天新增有评论产品数) / 上7天新增有评论产品数 * 100</t>
    <phoneticPr fontId="1" type="noConversion"/>
  </si>
  <si>
    <t>(近30天新增有评论产品数 - 上30天新增有评论产品数) / 上30天新增有评论产品数 * 100</t>
    <phoneticPr fontId="1" type="noConversion"/>
  </si>
  <si>
    <t>item_reviewrate_1day</t>
    <phoneticPr fontId="1" type="noConversion"/>
  </si>
  <si>
    <t>sale_price_avg</t>
    <phoneticPr fontId="1" type="noConversion"/>
  </si>
  <si>
    <t>该店铺下的所有产品折扣价之和</t>
    <phoneticPr fontId="1" type="noConversion"/>
  </si>
  <si>
    <r>
      <rPr>
        <sz val="9"/>
        <rFont val="微软雅黑"/>
        <family val="2"/>
        <charset val="134"/>
      </rPr>
      <t>折扣均价</t>
    </r>
    <r>
      <rPr>
        <sz val="9"/>
        <rFont val="Arial"/>
        <family val="2"/>
      </rPr>
      <t xml:space="preserve"> </t>
    </r>
    <phoneticPr fontId="1" type="noConversion"/>
  </si>
  <si>
    <t>该店铺下的所有产品原价之和</t>
    <phoneticPr fontId="1" type="noConversion"/>
  </si>
  <si>
    <t>该店铺下的有评论的产品折扣价之和</t>
    <phoneticPr fontId="1" type="noConversion"/>
  </si>
  <si>
    <t>该店铺下的有评论的产品原价之和</t>
    <phoneticPr fontId="1" type="noConversion"/>
  </si>
  <si>
    <t>oneStar_reviewNum</t>
  </si>
  <si>
    <t>twoStar_reviewNum</t>
  </si>
  <si>
    <t>threeStar_reviewNum</t>
  </si>
  <si>
    <t>fourStar_reviewNum</t>
  </si>
  <si>
    <t>fiveStar_reviewNum</t>
  </si>
  <si>
    <t>一星的评论数</t>
  </si>
  <si>
    <t>二星的评论数</t>
  </si>
  <si>
    <t>三星的评论数</t>
  </si>
  <si>
    <t>四星的评论数</t>
  </si>
  <si>
    <t>五星的评论数</t>
  </si>
  <si>
    <t>sku的1星级的评论数</t>
  </si>
  <si>
    <t>该SKU下的所有1星级的评论数量之和</t>
  </si>
  <si>
    <t>sku的2星级的评论数</t>
  </si>
  <si>
    <t>该SKU下的所有2星级的评论数量之和</t>
  </si>
  <si>
    <t>sku的3星级的评论数</t>
  </si>
  <si>
    <t>该SKU下的所有3星级的评论数量之和</t>
  </si>
  <si>
    <t>sku的4星级的评论数</t>
  </si>
  <si>
    <t>该SKU下的所有4星级的评论数量之和</t>
  </si>
  <si>
    <t>sku的5星级的评论数</t>
  </si>
  <si>
    <t>该SKU下的所有5星级的评论数量之和</t>
  </si>
  <si>
    <t>该产品下的所有sku1星级的评论数之和</t>
  </si>
  <si>
    <t>该产品下的所有sku2星级的评论数之和</t>
  </si>
  <si>
    <t>该产品下的所有sku3星级的评论数之和</t>
  </si>
  <si>
    <t>该产品下的所有sku4星级的评论数之和</t>
  </si>
  <si>
    <t>该产品下的所有sku5星级的评论数之和</t>
  </si>
  <si>
    <t>itemReviewType_count</t>
  </si>
  <si>
    <t>该店铺下的所有产品1星级的评论数之和</t>
    <phoneticPr fontId="1" type="noConversion"/>
  </si>
  <si>
    <t>该店铺下的所有产品2星级的评论数之和</t>
    <phoneticPr fontId="1" type="noConversion"/>
  </si>
  <si>
    <t>该店铺下的所有产品3星级的评论数之和</t>
    <phoneticPr fontId="1" type="noConversion"/>
  </si>
  <si>
    <t>该店铺下的所有产品4星级的评论数之和</t>
    <phoneticPr fontId="1" type="noConversion"/>
  </si>
  <si>
    <t>该店铺下的所有产品5星级的评论数之和</t>
    <phoneticPr fontId="1" type="noConversion"/>
  </si>
  <si>
    <t>有评论产品总数</t>
  </si>
  <si>
    <t>该店铺下的有评论的产品总数</t>
    <phoneticPr fontId="1" type="noConversion"/>
  </si>
  <si>
    <t>shop_score</t>
  </si>
  <si>
    <t>店铺评分</t>
  </si>
  <si>
    <t>一星的评论数</t>
    <phoneticPr fontId="1" type="noConversion"/>
  </si>
  <si>
    <t>1星评论数*1 + 2星评论数*2 + 3星评论数*3 + 4星评论数*4 + 5星评论数*5 / (1星评论数+2星评论数+3星评论数+4星评论数+5星评论数)</t>
    <phoneticPr fontId="1" type="noConversion"/>
  </si>
  <si>
    <t>获取官网的评论字段使用</t>
    <phoneticPr fontId="1" type="noConversion"/>
  </si>
  <si>
    <t>item_count</t>
  </si>
  <si>
    <t>产品总数</t>
  </si>
  <si>
    <t>该店铺下的所有产品总数</t>
    <phoneticPr fontId="1" type="noConversion"/>
  </si>
  <si>
    <t>该店铺下的所有评论总数</t>
    <phoneticPr fontId="1" type="noConversion"/>
  </si>
  <si>
    <t>dwd_shop_base</t>
    <phoneticPr fontId="1" type="noConversion"/>
  </si>
  <si>
    <t>店铺维度的指标统计</t>
    <phoneticPr fontId="1" type="noConversion"/>
  </si>
  <si>
    <t>originalpriceavg_add_1day</t>
    <phoneticPr fontId="1" type="noConversion"/>
  </si>
  <si>
    <t>作废--NULL</t>
    <phoneticPr fontId="1" type="noConversion"/>
  </si>
  <si>
    <t>ontimedeliveryrate_add_1day</t>
    <phoneticPr fontId="1" type="noConversion"/>
  </si>
  <si>
    <t>shopscore_add_1day</t>
    <phoneticPr fontId="1" type="noConversion"/>
  </si>
  <si>
    <r>
      <rPr>
        <sz val="9"/>
        <rFont val="微软雅黑"/>
        <family val="2"/>
        <charset val="134"/>
      </rPr>
      <t>近</t>
    </r>
    <r>
      <rPr>
        <sz val="9"/>
        <rFont val="Consolas"/>
        <family val="3"/>
      </rPr>
      <t>1</t>
    </r>
    <r>
      <rPr>
        <sz val="9"/>
        <rFont val="微软雅黑"/>
        <family val="2"/>
        <charset val="134"/>
      </rPr>
      <t>天的新增准时送达率</t>
    </r>
    <phoneticPr fontId="1" type="noConversion"/>
  </si>
  <si>
    <t>T日准时送达率 - (T-1)日准时送达率</t>
    <phoneticPr fontId="1" type="noConversion"/>
  </si>
  <si>
    <t>店铺评分较昨日增长</t>
    <phoneticPr fontId="1" type="noConversion"/>
  </si>
  <si>
    <t>T日店铺评分 - (T-1)日店铺评分</t>
    <phoneticPr fontId="1" type="noConversion"/>
  </si>
  <si>
    <t>shop_count</t>
  </si>
  <si>
    <t>shopreviewtype_count</t>
  </si>
  <si>
    <t>店铺总数</t>
  </si>
  <si>
    <t>该店铺类型下的所有产品总数</t>
    <phoneticPr fontId="1" type="noConversion"/>
  </si>
  <si>
    <t>该店铺类型下的所有评论总数</t>
    <phoneticPr fontId="1" type="noConversion"/>
  </si>
  <si>
    <t>该店铺类型下的有评论的产品总数</t>
    <phoneticPr fontId="1" type="noConversion"/>
  </si>
  <si>
    <t>该店铺类型下的所有店铺总数</t>
    <phoneticPr fontId="1" type="noConversion"/>
  </si>
  <si>
    <t>有评论店铺总数</t>
    <phoneticPr fontId="1" type="noConversion"/>
  </si>
  <si>
    <t>该店铺类型下的有评论的店铺总数</t>
    <phoneticPr fontId="1" type="noConversion"/>
  </si>
  <si>
    <t>知虾是用产品的上架时间进行判断是否为最新添加的数据(新增)</t>
    <phoneticPr fontId="1" type="noConversion"/>
  </si>
  <si>
    <t>dwd_shopTypeInfo</t>
    <phoneticPr fontId="1" type="noConversion"/>
  </si>
  <si>
    <t>dwm_shop_30day</t>
    <phoneticPr fontId="1" type="noConversion"/>
  </si>
  <si>
    <t xml:space="preserve">需要修改的指标有:
1.增量率
2.价格相关
</t>
    <phoneticPr fontId="1" type="noConversion"/>
  </si>
  <si>
    <t>(T-1)日库存量 - T日库存量</t>
    <phoneticPr fontId="1" type="noConversion"/>
  </si>
  <si>
    <t>T日累计评论数 - (T-1)日累计评论数</t>
    <phoneticPr fontId="1" type="noConversion"/>
  </si>
  <si>
    <t>原价 * ( T日累计评论数 - (T-1)日累计评论数 )</t>
    <phoneticPr fontId="1" type="noConversion"/>
  </si>
  <si>
    <t>折扣价 * ( T日累计评论数 - (T-1)日累计评论数 )</t>
    <phoneticPr fontId="1" type="noConversion"/>
  </si>
  <si>
    <t>上1天新增评论总数</t>
    <phoneticPr fontId="1" type="noConversion"/>
  </si>
  <si>
    <t>近1天有新增评论的产品数 / 当天的累计产品总数 * 100</t>
    <phoneticPr fontId="1" type="noConversion"/>
  </si>
  <si>
    <t>近7天有新增评论的产品数 / 7天的累计产品总数 * 100</t>
    <phoneticPr fontId="1" type="noConversion"/>
  </si>
  <si>
    <t>近30天有新增评论的产品数 / 30天的累计产品总数 * 100</t>
    <phoneticPr fontId="1" type="noConversion"/>
  </si>
  <si>
    <r>
      <t xml:space="preserve">sku原价总和 / sku总条数    </t>
    </r>
    <r>
      <rPr>
        <sz val="11"/>
        <color rgb="FFFF0000"/>
        <rFont val="等线"/>
        <family val="3"/>
        <charset val="134"/>
        <scheme val="minor"/>
      </rPr>
      <t xml:space="preserve"> [没有SKU就用当前的产品价格]</t>
    </r>
    <phoneticPr fontId="1" type="noConversion"/>
  </si>
  <si>
    <r>
      <t xml:space="preserve">sku折扣价总和 / sku总条数        </t>
    </r>
    <r>
      <rPr>
        <sz val="11"/>
        <color rgb="FFFF0000"/>
        <rFont val="等线"/>
        <family val="3"/>
        <charset val="134"/>
        <scheme val="minor"/>
      </rPr>
      <t>[没有SKU就用当前的产品价格]</t>
    </r>
    <phoneticPr fontId="1" type="noConversion"/>
  </si>
  <si>
    <t>√</t>
    <phoneticPr fontId="1" type="noConversion"/>
  </si>
  <si>
    <t>需要修改的指标有:
1.增量率
2.评论相关
3.价格
4.产品评价率
5. 有评论产品数</t>
    <phoneticPr fontId="1" type="noConversion"/>
  </si>
  <si>
    <t>需要修改的指标有:
1.增量率
2.评论相关
3.产品相关
4.产品评价率
5. 有评论产品数</t>
    <phoneticPr fontId="1" type="noConversion"/>
  </si>
  <si>
    <t>dws_hotword_data</t>
  </si>
  <si>
    <t>app_rpt_hotword</t>
  </si>
  <si>
    <t>app_rpt_hotword_item_shop</t>
  </si>
  <si>
    <t>app_rpt_hotword_month</t>
  </si>
  <si>
    <t>app_rpt_hotword_price_chart</t>
  </si>
  <si>
    <t>app_rpt_hotword_reviews_chart</t>
  </si>
  <si>
    <t>app_rpt_site_shop_item</t>
  </si>
  <si>
    <t>dws_shopdim_shopinfo</t>
  </si>
  <si>
    <t>app_rpt_shop</t>
  </si>
  <si>
    <t>app_rpt_shop_sales</t>
  </si>
  <si>
    <t>app_rpt_shop_cat_data</t>
  </si>
  <si>
    <t>dws_allsitedim_itemandreviewnum</t>
  </si>
  <si>
    <t>app_rpt_site_item_and_reviews</t>
  </si>
  <si>
    <t>app_rpt_cat_price_distribute</t>
  </si>
  <si>
    <t>app_rpt_site_item_reviews_pct</t>
  </si>
  <si>
    <t>app_rpt_sku_reviews_star</t>
  </si>
  <si>
    <t>app_rpt_site_item_percent</t>
  </si>
  <si>
    <t>app_rpt_sku_sell_top5</t>
  </si>
  <si>
    <t>app_rpt_sku_trend</t>
  </si>
  <si>
    <t>dws_catdim_allcatinfo</t>
  </si>
  <si>
    <t>app_rpt_cat_contrast</t>
  </si>
  <si>
    <t>app_rpt_cat</t>
  </si>
  <si>
    <t>app_rpt_site_cat_name_reviews</t>
  </si>
  <si>
    <t>app_rpt_site_cat_root</t>
  </si>
  <si>
    <t>app_rpt_site_cat_overview</t>
  </si>
  <si>
    <t>app_rpt_site_shop_cat_id_reviews</t>
  </si>
  <si>
    <t>dws_catdim_subindustry</t>
  </si>
  <si>
    <t>app_rpt_cat_potential</t>
  </si>
  <si>
    <t>app_rpt_cat_yest_top10</t>
  </si>
  <si>
    <t>app_rpt_cat_percent</t>
  </si>
  <si>
    <t>app_rpt_site_item_reviews_avg</t>
  </si>
  <si>
    <t>app_rpt_site_shop_reviews_avg</t>
  </si>
  <si>
    <t>dws_itemdim_iteminfo</t>
  </si>
  <si>
    <t>app_rpt_item_s1</t>
  </si>
  <si>
    <t>app_rpt_item_s2</t>
  </si>
  <si>
    <t>app_rpt_item_s3</t>
  </si>
  <si>
    <t>app_rpt_item_s4</t>
  </si>
  <si>
    <t>app_rpt_item_s5</t>
  </si>
  <si>
    <t>app_rpt_item_s6</t>
  </si>
  <si>
    <t>app_rpt_site_item_total</t>
  </si>
  <si>
    <t>dws_shoptypedim_shopnum</t>
  </si>
  <si>
    <t>app_rpt_site_shop_total</t>
  </si>
  <si>
    <t>app_rpt_site_shop_type_percent</t>
  </si>
  <si>
    <t>app_rpt_site_shop_trend</t>
  </si>
  <si>
    <t>dwm_catinfo_30day</t>
  </si>
  <si>
    <t>dwm_catinfo_day</t>
  </si>
  <si>
    <t>dwm_hotword_30day</t>
  </si>
  <si>
    <t>dwm_item_day</t>
  </si>
  <si>
    <t>dwm_itemwithcat_30day</t>
  </si>
  <si>
    <t>dwm_shoptypeinfo_30day</t>
  </si>
  <si>
    <t>dwm_shoptypeinfo_day</t>
  </si>
  <si>
    <t>dwm_shopwithcat_30day</t>
  </si>
  <si>
    <t>dwm_shopwithcat_day</t>
  </si>
  <si>
    <t>dwd_catinfo_base</t>
  </si>
  <si>
    <t>dwd_hotword_data</t>
  </si>
  <si>
    <t>dwd_hotword_item</t>
  </si>
  <si>
    <t>dwd_item_base</t>
  </si>
  <si>
    <t>dwd_review_info</t>
  </si>
  <si>
    <t>dwd_shoptypeinfo</t>
  </si>
  <si>
    <t>dwd_shopwithcat_base</t>
  </si>
  <si>
    <t>dwd_sku_info</t>
  </si>
  <si>
    <t>dwd_sku_pattern</t>
  </si>
  <si>
    <t>dwm_sku_day</t>
    <phoneticPr fontId="1" type="noConversion"/>
  </si>
  <si>
    <t>dwm_catdim_skuinfo</t>
    <phoneticPr fontId="1" type="noConversion"/>
  </si>
  <si>
    <t>买入金额</t>
    <phoneticPr fontId="1" type="noConversion"/>
  </si>
  <si>
    <t>原有金额</t>
    <phoneticPr fontId="1" type="noConversion"/>
  </si>
  <si>
    <t>买入份额</t>
    <phoneticPr fontId="1" type="noConversion"/>
  </si>
  <si>
    <t>原有份额</t>
    <phoneticPr fontId="1" type="noConversion"/>
  </si>
  <si>
    <t>新成交的成本价</t>
    <phoneticPr fontId="1" type="noConversion"/>
  </si>
  <si>
    <t>持仓成本价</t>
    <phoneticPr fontId="1" type="noConversion"/>
  </si>
  <si>
    <t>收益成本差</t>
    <phoneticPr fontId="1" type="noConversion"/>
  </si>
  <si>
    <t>新成交的收益金额</t>
    <phoneticPr fontId="1" type="noConversion"/>
  </si>
  <si>
    <t>原有收益</t>
    <phoneticPr fontId="1" type="noConversion"/>
  </si>
  <si>
    <t>收益率</t>
    <phoneticPr fontId="1" type="noConversion"/>
  </si>
  <si>
    <t>未来价格</t>
    <phoneticPr fontId="1" type="noConversion"/>
  </si>
  <si>
    <t>买入现价</t>
    <phoneticPr fontId="1" type="noConversion"/>
  </si>
  <si>
    <t>增长率</t>
    <phoneticPr fontId="1" type="noConversion"/>
  </si>
  <si>
    <t>持有金额</t>
    <phoneticPr fontId="1" type="noConversion"/>
  </si>
  <si>
    <t>持有份额</t>
    <phoneticPr fontId="1" type="noConversion"/>
  </si>
  <si>
    <t>基金净价</t>
    <phoneticPr fontId="1" type="noConversion"/>
  </si>
  <si>
    <t>持有收益</t>
    <phoneticPr fontId="1" type="noConversion"/>
  </si>
  <si>
    <t>总金额</t>
    <phoneticPr fontId="1" type="noConversion"/>
  </si>
  <si>
    <t>持有收益率</t>
    <phoneticPr fontId="1" type="noConversion"/>
  </si>
  <si>
    <t>持有差价</t>
    <phoneticPr fontId="1" type="noConversion"/>
  </si>
  <si>
    <t>买入成本价</t>
    <phoneticPr fontId="1" type="noConversion"/>
  </si>
  <si>
    <t>总持仓成本价</t>
    <phoneticPr fontId="1" type="noConversion"/>
  </si>
  <si>
    <t>总持有差价</t>
    <phoneticPr fontId="1" type="noConversion"/>
  </si>
  <si>
    <t>总持有收益</t>
    <phoneticPr fontId="1" type="noConversion"/>
  </si>
  <si>
    <t>总持有收益率</t>
    <phoneticPr fontId="1" type="noConversion"/>
  </si>
  <si>
    <t>现</t>
    <phoneticPr fontId="1" type="noConversion"/>
  </si>
  <si>
    <t>旧</t>
    <phoneticPr fontId="1" type="noConversion"/>
  </si>
  <si>
    <t>旧总</t>
    <phoneticPr fontId="1" type="noConversion"/>
  </si>
  <si>
    <t>旧持仓</t>
    <phoneticPr fontId="1" type="noConversion"/>
  </si>
  <si>
    <t>新买入额</t>
    <phoneticPr fontId="1" type="noConversion"/>
  </si>
  <si>
    <t>新数量</t>
    <phoneticPr fontId="1" type="noConversion"/>
  </si>
  <si>
    <t>新买后价格</t>
    <phoneticPr fontId="1" type="noConversion"/>
  </si>
  <si>
    <t>白酒</t>
    <phoneticPr fontId="1" type="noConversion"/>
  </si>
  <si>
    <t>中邮纯债恒利债券C</t>
    <phoneticPr fontId="1" type="noConversion"/>
  </si>
  <si>
    <t>华安沪深300ETF联接C</t>
    <phoneticPr fontId="1" type="noConversion"/>
  </si>
  <si>
    <t>汇添富沪深300指数C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</si>
</sst>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yyyy\-mm\-dd;@"/>
    <numFmt numFmtId="177" formatCode="0.0000_ "/>
    <numFmt numFmtId="178" formatCode="0.00_ "/>
    <numFmt numFmtId="179" formatCode="0.0000;[Red]0.0000"/>
    <numFmt numFmtId="180" formatCode="0.00000_ 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Consolas"/>
      <family val="3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sz val="9"/>
      <name val="Arial"/>
      <family val="2"/>
    </font>
    <font>
      <sz val="9"/>
      <name val="微软雅黑"/>
      <family val="2"/>
      <charset val="134"/>
    </font>
    <font>
      <sz val="9"/>
      <name val="Arial"/>
      <family val="2"/>
      <charset val="134"/>
    </font>
    <font>
      <i/>
      <sz val="9"/>
      <name val="Consolas"/>
      <family val="3"/>
    </font>
    <font>
      <b/>
      <sz val="18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24"/>
      <color rgb="FFFF0000"/>
      <name val="等线"/>
      <family val="3"/>
      <charset val="134"/>
      <scheme val="minor"/>
    </font>
    <font>
      <sz val="11"/>
      <color rgb="FF404040"/>
      <name val="等线"/>
      <charset val="134"/>
      <scheme val="minor"/>
    </font>
    <font>
      <sz val="11"/>
      <color rgb="FF666666"/>
      <name val="Segoe UI"/>
      <family val="2"/>
    </font>
    <font>
      <sz val="9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DFE6EC"/>
      </right>
      <top/>
      <bottom style="medium">
        <color rgb="FFDFE6E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176" fontId="0" fillId="0" borderId="0" xfId="0" applyNumberFormat="1"/>
    <xf numFmtId="176" fontId="16" fillId="0" borderId="0" xfId="0" applyNumberFormat="1" applyFont="1"/>
    <xf numFmtId="177" fontId="0" fillId="0" borderId="0" xfId="0" applyNumberFormat="1"/>
    <xf numFmtId="0" fontId="17" fillId="7" borderId="5" xfId="0" applyFont="1" applyFill="1" applyBorder="1" applyAlignment="1">
      <alignment horizontal="center" vertical="center" wrapText="1"/>
    </xf>
    <xf numFmtId="10" fontId="17" fillId="7" borderId="5" xfId="0" applyNumberFormat="1" applyFont="1" applyFill="1" applyBorder="1" applyAlignment="1">
      <alignment horizontal="center" vertical="center" wrapText="1"/>
    </xf>
    <xf numFmtId="0" fontId="18" fillId="0" borderId="6" xfId="0" applyFont="1" applyBorder="1" applyAlignment="1">
      <alignment vertical="center"/>
    </xf>
    <xf numFmtId="0" fontId="18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0" fillId="8" borderId="0" xfId="0" applyFill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8" borderId="1" xfId="0" applyFill="1" applyBorder="1"/>
    <xf numFmtId="10" fontId="0" fillId="0" borderId="0" xfId="0" applyNumberFormat="1" applyAlignment="1">
      <alignment horizontal="center" vertical="center"/>
    </xf>
    <xf numFmtId="4" fontId="0" fillId="0" borderId="0" xfId="0" applyNumberFormat="1"/>
    <xf numFmtId="179" fontId="0" fillId="0" borderId="0" xfId="0" applyNumberFormat="1"/>
    <xf numFmtId="4" fontId="0" fillId="0" borderId="0" xfId="0" applyNumberFormat="1" applyAlignment="1">
      <alignment horizontal="center" vertical="center"/>
    </xf>
    <xf numFmtId="180" fontId="0" fillId="8" borderId="0" xfId="0" applyNumberFormat="1" applyFill="1" applyAlignment="1">
      <alignment horizontal="center" vertical="center"/>
    </xf>
    <xf numFmtId="180" fontId="3" fillId="3" borderId="0" xfId="0" applyNumberFormat="1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G21"/>
  <sheetViews>
    <sheetView zoomScaleNormal="100" workbookViewId="0">
      <selection activeCell="F11" sqref="F11"/>
    </sheetView>
  </sheetViews>
  <sheetFormatPr defaultRowHeight="14.25" x14ac:dyDescent="0.2"/>
  <cols>
    <col min="1" max="2" width="9" style="1"/>
    <col min="3" max="3" width="24.875" style="2" customWidth="1"/>
    <col min="4" max="4" width="41" style="2" customWidth="1"/>
    <col min="5" max="5" width="26.125" style="2" customWidth="1"/>
    <col min="6" max="6" width="41.25" style="1" customWidth="1"/>
    <col min="7" max="7" width="13.25" style="1" customWidth="1"/>
    <col min="8" max="16384" width="9" style="1"/>
  </cols>
  <sheetData>
    <row r="6" spans="3:7" ht="43.5" customHeight="1" x14ac:dyDescent="0.2">
      <c r="C6" s="82" t="s">
        <v>0</v>
      </c>
      <c r="D6" s="82"/>
      <c r="E6" s="82"/>
      <c r="F6" s="82"/>
      <c r="G6" s="82"/>
    </row>
    <row r="7" spans="3:7" ht="35.1" customHeight="1" x14ac:dyDescent="0.2">
      <c r="C7" s="5" t="s">
        <v>3</v>
      </c>
      <c r="D7" s="5" t="s">
        <v>7</v>
      </c>
      <c r="E7" s="5" t="s">
        <v>1</v>
      </c>
      <c r="F7" s="6" t="s">
        <v>2</v>
      </c>
      <c r="G7" s="11" t="s">
        <v>29</v>
      </c>
    </row>
    <row r="8" spans="3:7" ht="35.1" customHeight="1" x14ac:dyDescent="0.2">
      <c r="C8" s="10" t="s">
        <v>5</v>
      </c>
      <c r="D8" s="10" t="s">
        <v>8</v>
      </c>
      <c r="E8" s="7" t="s">
        <v>4</v>
      </c>
      <c r="F8" s="7" t="s">
        <v>6</v>
      </c>
      <c r="G8" s="80" t="s">
        <v>19</v>
      </c>
    </row>
    <row r="9" spans="3:7" ht="35.1" customHeight="1" x14ac:dyDescent="0.2">
      <c r="C9" s="10" t="s">
        <v>229</v>
      </c>
      <c r="D9" s="10" t="s">
        <v>230</v>
      </c>
      <c r="E9" s="8" t="s">
        <v>9</v>
      </c>
      <c r="F9" s="7" t="s">
        <v>10</v>
      </c>
      <c r="G9" s="80"/>
    </row>
    <row r="10" spans="3:7" ht="35.1" customHeight="1" x14ac:dyDescent="0.2">
      <c r="C10" s="10" t="s">
        <v>231</v>
      </c>
      <c r="D10" s="10" t="s">
        <v>232</v>
      </c>
      <c r="E10" s="9" t="s">
        <v>15</v>
      </c>
      <c r="F10" s="7" t="s">
        <v>11</v>
      </c>
      <c r="G10" s="80"/>
    </row>
    <row r="11" spans="3:7" ht="35.1" customHeight="1" x14ac:dyDescent="0.2">
      <c r="C11" s="10" t="s">
        <v>233</v>
      </c>
      <c r="D11" s="10" t="s">
        <v>234</v>
      </c>
      <c r="E11" s="9" t="s">
        <v>16</v>
      </c>
      <c r="F11" s="7" t="s">
        <v>12</v>
      </c>
      <c r="G11" s="80"/>
    </row>
    <row r="12" spans="3:7" ht="35.1" customHeight="1" x14ac:dyDescent="0.2">
      <c r="C12" s="10" t="s">
        <v>235</v>
      </c>
      <c r="D12" s="10" t="s">
        <v>236</v>
      </c>
      <c r="E12" s="8" t="s">
        <v>17</v>
      </c>
      <c r="F12" s="7" t="s">
        <v>13</v>
      </c>
      <c r="G12" s="80"/>
    </row>
    <row r="13" spans="3:7" ht="35.1" customHeight="1" x14ac:dyDescent="0.2">
      <c r="C13" s="10" t="s">
        <v>237</v>
      </c>
      <c r="D13" s="10" t="s">
        <v>238</v>
      </c>
      <c r="E13" s="8" t="s">
        <v>18</v>
      </c>
      <c r="F13" s="7" t="s">
        <v>14</v>
      </c>
      <c r="G13" s="80"/>
    </row>
    <row r="14" spans="3:7" ht="35.1" customHeight="1" x14ac:dyDescent="0.2">
      <c r="C14" s="10" t="s">
        <v>21</v>
      </c>
      <c r="D14" s="10" t="s">
        <v>284</v>
      </c>
      <c r="E14" s="8" t="s">
        <v>27</v>
      </c>
      <c r="F14" s="7" t="s">
        <v>30</v>
      </c>
      <c r="G14" s="81" t="s">
        <v>20</v>
      </c>
    </row>
    <row r="15" spans="3:7" ht="35.1" customHeight="1" x14ac:dyDescent="0.2">
      <c r="C15" s="10" t="s">
        <v>22</v>
      </c>
      <c r="D15" s="10" t="s">
        <v>285</v>
      </c>
      <c r="E15" s="8" t="s">
        <v>28</v>
      </c>
      <c r="F15" s="7" t="s">
        <v>31</v>
      </c>
      <c r="G15" s="81"/>
    </row>
    <row r="16" spans="3:7" ht="35.1" customHeight="1" x14ac:dyDescent="0.2">
      <c r="C16" s="10" t="s">
        <v>24</v>
      </c>
      <c r="D16" s="10" t="s">
        <v>286</v>
      </c>
      <c r="E16" s="8" t="s">
        <v>23</v>
      </c>
      <c r="F16" s="7" t="s">
        <v>32</v>
      </c>
      <c r="G16" s="81"/>
    </row>
    <row r="17" spans="3:7" ht="35.1" customHeight="1" x14ac:dyDescent="0.2">
      <c r="C17" s="10" t="s">
        <v>26</v>
      </c>
      <c r="D17" s="10" t="s">
        <v>287</v>
      </c>
      <c r="E17" s="8" t="s">
        <v>25</v>
      </c>
      <c r="F17" s="7" t="s">
        <v>33</v>
      </c>
      <c r="G17" s="81"/>
    </row>
    <row r="18" spans="3:7" ht="30" customHeight="1" x14ac:dyDescent="0.2">
      <c r="C18" s="3"/>
      <c r="D18" s="3"/>
      <c r="E18" s="3"/>
      <c r="F18" s="4"/>
    </row>
    <row r="19" spans="3:7" ht="30" customHeight="1" x14ac:dyDescent="0.2">
      <c r="C19" s="3"/>
      <c r="D19" s="3"/>
      <c r="E19" s="3"/>
      <c r="F19" s="4"/>
    </row>
    <row r="20" spans="3:7" ht="30" customHeight="1" x14ac:dyDescent="0.2">
      <c r="C20" s="3"/>
      <c r="D20" s="3"/>
      <c r="E20" s="3"/>
      <c r="F20" s="4"/>
    </row>
    <row r="21" spans="3:7" ht="30" customHeight="1" x14ac:dyDescent="0.2">
      <c r="C21" s="3"/>
      <c r="D21" s="3"/>
      <c r="E21" s="3"/>
      <c r="F21" s="4"/>
    </row>
  </sheetData>
  <mergeCells count="3">
    <mergeCell ref="G8:G13"/>
    <mergeCell ref="G14:G17"/>
    <mergeCell ref="C6:G6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8C9A-9DCC-4BEF-9047-8789869AF753}">
  <dimension ref="C28:M35"/>
  <sheetViews>
    <sheetView workbookViewId="0">
      <selection activeCell="H27" sqref="A1:XFD1048576"/>
    </sheetView>
  </sheetViews>
  <sheetFormatPr defaultRowHeight="14.25" x14ac:dyDescent="0.2"/>
  <cols>
    <col min="3" max="3" width="12" style="46" customWidth="1"/>
    <col min="11" max="11" width="14" customWidth="1"/>
  </cols>
  <sheetData>
    <row r="28" spans="11:13" ht="17.25" thickBot="1" x14ac:dyDescent="0.25">
      <c r="K28" s="49"/>
      <c r="L28" s="49"/>
      <c r="M28" s="50"/>
    </row>
    <row r="29" spans="11:13" ht="17.25" thickBot="1" x14ac:dyDescent="0.25">
      <c r="K29" s="49"/>
      <c r="L29" s="49"/>
      <c r="M29" s="50"/>
    </row>
    <row r="30" spans="11:13" ht="17.25" thickBot="1" x14ac:dyDescent="0.25">
      <c r="K30" s="49"/>
      <c r="L30" s="49"/>
      <c r="M30" s="50"/>
    </row>
    <row r="31" spans="11:13" ht="17.25" thickBot="1" x14ac:dyDescent="0.25">
      <c r="K31" s="49"/>
      <c r="L31" s="49"/>
      <c r="M31" s="50"/>
    </row>
    <row r="32" spans="11:13" ht="17.25" thickBot="1" x14ac:dyDescent="0.25">
      <c r="K32" s="49"/>
      <c r="L32" s="49"/>
      <c r="M32" s="50"/>
    </row>
    <row r="33" spans="11:13" ht="17.25" thickBot="1" x14ac:dyDescent="0.25">
      <c r="K33" s="49"/>
      <c r="L33" s="49"/>
      <c r="M33" s="50"/>
    </row>
    <row r="34" spans="11:13" ht="17.25" thickBot="1" x14ac:dyDescent="0.25">
      <c r="K34" s="49"/>
      <c r="L34" s="49"/>
      <c r="M34" s="50"/>
    </row>
    <row r="35" spans="11:13" ht="17.25" thickBot="1" x14ac:dyDescent="0.25">
      <c r="K35" s="49"/>
      <c r="L35" s="49"/>
      <c r="M35" s="5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2720-44B9-4152-80EB-60F6A052AB10}">
  <dimension ref="B5:Q59"/>
  <sheetViews>
    <sheetView topLeftCell="A10" zoomScale="85" zoomScaleNormal="85" workbookViewId="0">
      <selection activeCell="B36" sqref="B36"/>
    </sheetView>
  </sheetViews>
  <sheetFormatPr defaultRowHeight="14.25" x14ac:dyDescent="0.2"/>
  <cols>
    <col min="2" max="2" width="11.875" customWidth="1"/>
    <col min="3" max="3" width="29.75" customWidth="1"/>
    <col min="4" max="4" width="64.5" customWidth="1"/>
    <col min="5" max="5" width="19.875" customWidth="1"/>
    <col min="6" max="6" width="30.75" style="1" customWidth="1"/>
    <col min="7" max="7" width="14.125" customWidth="1"/>
  </cols>
  <sheetData>
    <row r="5" spans="2:17" ht="57" customHeight="1" x14ac:dyDescent="0.2">
      <c r="C5" s="83" t="s">
        <v>34</v>
      </c>
      <c r="D5" s="83"/>
      <c r="E5" s="83"/>
      <c r="F5" s="83"/>
      <c r="G5" s="83"/>
    </row>
    <row r="6" spans="2:17" ht="44.25" customHeight="1" x14ac:dyDescent="0.2">
      <c r="C6" s="37" t="s">
        <v>3</v>
      </c>
      <c r="D6" s="37" t="s">
        <v>7</v>
      </c>
      <c r="E6" s="37" t="s">
        <v>1</v>
      </c>
      <c r="F6" s="37" t="s">
        <v>2</v>
      </c>
      <c r="G6" s="15" t="s">
        <v>29</v>
      </c>
    </row>
    <row r="7" spans="2:17" ht="35.1" customHeight="1" x14ac:dyDescent="0.2">
      <c r="C7" s="35" t="s">
        <v>107</v>
      </c>
      <c r="D7" s="35" t="s">
        <v>256</v>
      </c>
      <c r="E7" s="35" t="s">
        <v>38</v>
      </c>
      <c r="F7" s="36"/>
      <c r="G7" s="84" t="s">
        <v>60</v>
      </c>
    </row>
    <row r="8" spans="2:17" ht="35.1" customHeight="1" x14ac:dyDescent="0.2">
      <c r="C8" s="16" t="s">
        <v>35</v>
      </c>
      <c r="D8" s="16" t="s">
        <v>61</v>
      </c>
      <c r="E8" s="16" t="s">
        <v>36</v>
      </c>
      <c r="F8" s="22" t="s">
        <v>37</v>
      </c>
      <c r="G8" s="84"/>
    </row>
    <row r="9" spans="2:17" ht="35.1" customHeight="1" x14ac:dyDescent="0.2">
      <c r="B9" s="45" t="s">
        <v>294</v>
      </c>
      <c r="C9" s="41" t="s">
        <v>39</v>
      </c>
      <c r="D9" s="41" t="s">
        <v>292</v>
      </c>
      <c r="E9" s="41" t="s">
        <v>47</v>
      </c>
      <c r="F9" s="22" t="s">
        <v>43</v>
      </c>
      <c r="G9" s="84"/>
      <c r="J9" s="88" t="s">
        <v>283</v>
      </c>
      <c r="K9" s="89"/>
      <c r="L9" s="89"/>
      <c r="M9" s="89"/>
      <c r="N9" s="89"/>
      <c r="O9" s="89"/>
      <c r="P9" s="89"/>
      <c r="Q9" s="89"/>
    </row>
    <row r="10" spans="2:17" ht="35.1" customHeight="1" x14ac:dyDescent="0.2">
      <c r="B10" s="45" t="s">
        <v>294</v>
      </c>
      <c r="C10" s="41" t="s">
        <v>40</v>
      </c>
      <c r="D10" s="41" t="s">
        <v>293</v>
      </c>
      <c r="E10" s="41" t="s">
        <v>41</v>
      </c>
      <c r="F10" s="22" t="s">
        <v>44</v>
      </c>
      <c r="G10" s="84"/>
      <c r="J10" s="89"/>
      <c r="K10" s="89"/>
      <c r="L10" s="89"/>
      <c r="M10" s="89"/>
      <c r="N10" s="89"/>
      <c r="O10" s="89"/>
      <c r="P10" s="89"/>
      <c r="Q10" s="89"/>
    </row>
    <row r="11" spans="2:17" ht="35.1" customHeight="1" x14ac:dyDescent="0.2">
      <c r="B11" s="45" t="s">
        <v>294</v>
      </c>
      <c r="C11" s="41" t="s">
        <v>96</v>
      </c>
      <c r="D11" s="30" t="s">
        <v>62</v>
      </c>
      <c r="E11" s="41" t="s">
        <v>42</v>
      </c>
      <c r="F11" s="22" t="s">
        <v>58</v>
      </c>
      <c r="G11" s="84"/>
      <c r="J11" s="89"/>
      <c r="K11" s="89"/>
      <c r="L11" s="89"/>
      <c r="M11" s="89"/>
      <c r="N11" s="89"/>
      <c r="O11" s="89"/>
      <c r="P11" s="89"/>
      <c r="Q11" s="89"/>
    </row>
    <row r="12" spans="2:17" ht="35.1" customHeight="1" x14ac:dyDescent="0.2">
      <c r="B12" s="45" t="s">
        <v>294</v>
      </c>
      <c r="C12" s="41" t="s">
        <v>45</v>
      </c>
      <c r="D12" s="30" t="s">
        <v>63</v>
      </c>
      <c r="E12" s="41" t="s">
        <v>46</v>
      </c>
      <c r="F12" s="22" t="s">
        <v>59</v>
      </c>
      <c r="G12" s="84"/>
      <c r="J12" s="89"/>
      <c r="K12" s="89"/>
      <c r="L12" s="89"/>
      <c r="M12" s="89"/>
      <c r="N12" s="89"/>
      <c r="O12" s="89"/>
      <c r="P12" s="89"/>
      <c r="Q12" s="89"/>
    </row>
    <row r="13" spans="2:17" ht="35.1" customHeight="1" x14ac:dyDescent="0.2">
      <c r="C13" s="18" t="s">
        <v>224</v>
      </c>
      <c r="D13" s="17" t="s">
        <v>239</v>
      </c>
      <c r="E13" s="16" t="s">
        <v>48</v>
      </c>
      <c r="F13" s="22" t="s">
        <v>53</v>
      </c>
      <c r="G13" s="84"/>
      <c r="J13" s="89"/>
      <c r="K13" s="89"/>
      <c r="L13" s="89"/>
      <c r="M13" s="89"/>
      <c r="N13" s="89"/>
      <c r="O13" s="89"/>
      <c r="P13" s="89"/>
      <c r="Q13" s="89"/>
    </row>
    <row r="14" spans="2:17" ht="35.1" customHeight="1" x14ac:dyDescent="0.2">
      <c r="C14" s="18" t="s">
        <v>225</v>
      </c>
      <c r="D14" s="17" t="s">
        <v>240</v>
      </c>
      <c r="E14" s="16" t="s">
        <v>49</v>
      </c>
      <c r="F14" s="22" t="s">
        <v>54</v>
      </c>
      <c r="G14" s="84"/>
      <c r="J14" s="89"/>
      <c r="K14" s="89"/>
      <c r="L14" s="89"/>
      <c r="M14" s="89"/>
      <c r="N14" s="89"/>
      <c r="O14" s="89"/>
      <c r="P14" s="89"/>
      <c r="Q14" s="89"/>
    </row>
    <row r="15" spans="2:17" ht="35.1" customHeight="1" x14ac:dyDescent="0.2">
      <c r="C15" s="18" t="s">
        <v>226</v>
      </c>
      <c r="D15" s="17" t="s">
        <v>241</v>
      </c>
      <c r="E15" s="16" t="s">
        <v>50</v>
      </c>
      <c r="F15" s="22" t="s">
        <v>55</v>
      </c>
      <c r="G15" s="84"/>
      <c r="J15" s="89"/>
      <c r="K15" s="89"/>
      <c r="L15" s="89"/>
      <c r="M15" s="89"/>
      <c r="N15" s="89"/>
      <c r="O15" s="89"/>
      <c r="P15" s="89"/>
      <c r="Q15" s="89"/>
    </row>
    <row r="16" spans="2:17" ht="35.1" customHeight="1" x14ac:dyDescent="0.2">
      <c r="C16" s="18" t="s">
        <v>227</v>
      </c>
      <c r="D16" s="17" t="s">
        <v>242</v>
      </c>
      <c r="E16" s="16" t="s">
        <v>51</v>
      </c>
      <c r="F16" s="22" t="s">
        <v>56</v>
      </c>
      <c r="G16" s="84"/>
      <c r="J16" s="89"/>
      <c r="K16" s="89"/>
      <c r="L16" s="89"/>
      <c r="M16" s="89"/>
      <c r="N16" s="89"/>
      <c r="O16" s="89"/>
      <c r="P16" s="89"/>
      <c r="Q16" s="89"/>
    </row>
    <row r="17" spans="2:17" ht="35.1" customHeight="1" x14ac:dyDescent="0.2">
      <c r="C17" s="18" t="s">
        <v>228</v>
      </c>
      <c r="D17" s="17" t="s">
        <v>243</v>
      </c>
      <c r="E17" s="16" t="s">
        <v>52</v>
      </c>
      <c r="F17" s="22" t="s">
        <v>57</v>
      </c>
      <c r="G17" s="84"/>
      <c r="J17" s="89"/>
      <c r="K17" s="89"/>
      <c r="L17" s="89"/>
      <c r="M17" s="89"/>
      <c r="N17" s="89"/>
      <c r="O17" s="89"/>
      <c r="P17" s="89"/>
      <c r="Q17" s="89"/>
    </row>
    <row r="18" spans="2:17" ht="35.1" customHeight="1" x14ac:dyDescent="0.2">
      <c r="C18" s="16" t="s">
        <v>67</v>
      </c>
      <c r="D18" s="17" t="s">
        <v>94</v>
      </c>
      <c r="E18" s="13" t="s">
        <v>93</v>
      </c>
      <c r="F18" s="17"/>
      <c r="G18" s="85" t="s">
        <v>92</v>
      </c>
    </row>
    <row r="19" spans="2:17" ht="35.1" customHeight="1" x14ac:dyDescent="0.2">
      <c r="C19" s="20" t="s">
        <v>87</v>
      </c>
      <c r="D19" s="17" t="s">
        <v>132</v>
      </c>
      <c r="E19" s="13" t="s">
        <v>95</v>
      </c>
      <c r="F19" s="23" t="s">
        <v>126</v>
      </c>
      <c r="G19" s="86"/>
    </row>
    <row r="20" spans="2:17" ht="35.1" customHeight="1" x14ac:dyDescent="0.2">
      <c r="C20" s="20" t="s">
        <v>88</v>
      </c>
      <c r="D20" s="16" t="s">
        <v>133</v>
      </c>
      <c r="E20" s="13" t="s">
        <v>69</v>
      </c>
      <c r="F20" s="23" t="s">
        <v>127</v>
      </c>
      <c r="G20" s="86"/>
    </row>
    <row r="21" spans="2:17" ht="35.1" customHeight="1" x14ac:dyDescent="0.2">
      <c r="C21" s="20" t="s">
        <v>89</v>
      </c>
      <c r="D21" s="16" t="s">
        <v>134</v>
      </c>
      <c r="E21" s="13" t="s">
        <v>70</v>
      </c>
      <c r="F21" s="23" t="s">
        <v>128</v>
      </c>
      <c r="G21" s="86"/>
    </row>
    <row r="22" spans="2:17" ht="35.1" customHeight="1" x14ac:dyDescent="0.2">
      <c r="C22" s="21" t="s">
        <v>97</v>
      </c>
      <c r="D22" s="17" t="s">
        <v>135</v>
      </c>
      <c r="E22" s="13" t="s">
        <v>71</v>
      </c>
      <c r="F22" s="23" t="s">
        <v>129</v>
      </c>
      <c r="G22" s="86"/>
    </row>
    <row r="23" spans="2:17" ht="35.1" customHeight="1" x14ac:dyDescent="0.2">
      <c r="C23" s="20" t="s">
        <v>90</v>
      </c>
      <c r="D23" s="16" t="s">
        <v>136</v>
      </c>
      <c r="E23" s="13" t="s">
        <v>72</v>
      </c>
      <c r="F23" s="23" t="s">
        <v>130</v>
      </c>
      <c r="G23" s="86"/>
    </row>
    <row r="24" spans="2:17" ht="35.1" customHeight="1" x14ac:dyDescent="0.2">
      <c r="C24" s="20" t="s">
        <v>91</v>
      </c>
      <c r="D24" s="16" t="s">
        <v>137</v>
      </c>
      <c r="E24" s="13" t="s">
        <v>73</v>
      </c>
      <c r="F24" s="23" t="s">
        <v>131</v>
      </c>
      <c r="G24" s="86"/>
    </row>
    <row r="25" spans="2:17" ht="35.1" customHeight="1" x14ac:dyDescent="0.2">
      <c r="C25" s="16" t="s">
        <v>108</v>
      </c>
      <c r="D25" s="17" t="s">
        <v>98</v>
      </c>
      <c r="E25" s="13" t="s">
        <v>64</v>
      </c>
      <c r="F25" s="17"/>
      <c r="G25" s="86"/>
    </row>
    <row r="26" spans="2:17" ht="35.1" customHeight="1" x14ac:dyDescent="0.2">
      <c r="C26" s="16" t="s">
        <v>109</v>
      </c>
      <c r="D26" s="16" t="s">
        <v>102</v>
      </c>
      <c r="E26" s="13" t="s">
        <v>74</v>
      </c>
      <c r="F26" s="17"/>
      <c r="G26" s="86"/>
    </row>
    <row r="27" spans="2:17" ht="35.1" customHeight="1" x14ac:dyDescent="0.2">
      <c r="C27" s="16" t="s">
        <v>110</v>
      </c>
      <c r="D27" s="16" t="s">
        <v>103</v>
      </c>
      <c r="E27" s="13" t="s">
        <v>75</v>
      </c>
      <c r="F27" s="17"/>
      <c r="G27" s="86"/>
    </row>
    <row r="28" spans="2:17" ht="35.1" customHeight="1" x14ac:dyDescent="0.2">
      <c r="C28" s="16" t="s">
        <v>111</v>
      </c>
      <c r="D28" s="17" t="s">
        <v>99</v>
      </c>
      <c r="E28" s="13" t="s">
        <v>76</v>
      </c>
      <c r="F28" s="17"/>
      <c r="G28" s="86"/>
    </row>
    <row r="29" spans="2:17" ht="35.1" customHeight="1" x14ac:dyDescent="0.2">
      <c r="C29" s="16" t="s">
        <v>112</v>
      </c>
      <c r="D29" s="16" t="s">
        <v>203</v>
      </c>
      <c r="E29" s="13" t="s">
        <v>77</v>
      </c>
      <c r="F29" s="17"/>
      <c r="G29" s="86"/>
    </row>
    <row r="30" spans="2:17" ht="35.1" customHeight="1" x14ac:dyDescent="0.2">
      <c r="C30" s="16" t="s">
        <v>113</v>
      </c>
      <c r="D30" s="16" t="s">
        <v>204</v>
      </c>
      <c r="E30" s="13" t="s">
        <v>78</v>
      </c>
      <c r="F30" s="17"/>
      <c r="G30" s="86"/>
    </row>
    <row r="31" spans="2:17" ht="35.1" customHeight="1" x14ac:dyDescent="0.2">
      <c r="B31" s="45" t="s">
        <v>294</v>
      </c>
      <c r="C31" s="41" t="s">
        <v>100</v>
      </c>
      <c r="D31" s="41" t="s">
        <v>189</v>
      </c>
      <c r="E31" s="42" t="s">
        <v>101</v>
      </c>
      <c r="F31" s="17"/>
      <c r="G31" s="86"/>
    </row>
    <row r="32" spans="2:17" ht="35.1" customHeight="1" x14ac:dyDescent="0.2">
      <c r="B32" s="45" t="s">
        <v>294</v>
      </c>
      <c r="C32" s="41" t="s">
        <v>83</v>
      </c>
      <c r="D32" s="41" t="s">
        <v>190</v>
      </c>
      <c r="E32" s="42" t="s">
        <v>79</v>
      </c>
      <c r="F32" s="17"/>
      <c r="G32" s="86"/>
    </row>
    <row r="33" spans="2:7" ht="35.1" customHeight="1" x14ac:dyDescent="0.2">
      <c r="B33" s="45" t="s">
        <v>294</v>
      </c>
      <c r="C33" s="41" t="s">
        <v>84</v>
      </c>
      <c r="D33" s="41" t="s">
        <v>191</v>
      </c>
      <c r="E33" s="42" t="s">
        <v>80</v>
      </c>
      <c r="F33" s="17"/>
      <c r="G33" s="86"/>
    </row>
    <row r="34" spans="2:7" ht="35.1" customHeight="1" x14ac:dyDescent="0.2">
      <c r="C34" s="16" t="s">
        <v>104</v>
      </c>
      <c r="D34" s="16" t="s">
        <v>114</v>
      </c>
      <c r="E34" s="13" t="s">
        <v>81</v>
      </c>
      <c r="F34" s="17"/>
      <c r="G34" s="86"/>
    </row>
    <row r="35" spans="2:7" ht="36" customHeight="1" x14ac:dyDescent="0.2">
      <c r="C35" s="16" t="s">
        <v>85</v>
      </c>
      <c r="D35" s="16" t="s">
        <v>115</v>
      </c>
      <c r="E35" s="13" t="s">
        <v>82</v>
      </c>
      <c r="F35" s="17"/>
      <c r="G35" s="86"/>
    </row>
    <row r="36" spans="2:7" ht="36" customHeight="1" x14ac:dyDescent="0.2">
      <c r="B36" s="45" t="s">
        <v>294</v>
      </c>
      <c r="C36" s="41" t="s">
        <v>86</v>
      </c>
      <c r="D36" s="41" t="s">
        <v>193</v>
      </c>
      <c r="E36" s="42" t="s">
        <v>192</v>
      </c>
      <c r="F36" s="17"/>
      <c r="G36" s="86"/>
    </row>
    <row r="37" spans="2:7" ht="36" customHeight="1" x14ac:dyDescent="0.2">
      <c r="C37" s="16" t="s">
        <v>116</v>
      </c>
      <c r="D37" s="16" t="s">
        <v>106</v>
      </c>
      <c r="E37" s="13" t="s">
        <v>105</v>
      </c>
      <c r="F37" s="17"/>
      <c r="G37" s="86"/>
    </row>
    <row r="38" spans="2:7" ht="36" customHeight="1" x14ac:dyDescent="0.2">
      <c r="C38" s="16" t="s">
        <v>68</v>
      </c>
      <c r="D38" s="17" t="s">
        <v>121</v>
      </c>
      <c r="E38" s="13" t="s">
        <v>117</v>
      </c>
      <c r="F38" s="17"/>
      <c r="G38" s="86"/>
    </row>
    <row r="39" spans="2:7" ht="36" customHeight="1" x14ac:dyDescent="0.2">
      <c r="C39" s="16" t="s">
        <v>123</v>
      </c>
      <c r="D39" s="17" t="s">
        <v>118</v>
      </c>
      <c r="E39" s="13" t="s">
        <v>65</v>
      </c>
      <c r="F39" s="17"/>
      <c r="G39" s="86"/>
    </row>
    <row r="40" spans="2:7" ht="36" customHeight="1" x14ac:dyDescent="0.2">
      <c r="C40" s="16" t="s">
        <v>122</v>
      </c>
      <c r="D40" s="16" t="s">
        <v>124</v>
      </c>
      <c r="E40" s="13" t="s">
        <v>125</v>
      </c>
      <c r="F40" s="17"/>
      <c r="G40" s="86"/>
    </row>
    <row r="41" spans="2:7" ht="36" customHeight="1" x14ac:dyDescent="0.2">
      <c r="C41" s="16" t="s">
        <v>119</v>
      </c>
      <c r="D41" s="17" t="s">
        <v>120</v>
      </c>
      <c r="E41" s="13" t="s">
        <v>66</v>
      </c>
      <c r="F41" s="17"/>
      <c r="G41" s="87"/>
    </row>
    <row r="42" spans="2:7" ht="36" customHeight="1" x14ac:dyDescent="0.2"/>
    <row r="43" spans="2:7" ht="36" customHeight="1" x14ac:dyDescent="0.2"/>
    <row r="44" spans="2:7" ht="36" customHeight="1" x14ac:dyDescent="0.2"/>
    <row r="45" spans="2:7" ht="36" customHeight="1" x14ac:dyDescent="0.2"/>
    <row r="46" spans="2:7" ht="36" customHeight="1" x14ac:dyDescent="0.2"/>
    <row r="47" spans="2:7" ht="36" customHeight="1" x14ac:dyDescent="0.2"/>
    <row r="48" spans="2:7" ht="36" customHeight="1" x14ac:dyDescent="0.2"/>
    <row r="49" ht="36" customHeight="1" x14ac:dyDescent="0.2"/>
    <row r="50" ht="36" customHeight="1" x14ac:dyDescent="0.2"/>
    <row r="51" ht="36" customHeight="1" x14ac:dyDescent="0.2"/>
    <row r="52" ht="36" customHeight="1" x14ac:dyDescent="0.2"/>
    <row r="53" ht="36" customHeight="1" x14ac:dyDescent="0.2"/>
    <row r="54" ht="36" customHeight="1" x14ac:dyDescent="0.2"/>
    <row r="55" ht="36" customHeight="1" x14ac:dyDescent="0.2"/>
    <row r="56" ht="36" customHeight="1" x14ac:dyDescent="0.2"/>
    <row r="57" ht="36" customHeight="1" x14ac:dyDescent="0.2"/>
    <row r="58" ht="36" customHeight="1" x14ac:dyDescent="0.2"/>
    <row r="59" ht="36" customHeight="1" x14ac:dyDescent="0.2"/>
  </sheetData>
  <mergeCells count="4">
    <mergeCell ref="C5:G5"/>
    <mergeCell ref="G7:G17"/>
    <mergeCell ref="G18:G41"/>
    <mergeCell ref="J9:Q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26C8-EC72-41D5-ABB1-7335F4C99924}">
  <dimension ref="C5:T64"/>
  <sheetViews>
    <sheetView topLeftCell="A4" zoomScale="70" zoomScaleNormal="70" workbookViewId="0">
      <selection activeCell="P22" sqref="P22"/>
    </sheetView>
  </sheetViews>
  <sheetFormatPr defaultRowHeight="14.25" x14ac:dyDescent="0.2"/>
  <cols>
    <col min="2" max="2" width="16.25" customWidth="1"/>
    <col min="3" max="3" width="22.25" customWidth="1"/>
    <col min="4" max="4" width="70.125" customWidth="1"/>
    <col min="5" max="5" width="25.125" customWidth="1"/>
    <col min="6" max="6" width="35" customWidth="1"/>
    <col min="7" max="7" width="21.5" customWidth="1"/>
    <col min="20" max="20" width="11.625" style="46" bestFit="1" customWidth="1"/>
  </cols>
  <sheetData>
    <row r="5" spans="3:17" ht="51" customHeight="1" x14ac:dyDescent="0.2">
      <c r="C5" s="83" t="s">
        <v>262</v>
      </c>
      <c r="D5" s="83"/>
      <c r="E5" s="83"/>
      <c r="F5" s="83"/>
      <c r="G5" s="83"/>
    </row>
    <row r="6" spans="3:17" ht="31.5" customHeight="1" x14ac:dyDescent="0.2">
      <c r="C6" s="37" t="s">
        <v>3</v>
      </c>
      <c r="D6" s="37" t="s">
        <v>7</v>
      </c>
      <c r="E6" s="37" t="s">
        <v>1</v>
      </c>
      <c r="F6" s="37" t="s">
        <v>2</v>
      </c>
      <c r="G6" s="37" t="s">
        <v>29</v>
      </c>
    </row>
    <row r="7" spans="3:17" ht="31.5" customHeight="1" x14ac:dyDescent="0.2">
      <c r="C7" s="18" t="s">
        <v>258</v>
      </c>
      <c r="D7" s="32" t="s">
        <v>259</v>
      </c>
      <c r="E7" s="12" t="s">
        <v>257</v>
      </c>
      <c r="F7" s="19"/>
      <c r="G7" s="90" t="s">
        <v>261</v>
      </c>
    </row>
    <row r="8" spans="3:17" ht="31.5" customHeight="1" x14ac:dyDescent="0.2">
      <c r="C8" s="18" t="s">
        <v>107</v>
      </c>
      <c r="D8" s="32" t="s">
        <v>260</v>
      </c>
      <c r="E8" s="12" t="s">
        <v>38</v>
      </c>
      <c r="F8" s="19"/>
      <c r="G8" s="91"/>
    </row>
    <row r="9" spans="3:17" ht="31.5" customHeight="1" x14ac:dyDescent="0.2">
      <c r="C9" s="18" t="s">
        <v>250</v>
      </c>
      <c r="D9" s="32" t="s">
        <v>251</v>
      </c>
      <c r="E9" s="12" t="s">
        <v>244</v>
      </c>
      <c r="F9" s="19"/>
      <c r="G9" s="91"/>
      <c r="J9" s="88" t="s">
        <v>295</v>
      </c>
      <c r="K9" s="89"/>
      <c r="L9" s="89"/>
      <c r="M9" s="89"/>
      <c r="N9" s="89"/>
      <c r="O9" s="89"/>
      <c r="P9" s="89"/>
      <c r="Q9" s="89"/>
    </row>
    <row r="10" spans="3:17" ht="31.5" customHeight="1" x14ac:dyDescent="0.2">
      <c r="C10" s="29" t="s">
        <v>215</v>
      </c>
      <c r="D10" s="30" t="s">
        <v>214</v>
      </c>
      <c r="E10" s="22" t="s">
        <v>213</v>
      </c>
      <c r="F10" s="19"/>
      <c r="G10" s="91"/>
      <c r="J10" s="89"/>
      <c r="K10" s="89"/>
      <c r="L10" s="89"/>
      <c r="M10" s="89"/>
      <c r="N10" s="89"/>
      <c r="O10" s="89"/>
      <c r="P10" s="89"/>
      <c r="Q10" s="89"/>
    </row>
    <row r="11" spans="3:17" ht="31.5" customHeight="1" x14ac:dyDescent="0.2">
      <c r="C11" s="31" t="s">
        <v>151</v>
      </c>
      <c r="D11" s="30" t="s">
        <v>216</v>
      </c>
      <c r="E11" s="22" t="s">
        <v>47</v>
      </c>
      <c r="F11" s="19"/>
      <c r="G11" s="91"/>
      <c r="J11" s="89"/>
      <c r="K11" s="89"/>
      <c r="L11" s="89"/>
      <c r="M11" s="89"/>
      <c r="N11" s="89"/>
      <c r="O11" s="89"/>
      <c r="P11" s="89"/>
      <c r="Q11" s="89"/>
    </row>
    <row r="12" spans="3:17" ht="31.5" customHeight="1" x14ac:dyDescent="0.2">
      <c r="C12" s="31" t="s">
        <v>156</v>
      </c>
      <c r="D12" s="30" t="s">
        <v>217</v>
      </c>
      <c r="E12" s="22" t="s">
        <v>152</v>
      </c>
      <c r="F12" s="19"/>
      <c r="G12" s="91"/>
      <c r="J12" s="89"/>
      <c r="K12" s="89"/>
      <c r="L12" s="89"/>
      <c r="M12" s="89"/>
      <c r="N12" s="89"/>
      <c r="O12" s="89"/>
      <c r="P12" s="89"/>
      <c r="Q12" s="89"/>
    </row>
    <row r="13" spans="3:17" ht="31.5" customHeight="1" x14ac:dyDescent="0.2">
      <c r="C13" s="31" t="s">
        <v>157</v>
      </c>
      <c r="D13" s="30" t="s">
        <v>218</v>
      </c>
      <c r="E13" s="22" t="s">
        <v>153</v>
      </c>
      <c r="F13" s="19"/>
      <c r="G13" s="91"/>
      <c r="J13" s="89"/>
      <c r="K13" s="89"/>
      <c r="L13" s="89"/>
      <c r="M13" s="89"/>
      <c r="N13" s="89"/>
      <c r="O13" s="89"/>
      <c r="P13" s="89"/>
      <c r="Q13" s="89"/>
    </row>
    <row r="14" spans="3:17" ht="31.5" customHeight="1" x14ac:dyDescent="0.2">
      <c r="C14" s="34" t="s">
        <v>253</v>
      </c>
      <c r="D14" s="8" t="s">
        <v>255</v>
      </c>
      <c r="E14" s="7" t="s">
        <v>252</v>
      </c>
      <c r="F14" s="19"/>
      <c r="G14" s="91"/>
      <c r="J14" s="89"/>
      <c r="K14" s="89"/>
      <c r="L14" s="89"/>
      <c r="M14" s="89"/>
      <c r="N14" s="89"/>
      <c r="O14" s="89"/>
      <c r="P14" s="89"/>
      <c r="Q14" s="89"/>
    </row>
    <row r="15" spans="3:17" ht="31.5" customHeight="1" x14ac:dyDescent="0.2">
      <c r="C15" s="33" t="s">
        <v>254</v>
      </c>
      <c r="D15" s="17" t="s">
        <v>245</v>
      </c>
      <c r="E15" s="12" t="s">
        <v>219</v>
      </c>
      <c r="F15" s="19"/>
      <c r="G15" s="91"/>
      <c r="J15" s="89"/>
      <c r="K15" s="89"/>
      <c r="L15" s="89"/>
      <c r="M15" s="89"/>
      <c r="N15" s="89"/>
      <c r="O15" s="89"/>
      <c r="P15" s="89"/>
      <c r="Q15" s="89"/>
    </row>
    <row r="16" spans="3:17" ht="35.1" customHeight="1" x14ac:dyDescent="0.2">
      <c r="C16" s="18" t="s">
        <v>225</v>
      </c>
      <c r="D16" s="17" t="s">
        <v>246</v>
      </c>
      <c r="E16" s="12" t="s">
        <v>220</v>
      </c>
      <c r="F16" s="17"/>
      <c r="G16" s="91"/>
      <c r="J16" s="89"/>
      <c r="K16" s="89"/>
      <c r="L16" s="89"/>
      <c r="M16" s="89"/>
      <c r="N16" s="89"/>
      <c r="O16" s="89"/>
      <c r="P16" s="89"/>
      <c r="Q16" s="89"/>
    </row>
    <row r="17" spans="3:20" ht="35.1" customHeight="1" x14ac:dyDescent="0.2">
      <c r="C17" s="18" t="s">
        <v>226</v>
      </c>
      <c r="D17" s="17" t="s">
        <v>247</v>
      </c>
      <c r="E17" s="12" t="s">
        <v>221</v>
      </c>
      <c r="F17" s="17"/>
      <c r="G17" s="91"/>
      <c r="J17" s="89"/>
      <c r="K17" s="89"/>
      <c r="L17" s="89"/>
      <c r="M17" s="89"/>
      <c r="N17" s="89"/>
      <c r="O17" s="89"/>
      <c r="P17" s="89"/>
      <c r="Q17" s="89"/>
    </row>
    <row r="18" spans="3:20" ht="35.1" customHeight="1" x14ac:dyDescent="0.2">
      <c r="C18" s="18" t="s">
        <v>227</v>
      </c>
      <c r="D18" s="17" t="s">
        <v>248</v>
      </c>
      <c r="E18" s="12" t="s">
        <v>222</v>
      </c>
      <c r="F18" s="17"/>
      <c r="G18" s="91"/>
    </row>
    <row r="19" spans="3:20" ht="35.1" customHeight="1" x14ac:dyDescent="0.2">
      <c r="C19" s="18" t="s">
        <v>228</v>
      </c>
      <c r="D19" s="17" t="s">
        <v>249</v>
      </c>
      <c r="E19" s="12" t="s">
        <v>223</v>
      </c>
      <c r="F19" s="17"/>
      <c r="G19" s="92"/>
    </row>
    <row r="20" spans="3:20" ht="35.1" customHeight="1" x14ac:dyDescent="0.2">
      <c r="C20" s="25" t="s">
        <v>178</v>
      </c>
      <c r="D20" s="17" t="s">
        <v>179</v>
      </c>
      <c r="E20" s="22" t="s">
        <v>138</v>
      </c>
      <c r="F20" s="96" t="s">
        <v>280</v>
      </c>
      <c r="G20" s="90" t="s">
        <v>282</v>
      </c>
      <c r="T20" s="47"/>
    </row>
    <row r="21" spans="3:20" ht="35.1" customHeight="1" x14ac:dyDescent="0.2">
      <c r="C21" s="24" t="s">
        <v>158</v>
      </c>
      <c r="D21" s="17" t="s">
        <v>180</v>
      </c>
      <c r="E21" s="22" t="s">
        <v>177</v>
      </c>
      <c r="F21" s="97"/>
      <c r="G21" s="91"/>
      <c r="T21" s="47"/>
    </row>
    <row r="22" spans="3:20" ht="35.1" customHeight="1" x14ac:dyDescent="0.2">
      <c r="C22" s="24" t="s">
        <v>159</v>
      </c>
      <c r="D22" s="17" t="s">
        <v>206</v>
      </c>
      <c r="E22" s="22" t="s">
        <v>139</v>
      </c>
      <c r="F22" s="98"/>
      <c r="G22" s="91"/>
      <c r="T22" s="47"/>
    </row>
    <row r="23" spans="3:20" ht="35.1" customHeight="1" x14ac:dyDescent="0.2">
      <c r="C23" s="26" t="s">
        <v>160</v>
      </c>
      <c r="D23" s="39" t="s">
        <v>194</v>
      </c>
      <c r="E23" s="27" t="s">
        <v>181</v>
      </c>
      <c r="F23" s="17"/>
      <c r="G23" s="91"/>
      <c r="T23" s="47"/>
    </row>
    <row r="24" spans="3:20" ht="35.1" customHeight="1" x14ac:dyDescent="0.2">
      <c r="C24" s="26" t="s">
        <v>161</v>
      </c>
      <c r="D24" s="39" t="s">
        <v>195</v>
      </c>
      <c r="E24" s="27" t="s">
        <v>140</v>
      </c>
      <c r="F24" s="17"/>
      <c r="G24" s="91"/>
      <c r="T24" s="47"/>
    </row>
    <row r="25" spans="3:20" ht="35.1" customHeight="1" x14ac:dyDescent="0.2">
      <c r="C25" s="26" t="s">
        <v>162</v>
      </c>
      <c r="D25" s="39" t="s">
        <v>196</v>
      </c>
      <c r="E25" s="27" t="s">
        <v>141</v>
      </c>
      <c r="F25" s="17"/>
      <c r="G25" s="91"/>
    </row>
    <row r="26" spans="3:20" ht="35.1" customHeight="1" x14ac:dyDescent="0.2">
      <c r="C26" s="24" t="s">
        <v>163</v>
      </c>
      <c r="D26" s="28" t="s">
        <v>183</v>
      </c>
      <c r="E26" s="22" t="s">
        <v>182</v>
      </c>
      <c r="F26" s="17"/>
      <c r="G26" s="91"/>
    </row>
    <row r="27" spans="3:20" ht="35.1" customHeight="1" x14ac:dyDescent="0.2">
      <c r="C27" s="24" t="s">
        <v>164</v>
      </c>
      <c r="D27" s="28" t="s">
        <v>184</v>
      </c>
      <c r="E27" s="22" t="s">
        <v>142</v>
      </c>
      <c r="F27" s="17"/>
      <c r="G27" s="91"/>
    </row>
    <row r="28" spans="3:20" ht="35.1" customHeight="1" x14ac:dyDescent="0.2">
      <c r="C28" s="24" t="s">
        <v>165</v>
      </c>
      <c r="D28" s="28" t="s">
        <v>185</v>
      </c>
      <c r="E28" s="22" t="s">
        <v>143</v>
      </c>
      <c r="F28" s="17"/>
      <c r="G28" s="91"/>
    </row>
    <row r="29" spans="3:20" ht="35.1" customHeight="1" x14ac:dyDescent="0.2">
      <c r="C29" s="30" t="s">
        <v>187</v>
      </c>
      <c r="D29" s="30" t="s">
        <v>98</v>
      </c>
      <c r="E29" s="40" t="s">
        <v>186</v>
      </c>
      <c r="F29" s="17"/>
      <c r="G29" s="91"/>
    </row>
    <row r="30" spans="3:20" ht="35.1" customHeight="1" x14ac:dyDescent="0.2">
      <c r="C30" s="30" t="s">
        <v>109</v>
      </c>
      <c r="D30" s="30" t="s">
        <v>102</v>
      </c>
      <c r="E30" s="40" t="s">
        <v>188</v>
      </c>
      <c r="F30" s="17"/>
      <c r="G30" s="91"/>
    </row>
    <row r="31" spans="3:20" ht="35.1" customHeight="1" x14ac:dyDescent="0.2">
      <c r="C31" s="30" t="s">
        <v>110</v>
      </c>
      <c r="D31" s="30" t="s">
        <v>103</v>
      </c>
      <c r="E31" s="40" t="s">
        <v>197</v>
      </c>
      <c r="F31" s="17"/>
      <c r="G31" s="91"/>
    </row>
    <row r="32" spans="3:20" ht="35.1" customHeight="1" x14ac:dyDescent="0.2">
      <c r="C32" s="30" t="s">
        <v>288</v>
      </c>
      <c r="D32" s="30" t="s">
        <v>99</v>
      </c>
      <c r="E32" s="40" t="s">
        <v>76</v>
      </c>
      <c r="F32" s="17"/>
      <c r="G32" s="91"/>
    </row>
    <row r="33" spans="3:7" ht="35.1" customHeight="1" x14ac:dyDescent="0.2">
      <c r="C33" s="30" t="s">
        <v>112</v>
      </c>
      <c r="D33" s="30" t="s">
        <v>203</v>
      </c>
      <c r="E33" s="40" t="s">
        <v>77</v>
      </c>
      <c r="F33" s="17"/>
      <c r="G33" s="91"/>
    </row>
    <row r="34" spans="3:7" ht="35.1" customHeight="1" x14ac:dyDescent="0.2">
      <c r="C34" s="30" t="s">
        <v>100</v>
      </c>
      <c r="D34" s="30" t="s">
        <v>189</v>
      </c>
      <c r="E34" s="40" t="s">
        <v>101</v>
      </c>
      <c r="F34" s="17"/>
      <c r="G34" s="91"/>
    </row>
    <row r="35" spans="3:7" ht="35.1" customHeight="1" x14ac:dyDescent="0.2">
      <c r="C35" s="30" t="s">
        <v>83</v>
      </c>
      <c r="D35" s="30" t="s">
        <v>190</v>
      </c>
      <c r="E35" s="40" t="s">
        <v>79</v>
      </c>
      <c r="F35" s="17"/>
      <c r="G35" s="91"/>
    </row>
    <row r="36" spans="3:7" ht="35.1" customHeight="1" x14ac:dyDescent="0.2">
      <c r="C36" s="30" t="s">
        <v>84</v>
      </c>
      <c r="D36" s="30" t="s">
        <v>191</v>
      </c>
      <c r="E36" s="40" t="s">
        <v>80</v>
      </c>
      <c r="F36" s="17"/>
      <c r="G36" s="91"/>
    </row>
    <row r="37" spans="3:7" ht="35.1" customHeight="1" x14ac:dyDescent="0.2">
      <c r="C37" s="17" t="s">
        <v>104</v>
      </c>
      <c r="D37" s="17" t="s">
        <v>114</v>
      </c>
      <c r="E37" s="22" t="s">
        <v>81</v>
      </c>
      <c r="F37" s="17"/>
      <c r="G37" s="91"/>
    </row>
    <row r="38" spans="3:7" ht="35.1" customHeight="1" x14ac:dyDescent="0.2">
      <c r="C38" s="17" t="s">
        <v>85</v>
      </c>
      <c r="D38" s="17" t="s">
        <v>115</v>
      </c>
      <c r="E38" s="22" t="s">
        <v>205</v>
      </c>
      <c r="F38" s="17"/>
      <c r="G38" s="91"/>
    </row>
    <row r="39" spans="3:7" ht="35.1" customHeight="1" x14ac:dyDescent="0.2">
      <c r="C39" s="25" t="s">
        <v>199</v>
      </c>
      <c r="D39" s="17" t="s">
        <v>200</v>
      </c>
      <c r="E39" s="22" t="s">
        <v>198</v>
      </c>
      <c r="F39" s="17"/>
      <c r="G39" s="91"/>
    </row>
    <row r="40" spans="3:7" ht="35.1" customHeight="1" x14ac:dyDescent="0.2">
      <c r="C40" s="24" t="s">
        <v>166</v>
      </c>
      <c r="D40" s="17" t="s">
        <v>201</v>
      </c>
      <c r="E40" s="22" t="s">
        <v>144</v>
      </c>
      <c r="F40" s="17"/>
      <c r="G40" s="91"/>
    </row>
    <row r="41" spans="3:7" ht="35.1" customHeight="1" x14ac:dyDescent="0.2">
      <c r="C41" s="24" t="s">
        <v>167</v>
      </c>
      <c r="D41" s="17" t="s">
        <v>202</v>
      </c>
      <c r="E41" s="22" t="s">
        <v>145</v>
      </c>
      <c r="F41" s="17"/>
      <c r="G41" s="91"/>
    </row>
    <row r="42" spans="3:7" ht="35.1" customHeight="1" x14ac:dyDescent="0.2">
      <c r="C42" s="29" t="s">
        <v>208</v>
      </c>
      <c r="D42" s="41" t="s">
        <v>209</v>
      </c>
      <c r="E42" s="40" t="s">
        <v>207</v>
      </c>
      <c r="F42" s="17"/>
      <c r="G42" s="91"/>
    </row>
    <row r="43" spans="3:7" ht="35.1" customHeight="1" x14ac:dyDescent="0.2">
      <c r="C43" s="31" t="s">
        <v>168</v>
      </c>
      <c r="D43" s="41" t="s">
        <v>210</v>
      </c>
      <c r="E43" s="40" t="s">
        <v>146</v>
      </c>
      <c r="F43" s="17"/>
      <c r="G43" s="91"/>
    </row>
    <row r="44" spans="3:7" ht="35.1" customHeight="1" x14ac:dyDescent="0.2">
      <c r="C44" s="31" t="s">
        <v>169</v>
      </c>
      <c r="D44" s="41" t="s">
        <v>211</v>
      </c>
      <c r="E44" s="40" t="s">
        <v>147</v>
      </c>
      <c r="F44" s="17"/>
      <c r="G44" s="91"/>
    </row>
    <row r="45" spans="3:7" ht="35.1" customHeight="1" x14ac:dyDescent="0.2">
      <c r="C45" s="31" t="s">
        <v>170</v>
      </c>
      <c r="D45" s="43" t="s">
        <v>289</v>
      </c>
      <c r="E45" s="22" t="s">
        <v>212</v>
      </c>
      <c r="F45" s="17"/>
      <c r="G45" s="91"/>
    </row>
    <row r="46" spans="3:7" ht="35.1" customHeight="1" x14ac:dyDescent="0.2">
      <c r="C46" s="31" t="s">
        <v>171</v>
      </c>
      <c r="D46" s="44" t="s">
        <v>290</v>
      </c>
      <c r="E46" s="22" t="s">
        <v>148</v>
      </c>
      <c r="F46" s="17"/>
      <c r="G46" s="91"/>
    </row>
    <row r="47" spans="3:7" ht="35.1" customHeight="1" x14ac:dyDescent="0.2">
      <c r="C47" s="31" t="s">
        <v>172</v>
      </c>
      <c r="D47" s="44" t="s">
        <v>291</v>
      </c>
      <c r="E47" s="22" t="s">
        <v>149</v>
      </c>
      <c r="F47" s="17"/>
      <c r="G47" s="91"/>
    </row>
    <row r="48" spans="3:7" ht="35.1" customHeight="1" x14ac:dyDescent="0.2">
      <c r="C48" s="31" t="s">
        <v>173</v>
      </c>
      <c r="D48" s="93" t="s">
        <v>264</v>
      </c>
      <c r="E48" s="40" t="s">
        <v>263</v>
      </c>
      <c r="F48" s="17"/>
      <c r="G48" s="91"/>
    </row>
    <row r="49" spans="3:7" ht="35.1" customHeight="1" x14ac:dyDescent="0.2">
      <c r="C49" s="31" t="s">
        <v>174</v>
      </c>
      <c r="D49" s="94"/>
      <c r="E49" s="40" t="s">
        <v>150</v>
      </c>
      <c r="F49" s="17"/>
      <c r="G49" s="91"/>
    </row>
    <row r="50" spans="3:7" ht="35.1" customHeight="1" x14ac:dyDescent="0.2">
      <c r="C50" s="31" t="s">
        <v>175</v>
      </c>
      <c r="D50" s="94"/>
      <c r="E50" s="40" t="s">
        <v>154</v>
      </c>
      <c r="F50" s="17"/>
      <c r="G50" s="91"/>
    </row>
    <row r="51" spans="3:7" ht="35.1" customHeight="1" x14ac:dyDescent="0.2">
      <c r="C51" s="31" t="s">
        <v>176</v>
      </c>
      <c r="D51" s="95"/>
      <c r="E51" s="40" t="s">
        <v>155</v>
      </c>
      <c r="F51" s="17"/>
      <c r="G51" s="91"/>
    </row>
    <row r="52" spans="3:7" ht="35.1" customHeight="1" x14ac:dyDescent="0.2">
      <c r="C52" s="25" t="s">
        <v>267</v>
      </c>
      <c r="D52" s="17" t="s">
        <v>268</v>
      </c>
      <c r="E52" s="22" t="s">
        <v>265</v>
      </c>
      <c r="F52" s="17"/>
      <c r="G52" s="91"/>
    </row>
    <row r="53" spans="3:7" ht="35.1" customHeight="1" x14ac:dyDescent="0.2">
      <c r="C53" s="38" t="s">
        <v>269</v>
      </c>
      <c r="D53" s="17" t="s">
        <v>270</v>
      </c>
      <c r="E53" s="22" t="s">
        <v>266</v>
      </c>
      <c r="F53" s="17"/>
      <c r="G53" s="92"/>
    </row>
    <row r="54" spans="3:7" ht="35.1" customHeight="1" x14ac:dyDescent="0.2"/>
    <row r="55" spans="3:7" ht="35.1" customHeight="1" x14ac:dyDescent="0.2"/>
    <row r="56" spans="3:7" ht="35.1" customHeight="1" x14ac:dyDescent="0.2"/>
    <row r="57" spans="3:7" ht="35.1" customHeight="1" x14ac:dyDescent="0.2"/>
    <row r="58" spans="3:7" ht="35.1" customHeight="1" x14ac:dyDescent="0.2"/>
    <row r="59" spans="3:7" ht="35.1" customHeight="1" x14ac:dyDescent="0.2"/>
    <row r="60" spans="3:7" ht="35.1" customHeight="1" x14ac:dyDescent="0.2"/>
    <row r="61" spans="3:7" ht="35.1" customHeight="1" x14ac:dyDescent="0.2"/>
    <row r="62" spans="3:7" ht="35.1" customHeight="1" x14ac:dyDescent="0.2"/>
    <row r="63" spans="3:7" ht="35.1" customHeight="1" x14ac:dyDescent="0.2"/>
    <row r="64" spans="3:7" ht="35.1" customHeight="1" x14ac:dyDescent="0.2"/>
  </sheetData>
  <mergeCells count="6">
    <mergeCell ref="J9:Q17"/>
    <mergeCell ref="C5:G5"/>
    <mergeCell ref="G7:G19"/>
    <mergeCell ref="D48:D51"/>
    <mergeCell ref="F20:F22"/>
    <mergeCell ref="G20:G5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B92F1-A2D4-4E54-9F94-67984ED56E7A}">
  <dimension ref="C5:Q21"/>
  <sheetViews>
    <sheetView zoomScale="85" zoomScaleNormal="85" workbookViewId="0">
      <selection activeCell="F9" sqref="F9"/>
    </sheetView>
  </sheetViews>
  <sheetFormatPr defaultRowHeight="14.25" x14ac:dyDescent="0.2"/>
  <cols>
    <col min="3" max="3" width="18.5" customWidth="1"/>
    <col min="4" max="4" width="33.875" customWidth="1"/>
    <col min="5" max="5" width="23.875" customWidth="1"/>
    <col min="6" max="6" width="17.25" customWidth="1"/>
    <col min="7" max="7" width="19.125" customWidth="1"/>
  </cols>
  <sheetData>
    <row r="5" spans="3:17" ht="48.75" customHeight="1" x14ac:dyDescent="0.2">
      <c r="C5" s="83" t="s">
        <v>262</v>
      </c>
      <c r="D5" s="83"/>
      <c r="E5" s="83"/>
      <c r="F5" s="83"/>
      <c r="G5" s="83"/>
    </row>
    <row r="6" spans="3:17" ht="33.75" customHeight="1" x14ac:dyDescent="0.2">
      <c r="C6" s="37" t="s">
        <v>3</v>
      </c>
      <c r="D6" s="37" t="s">
        <v>7</v>
      </c>
      <c r="E6" s="37" t="s">
        <v>1</v>
      </c>
      <c r="F6" s="37" t="s">
        <v>2</v>
      </c>
      <c r="G6" s="37" t="s">
        <v>29</v>
      </c>
    </row>
    <row r="7" spans="3:17" ht="35.1" customHeight="1" x14ac:dyDescent="0.2">
      <c r="C7" s="18" t="s">
        <v>258</v>
      </c>
      <c r="D7" s="32" t="s">
        <v>274</v>
      </c>
      <c r="E7" s="12" t="s">
        <v>257</v>
      </c>
      <c r="F7" s="14"/>
      <c r="G7" s="99" t="s">
        <v>281</v>
      </c>
    </row>
    <row r="8" spans="3:17" ht="35.1" customHeight="1" x14ac:dyDescent="0.2">
      <c r="C8" s="18" t="s">
        <v>107</v>
      </c>
      <c r="D8" s="32" t="s">
        <v>275</v>
      </c>
      <c r="E8" s="12" t="s">
        <v>38</v>
      </c>
      <c r="F8" s="14"/>
      <c r="G8" s="100"/>
      <c r="J8" s="88" t="s">
        <v>296</v>
      </c>
      <c r="K8" s="89"/>
      <c r="L8" s="89"/>
      <c r="M8" s="89"/>
      <c r="N8" s="89"/>
      <c r="O8" s="89"/>
      <c r="P8" s="89"/>
      <c r="Q8" s="89"/>
    </row>
    <row r="9" spans="3:17" ht="35.1" customHeight="1" x14ac:dyDescent="0.2">
      <c r="C9" s="18" t="s">
        <v>250</v>
      </c>
      <c r="D9" s="32" t="s">
        <v>276</v>
      </c>
      <c r="E9" s="12" t="s">
        <v>244</v>
      </c>
      <c r="F9" s="14"/>
      <c r="G9" s="100"/>
      <c r="J9" s="89"/>
      <c r="K9" s="89"/>
      <c r="L9" s="89"/>
      <c r="M9" s="89"/>
      <c r="N9" s="89"/>
      <c r="O9" s="89"/>
      <c r="P9" s="89"/>
      <c r="Q9" s="89"/>
    </row>
    <row r="10" spans="3:17" ht="35.1" customHeight="1" x14ac:dyDescent="0.2">
      <c r="C10" s="18" t="s">
        <v>273</v>
      </c>
      <c r="D10" s="32" t="s">
        <v>277</v>
      </c>
      <c r="E10" s="12" t="s">
        <v>271</v>
      </c>
      <c r="F10" s="14"/>
      <c r="G10" s="100"/>
      <c r="J10" s="89"/>
      <c r="K10" s="89"/>
      <c r="L10" s="89"/>
      <c r="M10" s="89"/>
      <c r="N10" s="89"/>
      <c r="O10" s="89"/>
      <c r="P10" s="89"/>
      <c r="Q10" s="89"/>
    </row>
    <row r="11" spans="3:17" ht="35.1" customHeight="1" x14ac:dyDescent="0.2">
      <c r="C11" s="33" t="s">
        <v>278</v>
      </c>
      <c r="D11" s="32" t="s">
        <v>279</v>
      </c>
      <c r="E11" s="12" t="s">
        <v>272</v>
      </c>
      <c r="F11" s="14"/>
      <c r="G11" s="101"/>
      <c r="J11" s="89"/>
      <c r="K11" s="89"/>
      <c r="L11" s="89"/>
      <c r="M11" s="89"/>
      <c r="N11" s="89"/>
      <c r="O11" s="89"/>
      <c r="P11" s="89"/>
      <c r="Q11" s="89"/>
    </row>
    <row r="12" spans="3:17" ht="35.1" customHeight="1" x14ac:dyDescent="0.2">
      <c r="J12" s="89"/>
      <c r="K12" s="89"/>
      <c r="L12" s="89"/>
      <c r="M12" s="89"/>
      <c r="N12" s="89"/>
      <c r="O12" s="89"/>
      <c r="P12" s="89"/>
      <c r="Q12" s="89"/>
    </row>
    <row r="13" spans="3:17" ht="35.1" customHeight="1" x14ac:dyDescent="0.2">
      <c r="J13" s="89"/>
      <c r="K13" s="89"/>
      <c r="L13" s="89"/>
      <c r="M13" s="89"/>
      <c r="N13" s="89"/>
      <c r="O13" s="89"/>
      <c r="P13" s="89"/>
      <c r="Q13" s="89"/>
    </row>
    <row r="14" spans="3:17" ht="35.1" customHeight="1" x14ac:dyDescent="0.2">
      <c r="J14" s="89"/>
      <c r="K14" s="89"/>
      <c r="L14" s="89"/>
      <c r="M14" s="89"/>
      <c r="N14" s="89"/>
      <c r="O14" s="89"/>
      <c r="P14" s="89"/>
      <c r="Q14" s="89"/>
    </row>
    <row r="15" spans="3:17" ht="35.1" customHeight="1" x14ac:dyDescent="0.2">
      <c r="J15" s="89"/>
      <c r="K15" s="89"/>
      <c r="L15" s="89"/>
      <c r="M15" s="89"/>
      <c r="N15" s="89"/>
      <c r="O15" s="89"/>
      <c r="P15" s="89"/>
      <c r="Q15" s="89"/>
    </row>
    <row r="16" spans="3:17" ht="35.1" customHeight="1" x14ac:dyDescent="0.2">
      <c r="J16" s="89"/>
      <c r="K16" s="89"/>
      <c r="L16" s="89"/>
      <c r="M16" s="89"/>
      <c r="N16" s="89"/>
      <c r="O16" s="89"/>
      <c r="P16" s="89"/>
      <c r="Q16" s="89"/>
    </row>
    <row r="17" ht="35.1" customHeight="1" x14ac:dyDescent="0.2"/>
    <row r="18" ht="35.1" customHeight="1" x14ac:dyDescent="0.2"/>
    <row r="19" ht="35.1" customHeight="1" x14ac:dyDescent="0.2"/>
    <row r="20" ht="35.1" customHeight="1" x14ac:dyDescent="0.2"/>
    <row r="21" ht="35.1" customHeight="1" x14ac:dyDescent="0.2"/>
  </sheetData>
  <mergeCells count="3">
    <mergeCell ref="C5:G5"/>
    <mergeCell ref="G7:G11"/>
    <mergeCell ref="J8:Q1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6F4C0-D188-451D-8DB7-DB01CADB3BBD}">
  <dimension ref="A1:J51"/>
  <sheetViews>
    <sheetView topLeftCell="D28" zoomScaleNormal="100" workbookViewId="0">
      <selection activeCell="R34" sqref="R34"/>
    </sheetView>
  </sheetViews>
  <sheetFormatPr defaultRowHeight="14.25" x14ac:dyDescent="0.2"/>
  <cols>
    <col min="1" max="1" width="11.125" customWidth="1"/>
    <col min="2" max="2" width="24.125" customWidth="1"/>
    <col min="3" max="3" width="16" customWidth="1"/>
    <col min="6" max="6" width="22.625" customWidth="1"/>
    <col min="7" max="7" width="22.875" customWidth="1"/>
    <col min="8" max="8" width="27.5" customWidth="1"/>
    <col min="9" max="9" width="24.625" customWidth="1"/>
    <col min="10" max="10" width="22.25" customWidth="1"/>
  </cols>
  <sheetData>
    <row r="1" spans="1:10" x14ac:dyDescent="0.2">
      <c r="C1" s="51"/>
    </row>
    <row r="2" spans="1:10" x14ac:dyDescent="0.2">
      <c r="C2" s="51"/>
    </row>
    <row r="3" spans="1:10" x14ac:dyDescent="0.2">
      <c r="C3" s="52"/>
    </row>
    <row r="4" spans="1:10" x14ac:dyDescent="0.2">
      <c r="C4" s="52"/>
      <c r="F4" s="104" t="s">
        <v>353</v>
      </c>
      <c r="G4" s="104" t="s">
        <v>344</v>
      </c>
      <c r="H4" s="103" t="s">
        <v>345</v>
      </c>
      <c r="I4" s="103" t="s">
        <v>327</v>
      </c>
      <c r="J4" s="103"/>
    </row>
    <row r="5" spans="1:10" x14ac:dyDescent="0.2">
      <c r="C5" s="52"/>
      <c r="F5" s="104"/>
      <c r="G5" s="104"/>
      <c r="H5" s="103"/>
      <c r="I5" s="103" t="s">
        <v>328</v>
      </c>
      <c r="J5" s="103"/>
    </row>
    <row r="6" spans="1:10" x14ac:dyDescent="0.2">
      <c r="A6" s="51"/>
      <c r="C6" s="52"/>
      <c r="F6" s="104"/>
      <c r="G6" s="104"/>
      <c r="H6" s="103"/>
      <c r="I6" s="102" t="s">
        <v>329</v>
      </c>
      <c r="J6" s="60" t="s">
        <v>330</v>
      </c>
    </row>
    <row r="7" spans="1:10" x14ac:dyDescent="0.2">
      <c r="C7" s="52"/>
      <c r="F7" s="104"/>
      <c r="G7" s="104"/>
      <c r="H7" s="103"/>
      <c r="I7" s="102"/>
      <c r="J7" s="60" t="s">
        <v>331</v>
      </c>
    </row>
    <row r="8" spans="1:10" x14ac:dyDescent="0.2">
      <c r="C8" s="52"/>
      <c r="F8" s="104"/>
      <c r="G8" s="104"/>
      <c r="H8" s="103"/>
      <c r="I8" s="102"/>
      <c r="J8" s="60" t="s">
        <v>332</v>
      </c>
    </row>
    <row r="9" spans="1:10" x14ac:dyDescent="0.2">
      <c r="C9" s="52"/>
      <c r="F9" s="104"/>
      <c r="G9" s="104"/>
      <c r="H9" s="103"/>
      <c r="I9" s="102"/>
      <c r="J9" s="60" t="s">
        <v>333</v>
      </c>
    </row>
    <row r="10" spans="1:10" x14ac:dyDescent="0.2">
      <c r="C10" s="52"/>
      <c r="F10" s="104"/>
      <c r="G10" s="104"/>
      <c r="H10" s="103"/>
      <c r="I10" s="102"/>
      <c r="J10" s="60" t="s">
        <v>334</v>
      </c>
    </row>
    <row r="11" spans="1:10" x14ac:dyDescent="0.2">
      <c r="C11" s="51"/>
      <c r="F11" s="104"/>
      <c r="G11" s="104"/>
      <c r="H11" s="103"/>
      <c r="I11" s="102"/>
      <c r="J11" s="60" t="s">
        <v>335</v>
      </c>
    </row>
    <row r="12" spans="1:10" x14ac:dyDescent="0.2">
      <c r="C12" s="51"/>
    </row>
    <row r="13" spans="1:10" x14ac:dyDescent="0.2">
      <c r="C13" s="51"/>
    </row>
    <row r="14" spans="1:10" x14ac:dyDescent="0.2">
      <c r="A14" s="51"/>
      <c r="F14" s="104" t="s">
        <v>356</v>
      </c>
      <c r="G14" s="103" t="s">
        <v>303</v>
      </c>
      <c r="H14" s="103"/>
      <c r="I14" s="103"/>
      <c r="J14" s="103"/>
    </row>
    <row r="15" spans="1:10" x14ac:dyDescent="0.2">
      <c r="A15" s="51"/>
      <c r="B15" s="51"/>
      <c r="C15" s="51"/>
      <c r="F15" s="104"/>
      <c r="G15" s="104" t="s">
        <v>349</v>
      </c>
      <c r="H15" s="104" t="s">
        <v>348</v>
      </c>
      <c r="I15" s="102" t="s">
        <v>304</v>
      </c>
      <c r="J15" s="60" t="s">
        <v>305</v>
      </c>
    </row>
    <row r="16" spans="1:10" x14ac:dyDescent="0.2">
      <c r="C16" s="51"/>
      <c r="F16" s="104"/>
      <c r="G16" s="104"/>
      <c r="H16" s="104"/>
      <c r="I16" s="102"/>
      <c r="J16" s="60" t="s">
        <v>306</v>
      </c>
    </row>
    <row r="17" spans="1:10" x14ac:dyDescent="0.2">
      <c r="F17" s="104"/>
      <c r="G17" s="104"/>
      <c r="H17" s="104"/>
      <c r="I17" s="102"/>
      <c r="J17" s="60" t="s">
        <v>307</v>
      </c>
    </row>
    <row r="18" spans="1:10" ht="28.5" customHeight="1" x14ac:dyDescent="0.2">
      <c r="F18" s="104"/>
      <c r="G18" s="104"/>
      <c r="H18" s="104"/>
      <c r="I18" s="102" t="s">
        <v>308</v>
      </c>
      <c r="J18" s="60" t="s">
        <v>309</v>
      </c>
    </row>
    <row r="19" spans="1:10" ht="19.5" customHeight="1" x14ac:dyDescent="0.2">
      <c r="F19" s="104"/>
      <c r="G19" s="104"/>
      <c r="H19" s="104"/>
      <c r="I19" s="102"/>
      <c r="J19" s="60" t="s">
        <v>311</v>
      </c>
    </row>
    <row r="20" spans="1:10" ht="21.75" customHeight="1" x14ac:dyDescent="0.2">
      <c r="F20" s="104"/>
      <c r="G20" s="104"/>
      <c r="H20" s="104"/>
      <c r="I20" s="102"/>
      <c r="J20" s="60" t="s">
        <v>313</v>
      </c>
    </row>
    <row r="22" spans="1:10" ht="20.25" customHeight="1" x14ac:dyDescent="0.2">
      <c r="A22" s="51"/>
    </row>
    <row r="23" spans="1:10" x14ac:dyDescent="0.2">
      <c r="C23" s="56"/>
      <c r="F23" s="104" t="s">
        <v>350</v>
      </c>
      <c r="G23" s="104" t="s">
        <v>342</v>
      </c>
      <c r="H23" s="104" t="s">
        <v>341</v>
      </c>
      <c r="I23" s="102" t="s">
        <v>316</v>
      </c>
      <c r="J23" s="60" t="s">
        <v>317</v>
      </c>
    </row>
    <row r="24" spans="1:10" x14ac:dyDescent="0.2">
      <c r="C24" s="51"/>
      <c r="F24" s="104"/>
      <c r="G24" s="104"/>
      <c r="H24" s="104"/>
      <c r="I24" s="102"/>
      <c r="J24" s="60" t="s">
        <v>318</v>
      </c>
    </row>
    <row r="25" spans="1:10" x14ac:dyDescent="0.2">
      <c r="F25" s="104"/>
      <c r="G25" s="104"/>
      <c r="H25" s="104"/>
      <c r="I25" s="102"/>
      <c r="J25" s="60" t="s">
        <v>319</v>
      </c>
    </row>
    <row r="26" spans="1:10" x14ac:dyDescent="0.2">
      <c r="A26" s="51"/>
      <c r="F26" s="104"/>
      <c r="G26" s="104"/>
      <c r="H26" s="104"/>
      <c r="I26" s="102"/>
      <c r="J26" s="60" t="s">
        <v>320</v>
      </c>
    </row>
    <row r="27" spans="1:10" x14ac:dyDescent="0.2">
      <c r="A27" s="51"/>
      <c r="B27" s="51"/>
      <c r="F27" s="104"/>
      <c r="G27" s="104"/>
      <c r="H27" s="104"/>
      <c r="I27" s="102"/>
      <c r="J27" s="60" t="s">
        <v>321</v>
      </c>
    </row>
    <row r="28" spans="1:10" x14ac:dyDescent="0.2">
      <c r="A28" s="51"/>
      <c r="B28" s="51"/>
      <c r="F28" s="104"/>
      <c r="G28" s="104"/>
      <c r="H28" s="104"/>
      <c r="I28" s="102"/>
      <c r="J28" s="60" t="s">
        <v>322</v>
      </c>
    </row>
    <row r="29" spans="1:10" x14ac:dyDescent="0.2">
      <c r="A29" s="51"/>
      <c r="B29" s="51"/>
      <c r="F29" s="104"/>
      <c r="G29" s="104"/>
      <c r="H29" s="104"/>
      <c r="I29" s="102" t="s">
        <v>323</v>
      </c>
      <c r="J29" s="60" t="s">
        <v>324</v>
      </c>
    </row>
    <row r="30" spans="1:10" x14ac:dyDescent="0.2">
      <c r="A30" s="51"/>
      <c r="B30" s="51"/>
      <c r="C30" s="51"/>
      <c r="F30" s="104"/>
      <c r="G30" s="104"/>
      <c r="H30" s="104"/>
      <c r="I30" s="102"/>
      <c r="J30" s="60" t="s">
        <v>325</v>
      </c>
    </row>
    <row r="31" spans="1:10" x14ac:dyDescent="0.2">
      <c r="A31" s="51"/>
      <c r="B31" s="51"/>
      <c r="C31" s="51"/>
      <c r="F31" s="104"/>
      <c r="G31" s="104"/>
      <c r="H31" s="104"/>
      <c r="I31" s="102"/>
      <c r="J31" s="60" t="s">
        <v>326</v>
      </c>
    </row>
    <row r="32" spans="1:10" x14ac:dyDescent="0.2">
      <c r="C32" s="51"/>
    </row>
    <row r="33" spans="1:10" x14ac:dyDescent="0.2">
      <c r="C33" s="51"/>
    </row>
    <row r="34" spans="1:10" x14ac:dyDescent="0.2">
      <c r="C34" s="51"/>
      <c r="F34" s="104" t="s">
        <v>355</v>
      </c>
      <c r="G34" s="104" t="s">
        <v>347</v>
      </c>
      <c r="H34" s="104" t="s">
        <v>346</v>
      </c>
      <c r="I34" s="103" t="s">
        <v>336</v>
      </c>
      <c r="J34" s="103"/>
    </row>
    <row r="35" spans="1:10" x14ac:dyDescent="0.2">
      <c r="C35" s="51"/>
      <c r="F35" s="104"/>
      <c r="G35" s="104"/>
      <c r="H35" s="104"/>
      <c r="I35" s="102" t="s">
        <v>337</v>
      </c>
      <c r="J35" s="60" t="s">
        <v>338</v>
      </c>
    </row>
    <row r="36" spans="1:10" x14ac:dyDescent="0.2">
      <c r="C36" s="51"/>
      <c r="F36" s="104"/>
      <c r="G36" s="104"/>
      <c r="H36" s="104"/>
      <c r="I36" s="102"/>
      <c r="J36" s="60" t="s">
        <v>339</v>
      </c>
    </row>
    <row r="37" spans="1:10" x14ac:dyDescent="0.2">
      <c r="C37" s="51"/>
      <c r="F37" s="104"/>
      <c r="G37" s="104"/>
      <c r="H37" s="104"/>
      <c r="I37" s="102"/>
      <c r="J37" s="60" t="s">
        <v>340</v>
      </c>
    </row>
    <row r="38" spans="1:10" x14ac:dyDescent="0.2">
      <c r="C38" s="51"/>
      <c r="F38" s="53"/>
      <c r="G38" s="53"/>
      <c r="H38" s="54"/>
      <c r="I38" s="55"/>
      <c r="J38" s="55"/>
    </row>
    <row r="39" spans="1:10" x14ac:dyDescent="0.2">
      <c r="C39" s="51"/>
    </row>
    <row r="40" spans="1:10" x14ac:dyDescent="0.2">
      <c r="C40" s="51"/>
      <c r="F40" s="104" t="s">
        <v>352</v>
      </c>
      <c r="G40" s="103" t="s">
        <v>299</v>
      </c>
      <c r="H40" s="103"/>
      <c r="I40" s="103"/>
      <c r="J40" s="103"/>
    </row>
    <row r="41" spans="1:10" x14ac:dyDescent="0.2">
      <c r="A41" s="51"/>
      <c r="B41" s="51"/>
      <c r="C41" s="51"/>
      <c r="F41" s="104"/>
      <c r="G41" s="103" t="s">
        <v>301</v>
      </c>
      <c r="H41" s="103"/>
      <c r="I41" s="103"/>
      <c r="J41" s="103"/>
    </row>
    <row r="42" spans="1:10" x14ac:dyDescent="0.2">
      <c r="A42" s="51"/>
      <c r="B42" s="51"/>
      <c r="C42" s="51"/>
      <c r="F42" s="104"/>
      <c r="G42" s="103" t="s">
        <v>302</v>
      </c>
      <c r="H42" s="103"/>
      <c r="I42" s="103"/>
      <c r="J42" s="103"/>
    </row>
    <row r="43" spans="1:10" x14ac:dyDescent="0.2">
      <c r="C43" s="51"/>
      <c r="F43" s="104"/>
      <c r="G43" s="104" t="s">
        <v>351</v>
      </c>
      <c r="H43" s="104" t="s">
        <v>343</v>
      </c>
      <c r="I43" s="103" t="s">
        <v>297</v>
      </c>
      <c r="J43" s="60" t="s">
        <v>298</v>
      </c>
    </row>
    <row r="44" spans="1:10" x14ac:dyDescent="0.2">
      <c r="C44" s="51"/>
      <c r="F44" s="104"/>
      <c r="G44" s="104"/>
      <c r="H44" s="104"/>
      <c r="I44" s="103"/>
      <c r="J44" s="60" t="s">
        <v>300</v>
      </c>
    </row>
    <row r="45" spans="1:10" x14ac:dyDescent="0.2">
      <c r="C45" s="51"/>
    </row>
    <row r="47" spans="1:10" ht="15.75" x14ac:dyDescent="0.2">
      <c r="F47" s="57" t="s">
        <v>357</v>
      </c>
      <c r="G47" s="105" t="s">
        <v>359</v>
      </c>
      <c r="H47" s="57" t="s">
        <v>360</v>
      </c>
      <c r="I47" s="57" t="s">
        <v>310</v>
      </c>
    </row>
    <row r="48" spans="1:10" ht="15.75" x14ac:dyDescent="0.2">
      <c r="F48" s="105" t="s">
        <v>354</v>
      </c>
      <c r="G48" s="105"/>
      <c r="H48" s="105" t="s">
        <v>315</v>
      </c>
      <c r="I48" s="105"/>
    </row>
    <row r="49" spans="6:9" ht="15.75" x14ac:dyDescent="0.2">
      <c r="F49" s="105"/>
      <c r="G49" s="105" t="s">
        <v>312</v>
      </c>
      <c r="H49" s="105"/>
      <c r="I49" s="105"/>
    </row>
    <row r="50" spans="6:9" x14ac:dyDescent="0.2">
      <c r="F50" s="105"/>
      <c r="G50" s="105" t="s">
        <v>314</v>
      </c>
      <c r="H50" s="105"/>
      <c r="I50" s="105"/>
    </row>
    <row r="51" spans="6:9" ht="15.75" x14ac:dyDescent="0.2">
      <c r="F51" s="57" t="s">
        <v>358</v>
      </c>
      <c r="G51" s="105"/>
      <c r="H51" s="105"/>
      <c r="I51" s="105"/>
    </row>
  </sheetData>
  <mergeCells count="34">
    <mergeCell ref="G47:G48"/>
    <mergeCell ref="F48:F50"/>
    <mergeCell ref="H48:I48"/>
    <mergeCell ref="G49:I49"/>
    <mergeCell ref="G50:I51"/>
    <mergeCell ref="G40:J40"/>
    <mergeCell ref="F40:F44"/>
    <mergeCell ref="G43:G44"/>
    <mergeCell ref="H43:H44"/>
    <mergeCell ref="I43:I44"/>
    <mergeCell ref="G41:J41"/>
    <mergeCell ref="G42:J42"/>
    <mergeCell ref="F4:F11"/>
    <mergeCell ref="F14:F20"/>
    <mergeCell ref="F23:F31"/>
    <mergeCell ref="F34:F37"/>
    <mergeCell ref="I35:I37"/>
    <mergeCell ref="H4:H11"/>
    <mergeCell ref="G4:G11"/>
    <mergeCell ref="H23:H31"/>
    <mergeCell ref="H34:H37"/>
    <mergeCell ref="G34:G37"/>
    <mergeCell ref="G23:G31"/>
    <mergeCell ref="H15:H20"/>
    <mergeCell ref="I29:I31"/>
    <mergeCell ref="I34:J34"/>
    <mergeCell ref="I4:J4"/>
    <mergeCell ref="I5:J5"/>
    <mergeCell ref="I23:I28"/>
    <mergeCell ref="G14:J14"/>
    <mergeCell ref="I6:I11"/>
    <mergeCell ref="G15:G20"/>
    <mergeCell ref="I15:I17"/>
    <mergeCell ref="I18:I2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DF9B-CBFB-42AD-AF70-12C574935FF8}">
  <dimension ref="D8:Q17"/>
  <sheetViews>
    <sheetView topLeftCell="C1" workbookViewId="0">
      <selection activeCell="O23" sqref="O23"/>
    </sheetView>
  </sheetViews>
  <sheetFormatPr defaultRowHeight="14.25" x14ac:dyDescent="0.2"/>
  <cols>
    <col min="9" max="9" width="9.5" customWidth="1"/>
    <col min="10" max="10" width="11.5" customWidth="1"/>
    <col min="11" max="11" width="14.5" customWidth="1"/>
    <col min="12" max="12" width="12.375" style="48" customWidth="1"/>
    <col min="13" max="13" width="11.25" customWidth="1"/>
    <col min="14" max="14" width="16" customWidth="1"/>
  </cols>
  <sheetData>
    <row r="8" spans="4:17" x14ac:dyDescent="0.2">
      <c r="D8" t="s">
        <v>371</v>
      </c>
      <c r="F8" s="53" t="s">
        <v>364</v>
      </c>
      <c r="G8" s="53" t="s">
        <v>363</v>
      </c>
      <c r="H8" s="53" t="s">
        <v>372</v>
      </c>
      <c r="I8" s="53" t="s">
        <v>361</v>
      </c>
      <c r="J8" s="53" t="s">
        <v>362</v>
      </c>
      <c r="K8" s="53" t="s">
        <v>365</v>
      </c>
      <c r="L8" s="58" t="s">
        <v>366</v>
      </c>
      <c r="M8" s="53" t="s">
        <v>367</v>
      </c>
      <c r="N8" s="53" t="s">
        <v>368</v>
      </c>
      <c r="O8" s="53" t="s">
        <v>369</v>
      </c>
      <c r="P8" s="53" t="s">
        <v>370</v>
      </c>
      <c r="Q8" s="53" t="s">
        <v>373</v>
      </c>
    </row>
    <row r="9" spans="4:17" x14ac:dyDescent="0.2">
      <c r="D9">
        <v>3.4</v>
      </c>
      <c r="F9" s="53">
        <v>49.83</v>
      </c>
      <c r="G9" s="53">
        <f>I9/H9</f>
        <v>28.310166180675481</v>
      </c>
      <c r="H9" s="53">
        <v>3.5323000000000002</v>
      </c>
      <c r="I9" s="53">
        <v>100</v>
      </c>
      <c r="J9" s="53">
        <f>2.6372 * 49.83</f>
        <v>131.411676</v>
      </c>
      <c r="K9" s="53">
        <f>(I9+J9) / (F9+G9)</f>
        <v>2.9614945464145874</v>
      </c>
      <c r="L9" s="58">
        <v>2.6372</v>
      </c>
      <c r="M9" s="58">
        <f>D9-K9</f>
        <v>0.43850545358541249</v>
      </c>
      <c r="N9" s="53">
        <f>M9*(F9+G9)</f>
        <v>34.264889014296607</v>
      </c>
      <c r="O9">
        <f>(H9-L9)*F9</f>
        <v>44.602833000000011</v>
      </c>
      <c r="P9">
        <f>N9/(J9+I9) * 100</f>
        <v>14.806897217362794</v>
      </c>
      <c r="Q9">
        <f>(N9-O9) / O9</f>
        <v>-0.23177774348332092</v>
      </c>
    </row>
    <row r="10" spans="4:17" x14ac:dyDescent="0.2">
      <c r="D10">
        <v>3.4</v>
      </c>
      <c r="F10" s="53">
        <v>49.83</v>
      </c>
      <c r="G10" s="53">
        <f t="shared" ref="G10:G17" si="0">I10/H10</f>
        <v>56.620332361350961</v>
      </c>
      <c r="H10" s="53">
        <v>3.5323000000000002</v>
      </c>
      <c r="I10" s="53">
        <v>200</v>
      </c>
      <c r="J10" s="53">
        <f t="shared" ref="J10:J17" si="1">2.6372 * 49.83</f>
        <v>131.411676</v>
      </c>
      <c r="K10" s="53">
        <f t="shared" ref="K10:K17" si="2">(I10+J10) / (F10+G10)</f>
        <v>3.1132986496933288</v>
      </c>
      <c r="L10" s="58">
        <v>2.6372</v>
      </c>
      <c r="M10" s="58">
        <f t="shared" ref="M10:M17" si="3">D10-K10</f>
        <v>0.2867013503066711</v>
      </c>
      <c r="N10" s="53">
        <f t="shared" ref="N10:N17" si="4">M10*(F10+G10)</f>
        <v>30.519454028593248</v>
      </c>
      <c r="O10">
        <f t="shared" ref="O10:O17" si="5">(H10-L10)*F10</f>
        <v>44.602833000000011</v>
      </c>
      <c r="P10">
        <f t="shared" ref="P10:P17" si="6">N10/(J10+I10) * 100</f>
        <v>9.2089254056918772</v>
      </c>
      <c r="Q10">
        <f t="shared" ref="Q10:Q17" si="7">(N10-O10) / O10</f>
        <v>-0.31575077240960814</v>
      </c>
    </row>
    <row r="11" spans="4:17" x14ac:dyDescent="0.2">
      <c r="D11">
        <v>3.4</v>
      </c>
      <c r="F11" s="53">
        <v>49.83</v>
      </c>
      <c r="G11" s="53">
        <f t="shared" si="0"/>
        <v>84.930498542026442</v>
      </c>
      <c r="H11" s="53">
        <v>3.5323000000000002</v>
      </c>
      <c r="I11" s="53">
        <v>300</v>
      </c>
      <c r="J11" s="53">
        <f t="shared" si="1"/>
        <v>131.411676</v>
      </c>
      <c r="K11" s="53">
        <f t="shared" si="2"/>
        <v>3.2013214604238045</v>
      </c>
      <c r="L11" s="58">
        <v>2.6372</v>
      </c>
      <c r="M11" s="58">
        <f t="shared" si="3"/>
        <v>0.19867853957619541</v>
      </c>
      <c r="N11" s="53">
        <f t="shared" si="4"/>
        <v>26.774019042889822</v>
      </c>
      <c r="O11">
        <f t="shared" si="5"/>
        <v>44.602833000000011</v>
      </c>
      <c r="P11">
        <f t="shared" si="6"/>
        <v>6.2061414960150083</v>
      </c>
      <c r="Q11">
        <f t="shared" si="7"/>
        <v>-0.39972380133589686</v>
      </c>
    </row>
    <row r="12" spans="4:17" x14ac:dyDescent="0.2">
      <c r="D12">
        <v>3.4</v>
      </c>
      <c r="F12" s="53">
        <v>49.83</v>
      </c>
      <c r="G12" s="53">
        <f t="shared" si="0"/>
        <v>113.24066472270192</v>
      </c>
      <c r="H12" s="53">
        <v>3.5323000000000002</v>
      </c>
      <c r="I12" s="53">
        <v>400</v>
      </c>
      <c r="J12" s="59">
        <f t="shared" si="1"/>
        <v>131.411676</v>
      </c>
      <c r="K12" s="53">
        <f t="shared" si="2"/>
        <v>3.2587815650574177</v>
      </c>
      <c r="L12" s="58">
        <v>2.6372</v>
      </c>
      <c r="M12" s="58">
        <f t="shared" si="3"/>
        <v>0.14121843494258224</v>
      </c>
      <c r="N12" s="53">
        <f t="shared" si="4"/>
        <v>23.028584057186521</v>
      </c>
      <c r="O12">
        <f t="shared" si="5"/>
        <v>44.602833000000011</v>
      </c>
      <c r="P12">
        <f t="shared" si="6"/>
        <v>4.3334734815248064</v>
      </c>
      <c r="Q12">
        <f t="shared" si="7"/>
        <v>-0.4836968302621828</v>
      </c>
    </row>
    <row r="13" spans="4:17" x14ac:dyDescent="0.2">
      <c r="D13">
        <v>3.4</v>
      </c>
      <c r="F13" s="53">
        <v>49.83</v>
      </c>
      <c r="G13" s="53">
        <f t="shared" si="0"/>
        <v>141.5508309033774</v>
      </c>
      <c r="H13" s="53">
        <v>3.5323000000000002</v>
      </c>
      <c r="I13" s="53">
        <v>500</v>
      </c>
      <c r="J13" s="53">
        <f t="shared" si="1"/>
        <v>131.411676</v>
      </c>
      <c r="K13" s="53">
        <f t="shared" si="2"/>
        <v>3.2992420035984762</v>
      </c>
      <c r="L13" s="58">
        <v>2.6372</v>
      </c>
      <c r="M13" s="58">
        <f t="shared" si="3"/>
        <v>0.10075799640152372</v>
      </c>
      <c r="N13" s="53">
        <f t="shared" si="4"/>
        <v>19.28314907148312</v>
      </c>
      <c r="O13">
        <f t="shared" si="5"/>
        <v>44.602833000000011</v>
      </c>
      <c r="P13">
        <f t="shared" si="6"/>
        <v>3.0539741034948999</v>
      </c>
      <c r="Q13">
        <f t="shared" si="7"/>
        <v>-0.5676698591884709</v>
      </c>
    </row>
    <row r="14" spans="4:17" x14ac:dyDescent="0.2">
      <c r="D14">
        <v>3.4</v>
      </c>
      <c r="F14" s="53">
        <v>49.83</v>
      </c>
      <c r="G14" s="53">
        <f t="shared" si="0"/>
        <v>169.86099708405288</v>
      </c>
      <c r="H14" s="53">
        <v>3.5323000000000002</v>
      </c>
      <c r="I14" s="53">
        <v>600</v>
      </c>
      <c r="J14" s="53">
        <f t="shared" si="1"/>
        <v>131.411676</v>
      </c>
      <c r="K14" s="53">
        <f t="shared" si="2"/>
        <v>3.329274689031362</v>
      </c>
      <c r="L14" s="58">
        <v>2.6372</v>
      </c>
      <c r="M14" s="58">
        <f t="shared" si="3"/>
        <v>7.0725310968637878E-2</v>
      </c>
      <c r="N14" s="53">
        <f t="shared" si="4"/>
        <v>15.537714085779756</v>
      </c>
      <c r="O14">
        <f t="shared" si="5"/>
        <v>44.602833000000011</v>
      </c>
      <c r="P14">
        <f t="shared" si="6"/>
        <v>2.124345918396271</v>
      </c>
      <c r="Q14">
        <f t="shared" si="7"/>
        <v>-0.65164288811475835</v>
      </c>
    </row>
    <row r="15" spans="4:17" x14ac:dyDescent="0.2">
      <c r="D15">
        <v>3.4</v>
      </c>
      <c r="F15" s="53">
        <v>49.83</v>
      </c>
      <c r="G15" s="53">
        <f t="shared" si="0"/>
        <v>198.17116326472836</v>
      </c>
      <c r="H15" s="53">
        <v>3.5323000000000002</v>
      </c>
      <c r="I15" s="53">
        <v>700</v>
      </c>
      <c r="J15" s="53">
        <f t="shared" si="1"/>
        <v>131.411676</v>
      </c>
      <c r="K15" s="53">
        <f t="shared" si="2"/>
        <v>3.3524507105336081</v>
      </c>
      <c r="L15" s="58">
        <v>2.6372</v>
      </c>
      <c r="M15" s="58">
        <f t="shared" si="3"/>
        <v>4.7549289466391809E-2</v>
      </c>
      <c r="N15" s="53">
        <f t="shared" si="4"/>
        <v>11.792279100076463</v>
      </c>
      <c r="O15">
        <f t="shared" si="5"/>
        <v>44.602833000000011</v>
      </c>
      <c r="P15">
        <f t="shared" si="6"/>
        <v>1.4183441777977224</v>
      </c>
      <c r="Q15">
        <f t="shared" si="7"/>
        <v>-0.73561591704104401</v>
      </c>
    </row>
    <row r="16" spans="4:17" x14ac:dyDescent="0.2">
      <c r="D16">
        <v>3.4</v>
      </c>
      <c r="F16" s="53">
        <v>49.83</v>
      </c>
      <c r="G16" s="53">
        <f t="shared" si="0"/>
        <v>226.48132944540384</v>
      </c>
      <c r="H16" s="53">
        <v>3.5323000000000002</v>
      </c>
      <c r="I16" s="53">
        <v>800</v>
      </c>
      <c r="J16" s="53">
        <f t="shared" si="1"/>
        <v>131.411676</v>
      </c>
      <c r="K16" s="53">
        <f t="shared" si="2"/>
        <v>3.3708776179010673</v>
      </c>
      <c r="L16" s="58">
        <v>2.6372</v>
      </c>
      <c r="M16" s="58">
        <f t="shared" si="3"/>
        <v>2.9122382098932587E-2</v>
      </c>
      <c r="N16" s="53">
        <f t="shared" si="4"/>
        <v>8.0468441143730924</v>
      </c>
      <c r="O16">
        <f t="shared" si="5"/>
        <v>44.602833000000011</v>
      </c>
      <c r="P16">
        <f t="shared" si="6"/>
        <v>0.86394065285188593</v>
      </c>
      <c r="Q16">
        <f t="shared" si="7"/>
        <v>-0.81958894596733145</v>
      </c>
    </row>
    <row r="17" spans="4:17" x14ac:dyDescent="0.2">
      <c r="D17">
        <v>3.4</v>
      </c>
      <c r="F17" s="53">
        <v>49.83</v>
      </c>
      <c r="G17" s="53">
        <f t="shared" si="0"/>
        <v>254.7914956260793</v>
      </c>
      <c r="H17" s="53">
        <v>3.5323000000000002</v>
      </c>
      <c r="I17" s="53">
        <v>900</v>
      </c>
      <c r="J17" s="53">
        <f t="shared" si="1"/>
        <v>131.411676</v>
      </c>
      <c r="K17" s="53">
        <f t="shared" si="2"/>
        <v>3.3858794957334539</v>
      </c>
      <c r="L17" s="58">
        <v>2.6372</v>
      </c>
      <c r="M17" s="58">
        <f t="shared" si="3"/>
        <v>1.4120504266545986E-2</v>
      </c>
      <c r="N17" s="53">
        <f t="shared" si="4"/>
        <v>4.3014091286696718</v>
      </c>
      <c r="O17">
        <f t="shared" si="5"/>
        <v>44.602833000000011</v>
      </c>
      <c r="P17">
        <f t="shared" si="6"/>
        <v>0.4170409574333413</v>
      </c>
      <c r="Q17">
        <f t="shared" si="7"/>
        <v>-0.90356197489362011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558B6-EAA9-4F28-8C6B-A3D64375CEAF}">
  <dimension ref="D9:U58"/>
  <sheetViews>
    <sheetView topLeftCell="B13" workbookViewId="0">
      <selection activeCell="O22" sqref="O22"/>
    </sheetView>
  </sheetViews>
  <sheetFormatPr defaultRowHeight="14.25" x14ac:dyDescent="0.2"/>
  <cols>
    <col min="1" max="4" width="9" style="53"/>
    <col min="5" max="5" width="6.5" style="53" customWidth="1"/>
    <col min="6" max="6" width="13" style="53" customWidth="1"/>
    <col min="7" max="7" width="10.625" style="53" customWidth="1"/>
    <col min="8" max="8" width="10.625" style="63" customWidth="1"/>
    <col min="9" max="9" width="13.75" style="63" customWidth="1"/>
    <col min="10" max="10" width="10.625" style="53" customWidth="1"/>
    <col min="11" max="11" width="10.625" style="73" customWidth="1"/>
    <col min="12" max="12" width="9.875" style="62" customWidth="1"/>
    <col min="13" max="15" width="10.625" style="53" customWidth="1"/>
    <col min="16" max="16" width="13.875" style="79" customWidth="1"/>
    <col min="17" max="17" width="12.375" style="63" customWidth="1"/>
    <col min="18" max="18" width="10.625" style="53" customWidth="1"/>
    <col min="19" max="20" width="13.5" style="64" customWidth="1"/>
    <col min="21" max="21" width="10.625" style="53" customWidth="1"/>
    <col min="22" max="16384" width="9" style="53"/>
  </cols>
  <sheetData>
    <row r="9" spans="4:21" x14ac:dyDescent="0.2">
      <c r="D9" s="53" t="s">
        <v>376</v>
      </c>
      <c r="F9" s="61" t="s">
        <v>366</v>
      </c>
      <c r="G9" s="53" t="s">
        <v>375</v>
      </c>
      <c r="H9" s="63" t="s">
        <v>374</v>
      </c>
      <c r="I9" s="63" t="s">
        <v>380</v>
      </c>
      <c r="J9" s="65" t="s">
        <v>377</v>
      </c>
      <c r="K9" s="73" t="s">
        <v>379</v>
      </c>
      <c r="L9" s="62" t="s">
        <v>378</v>
      </c>
      <c r="M9" s="59" t="s">
        <v>381</v>
      </c>
      <c r="N9" s="53" t="s">
        <v>363</v>
      </c>
      <c r="O9" s="63" t="s">
        <v>361</v>
      </c>
      <c r="P9" s="77" t="s">
        <v>382</v>
      </c>
      <c r="Q9" s="63" t="s">
        <v>383</v>
      </c>
      <c r="R9" s="65" t="s">
        <v>384</v>
      </c>
      <c r="S9" s="64" t="s">
        <v>385</v>
      </c>
      <c r="T9" s="64" t="s">
        <v>373</v>
      </c>
      <c r="U9" s="62" t="s">
        <v>378</v>
      </c>
    </row>
    <row r="10" spans="4:21" x14ac:dyDescent="0.2">
      <c r="D10" s="66">
        <v>1.1362000000000001</v>
      </c>
      <c r="F10" s="61">
        <v>1.2186999999999999</v>
      </c>
      <c r="G10" s="53">
        <v>574.55999999999995</v>
      </c>
      <c r="H10" s="63">
        <f>F10*G10</f>
        <v>700.21627199999989</v>
      </c>
      <c r="I10" s="63">
        <f>D10-F10</f>
        <v>-8.2499999999999796E-2</v>
      </c>
      <c r="J10" s="65">
        <f>G10*I10</f>
        <v>-47.401199999999875</v>
      </c>
      <c r="K10" s="73">
        <f>J10/H10</f>
        <v>-6.7695084926560928E-2</v>
      </c>
      <c r="L10" s="62">
        <f>H10+J10</f>
        <v>652.81507199999999</v>
      </c>
      <c r="M10" s="59">
        <v>1.1494</v>
      </c>
      <c r="N10" s="53">
        <f>O10/M10</f>
        <v>87.001914042108922</v>
      </c>
      <c r="O10" s="63">
        <v>100</v>
      </c>
      <c r="P10" s="77">
        <f>(H10+O10)/(G10+N10)</f>
        <v>1.2095863667706024</v>
      </c>
      <c r="Q10" s="63">
        <f>D10-P10</f>
        <v>-7.3386366770602285E-2</v>
      </c>
      <c r="R10" s="65">
        <f>Q10*(N10+G10)</f>
        <v>-48.549625265355857</v>
      </c>
      <c r="S10" s="64">
        <f>R10/(H10+O10)*100</f>
        <v>-6.0670629883612097</v>
      </c>
      <c r="T10" s="64">
        <f t="shared" ref="T10:T14" si="0">(R10-J10)/ABS(J10)</f>
        <v>-2.4227767764444467E-2</v>
      </c>
      <c r="U10" s="62">
        <f>O10+H10+R10</f>
        <v>751.66664673464402</v>
      </c>
    </row>
    <row r="11" spans="4:21" s="59" customFormat="1" x14ac:dyDescent="0.2">
      <c r="D11" s="66">
        <v>1.1362000000000001</v>
      </c>
      <c r="F11" s="59">
        <v>1.2186999999999999</v>
      </c>
      <c r="G11" s="53">
        <v>574.55999999999995</v>
      </c>
      <c r="H11" s="67">
        <f t="shared" ref="H11:H15" si="1">F11*G11</f>
        <v>700.21627199999989</v>
      </c>
      <c r="I11" s="67">
        <f>D11-F11</f>
        <v>-8.2499999999999796E-2</v>
      </c>
      <c r="J11" s="59">
        <f t="shared" ref="J11:J15" si="2">G11*I11</f>
        <v>-47.401199999999875</v>
      </c>
      <c r="K11" s="73">
        <f t="shared" ref="K11:K15" si="3">J11/H11</f>
        <v>-6.7695084926560928E-2</v>
      </c>
      <c r="L11" s="69">
        <f t="shared" ref="L11:L15" si="4">H11+J11</f>
        <v>652.81507199999999</v>
      </c>
      <c r="M11" s="59">
        <v>1.1494</v>
      </c>
      <c r="N11" s="59">
        <f t="shared" ref="N11:N15" si="5">O11/M11</f>
        <v>174.00382808421784</v>
      </c>
      <c r="O11" s="67">
        <v>200</v>
      </c>
      <c r="P11" s="78">
        <f>(H11+O11)/(G11+N11)</f>
        <v>1.2025911996093943</v>
      </c>
      <c r="Q11" s="67">
        <f t="shared" ref="Q11:Q15" si="6">D11-P11</f>
        <v>-6.6391199609394214E-2</v>
      </c>
      <c r="R11" s="59">
        <f t="shared" ref="R11:R15" si="7">Q11*(N11+G11)</f>
        <v>-49.698050530711555</v>
      </c>
      <c r="S11" s="68">
        <f t="shared" ref="S11:S15" si="8">R11/(H11+O11)*100</f>
        <v>-5.520678983095693</v>
      </c>
      <c r="T11" s="68">
        <f t="shared" si="0"/>
        <v>-4.8455535528882938E-2</v>
      </c>
      <c r="U11" s="69">
        <f t="shared" ref="U11:U15" si="9">O11+H11+R11</f>
        <v>850.51822146928839</v>
      </c>
    </row>
    <row r="12" spans="4:21" x14ac:dyDescent="0.2">
      <c r="D12" s="66">
        <v>1.1362000000000001</v>
      </c>
      <c r="F12" s="61">
        <v>1.2186999999999999</v>
      </c>
      <c r="G12" s="53">
        <v>574.55999999999995</v>
      </c>
      <c r="H12" s="63">
        <f t="shared" si="1"/>
        <v>700.21627199999989</v>
      </c>
      <c r="I12" s="63">
        <f t="shared" ref="I12:I15" si="10">D12-F12</f>
        <v>-8.2499999999999796E-2</v>
      </c>
      <c r="J12" s="65">
        <f t="shared" si="2"/>
        <v>-47.401199999999875</v>
      </c>
      <c r="K12" s="73">
        <f t="shared" si="3"/>
        <v>-6.7695084926560928E-2</v>
      </c>
      <c r="L12" s="62">
        <f t="shared" si="4"/>
        <v>652.81507199999999</v>
      </c>
      <c r="M12" s="59">
        <v>1.1494</v>
      </c>
      <c r="N12" s="53">
        <f t="shared" si="5"/>
        <v>261.00574212632677</v>
      </c>
      <c r="O12" s="63">
        <v>300</v>
      </c>
      <c r="P12" s="77">
        <f t="shared" ref="P12:P14" si="11">(H12+O12)/(G12+N12)</f>
        <v>1.1970527530899897</v>
      </c>
      <c r="Q12" s="63">
        <f t="shared" si="6"/>
        <v>-6.0852753089989609E-2</v>
      </c>
      <c r="R12" s="65">
        <f t="shared" si="7"/>
        <v>-50.846475796067288</v>
      </c>
      <c r="S12" s="64">
        <f t="shared" si="8"/>
        <v>-5.0835481504811284</v>
      </c>
      <c r="T12" s="64">
        <f t="shared" si="0"/>
        <v>-7.2683303293322163E-2</v>
      </c>
      <c r="U12" s="62">
        <f t="shared" si="9"/>
        <v>949.36979620393265</v>
      </c>
    </row>
    <row r="13" spans="4:21" x14ac:dyDescent="0.2">
      <c r="D13" s="66">
        <v>1.1362000000000001</v>
      </c>
      <c r="F13" s="61">
        <v>1.2186999999999999</v>
      </c>
      <c r="G13" s="53">
        <v>574.55999999999995</v>
      </c>
      <c r="H13" s="63">
        <f t="shared" si="1"/>
        <v>700.21627199999989</v>
      </c>
      <c r="I13" s="63">
        <f t="shared" si="10"/>
        <v>-8.2499999999999796E-2</v>
      </c>
      <c r="J13" s="65">
        <f t="shared" si="2"/>
        <v>-47.401199999999875</v>
      </c>
      <c r="K13" s="73">
        <f t="shared" si="3"/>
        <v>-6.7695084926560928E-2</v>
      </c>
      <c r="L13" s="62">
        <f t="shared" si="4"/>
        <v>652.81507199999999</v>
      </c>
      <c r="M13" s="59">
        <v>1.1494</v>
      </c>
      <c r="N13" s="53">
        <f t="shared" si="5"/>
        <v>348.00765616843569</v>
      </c>
      <c r="O13" s="63">
        <v>400</v>
      </c>
      <c r="P13" s="77">
        <f t="shared" si="11"/>
        <v>1.1925589030178732</v>
      </c>
      <c r="Q13" s="63">
        <f t="shared" si="6"/>
        <v>-5.6358903017873052E-2</v>
      </c>
      <c r="R13" s="65">
        <f t="shared" si="7"/>
        <v>-51.994901061423313</v>
      </c>
      <c r="S13" s="64">
        <f t="shared" si="8"/>
        <v>-4.7258800278335924</v>
      </c>
      <c r="T13" s="64">
        <f t="shared" si="0"/>
        <v>-9.6911071057767528E-2</v>
      </c>
      <c r="U13" s="62">
        <f t="shared" si="9"/>
        <v>1048.2213709385767</v>
      </c>
    </row>
    <row r="14" spans="4:21" x14ac:dyDescent="0.2">
      <c r="D14" s="66">
        <v>1.1362000000000001</v>
      </c>
      <c r="F14" s="61">
        <v>1.2186999999999999</v>
      </c>
      <c r="G14" s="53">
        <v>574.55999999999995</v>
      </c>
      <c r="H14" s="63">
        <f t="shared" si="1"/>
        <v>700.21627199999989</v>
      </c>
      <c r="I14" s="63">
        <f t="shared" si="10"/>
        <v>-8.2499999999999796E-2</v>
      </c>
      <c r="J14" s="65">
        <f t="shared" si="2"/>
        <v>-47.401199999999875</v>
      </c>
      <c r="K14" s="73">
        <f t="shared" si="3"/>
        <v>-6.7695084926560928E-2</v>
      </c>
      <c r="L14" s="62">
        <f t="shared" si="4"/>
        <v>652.81507199999999</v>
      </c>
      <c r="M14" s="59">
        <v>1.1494</v>
      </c>
      <c r="N14" s="53">
        <f t="shared" si="5"/>
        <v>435.00957021054467</v>
      </c>
      <c r="O14" s="63">
        <v>500</v>
      </c>
      <c r="P14" s="77">
        <f t="shared" si="11"/>
        <v>1.1888395880926721</v>
      </c>
      <c r="Q14" s="63">
        <f t="shared" si="6"/>
        <v>-5.2639588092671996E-2</v>
      </c>
      <c r="R14" s="65">
        <f t="shared" si="7"/>
        <v>-53.143326326778968</v>
      </c>
      <c r="S14" s="64">
        <f t="shared" si="8"/>
        <v>-4.4278125173409562</v>
      </c>
      <c r="T14" s="64">
        <f t="shared" si="0"/>
        <v>-0.12113883882220511</v>
      </c>
      <c r="U14" s="62">
        <f t="shared" si="9"/>
        <v>1147.0729456732208</v>
      </c>
    </row>
    <row r="15" spans="4:21" x14ac:dyDescent="0.2">
      <c r="D15" s="66">
        <v>1.1362000000000001</v>
      </c>
      <c r="F15" s="61">
        <v>1.2186999999999999</v>
      </c>
      <c r="G15" s="53">
        <v>574.55999999999995</v>
      </c>
      <c r="H15" s="63">
        <f t="shared" si="1"/>
        <v>700.21627199999989</v>
      </c>
      <c r="I15" s="63">
        <f t="shared" si="10"/>
        <v>-8.2499999999999796E-2</v>
      </c>
      <c r="J15" s="65">
        <f t="shared" si="2"/>
        <v>-47.401199999999875</v>
      </c>
      <c r="K15" s="73">
        <f t="shared" si="3"/>
        <v>-6.7695084926560928E-2</v>
      </c>
      <c r="L15" s="62">
        <f t="shared" si="4"/>
        <v>652.81507199999999</v>
      </c>
      <c r="M15" s="59">
        <v>1.1494</v>
      </c>
      <c r="N15" s="53">
        <f t="shared" si="5"/>
        <v>522.01148425265353</v>
      </c>
      <c r="O15" s="63">
        <v>600</v>
      </c>
      <c r="P15" s="77">
        <f>(H15+O15)/(G15+N15)</f>
        <v>1.1857104536017882</v>
      </c>
      <c r="Q15" s="63">
        <f t="shared" si="6"/>
        <v>-4.9510453601788074E-2</v>
      </c>
      <c r="R15" s="65">
        <f t="shared" si="7"/>
        <v>-54.291751592134887</v>
      </c>
      <c r="S15" s="64">
        <f t="shared" si="8"/>
        <v>-4.1755939193579703</v>
      </c>
      <c r="T15" s="64">
        <f>(R15-J15)/ABS(J15)</f>
        <v>-0.14536660658664821</v>
      </c>
      <c r="U15" s="62">
        <f t="shared" si="9"/>
        <v>1245.924520407865</v>
      </c>
    </row>
    <row r="21" spans="4:21" ht="18" x14ac:dyDescent="0.2">
      <c r="D21" s="106" t="s">
        <v>396</v>
      </c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</row>
    <row r="22" spans="4:21" x14ac:dyDescent="0.2">
      <c r="D22" s="53" t="s">
        <v>376</v>
      </c>
      <c r="F22" s="61" t="s">
        <v>366</v>
      </c>
      <c r="G22" s="53" t="s">
        <v>375</v>
      </c>
      <c r="H22" s="63" t="s">
        <v>374</v>
      </c>
      <c r="I22" s="63" t="s">
        <v>380</v>
      </c>
      <c r="J22" s="65" t="s">
        <v>377</v>
      </c>
      <c r="K22" s="73" t="s">
        <v>379</v>
      </c>
      <c r="L22" s="62" t="s">
        <v>378</v>
      </c>
      <c r="M22" s="59" t="s">
        <v>381</v>
      </c>
      <c r="N22" s="53" t="s">
        <v>363</v>
      </c>
      <c r="O22" s="63" t="s">
        <v>361</v>
      </c>
      <c r="P22" s="77" t="s">
        <v>382</v>
      </c>
      <c r="Q22" s="63" t="s">
        <v>383</v>
      </c>
      <c r="R22" s="65" t="s">
        <v>384</v>
      </c>
      <c r="S22" s="64" t="s">
        <v>385</v>
      </c>
      <c r="T22" s="64" t="s">
        <v>373</v>
      </c>
      <c r="U22" s="62" t="s">
        <v>378</v>
      </c>
    </row>
    <row r="23" spans="4:21" x14ac:dyDescent="0.2">
      <c r="D23" s="59">
        <v>1.51</v>
      </c>
      <c r="F23" s="61">
        <v>1.53</v>
      </c>
      <c r="G23" s="53">
        <f>H23/F23</f>
        <v>358.8235294117647</v>
      </c>
      <c r="H23" s="63">
        <v>549</v>
      </c>
      <c r="I23" s="63">
        <f>D23-F23</f>
        <v>-2.0000000000000018E-2</v>
      </c>
      <c r="J23" s="65">
        <f>G23*I23</f>
        <v>-7.1764705882353006</v>
      </c>
      <c r="K23" s="73">
        <f>J23/H23</f>
        <v>-1.3071895424836614E-2</v>
      </c>
      <c r="L23" s="62">
        <f>H23+J23</f>
        <v>541.82352941176475</v>
      </c>
      <c r="M23" s="59">
        <v>1.4764999999999999</v>
      </c>
      <c r="N23" s="53">
        <f>O23/M23</f>
        <v>67.727734507280729</v>
      </c>
      <c r="O23" s="63">
        <v>100</v>
      </c>
      <c r="P23" s="78">
        <f>(H23+O23)/(G23+N23)</f>
        <v>1.5215052794291399</v>
      </c>
      <c r="Q23" s="79">
        <f t="shared" ref="Q23:Q25" si="12">D23-P23</f>
        <v>-1.1505279429139925E-2</v>
      </c>
      <c r="R23" s="65">
        <f>Q23*(N23+G23)</f>
        <v>-4.9075914822414282</v>
      </c>
      <c r="S23" s="64">
        <f>R23/(H23+O23)*100</f>
        <v>-0.75617742407417998</v>
      </c>
      <c r="T23" s="64">
        <f t="shared" ref="T23:T27" si="13">(R23-J23)/ABS(J23)</f>
        <v>0.31615528526144093</v>
      </c>
      <c r="U23" s="62">
        <f>O23+H23+R23</f>
        <v>644.0924085177586</v>
      </c>
    </row>
    <row r="24" spans="4:21" x14ac:dyDescent="0.2">
      <c r="D24" s="59">
        <f>D23</f>
        <v>1.51</v>
      </c>
      <c r="E24" s="59"/>
      <c r="F24" s="61">
        <f>F23</f>
        <v>1.53</v>
      </c>
      <c r="G24" s="53">
        <f>G23</f>
        <v>358.8235294117647</v>
      </c>
      <c r="H24" s="63">
        <v>549</v>
      </c>
      <c r="I24" s="67">
        <f>D24-F24</f>
        <v>-2.0000000000000018E-2</v>
      </c>
      <c r="J24" s="59">
        <f t="shared" ref="J24:J28" si="14">G24*I24</f>
        <v>-7.1764705882353006</v>
      </c>
      <c r="K24" s="73">
        <f t="shared" ref="K24:K28" si="15">J24/H24</f>
        <v>-1.3071895424836614E-2</v>
      </c>
      <c r="L24" s="69">
        <f t="shared" ref="L24:L28" si="16">H24+J24</f>
        <v>541.82352941176475</v>
      </c>
      <c r="M24" s="59">
        <f>M23</f>
        <v>1.4764999999999999</v>
      </c>
      <c r="N24" s="59">
        <f t="shared" ref="N24:N28" si="17">O24/M24</f>
        <v>135.45546901456146</v>
      </c>
      <c r="O24" s="67">
        <v>200</v>
      </c>
      <c r="P24" s="78">
        <f>(H24+O24)/(G24+N24)</f>
        <v>1.5153385079775765</v>
      </c>
      <c r="Q24" s="79">
        <f t="shared" si="12"/>
        <v>-5.3385079775765121E-3</v>
      </c>
      <c r="R24" s="59">
        <f t="shared" ref="R24:R28" si="18">Q24*(N24+G24)</f>
        <v>-2.6387123762474705</v>
      </c>
      <c r="S24" s="68">
        <f t="shared" ref="S24:S28" si="19">R24/(H24+O24)*100</f>
        <v>-0.3522980475630802</v>
      </c>
      <c r="T24" s="68">
        <f t="shared" si="13"/>
        <v>0.63231057052289374</v>
      </c>
      <c r="U24" s="69">
        <f t="shared" ref="U24:U28" si="20">O24+H24+R24</f>
        <v>746.36128762375256</v>
      </c>
    </row>
    <row r="25" spans="4:21" x14ac:dyDescent="0.2">
      <c r="D25" s="59">
        <f t="shared" ref="D25:D28" si="21">D24</f>
        <v>1.51</v>
      </c>
      <c r="F25" s="61">
        <f t="shared" ref="F25:F28" si="22">F24</f>
        <v>1.53</v>
      </c>
      <c r="G25" s="53">
        <f t="shared" ref="G25:G28" si="23">G24</f>
        <v>358.8235294117647</v>
      </c>
      <c r="H25" s="63">
        <v>549</v>
      </c>
      <c r="I25" s="63">
        <f t="shared" ref="I25:I28" si="24">D25-F25</f>
        <v>-2.0000000000000018E-2</v>
      </c>
      <c r="J25" s="65">
        <f t="shared" si="14"/>
        <v>-7.1764705882353006</v>
      </c>
      <c r="K25" s="73">
        <f t="shared" si="15"/>
        <v>-1.3071895424836614E-2</v>
      </c>
      <c r="L25" s="62">
        <f t="shared" si="16"/>
        <v>541.82352941176475</v>
      </c>
      <c r="M25" s="59">
        <f t="shared" ref="M25:M28" si="25">M24</f>
        <v>1.4764999999999999</v>
      </c>
      <c r="N25" s="53">
        <f t="shared" si="17"/>
        <v>216.72875042329835</v>
      </c>
      <c r="O25" s="63">
        <v>320</v>
      </c>
      <c r="P25" s="77">
        <f t="shared" ref="P25:P27" si="26">(H25+O25)/(G25+N25)</f>
        <v>1.50985415303894</v>
      </c>
      <c r="Q25" s="79">
        <f t="shared" si="12"/>
        <v>1.4584696106001438E-4</v>
      </c>
      <c r="R25" s="65">
        <f t="shared" si="18"/>
        <v>8.3942550945106942E-2</v>
      </c>
      <c r="S25" s="64">
        <f t="shared" si="19"/>
        <v>9.6596721455819261E-3</v>
      </c>
      <c r="T25" s="64">
        <f t="shared" si="13"/>
        <v>1.0116969128366133</v>
      </c>
      <c r="U25" s="62">
        <f t="shared" si="20"/>
        <v>869.08394255094515</v>
      </c>
    </row>
    <row r="26" spans="4:21" x14ac:dyDescent="0.2">
      <c r="D26" s="59">
        <f t="shared" si="21"/>
        <v>1.51</v>
      </c>
      <c r="F26" s="61">
        <f t="shared" si="22"/>
        <v>1.53</v>
      </c>
      <c r="G26" s="53">
        <f t="shared" si="23"/>
        <v>358.8235294117647</v>
      </c>
      <c r="H26" s="63">
        <v>549</v>
      </c>
      <c r="I26" s="63">
        <f t="shared" si="24"/>
        <v>-2.0000000000000018E-2</v>
      </c>
      <c r="J26" s="65">
        <f t="shared" si="14"/>
        <v>-7.1764705882353006</v>
      </c>
      <c r="K26" s="73">
        <f t="shared" si="15"/>
        <v>-1.3071895424836614E-2</v>
      </c>
      <c r="L26" s="62">
        <f t="shared" si="16"/>
        <v>541.82352941176475</v>
      </c>
      <c r="M26" s="59">
        <f t="shared" si="25"/>
        <v>1.4764999999999999</v>
      </c>
      <c r="N26" s="53">
        <f t="shared" si="17"/>
        <v>270.91093802912292</v>
      </c>
      <c r="O26" s="63">
        <v>400</v>
      </c>
      <c r="P26" s="77">
        <f t="shared" si="26"/>
        <v>1.5069843705022887</v>
      </c>
      <c r="Q26" s="79">
        <f>D26-P26</f>
        <v>3.0156294977112807E-3</v>
      </c>
      <c r="R26" s="65">
        <f t="shared" si="18"/>
        <v>1.8990458357402447</v>
      </c>
      <c r="S26" s="64">
        <f t="shared" si="19"/>
        <v>0.20011020397684348</v>
      </c>
      <c r="T26" s="64">
        <f t="shared" si="13"/>
        <v>1.2646211410457715</v>
      </c>
      <c r="U26" s="62">
        <f t="shared" si="20"/>
        <v>950.89904583574025</v>
      </c>
    </row>
    <row r="27" spans="4:21" x14ac:dyDescent="0.2">
      <c r="D27" s="59">
        <f t="shared" si="21"/>
        <v>1.51</v>
      </c>
      <c r="F27" s="61">
        <f t="shared" si="22"/>
        <v>1.53</v>
      </c>
      <c r="G27" s="53">
        <f t="shared" si="23"/>
        <v>358.8235294117647</v>
      </c>
      <c r="H27" s="63">
        <v>549</v>
      </c>
      <c r="I27" s="63">
        <f t="shared" si="24"/>
        <v>-2.0000000000000018E-2</v>
      </c>
      <c r="J27" s="65">
        <f t="shared" si="14"/>
        <v>-7.1764705882353006</v>
      </c>
      <c r="K27" s="73">
        <f t="shared" si="15"/>
        <v>-1.3071895424836614E-2</v>
      </c>
      <c r="L27" s="62">
        <f t="shared" si="16"/>
        <v>541.82352941176475</v>
      </c>
      <c r="M27" s="59">
        <f t="shared" si="25"/>
        <v>1.4764999999999999</v>
      </c>
      <c r="N27" s="53">
        <f t="shared" si="17"/>
        <v>338.63867253640365</v>
      </c>
      <c r="O27" s="63">
        <v>500</v>
      </c>
      <c r="P27" s="77">
        <f t="shared" si="26"/>
        <v>1.5040241565348027</v>
      </c>
      <c r="Q27" s="63">
        <f t="shared" ref="Q27:Q28" si="27">D27-P27</f>
        <v>5.9758434651973058E-3</v>
      </c>
      <c r="R27" s="65">
        <f t="shared" si="18"/>
        <v>4.1679249417340847</v>
      </c>
      <c r="S27" s="64">
        <f t="shared" si="19"/>
        <v>0.39732363600896897</v>
      </c>
      <c r="T27" s="64">
        <f t="shared" si="13"/>
        <v>1.5807764263072082</v>
      </c>
      <c r="U27" s="62">
        <f t="shared" si="20"/>
        <v>1053.1679249417341</v>
      </c>
    </row>
    <row r="28" spans="4:21" x14ac:dyDescent="0.2">
      <c r="D28" s="59">
        <f t="shared" si="21"/>
        <v>1.51</v>
      </c>
      <c r="F28" s="61">
        <f t="shared" si="22"/>
        <v>1.53</v>
      </c>
      <c r="G28" s="53">
        <f t="shared" si="23"/>
        <v>358.8235294117647</v>
      </c>
      <c r="H28" s="63">
        <v>549</v>
      </c>
      <c r="I28" s="63">
        <f t="shared" si="24"/>
        <v>-2.0000000000000018E-2</v>
      </c>
      <c r="J28" s="65">
        <f t="shared" si="14"/>
        <v>-7.1764705882353006</v>
      </c>
      <c r="K28" s="73">
        <f t="shared" si="15"/>
        <v>-1.3071895424836614E-2</v>
      </c>
      <c r="L28" s="62">
        <f t="shared" si="16"/>
        <v>541.82352941176475</v>
      </c>
      <c r="M28" s="59">
        <f t="shared" si="25"/>
        <v>1.4764999999999999</v>
      </c>
      <c r="N28" s="53">
        <f t="shared" si="17"/>
        <v>406.36640704368443</v>
      </c>
      <c r="O28" s="63">
        <v>600</v>
      </c>
      <c r="P28" s="77">
        <f>(H28+O28)/(G28+N28)</f>
        <v>1.5015879656264888</v>
      </c>
      <c r="Q28" s="63">
        <f t="shared" si="27"/>
        <v>8.4120343735112346E-3</v>
      </c>
      <c r="R28" s="65">
        <f t="shared" si="18"/>
        <v>6.4368040477281152</v>
      </c>
      <c r="S28" s="64">
        <f t="shared" si="19"/>
        <v>0.56020922956728592</v>
      </c>
      <c r="T28" s="64">
        <f>(R28-J28)/ABS(J28)</f>
        <v>1.896931711568671</v>
      </c>
      <c r="U28" s="62">
        <f t="shared" si="20"/>
        <v>1155.4368040477282</v>
      </c>
    </row>
    <row r="37" spans="4:21" ht="18" x14ac:dyDescent="0.2">
      <c r="D37" s="106" t="s">
        <v>395</v>
      </c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</row>
    <row r="38" spans="4:21" x14ac:dyDescent="0.2">
      <c r="D38" s="53" t="s">
        <v>376</v>
      </c>
      <c r="F38" s="61" t="s">
        <v>366</v>
      </c>
      <c r="G38" s="53" t="s">
        <v>375</v>
      </c>
      <c r="H38" s="63" t="s">
        <v>374</v>
      </c>
      <c r="I38" s="63" t="s">
        <v>380</v>
      </c>
      <c r="J38" s="65" t="s">
        <v>377</v>
      </c>
      <c r="K38" s="73" t="s">
        <v>379</v>
      </c>
      <c r="L38" s="62" t="s">
        <v>378</v>
      </c>
      <c r="M38" s="59" t="s">
        <v>381</v>
      </c>
      <c r="N38" s="53" t="s">
        <v>363</v>
      </c>
      <c r="O38" s="63" t="s">
        <v>361</v>
      </c>
      <c r="P38" s="77" t="s">
        <v>382</v>
      </c>
      <c r="Q38" s="63" t="s">
        <v>383</v>
      </c>
      <c r="R38" s="65" t="s">
        <v>384</v>
      </c>
      <c r="S38" s="64" t="s">
        <v>385</v>
      </c>
      <c r="T38" s="64" t="s">
        <v>373</v>
      </c>
      <c r="U38" s="62" t="s">
        <v>378</v>
      </c>
    </row>
    <row r="39" spans="4:21" x14ac:dyDescent="0.2">
      <c r="D39" s="59">
        <v>1.1000000000000001</v>
      </c>
      <c r="F39" s="61">
        <v>1.1085</v>
      </c>
      <c r="G39" s="53">
        <f>H39/F39</f>
        <v>541.27198917456019</v>
      </c>
      <c r="H39" s="63">
        <v>600</v>
      </c>
      <c r="I39" s="63">
        <f>D39-F39</f>
        <v>-8.499999999999952E-3</v>
      </c>
      <c r="J39" s="65">
        <f>G39*I39</f>
        <v>-4.6008119079837355</v>
      </c>
      <c r="K39" s="73">
        <f>J39/H39</f>
        <v>-7.6680198466395596E-3</v>
      </c>
      <c r="L39" s="62">
        <f>H39+J39</f>
        <v>595.39918809201629</v>
      </c>
      <c r="M39" s="59">
        <v>1.0685</v>
      </c>
      <c r="N39" s="53">
        <f>O39/M39</f>
        <v>93.589143659335519</v>
      </c>
      <c r="O39" s="63">
        <v>100</v>
      </c>
      <c r="P39" s="78">
        <f>(H39+O39)/(G39+N39)</f>
        <v>1.10260333133852</v>
      </c>
      <c r="Q39" s="63">
        <f>D39-P39</f>
        <v>-2.6033313385198653E-3</v>
      </c>
      <c r="R39" s="65">
        <f>Q39*(N39+G39)</f>
        <v>-1.6527538827147037</v>
      </c>
      <c r="S39" s="64">
        <f>R39/(H39+O39)*100</f>
        <v>-0.23610769753067196</v>
      </c>
      <c r="T39" s="64">
        <f t="shared" ref="T39:T43" si="28">(R39-J39)/ABS(J39)</f>
        <v>0.64076908255112563</v>
      </c>
      <c r="U39" s="62">
        <f>O39+H39+R39</f>
        <v>698.34724611728529</v>
      </c>
    </row>
    <row r="40" spans="4:21" x14ac:dyDescent="0.2">
      <c r="D40" s="59">
        <v>1.1000000000000001</v>
      </c>
      <c r="E40" s="59"/>
      <c r="F40" s="61">
        <v>1.1085</v>
      </c>
      <c r="G40" s="53">
        <f t="shared" ref="G40:G44" si="29">H40/F40</f>
        <v>541.27198917456019</v>
      </c>
      <c r="H40" s="63">
        <v>600</v>
      </c>
      <c r="I40" s="67">
        <f>D40-F40</f>
        <v>-8.499999999999952E-3</v>
      </c>
      <c r="J40" s="59">
        <f t="shared" ref="J40:J44" si="30">G40*I40</f>
        <v>-4.6008119079837355</v>
      </c>
      <c r="K40" s="73">
        <f t="shared" ref="K40:K44" si="31">J40/H40</f>
        <v>-7.6680198466395596E-3</v>
      </c>
      <c r="L40" s="69">
        <f t="shared" ref="L40:L44" si="32">H40+J40</f>
        <v>595.39918809201629</v>
      </c>
      <c r="M40" s="59">
        <v>1.0685</v>
      </c>
      <c r="N40" s="59">
        <f t="shared" ref="N40:N44" si="33">O40/M40</f>
        <v>233.97285914833878</v>
      </c>
      <c r="O40" s="67">
        <v>250</v>
      </c>
      <c r="P40" s="78">
        <f>(H40+O40)/(G40+N40)</f>
        <v>1.0964277954749653</v>
      </c>
      <c r="Q40" s="67">
        <f t="shared" ref="Q40:Q44" si="34">D40-P40</f>
        <v>3.5722045250348167E-3</v>
      </c>
      <c r="R40" s="59">
        <f t="shared" ref="R40:R44" si="35">Q40*(N40+G40)</f>
        <v>2.7693331551889897</v>
      </c>
      <c r="S40" s="68">
        <f t="shared" ref="S40:S44" si="36">R40/(H40+O40)*100</f>
        <v>0.32580390061046938</v>
      </c>
      <c r="T40" s="68">
        <f t="shared" si="28"/>
        <v>1.6019227063778456</v>
      </c>
      <c r="U40" s="69">
        <f t="shared" ref="U40:U44" si="37">O40+H40+R40</f>
        <v>852.76933315518897</v>
      </c>
    </row>
    <row r="41" spans="4:21" x14ac:dyDescent="0.2">
      <c r="D41" s="59">
        <v>1.1000000000000001</v>
      </c>
      <c r="F41" s="61">
        <v>1.1085</v>
      </c>
      <c r="G41" s="53">
        <f t="shared" si="29"/>
        <v>541.27198917456019</v>
      </c>
      <c r="H41" s="63">
        <v>600</v>
      </c>
      <c r="I41" s="63">
        <f t="shared" ref="I41:I44" si="38">D41-F41</f>
        <v>-8.499999999999952E-3</v>
      </c>
      <c r="J41" s="65">
        <f t="shared" si="30"/>
        <v>-4.6008119079837355</v>
      </c>
      <c r="K41" s="73">
        <f t="shared" si="31"/>
        <v>-7.6680198466395596E-3</v>
      </c>
      <c r="L41" s="62">
        <f t="shared" si="32"/>
        <v>595.39918809201629</v>
      </c>
      <c r="M41" s="59">
        <v>1.0685</v>
      </c>
      <c r="N41" s="53">
        <f t="shared" si="33"/>
        <v>280.76743097800653</v>
      </c>
      <c r="O41" s="63">
        <v>300</v>
      </c>
      <c r="P41" s="77">
        <f t="shared" ref="P41:P43" si="39">(H41+O41)/(G41+N41)</f>
        <v>1.0948380064704977</v>
      </c>
      <c r="Q41" s="63">
        <f t="shared" si="34"/>
        <v>5.1619935295024177E-3</v>
      </c>
      <c r="R41" s="65">
        <f t="shared" si="35"/>
        <v>4.2433621678234683</v>
      </c>
      <c r="S41" s="64">
        <f t="shared" si="36"/>
        <v>0.47148468531371868</v>
      </c>
      <c r="T41" s="64">
        <f t="shared" si="28"/>
        <v>1.9223072476534</v>
      </c>
      <c r="U41" s="62">
        <f t="shared" si="37"/>
        <v>904.24336216782342</v>
      </c>
    </row>
    <row r="42" spans="4:21" x14ac:dyDescent="0.2">
      <c r="D42" s="59">
        <v>1.1000000000000001</v>
      </c>
      <c r="F42" s="61">
        <v>1.1085</v>
      </c>
      <c r="G42" s="53">
        <f t="shared" si="29"/>
        <v>541.27198917456019</v>
      </c>
      <c r="H42" s="63">
        <v>600</v>
      </c>
      <c r="I42" s="63">
        <f t="shared" si="38"/>
        <v>-8.499999999999952E-3</v>
      </c>
      <c r="J42" s="65">
        <f t="shared" si="30"/>
        <v>-4.6008119079837355</v>
      </c>
      <c r="K42" s="73">
        <f t="shared" si="31"/>
        <v>-7.6680198466395596E-3</v>
      </c>
      <c r="L42" s="62">
        <f t="shared" si="32"/>
        <v>595.39918809201629</v>
      </c>
      <c r="M42" s="59">
        <v>1.0685</v>
      </c>
      <c r="N42" s="53">
        <f t="shared" si="33"/>
        <v>374.35657463734208</v>
      </c>
      <c r="O42" s="63">
        <v>400</v>
      </c>
      <c r="P42" s="77">
        <f t="shared" si="39"/>
        <v>1.0921459197786998</v>
      </c>
      <c r="Q42" s="63">
        <f t="shared" si="34"/>
        <v>7.8540802213002969E-3</v>
      </c>
      <c r="R42" s="65">
        <f t="shared" si="35"/>
        <v>7.1914201930926582</v>
      </c>
      <c r="S42" s="64">
        <f t="shared" si="36"/>
        <v>0.71914201930926591</v>
      </c>
      <c r="T42" s="64">
        <f t="shared" si="28"/>
        <v>2.5630763302045603</v>
      </c>
      <c r="U42" s="62">
        <f t="shared" si="37"/>
        <v>1007.1914201930927</v>
      </c>
    </row>
    <row r="43" spans="4:21" x14ac:dyDescent="0.2">
      <c r="D43" s="59">
        <v>1.1000000000000001</v>
      </c>
      <c r="F43" s="61">
        <v>1.1085</v>
      </c>
      <c r="G43" s="53">
        <f t="shared" si="29"/>
        <v>541.27198917456019</v>
      </c>
      <c r="H43" s="63">
        <v>600</v>
      </c>
      <c r="I43" s="63">
        <f t="shared" si="38"/>
        <v>-8.499999999999952E-3</v>
      </c>
      <c r="J43" s="65">
        <f t="shared" si="30"/>
        <v>-4.6008119079837355</v>
      </c>
      <c r="K43" s="73">
        <f t="shared" si="31"/>
        <v>-7.6680198466395596E-3</v>
      </c>
      <c r="L43" s="62">
        <f t="shared" si="32"/>
        <v>595.39918809201629</v>
      </c>
      <c r="M43" s="59">
        <v>1.0685</v>
      </c>
      <c r="N43" s="53">
        <f t="shared" si="33"/>
        <v>467.94571829667757</v>
      </c>
      <c r="O43" s="63">
        <v>500</v>
      </c>
      <c r="P43" s="77">
        <f t="shared" si="39"/>
        <v>1.0899531308821684</v>
      </c>
      <c r="Q43" s="63">
        <f t="shared" si="34"/>
        <v>1.0046869117831703E-2</v>
      </c>
      <c r="R43" s="65">
        <f t="shared" si="35"/>
        <v>10.139478218361688</v>
      </c>
      <c r="S43" s="64">
        <f t="shared" si="36"/>
        <v>0.92177074712378981</v>
      </c>
      <c r="T43" s="64">
        <f t="shared" si="28"/>
        <v>3.2038454127556855</v>
      </c>
      <c r="U43" s="62">
        <f t="shared" si="37"/>
        <v>1110.1394782183618</v>
      </c>
    </row>
    <row r="44" spans="4:21" x14ac:dyDescent="0.2">
      <c r="D44" s="59">
        <v>1.1000000000000001</v>
      </c>
      <c r="F44" s="61">
        <v>1.1085</v>
      </c>
      <c r="G44" s="53">
        <f t="shared" si="29"/>
        <v>541.27198917456019</v>
      </c>
      <c r="H44" s="63">
        <v>600</v>
      </c>
      <c r="I44" s="63">
        <f t="shared" si="38"/>
        <v>-8.499999999999952E-3</v>
      </c>
      <c r="J44" s="65">
        <f t="shared" si="30"/>
        <v>-4.6008119079837355</v>
      </c>
      <c r="K44" s="73">
        <f t="shared" si="31"/>
        <v>-7.6680198466395596E-3</v>
      </c>
      <c r="L44" s="62">
        <f t="shared" si="32"/>
        <v>595.39918809201629</v>
      </c>
      <c r="M44" s="59">
        <v>1.0685</v>
      </c>
      <c r="N44" s="53">
        <f t="shared" si="33"/>
        <v>561.53486195601306</v>
      </c>
      <c r="O44" s="63">
        <v>600</v>
      </c>
      <c r="P44" s="77">
        <f>(H44+O44)/(G44+N44)</f>
        <v>1.088132521819017</v>
      </c>
      <c r="Q44" s="63">
        <f t="shared" si="34"/>
        <v>1.1867478180983104E-2</v>
      </c>
      <c r="R44" s="65">
        <f t="shared" si="35"/>
        <v>13.08753624363076</v>
      </c>
      <c r="S44" s="64">
        <f t="shared" si="36"/>
        <v>1.0906280203025633</v>
      </c>
      <c r="T44" s="64">
        <f>(R44-J44)/ABS(J44)</f>
        <v>3.8446144953068195</v>
      </c>
      <c r="U44" s="62">
        <f t="shared" si="37"/>
        <v>1213.0875362436307</v>
      </c>
    </row>
    <row r="51" spans="4:21" ht="24" customHeight="1" x14ac:dyDescent="0.2">
      <c r="D51" s="106" t="s">
        <v>394</v>
      </c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</row>
    <row r="52" spans="4:21" x14ac:dyDescent="0.2">
      <c r="D52" s="53" t="s">
        <v>376</v>
      </c>
      <c r="F52" s="61" t="s">
        <v>366</v>
      </c>
      <c r="G52" s="53" t="s">
        <v>375</v>
      </c>
      <c r="H52" s="63" t="s">
        <v>374</v>
      </c>
      <c r="I52" s="63" t="s">
        <v>380</v>
      </c>
      <c r="J52" s="65" t="s">
        <v>377</v>
      </c>
      <c r="K52" s="73" t="s">
        <v>379</v>
      </c>
      <c r="L52" s="62" t="s">
        <v>378</v>
      </c>
      <c r="M52" s="59" t="s">
        <v>381</v>
      </c>
      <c r="N52" s="53" t="s">
        <v>363</v>
      </c>
      <c r="O52" s="63" t="s">
        <v>361</v>
      </c>
      <c r="P52" s="77" t="s">
        <v>382</v>
      </c>
      <c r="Q52" s="63" t="s">
        <v>383</v>
      </c>
      <c r="R52" s="65" t="s">
        <v>384</v>
      </c>
      <c r="S52" s="64" t="s">
        <v>385</v>
      </c>
      <c r="T52" s="64" t="s">
        <v>373</v>
      </c>
      <c r="U52" s="62" t="s">
        <v>378</v>
      </c>
    </row>
    <row r="53" spans="4:21" x14ac:dyDescent="0.2">
      <c r="D53" s="59">
        <v>1.1257999999999999</v>
      </c>
      <c r="F53" s="61">
        <v>1.129</v>
      </c>
      <c r="G53" s="76">
        <v>4428.6970000000001</v>
      </c>
      <c r="H53" s="63">
        <f>F53*G53</f>
        <v>4999.9989130000004</v>
      </c>
      <c r="I53" s="63">
        <f>D53-F53</f>
        <v>-3.2000000000000917E-3</v>
      </c>
      <c r="J53" s="65">
        <f>G53*I53</f>
        <v>-14.171830400000406</v>
      </c>
      <c r="K53" s="73">
        <f>J53/H53</f>
        <v>-2.8343666961914006E-3</v>
      </c>
      <c r="L53" s="62">
        <f>H53+J53</f>
        <v>4985.8270825999998</v>
      </c>
      <c r="M53" s="59">
        <v>1.1257999999999999</v>
      </c>
      <c r="N53" s="53">
        <f>O53/M53</f>
        <v>888.2572392965003</v>
      </c>
      <c r="O53" s="63">
        <v>1000</v>
      </c>
      <c r="P53" s="78">
        <f>(H53+O53) / (G53+N53)</f>
        <v>1.1284654038688653</v>
      </c>
      <c r="Q53" s="63">
        <f>D53-P53</f>
        <v>-2.6654038688653792E-3</v>
      </c>
      <c r="R53" s="65">
        <f>Q53*(N53+G53)</f>
        <v>-14.17183040000107</v>
      </c>
      <c r="S53" s="64">
        <f>R53/(H53+O53)*100</f>
        <v>-0.23619721612441347</v>
      </c>
      <c r="T53" s="64">
        <f t="shared" ref="T53:T57" si="40">(R53-J53)/ABS(J53)</f>
        <v>-4.6878733317022668E-14</v>
      </c>
      <c r="U53" s="62">
        <f>O53+H53+R53</f>
        <v>5985.8270825999989</v>
      </c>
    </row>
    <row r="54" spans="4:21" x14ac:dyDescent="0.2">
      <c r="D54" s="59">
        <v>1.1257999999999999</v>
      </c>
      <c r="E54" s="59"/>
      <c r="F54" s="61">
        <v>1.129</v>
      </c>
      <c r="G54" s="76">
        <v>4428.6970000000001</v>
      </c>
      <c r="H54" s="67">
        <f t="shared" ref="H54:H58" si="41">F54*G54</f>
        <v>4999.9989130000004</v>
      </c>
      <c r="I54" s="67">
        <f>D54-F54</f>
        <v>-3.2000000000000917E-3</v>
      </c>
      <c r="J54" s="59">
        <f t="shared" ref="J54:J58" si="42">G54*I54</f>
        <v>-14.171830400000406</v>
      </c>
      <c r="K54" s="73">
        <f t="shared" ref="K54:K58" si="43">J54/H54</f>
        <v>-2.8343666961914006E-3</v>
      </c>
      <c r="L54" s="69">
        <f t="shared" ref="L54:L58" si="44">H54+J54</f>
        <v>4985.8270825999998</v>
      </c>
      <c r="M54" s="59">
        <v>1.1257999999999999</v>
      </c>
      <c r="N54" s="59">
        <f t="shared" ref="N54:N58" si="45">O54/M54</f>
        <v>1776.5144785930006</v>
      </c>
      <c r="O54" s="63">
        <v>2000</v>
      </c>
      <c r="P54" s="78">
        <f>(H54+O54)/(G54+N54)</f>
        <v>1.1280838593735105</v>
      </c>
      <c r="Q54" s="67">
        <f t="shared" ref="Q54:Q58" si="46">D54-P54</f>
        <v>-2.2838593735106105E-3</v>
      </c>
      <c r="R54" s="59">
        <f t="shared" ref="R54:R58" si="47">Q54*(N54+G54)</f>
        <v>-14.17183040000026</v>
      </c>
      <c r="S54" s="68">
        <f t="shared" ref="S54:S58" si="48">R54/(H54+O54)*100</f>
        <v>-0.20245475143833438</v>
      </c>
      <c r="T54" s="68">
        <f t="shared" si="40"/>
        <v>1.0278224951860584E-14</v>
      </c>
      <c r="U54" s="69">
        <f t="shared" ref="U54:U58" si="49">O54+H54+R54</f>
        <v>6985.8270825999998</v>
      </c>
    </row>
    <row r="55" spans="4:21" x14ac:dyDescent="0.2">
      <c r="D55" s="59">
        <v>1.1257999999999999</v>
      </c>
      <c r="F55" s="61">
        <v>1.129</v>
      </c>
      <c r="G55" s="76">
        <v>4428.6970000000001</v>
      </c>
      <c r="H55" s="63">
        <f t="shared" si="41"/>
        <v>4999.9989130000004</v>
      </c>
      <c r="I55" s="63">
        <f t="shared" ref="I55:I58" si="50">D55-F55</f>
        <v>-3.2000000000000917E-3</v>
      </c>
      <c r="J55" s="65">
        <f t="shared" si="42"/>
        <v>-14.171830400000406</v>
      </c>
      <c r="K55" s="73">
        <f t="shared" si="43"/>
        <v>-2.8343666961914006E-3</v>
      </c>
      <c r="L55" s="62">
        <f t="shared" si="44"/>
        <v>4985.8270825999998</v>
      </c>
      <c r="M55" s="59">
        <v>1.1257999999999999</v>
      </c>
      <c r="N55" s="53">
        <f t="shared" si="45"/>
        <v>2664.7717178895009</v>
      </c>
      <c r="O55" s="63">
        <v>3000</v>
      </c>
      <c r="P55" s="77">
        <f t="shared" ref="P55:P57" si="51">(H55+O55)/(G55+N55)</f>
        <v>1.1277978702893634</v>
      </c>
      <c r="Q55" s="63">
        <f t="shared" si="46"/>
        <v>-1.9978702893634903E-3</v>
      </c>
      <c r="R55" s="65">
        <f t="shared" si="47"/>
        <v>-14.171830400000765</v>
      </c>
      <c r="S55" s="64">
        <f t="shared" si="48"/>
        <v>-0.17714790406998102</v>
      </c>
      <c r="T55" s="64">
        <f t="shared" si="40"/>
        <v>-2.5319529759461441E-14</v>
      </c>
      <c r="U55" s="62">
        <f t="shared" si="49"/>
        <v>7985.8270825999998</v>
      </c>
    </row>
    <row r="56" spans="4:21" x14ac:dyDescent="0.2">
      <c r="D56" s="59">
        <v>1.1257999999999999</v>
      </c>
      <c r="F56" s="61">
        <v>1.129</v>
      </c>
      <c r="G56" s="76">
        <v>4428.6970000000001</v>
      </c>
      <c r="H56" s="63">
        <f t="shared" si="41"/>
        <v>4999.9989130000004</v>
      </c>
      <c r="I56" s="63">
        <f t="shared" si="50"/>
        <v>-3.2000000000000917E-3</v>
      </c>
      <c r="J56" s="65">
        <f t="shared" si="42"/>
        <v>-14.171830400000406</v>
      </c>
      <c r="K56" s="73">
        <f t="shared" si="43"/>
        <v>-2.8343666961914006E-3</v>
      </c>
      <c r="L56" s="62">
        <f t="shared" si="44"/>
        <v>4985.8270825999998</v>
      </c>
      <c r="M56" s="59">
        <v>1.1257999999999999</v>
      </c>
      <c r="N56" s="53">
        <f t="shared" si="45"/>
        <v>3553.0289571860012</v>
      </c>
      <c r="O56" s="63">
        <v>4000</v>
      </c>
      <c r="P56" s="77">
        <f t="shared" si="51"/>
        <v>1.1275755345743537</v>
      </c>
      <c r="Q56" s="63">
        <f t="shared" si="46"/>
        <v>-1.7755345743537543E-3</v>
      </c>
      <c r="R56" s="65">
        <f t="shared" si="47"/>
        <v>-14.171830400000559</v>
      </c>
      <c r="S56" s="64">
        <f t="shared" si="48"/>
        <v>-0.15746480124047721</v>
      </c>
      <c r="T56" s="64">
        <f t="shared" si="40"/>
        <v>-1.0779601778780613E-14</v>
      </c>
      <c r="U56" s="62">
        <f t="shared" si="49"/>
        <v>8985.8270825999989</v>
      </c>
    </row>
    <row r="57" spans="4:21" x14ac:dyDescent="0.2">
      <c r="D57" s="59">
        <v>1.1257999999999999</v>
      </c>
      <c r="F57" s="61">
        <v>1.129</v>
      </c>
      <c r="G57" s="76">
        <v>4428.6970000000001</v>
      </c>
      <c r="H57" s="63">
        <f t="shared" si="41"/>
        <v>4999.9989130000004</v>
      </c>
      <c r="I57" s="63">
        <f t="shared" si="50"/>
        <v>-3.2000000000000917E-3</v>
      </c>
      <c r="J57" s="65">
        <f t="shared" si="42"/>
        <v>-14.171830400000406</v>
      </c>
      <c r="K57" s="73">
        <f t="shared" si="43"/>
        <v>-2.8343666961914006E-3</v>
      </c>
      <c r="L57" s="62">
        <f t="shared" si="44"/>
        <v>4985.8270825999998</v>
      </c>
      <c r="M57" s="59">
        <v>1.1257999999999999</v>
      </c>
      <c r="N57" s="53">
        <f t="shared" si="45"/>
        <v>4441.2861964825015</v>
      </c>
      <c r="O57" s="63">
        <v>5000</v>
      </c>
      <c r="P57" s="77">
        <f t="shared" si="51"/>
        <v>1.1273977291147088</v>
      </c>
      <c r="Q57" s="63">
        <f t="shared" si="46"/>
        <v>-1.5977291147089012E-3</v>
      </c>
      <c r="R57" s="65">
        <f t="shared" si="47"/>
        <v>-14.171830399998818</v>
      </c>
      <c r="S57" s="64">
        <f t="shared" si="48"/>
        <v>-0.1417183194047695</v>
      </c>
      <c r="T57" s="64">
        <f t="shared" si="40"/>
        <v>1.1205772081662637E-13</v>
      </c>
      <c r="U57" s="62">
        <f t="shared" si="49"/>
        <v>9985.8270826000007</v>
      </c>
    </row>
    <row r="58" spans="4:21" x14ac:dyDescent="0.2">
      <c r="D58" s="59">
        <v>1.1257999999999999</v>
      </c>
      <c r="F58" s="61">
        <v>1.129</v>
      </c>
      <c r="G58" s="76">
        <v>4428.6970000000001</v>
      </c>
      <c r="H58" s="63">
        <f t="shared" si="41"/>
        <v>4999.9989130000004</v>
      </c>
      <c r="I58" s="63">
        <f t="shared" si="50"/>
        <v>-3.2000000000000917E-3</v>
      </c>
      <c r="J58" s="65">
        <f t="shared" si="42"/>
        <v>-14.171830400000406</v>
      </c>
      <c r="K58" s="73">
        <f t="shared" si="43"/>
        <v>-2.8343666961914006E-3</v>
      </c>
      <c r="L58" s="62">
        <f t="shared" si="44"/>
        <v>4985.8270825999998</v>
      </c>
      <c r="M58" s="59">
        <v>1.1257999999999999</v>
      </c>
      <c r="N58" s="53">
        <f t="shared" si="45"/>
        <v>5329.5434357790018</v>
      </c>
      <c r="O58" s="63">
        <v>6000</v>
      </c>
      <c r="P58" s="77">
        <f>(H58+O58)/(G58+N58)</f>
        <v>1.1272522936274492</v>
      </c>
      <c r="Q58" s="63">
        <f t="shared" si="46"/>
        <v>-1.4522936274492526E-3</v>
      </c>
      <c r="R58" s="65">
        <f t="shared" si="47"/>
        <v>-14.171830399999463</v>
      </c>
      <c r="S58" s="64">
        <f t="shared" si="48"/>
        <v>-0.12883483454940106</v>
      </c>
      <c r="T58" s="64">
        <f>(R58-J58)/ABS(J58)</f>
        <v>6.6557773773633781E-14</v>
      </c>
      <c r="U58" s="62">
        <f t="shared" si="49"/>
        <v>10985.827082600001</v>
      </c>
    </row>
  </sheetData>
  <mergeCells count="3">
    <mergeCell ref="D51:U51"/>
    <mergeCell ref="D37:U37"/>
    <mergeCell ref="D21:U2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0465-78FD-4A0D-8958-78028DB4F62C}">
  <dimension ref="F6:X16"/>
  <sheetViews>
    <sheetView workbookViewId="0">
      <selection activeCell="L9" sqref="L9"/>
    </sheetView>
  </sheetViews>
  <sheetFormatPr defaultRowHeight="14.25" x14ac:dyDescent="0.2"/>
  <cols>
    <col min="11" max="11" width="11.625" customWidth="1"/>
    <col min="12" max="12" width="11.875" customWidth="1"/>
  </cols>
  <sheetData>
    <row r="6" spans="6:24" x14ac:dyDescent="0.2">
      <c r="R6" s="107" t="s">
        <v>393</v>
      </c>
      <c r="S6" s="107"/>
      <c r="T6" s="107"/>
      <c r="U6" s="107"/>
      <c r="V6" s="107"/>
      <c r="W6" s="107"/>
      <c r="X6" s="107"/>
    </row>
    <row r="7" spans="6:24" x14ac:dyDescent="0.2">
      <c r="F7" t="s">
        <v>386</v>
      </c>
      <c r="G7" t="s">
        <v>387</v>
      </c>
      <c r="H7" t="s">
        <v>388</v>
      </c>
      <c r="I7" t="s">
        <v>389</v>
      </c>
      <c r="J7" t="s">
        <v>391</v>
      </c>
      <c r="K7" t="s">
        <v>390</v>
      </c>
      <c r="L7" t="s">
        <v>392</v>
      </c>
      <c r="R7" s="71" t="s">
        <v>386</v>
      </c>
      <c r="S7" s="71" t="s">
        <v>387</v>
      </c>
      <c r="T7" s="71" t="s">
        <v>388</v>
      </c>
      <c r="U7" s="71" t="s">
        <v>389</v>
      </c>
      <c r="V7" s="71" t="s">
        <v>391</v>
      </c>
      <c r="W7" s="71" t="s">
        <v>390</v>
      </c>
      <c r="X7" s="71"/>
    </row>
    <row r="8" spans="6:24" x14ac:dyDescent="0.2">
      <c r="F8">
        <v>1.2529999999999999</v>
      </c>
      <c r="G8">
        <v>1.488</v>
      </c>
      <c r="H8">
        <f>I8*G8</f>
        <v>892.8</v>
      </c>
      <c r="I8">
        <v>600</v>
      </c>
      <c r="J8">
        <v>100</v>
      </c>
      <c r="K8">
        <f>J8*F8+5</f>
        <v>130.29999999999998</v>
      </c>
      <c r="L8">
        <f>(K8+H8)/(J8+I8)</f>
        <v>1.4615714285714285</v>
      </c>
      <c r="R8" s="71">
        <v>1.3</v>
      </c>
      <c r="S8" s="71">
        <v>1.57</v>
      </c>
      <c r="T8" s="71">
        <v>628</v>
      </c>
      <c r="U8" s="71">
        <v>400</v>
      </c>
      <c r="V8" s="71">
        <v>150</v>
      </c>
      <c r="W8" s="71">
        <f>V8*R8+5</f>
        <v>200</v>
      </c>
      <c r="X8" s="71">
        <f>(W8+T8)/(V8+U8)</f>
        <v>1.5054545454545454</v>
      </c>
    </row>
    <row r="9" spans="6:24" x14ac:dyDescent="0.2">
      <c r="F9">
        <v>1.2529999999999999</v>
      </c>
      <c r="G9">
        <v>1.488</v>
      </c>
      <c r="H9">
        <f t="shared" ref="H9:H16" si="0">I9*G9</f>
        <v>892.8</v>
      </c>
      <c r="I9">
        <v>600</v>
      </c>
      <c r="J9">
        <v>200</v>
      </c>
      <c r="K9">
        <f t="shared" ref="K9:K11" si="1">J9*F9+5</f>
        <v>255.59999999999997</v>
      </c>
      <c r="L9">
        <f t="shared" ref="L9:L16" si="2">(K9+H9)/(J9+I9)</f>
        <v>1.4354999999999998</v>
      </c>
      <c r="R9" s="72">
        <v>1.3</v>
      </c>
      <c r="S9" s="72">
        <v>1.57</v>
      </c>
      <c r="T9" s="72">
        <v>628</v>
      </c>
      <c r="U9" s="72">
        <v>400</v>
      </c>
      <c r="V9" s="72">
        <v>200</v>
      </c>
      <c r="W9" s="72">
        <f t="shared" ref="W9:W16" si="3">V9*R9+5</f>
        <v>265</v>
      </c>
      <c r="X9" s="72">
        <f>(W9+T9)/(V9+U9)</f>
        <v>1.4883333333333333</v>
      </c>
    </row>
    <row r="10" spans="6:24" x14ac:dyDescent="0.2">
      <c r="F10">
        <v>1.2529999999999999</v>
      </c>
      <c r="G10">
        <v>1.488</v>
      </c>
      <c r="H10">
        <f t="shared" si="0"/>
        <v>892.8</v>
      </c>
      <c r="I10">
        <v>600</v>
      </c>
      <c r="J10">
        <v>300</v>
      </c>
      <c r="K10">
        <f t="shared" si="1"/>
        <v>380.9</v>
      </c>
      <c r="L10">
        <f t="shared" si="2"/>
        <v>1.4152222222222219</v>
      </c>
      <c r="R10" s="71">
        <v>1.3</v>
      </c>
      <c r="S10" s="71">
        <v>1.57</v>
      </c>
      <c r="T10" s="71">
        <v>628</v>
      </c>
      <c r="U10" s="71">
        <v>400</v>
      </c>
      <c r="V10" s="71">
        <v>300</v>
      </c>
      <c r="W10" s="71">
        <f t="shared" si="3"/>
        <v>395</v>
      </c>
      <c r="X10" s="71">
        <f t="shared" ref="X10:X16" si="4">(W10+T10)/(V10+U10)</f>
        <v>1.4614285714285715</v>
      </c>
    </row>
    <row r="11" spans="6:24" x14ac:dyDescent="0.2">
      <c r="F11">
        <v>1.2529999999999999</v>
      </c>
      <c r="G11">
        <v>1.488</v>
      </c>
      <c r="H11">
        <f t="shared" si="0"/>
        <v>892.8</v>
      </c>
      <c r="I11">
        <v>600</v>
      </c>
      <c r="J11">
        <v>400</v>
      </c>
      <c r="K11">
        <f t="shared" si="1"/>
        <v>506.19999999999993</v>
      </c>
      <c r="L11">
        <f t="shared" si="2"/>
        <v>1.399</v>
      </c>
      <c r="R11" s="71">
        <v>1.3</v>
      </c>
      <c r="S11" s="71">
        <v>1.57</v>
      </c>
      <c r="T11" s="71">
        <v>628</v>
      </c>
      <c r="U11" s="71">
        <v>400</v>
      </c>
      <c r="V11" s="71">
        <v>400</v>
      </c>
      <c r="W11" s="71">
        <f t="shared" si="3"/>
        <v>525</v>
      </c>
      <c r="X11" s="71">
        <f t="shared" si="4"/>
        <v>1.4412499999999999</v>
      </c>
    </row>
    <row r="12" spans="6:24" x14ac:dyDescent="0.2">
      <c r="F12">
        <v>1.2529999999999999</v>
      </c>
      <c r="G12">
        <v>1.488</v>
      </c>
      <c r="H12">
        <f t="shared" si="0"/>
        <v>892.8</v>
      </c>
      <c r="I12">
        <v>600</v>
      </c>
      <c r="J12">
        <v>500</v>
      </c>
      <c r="K12">
        <f t="shared" ref="K12:K16" si="5">J12*F12+5</f>
        <v>631.5</v>
      </c>
      <c r="L12">
        <f t="shared" si="2"/>
        <v>1.3857272727272727</v>
      </c>
      <c r="R12" s="71">
        <v>1.3</v>
      </c>
      <c r="S12" s="71">
        <v>1.57</v>
      </c>
      <c r="T12" s="71">
        <v>628</v>
      </c>
      <c r="U12" s="71">
        <v>400</v>
      </c>
      <c r="V12" s="71">
        <v>500</v>
      </c>
      <c r="W12" s="71">
        <f t="shared" si="3"/>
        <v>655</v>
      </c>
      <c r="X12" s="71">
        <f t="shared" si="4"/>
        <v>1.4255555555555555</v>
      </c>
    </row>
    <row r="13" spans="6:24" x14ac:dyDescent="0.2">
      <c r="F13">
        <v>1.2529999999999999</v>
      </c>
      <c r="G13">
        <v>1.488</v>
      </c>
      <c r="H13">
        <f t="shared" si="0"/>
        <v>892.8</v>
      </c>
      <c r="I13">
        <v>600</v>
      </c>
      <c r="J13">
        <v>600</v>
      </c>
      <c r="K13">
        <f t="shared" si="5"/>
        <v>756.8</v>
      </c>
      <c r="L13">
        <f t="shared" si="2"/>
        <v>1.3746666666666665</v>
      </c>
      <c r="R13" s="71">
        <v>1.3</v>
      </c>
      <c r="S13" s="71">
        <v>1.57</v>
      </c>
      <c r="T13" s="71">
        <v>628</v>
      </c>
      <c r="U13" s="71">
        <v>400</v>
      </c>
      <c r="V13" s="71">
        <v>600</v>
      </c>
      <c r="W13" s="71">
        <f t="shared" si="3"/>
        <v>785</v>
      </c>
      <c r="X13" s="71">
        <f t="shared" si="4"/>
        <v>1.413</v>
      </c>
    </row>
    <row r="14" spans="6:24" x14ac:dyDescent="0.2">
      <c r="F14">
        <v>1.2529999999999999</v>
      </c>
      <c r="G14">
        <v>1.488</v>
      </c>
      <c r="H14">
        <f t="shared" si="0"/>
        <v>892.8</v>
      </c>
      <c r="I14">
        <v>600</v>
      </c>
      <c r="J14">
        <v>700</v>
      </c>
      <c r="K14">
        <f t="shared" si="5"/>
        <v>882.09999999999991</v>
      </c>
      <c r="L14">
        <f t="shared" si="2"/>
        <v>1.3653076923076921</v>
      </c>
      <c r="R14" s="71">
        <v>1.3</v>
      </c>
      <c r="S14" s="71">
        <v>1.57</v>
      </c>
      <c r="T14" s="71">
        <v>628</v>
      </c>
      <c r="U14" s="71">
        <v>400</v>
      </c>
      <c r="V14" s="71">
        <v>700</v>
      </c>
      <c r="W14" s="71">
        <f t="shared" si="3"/>
        <v>915</v>
      </c>
      <c r="X14" s="71">
        <f t="shared" si="4"/>
        <v>1.4027272727272728</v>
      </c>
    </row>
    <row r="15" spans="6:24" x14ac:dyDescent="0.2">
      <c r="F15">
        <v>1.2529999999999999</v>
      </c>
      <c r="G15">
        <v>1.488</v>
      </c>
      <c r="H15">
        <f t="shared" si="0"/>
        <v>892.8</v>
      </c>
      <c r="I15">
        <v>600</v>
      </c>
      <c r="J15">
        <v>800</v>
      </c>
      <c r="K15">
        <f t="shared" si="5"/>
        <v>1007.3999999999999</v>
      </c>
      <c r="L15">
        <f t="shared" si="2"/>
        <v>1.3572857142857142</v>
      </c>
      <c r="R15" s="71">
        <v>1.3</v>
      </c>
      <c r="S15" s="71">
        <v>1.57</v>
      </c>
      <c r="T15" s="71">
        <v>628</v>
      </c>
      <c r="U15" s="71">
        <v>400</v>
      </c>
      <c r="V15" s="71">
        <v>800</v>
      </c>
      <c r="W15" s="71">
        <f t="shared" si="3"/>
        <v>1045</v>
      </c>
      <c r="X15" s="71">
        <f t="shared" si="4"/>
        <v>1.3941666666666668</v>
      </c>
    </row>
    <row r="16" spans="6:24" x14ac:dyDescent="0.2">
      <c r="F16">
        <v>1.2529999999999999</v>
      </c>
      <c r="G16">
        <v>1.488</v>
      </c>
      <c r="H16">
        <f t="shared" si="0"/>
        <v>892.8</v>
      </c>
      <c r="I16">
        <v>600</v>
      </c>
      <c r="J16">
        <v>1200</v>
      </c>
      <c r="K16">
        <f t="shared" si="5"/>
        <v>1508.6</v>
      </c>
      <c r="L16">
        <f t="shared" si="2"/>
        <v>1.3341111111111108</v>
      </c>
      <c r="R16" s="71">
        <v>1.3</v>
      </c>
      <c r="S16" s="71">
        <v>1.57</v>
      </c>
      <c r="T16" s="71">
        <v>628</v>
      </c>
      <c r="U16" s="71">
        <v>400</v>
      </c>
      <c r="V16" s="71">
        <v>900</v>
      </c>
      <c r="W16" s="71">
        <f t="shared" si="3"/>
        <v>1175</v>
      </c>
      <c r="X16" s="71">
        <f t="shared" si="4"/>
        <v>1.3869230769230769</v>
      </c>
    </row>
  </sheetData>
  <mergeCells count="1">
    <mergeCell ref="R6:X6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A5DA-F796-4E26-AD51-FE0C9C505A65}">
  <dimension ref="A1:L16"/>
  <sheetViews>
    <sheetView tabSelected="1" workbookViewId="0">
      <selection activeCell="G8" sqref="G8"/>
    </sheetView>
  </sheetViews>
  <sheetFormatPr defaultRowHeight="14.25" x14ac:dyDescent="0.2"/>
  <cols>
    <col min="3" max="3" width="13" customWidth="1"/>
    <col min="8" max="8" width="12.375" customWidth="1"/>
    <col min="9" max="9" width="14.125" style="48" customWidth="1"/>
    <col min="10" max="10" width="12.375" customWidth="1"/>
    <col min="12" max="12" width="9" style="75"/>
  </cols>
  <sheetData>
    <row r="1" spans="1:11" x14ac:dyDescent="0.2">
      <c r="A1">
        <v>10000</v>
      </c>
      <c r="B1">
        <v>1.1279999999999999</v>
      </c>
      <c r="C1">
        <v>0.1</v>
      </c>
      <c r="D1" s="48">
        <f>B1*C1/100</f>
        <v>1.1279999999999999E-3</v>
      </c>
      <c r="E1">
        <f>D1+B1</f>
        <v>1.1291279999999999</v>
      </c>
      <c r="F1" s="74">
        <f>A1/B1</f>
        <v>8865.2482269503562</v>
      </c>
      <c r="G1" s="75">
        <f>F1*D1</f>
        <v>10</v>
      </c>
    </row>
    <row r="2" spans="1:11" x14ac:dyDescent="0.2">
      <c r="A2">
        <v>10000</v>
      </c>
      <c r="B2">
        <v>1.1279999999999999</v>
      </c>
      <c r="C2">
        <v>1.44</v>
      </c>
      <c r="D2" s="48">
        <f t="shared" ref="D2:D4" si="0">B2*C2/100</f>
        <v>1.6243199999999999E-2</v>
      </c>
      <c r="E2">
        <f t="shared" ref="E2:E4" si="1">D2+B2</f>
        <v>1.1442431999999998</v>
      </c>
      <c r="F2" s="74">
        <f t="shared" ref="F2:F4" si="2">A2/B2</f>
        <v>8865.2482269503562</v>
      </c>
      <c r="G2" s="75">
        <f t="shared" ref="G2:G4" si="3">F2*D2</f>
        <v>144.00000000000003</v>
      </c>
    </row>
    <row r="3" spans="1:11" x14ac:dyDescent="0.2">
      <c r="A3">
        <v>10000</v>
      </c>
      <c r="B3">
        <v>1.1279999999999999</v>
      </c>
      <c r="C3">
        <v>1.2</v>
      </c>
      <c r="D3" s="48">
        <f t="shared" si="0"/>
        <v>1.3535999999999999E-2</v>
      </c>
      <c r="E3">
        <f t="shared" si="1"/>
        <v>1.1415359999999999</v>
      </c>
      <c r="F3" s="74">
        <f t="shared" si="2"/>
        <v>8865.2482269503562</v>
      </c>
      <c r="G3" s="75">
        <f t="shared" si="3"/>
        <v>120.00000000000001</v>
      </c>
    </row>
    <row r="4" spans="1:11" x14ac:dyDescent="0.2">
      <c r="A4">
        <v>10000</v>
      </c>
      <c r="B4">
        <v>1.1279999999999999</v>
      </c>
      <c r="C4">
        <v>0.83</v>
      </c>
      <c r="D4" s="48">
        <f t="shared" si="0"/>
        <v>9.3623999999999982E-3</v>
      </c>
      <c r="E4">
        <f t="shared" si="1"/>
        <v>1.1373624</v>
      </c>
      <c r="F4" s="74">
        <f t="shared" si="2"/>
        <v>8865.2482269503562</v>
      </c>
      <c r="G4" s="75">
        <f t="shared" si="3"/>
        <v>83</v>
      </c>
    </row>
    <row r="7" spans="1:11" x14ac:dyDescent="0.2">
      <c r="F7" s="53"/>
      <c r="G7" s="53"/>
      <c r="H7" s="53"/>
      <c r="I7" s="58"/>
      <c r="J7" s="53"/>
    </row>
    <row r="8" spans="1:11" x14ac:dyDescent="0.2">
      <c r="F8" s="53"/>
      <c r="G8" s="53"/>
      <c r="H8" s="53"/>
      <c r="I8" s="58"/>
      <c r="J8" s="70"/>
    </row>
    <row r="9" spans="1:11" x14ac:dyDescent="0.2">
      <c r="F9" s="53"/>
      <c r="G9" s="53"/>
      <c r="H9" s="53"/>
      <c r="I9" s="58"/>
      <c r="J9" s="70"/>
    </row>
    <row r="13" spans="1:11" x14ac:dyDescent="0.2">
      <c r="K13" s="74"/>
    </row>
    <row r="14" spans="1:11" x14ac:dyDescent="0.2">
      <c r="K14" s="74"/>
    </row>
    <row r="15" spans="1:11" x14ac:dyDescent="0.2">
      <c r="K15" s="74"/>
    </row>
    <row r="16" spans="1:11" x14ac:dyDescent="0.2">
      <c r="K16" s="7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sku</vt:lpstr>
      <vt:lpstr>item</vt:lpstr>
      <vt:lpstr>shop</vt:lpstr>
      <vt:lpstr>shop-type</vt:lpstr>
      <vt:lpstr>各层的表关系</vt:lpstr>
      <vt:lpstr>Sheet1</vt:lpstr>
      <vt:lpstr>Sheet4</vt:lpstr>
      <vt:lpstr>Sheet5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Koray</dc:creator>
  <cp:lastModifiedBy>javachmapi</cp:lastModifiedBy>
  <dcterms:created xsi:type="dcterms:W3CDTF">2015-06-05T18:19:34Z</dcterms:created>
  <dcterms:modified xsi:type="dcterms:W3CDTF">2021-08-23T07:40:36Z</dcterms:modified>
</cp:coreProperties>
</file>