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koveca/Documents/MIPT/physics/2 course/lab313/"/>
    </mc:Choice>
  </mc:AlternateContent>
  <xr:revisionPtr revIDLastSave="0" documentId="13_ncr:1_{687DAC1A-B101-6845-9B4D-4839CB8E74F7}" xr6:coauthVersionLast="47" xr6:coauthVersionMax="47" xr10:uidLastSave="{00000000-0000-0000-0000-000000000000}"/>
  <bookViews>
    <workbookView xWindow="0" yWindow="0" windowWidth="28800" windowHeight="18000" xr2:uid="{71A08A4A-02AB-E84A-861C-012D51F191A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2" i="1" l="1"/>
  <c r="T13" i="1"/>
  <c r="T14" i="1"/>
  <c r="T11" i="1"/>
  <c r="D40" i="1"/>
  <c r="D50" i="1"/>
  <c r="D39" i="1"/>
  <c r="D38" i="1" s="1"/>
  <c r="D37" i="1" s="1"/>
  <c r="D36" i="1" s="1"/>
  <c r="D35" i="1" s="1"/>
  <c r="D34" i="1" s="1"/>
  <c r="D33" i="1" s="1"/>
  <c r="D32" i="1" s="1"/>
  <c r="D43" i="1"/>
  <c r="D44" i="1" s="1"/>
  <c r="D45" i="1" s="1"/>
  <c r="D46" i="1" s="1"/>
  <c r="D47" i="1" s="1"/>
  <c r="D48" i="1" s="1"/>
  <c r="D49" i="1" s="1"/>
  <c r="A39" i="1"/>
  <c r="A38" i="1" s="1"/>
  <c r="A37" i="1" s="1"/>
  <c r="A36" i="1" s="1"/>
  <c r="A35" i="1" s="1"/>
  <c r="A34" i="1" s="1"/>
  <c r="A33" i="1" s="1"/>
  <c r="A32" i="1" s="1"/>
  <c r="A40" i="1"/>
  <c r="A43" i="1"/>
  <c r="A44" i="1" s="1"/>
  <c r="A45" i="1" s="1"/>
  <c r="A46" i="1" s="1"/>
  <c r="A47" i="1" s="1"/>
  <c r="A48" i="1" s="1"/>
  <c r="A49" i="1" s="1"/>
  <c r="O47" i="1"/>
  <c r="M47" i="1"/>
  <c r="K47" i="1"/>
  <c r="I47" i="1"/>
  <c r="Q46" i="1"/>
  <c r="O46" i="1"/>
  <c r="M46" i="1"/>
  <c r="K46" i="1"/>
  <c r="I46" i="1"/>
  <c r="P30" i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N30" i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L30" i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J30" i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H30" i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B19" i="1"/>
  <c r="B11" i="1"/>
  <c r="A14" i="1" s="1"/>
  <c r="B16" i="1" s="1"/>
  <c r="E8" i="1"/>
  <c r="E12" i="1" s="1"/>
  <c r="E13" i="1" s="1"/>
  <c r="F13" i="1" s="1"/>
  <c r="E7" i="1"/>
  <c r="E11" i="1" s="1"/>
  <c r="J25" i="1"/>
  <c r="L25" i="1"/>
  <c r="N25" i="1"/>
  <c r="P25" i="1"/>
  <c r="H25" i="1"/>
  <c r="O9" i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M9" i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K9" i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I9" i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B9" i="1"/>
  <c r="B2" i="1"/>
  <c r="C16" i="1" l="1"/>
  <c r="B14" i="1"/>
  <c r="E14" i="1"/>
  <c r="F14" i="1" l="1"/>
  <c r="E16" i="1"/>
  <c r="F16" i="1" l="1"/>
  <c r="D19" i="1" s="1"/>
  <c r="C19" i="1"/>
</calcChain>
</file>

<file path=xl/sharedStrings.xml><?xml version="1.0" encoding="utf-8"?>
<sst xmlns="http://schemas.openxmlformats.org/spreadsheetml/2006/main" count="100" uniqueCount="48">
  <si>
    <t>Msum</t>
  </si>
  <si>
    <t>г</t>
  </si>
  <si>
    <t>Mср</t>
  </si>
  <si>
    <t>mu</t>
  </si>
  <si>
    <t>мТл</t>
  </si>
  <si>
    <t>16 шариков</t>
  </si>
  <si>
    <t>mшар</t>
  </si>
  <si>
    <t>mост</t>
  </si>
  <si>
    <t>m_s</t>
  </si>
  <si>
    <t>2 шара</t>
  </si>
  <si>
    <t>d</t>
  </si>
  <si>
    <t>l</t>
  </si>
  <si>
    <t>крутильные на лямбде</t>
  </si>
  <si>
    <t>n</t>
  </si>
  <si>
    <t>5 шаров</t>
  </si>
  <si>
    <t>T</t>
  </si>
  <si>
    <t>ср</t>
  </si>
  <si>
    <t>угол beta</t>
  </si>
  <si>
    <t>r</t>
  </si>
  <si>
    <t>1d</t>
  </si>
  <si>
    <t>m</t>
  </si>
  <si>
    <t>2d</t>
  </si>
  <si>
    <t>3d</t>
  </si>
  <si>
    <t>4d</t>
  </si>
  <si>
    <t>Доп</t>
  </si>
  <si>
    <t>s</t>
  </si>
  <si>
    <t>B, мтл</t>
  </si>
  <si>
    <t>диполь</t>
  </si>
  <si>
    <t>соленоид</t>
  </si>
  <si>
    <t>B</t>
  </si>
  <si>
    <t>см</t>
  </si>
  <si>
    <t xml:space="preserve">d_fact </t>
  </si>
  <si>
    <t xml:space="preserve">l_fact </t>
  </si>
  <si>
    <t xml:space="preserve">mom </t>
  </si>
  <si>
    <t>sigma</t>
  </si>
  <si>
    <t>F</t>
  </si>
  <si>
    <t>F_0</t>
  </si>
  <si>
    <t>B_etalon</t>
  </si>
  <si>
    <t>nan</t>
  </si>
  <si>
    <t>7 шаров</t>
  </si>
  <si>
    <t>9 шаров</t>
  </si>
  <si>
    <t xml:space="preserve">11 шаров </t>
  </si>
  <si>
    <t>13 шаров</t>
  </si>
  <si>
    <t>Крутильные колебания</t>
  </si>
  <si>
    <t>$T_ср$</t>
  </si>
  <si>
    <t>m, г</t>
  </si>
  <si>
    <t>r, см</t>
  </si>
  <si>
    <t>M, дин*см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</si>
</sst>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784F3-0CFD-024B-95B6-A12E6558F462}">
  <dimension ref="A1:Z50"/>
  <sheetViews>
    <sheetView tabSelected="1" topLeftCell="I4" zoomScale="125" zoomScaleNormal="140" workbookViewId="0">
      <selection activeCell="O13" sqref="O13"/>
    </sheetView>
  </sheetViews>
  <sheetFormatPr baseColWidth="10" defaultRowHeight="18" x14ac:dyDescent="0.2"/>
  <cols>
    <col min="1" max="16384" width="10.83203125" style="1"/>
  </cols>
  <sheetData>
    <row r="1" spans="1:26" x14ac:dyDescent="0.2">
      <c r="A1" s="1" t="s">
        <v>0</v>
      </c>
      <c r="B1" s="1">
        <v>12.513</v>
      </c>
      <c r="C1" s="1" t="s">
        <v>1</v>
      </c>
    </row>
    <row r="2" spans="1:26" x14ac:dyDescent="0.2">
      <c r="A2" s="1" t="s">
        <v>2</v>
      </c>
      <c r="B2" s="1">
        <f>B1/15</f>
        <v>0.83419999999999994</v>
      </c>
      <c r="C2" s="1" t="s">
        <v>1</v>
      </c>
    </row>
    <row r="3" spans="1:26" x14ac:dyDescent="0.2">
      <c r="A3" s="1" t="s">
        <v>3</v>
      </c>
      <c r="B3" s="1">
        <v>214</v>
      </c>
      <c r="C3" s="1" t="s">
        <v>4</v>
      </c>
    </row>
    <row r="6" spans="1:26" x14ac:dyDescent="0.2">
      <c r="A6" s="3" t="s">
        <v>5</v>
      </c>
      <c r="B6" s="3"/>
      <c r="C6" s="3"/>
      <c r="D6" s="3" t="s">
        <v>9</v>
      </c>
      <c r="E6" s="3"/>
      <c r="F6" s="3"/>
      <c r="G6" s="3" t="s">
        <v>12</v>
      </c>
      <c r="H6" s="3"/>
      <c r="I6" s="3"/>
      <c r="J6" s="3"/>
      <c r="K6" s="3"/>
      <c r="L6" s="3"/>
      <c r="M6" s="3"/>
      <c r="N6" s="3"/>
      <c r="O6" s="3"/>
      <c r="P6" s="3"/>
      <c r="Q6" s="3" t="s">
        <v>17</v>
      </c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1" t="s">
        <v>6</v>
      </c>
      <c r="B7" s="1">
        <v>13.903</v>
      </c>
      <c r="C7" s="1" t="s">
        <v>1</v>
      </c>
      <c r="D7" s="1" t="s">
        <v>10</v>
      </c>
      <c r="E7" s="1">
        <f>13.9/10</f>
        <v>1.3900000000000001</v>
      </c>
      <c r="F7" s="1" t="s">
        <v>30</v>
      </c>
      <c r="G7" s="3">
        <v>5</v>
      </c>
      <c r="H7" s="3"/>
      <c r="I7" s="3">
        <v>7</v>
      </c>
      <c r="J7" s="3"/>
      <c r="K7" s="3">
        <v>9</v>
      </c>
      <c r="L7" s="3"/>
      <c r="M7" s="3">
        <v>11</v>
      </c>
      <c r="N7" s="3"/>
      <c r="O7" s="3">
        <v>13</v>
      </c>
      <c r="P7" s="3"/>
      <c r="Q7" s="3">
        <v>4</v>
      </c>
      <c r="R7" s="3"/>
      <c r="S7" s="3">
        <v>6</v>
      </c>
      <c r="T7" s="3"/>
      <c r="U7" s="3">
        <v>8</v>
      </c>
      <c r="V7" s="3"/>
      <c r="W7" s="3">
        <v>10</v>
      </c>
      <c r="X7" s="3"/>
      <c r="Y7" s="3">
        <v>12</v>
      </c>
      <c r="Z7" s="3"/>
    </row>
    <row r="8" spans="1:26" x14ac:dyDescent="0.2">
      <c r="A8" s="1" t="s">
        <v>7</v>
      </c>
      <c r="B8" s="1">
        <v>303.685</v>
      </c>
      <c r="C8" s="1" t="s">
        <v>1</v>
      </c>
      <c r="D8" s="1" t="s">
        <v>11</v>
      </c>
      <c r="E8" s="1">
        <f>31.3/10</f>
        <v>3.13</v>
      </c>
      <c r="F8" s="1" t="s">
        <v>30</v>
      </c>
      <c r="G8" s="1" t="s">
        <v>13</v>
      </c>
      <c r="H8" s="1" t="s">
        <v>15</v>
      </c>
      <c r="I8" s="1" t="s">
        <v>13</v>
      </c>
      <c r="J8" s="1" t="s">
        <v>15</v>
      </c>
      <c r="K8" s="1" t="s">
        <v>13</v>
      </c>
      <c r="L8" s="1" t="s">
        <v>15</v>
      </c>
      <c r="M8" s="1" t="s">
        <v>13</v>
      </c>
      <c r="N8" s="1" t="s">
        <v>15</v>
      </c>
      <c r="O8" s="1" t="s">
        <v>13</v>
      </c>
      <c r="P8" s="1" t="s">
        <v>15</v>
      </c>
      <c r="Q8" s="1" t="s">
        <v>18</v>
      </c>
      <c r="R8" s="1" t="s">
        <v>19</v>
      </c>
      <c r="S8" s="1" t="s">
        <v>18</v>
      </c>
      <c r="T8" s="1" t="s">
        <v>21</v>
      </c>
      <c r="U8" s="1" t="s">
        <v>18</v>
      </c>
      <c r="V8" s="1" t="s">
        <v>22</v>
      </c>
      <c r="W8" s="1" t="s">
        <v>18</v>
      </c>
      <c r="X8" s="1" t="s">
        <v>21</v>
      </c>
      <c r="Y8" s="1" t="s">
        <v>18</v>
      </c>
      <c r="Z8" s="1" t="s">
        <v>23</v>
      </c>
    </row>
    <row r="9" spans="1:26" x14ac:dyDescent="0.2">
      <c r="A9" s="1" t="s">
        <v>8</v>
      </c>
      <c r="B9" s="1">
        <f>B7+B8</f>
        <v>317.58800000000002</v>
      </c>
      <c r="C9" s="1" t="s">
        <v>1</v>
      </c>
      <c r="D9" s="1" t="s">
        <v>18</v>
      </c>
      <c r="E9" s="1">
        <v>0.3</v>
      </c>
      <c r="F9" s="1" t="s">
        <v>30</v>
      </c>
      <c r="G9" s="1">
        <f>1</f>
        <v>1</v>
      </c>
      <c r="H9" s="1">
        <v>1.34</v>
      </c>
      <c r="I9" s="1">
        <f>1</f>
        <v>1</v>
      </c>
      <c r="J9" s="1">
        <v>1.52</v>
      </c>
      <c r="K9" s="1">
        <f>1</f>
        <v>1</v>
      </c>
      <c r="L9" s="1">
        <v>1.98</v>
      </c>
      <c r="M9" s="1">
        <f>1</f>
        <v>1</v>
      </c>
      <c r="N9" s="1">
        <v>2.2799999999999998</v>
      </c>
      <c r="O9" s="1">
        <f>1</f>
        <v>1</v>
      </c>
      <c r="P9" s="1">
        <v>4.7699999999999996</v>
      </c>
      <c r="Q9" s="1" t="s">
        <v>20</v>
      </c>
      <c r="R9" s="1">
        <v>0.19</v>
      </c>
      <c r="S9" s="1" t="s">
        <v>20</v>
      </c>
      <c r="T9" s="1">
        <v>0.153</v>
      </c>
      <c r="U9" s="1" t="s">
        <v>20</v>
      </c>
      <c r="V9" s="1">
        <v>0.11600000000000001</v>
      </c>
      <c r="W9" s="1" t="s">
        <v>20</v>
      </c>
      <c r="X9" s="1">
        <v>178</v>
      </c>
      <c r="Y9" s="1" t="s">
        <v>20</v>
      </c>
      <c r="Z9" s="1">
        <v>0.154</v>
      </c>
    </row>
    <row r="10" spans="1:26" x14ac:dyDescent="0.2">
      <c r="D10" s="1" t="s">
        <v>20</v>
      </c>
      <c r="E10" s="5">
        <v>0.83420000000000005</v>
      </c>
      <c r="F10" s="1" t="s">
        <v>1</v>
      </c>
      <c r="G10" s="1">
        <f>G9+1</f>
        <v>2</v>
      </c>
      <c r="H10" s="1">
        <v>1.24</v>
      </c>
      <c r="I10" s="1">
        <f>I9+1</f>
        <v>2</v>
      </c>
      <c r="J10" s="1">
        <v>1.56</v>
      </c>
      <c r="K10" s="1">
        <f>K9+1</f>
        <v>2</v>
      </c>
      <c r="L10" s="1">
        <v>1.76</v>
      </c>
      <c r="M10" s="1">
        <f>M9+1</f>
        <v>2</v>
      </c>
      <c r="N10" s="1">
        <v>2.33</v>
      </c>
      <c r="O10" s="1">
        <f>O9+1</f>
        <v>2</v>
      </c>
      <c r="P10" s="1">
        <v>4.58</v>
      </c>
      <c r="R10" s="1" t="s">
        <v>45</v>
      </c>
      <c r="S10" s="1" t="s">
        <v>46</v>
      </c>
      <c r="T10" s="1" t="s">
        <v>47</v>
      </c>
    </row>
    <row r="11" spans="1:26" x14ac:dyDescent="0.2">
      <c r="A11" s="1" t="s">
        <v>35</v>
      </c>
      <c r="B11" s="1">
        <f>B9*980</f>
        <v>311236.24000000005</v>
      </c>
      <c r="D11" s="1" t="s">
        <v>31</v>
      </c>
      <c r="E11" s="1">
        <f>E7-2*E9</f>
        <v>0.79000000000000015</v>
      </c>
      <c r="F11" s="1" t="s">
        <v>30</v>
      </c>
      <c r="G11" s="1">
        <f t="shared" ref="G11:O24" si="0">G10+1</f>
        <v>3</v>
      </c>
      <c r="H11" s="1">
        <v>1.1000000000000001</v>
      </c>
      <c r="I11" s="1">
        <f t="shared" si="0"/>
        <v>3</v>
      </c>
      <c r="J11" s="1">
        <v>1.64</v>
      </c>
      <c r="K11" s="1">
        <f t="shared" si="0"/>
        <v>3</v>
      </c>
      <c r="L11" s="1">
        <v>1.83</v>
      </c>
      <c r="M11" s="1">
        <f t="shared" si="0"/>
        <v>3</v>
      </c>
      <c r="N11" s="1">
        <v>2.3199999999999998</v>
      </c>
      <c r="O11" s="1">
        <f t="shared" si="0"/>
        <v>3</v>
      </c>
      <c r="P11" s="1">
        <v>4.57</v>
      </c>
      <c r="R11" s="1">
        <v>0.19</v>
      </c>
      <c r="S11" s="1">
        <v>0.6</v>
      </c>
      <c r="T11" s="1">
        <f>R11*S11*960</f>
        <v>109.44</v>
      </c>
    </row>
    <row r="12" spans="1:26" x14ac:dyDescent="0.2">
      <c r="A12" s="1" t="s">
        <v>36</v>
      </c>
      <c r="D12" s="1" t="s">
        <v>32</v>
      </c>
      <c r="E12" s="1">
        <f xml:space="preserve"> E8 - 2*E9</f>
        <v>2.5299999999999998</v>
      </c>
      <c r="F12" s="1" t="s">
        <v>30</v>
      </c>
      <c r="G12" s="1">
        <f t="shared" si="0"/>
        <v>4</v>
      </c>
      <c r="H12" s="1">
        <v>1.1599999999999999</v>
      </c>
      <c r="I12" s="1">
        <f t="shared" si="0"/>
        <v>4</v>
      </c>
      <c r="J12" s="1">
        <v>1.65</v>
      </c>
      <c r="K12" s="1">
        <f t="shared" si="0"/>
        <v>4</v>
      </c>
      <c r="L12" s="1">
        <v>1.94</v>
      </c>
      <c r="M12" s="1">
        <f t="shared" si="0"/>
        <v>4</v>
      </c>
      <c r="N12" s="1">
        <v>2.42</v>
      </c>
      <c r="O12" s="1">
        <f t="shared" si="0"/>
        <v>4</v>
      </c>
      <c r="P12" s="1">
        <v>4.71</v>
      </c>
      <c r="R12" s="1">
        <v>0.153</v>
      </c>
      <c r="S12" s="1">
        <v>1.2</v>
      </c>
      <c r="T12" s="2">
        <f t="shared" ref="T12:T15" si="1">R12*S12*960</f>
        <v>176.25599999999997</v>
      </c>
    </row>
    <row r="13" spans="1:26" x14ac:dyDescent="0.2">
      <c r="D13" s="1" t="s">
        <v>34</v>
      </c>
      <c r="E13" s="1">
        <f>0.001/E12</f>
        <v>3.9525691699604748E-4</v>
      </c>
      <c r="F13" s="1">
        <f>SQRT(E13)</f>
        <v>1.9881069312188606E-2</v>
      </c>
      <c r="G13" s="1">
        <f t="shared" si="0"/>
        <v>5</v>
      </c>
      <c r="H13" s="1">
        <v>1.28</v>
      </c>
      <c r="I13" s="1">
        <f t="shared" si="0"/>
        <v>5</v>
      </c>
      <c r="J13" s="1">
        <v>1.63</v>
      </c>
      <c r="K13" s="1">
        <f t="shared" si="0"/>
        <v>5</v>
      </c>
      <c r="L13" s="1">
        <v>1.86</v>
      </c>
      <c r="M13" s="1">
        <f t="shared" si="0"/>
        <v>5</v>
      </c>
      <c r="N13" s="1">
        <v>2.16</v>
      </c>
      <c r="O13" s="1">
        <f t="shared" si="0"/>
        <v>5</v>
      </c>
      <c r="P13" s="1">
        <v>4.93</v>
      </c>
      <c r="R13" s="1">
        <v>0.11600000000000001</v>
      </c>
      <c r="S13" s="1">
        <v>1.8</v>
      </c>
      <c r="T13" s="2">
        <f t="shared" si="1"/>
        <v>200.44800000000001</v>
      </c>
    </row>
    <row r="14" spans="1:26" x14ac:dyDescent="0.2">
      <c r="A14" s="1">
        <f>SQRT((8*B11*E9^4)/(3.24))</f>
        <v>78.896925161884482</v>
      </c>
      <c r="B14" s="1">
        <f>F13*A14</f>
        <v>1.5685552376619827</v>
      </c>
      <c r="D14" s="1" t="s">
        <v>33</v>
      </c>
      <c r="E14" s="1">
        <f>SQRT((E10*980*E12^4)/(6))</f>
        <v>74.715988702227079</v>
      </c>
      <c r="F14" s="1">
        <f>E14*F13</f>
        <v>1.4854337501176773</v>
      </c>
      <c r="G14" s="1">
        <f t="shared" si="0"/>
        <v>6</v>
      </c>
      <c r="H14" s="1">
        <v>1.2</v>
      </c>
      <c r="I14" s="1">
        <f t="shared" si="0"/>
        <v>6</v>
      </c>
      <c r="J14" s="1">
        <v>1.57</v>
      </c>
      <c r="K14" s="1">
        <f t="shared" si="0"/>
        <v>6</v>
      </c>
      <c r="L14" s="1">
        <v>1.84</v>
      </c>
      <c r="M14" s="1">
        <f t="shared" si="0"/>
        <v>6</v>
      </c>
      <c r="N14" s="1">
        <v>2.4700000000000002</v>
      </c>
      <c r="O14" s="1">
        <f t="shared" si="0"/>
        <v>6</v>
      </c>
      <c r="P14" s="1">
        <v>4.63</v>
      </c>
      <c r="R14" s="1">
        <v>0.17799999999999999</v>
      </c>
      <c r="S14" s="1">
        <v>1.2</v>
      </c>
      <c r="T14" s="2">
        <f t="shared" si="1"/>
        <v>205.05599999999998</v>
      </c>
    </row>
    <row r="15" spans="1:26" x14ac:dyDescent="0.2">
      <c r="G15" s="1">
        <f t="shared" si="0"/>
        <v>7</v>
      </c>
      <c r="H15" s="1">
        <v>1.38</v>
      </c>
      <c r="I15" s="1">
        <f t="shared" si="0"/>
        <v>7</v>
      </c>
      <c r="J15" s="1">
        <v>1.67</v>
      </c>
      <c r="K15" s="1">
        <f t="shared" si="0"/>
        <v>7</v>
      </c>
      <c r="L15" s="1">
        <v>2.0299999999999998</v>
      </c>
      <c r="M15" s="1">
        <f t="shared" si="0"/>
        <v>7</v>
      </c>
      <c r="N15" s="1">
        <v>2.5299999999999998</v>
      </c>
      <c r="O15" s="1">
        <f t="shared" si="0"/>
        <v>7</v>
      </c>
      <c r="P15" s="1">
        <v>4.8600000000000003</v>
      </c>
      <c r="T15" s="2"/>
    </row>
    <row r="16" spans="1:26" x14ac:dyDescent="0.2">
      <c r="A16" s="1" t="s">
        <v>29</v>
      </c>
      <c r="B16" s="1">
        <f>2*A14/E9^3</f>
        <v>5844.2166786581101</v>
      </c>
      <c r="C16" s="1">
        <f>B16*F13</f>
        <v>116.18927686385058</v>
      </c>
      <c r="D16" s="1" t="s">
        <v>29</v>
      </c>
      <c r="E16" s="1">
        <f>E14*2/E9^3</f>
        <v>5534.51768164645</v>
      </c>
      <c r="F16" s="1">
        <f>E16*F13</f>
        <v>110.03212963834646</v>
      </c>
      <c r="G16" s="1">
        <f t="shared" si="0"/>
        <v>8</v>
      </c>
      <c r="H16" s="1">
        <v>1.32</v>
      </c>
      <c r="I16" s="1">
        <f t="shared" si="0"/>
        <v>8</v>
      </c>
      <c r="J16" s="1">
        <v>1.69</v>
      </c>
      <c r="K16" s="1">
        <f t="shared" si="0"/>
        <v>8</v>
      </c>
      <c r="L16" s="1">
        <v>1.85</v>
      </c>
      <c r="M16" s="1">
        <f t="shared" si="0"/>
        <v>8</v>
      </c>
      <c r="N16" s="1">
        <v>1.98</v>
      </c>
      <c r="O16" s="1">
        <f t="shared" si="0"/>
        <v>8</v>
      </c>
      <c r="P16" s="1">
        <v>4.57</v>
      </c>
    </row>
    <row r="17" spans="1:17" x14ac:dyDescent="0.2">
      <c r="G17" s="1">
        <f t="shared" si="0"/>
        <v>9</v>
      </c>
      <c r="H17" s="1">
        <v>1.25</v>
      </c>
      <c r="I17" s="1">
        <f t="shared" si="0"/>
        <v>9</v>
      </c>
      <c r="J17" s="1">
        <v>1.55</v>
      </c>
      <c r="K17" s="1">
        <f t="shared" si="0"/>
        <v>9</v>
      </c>
      <c r="L17" s="1">
        <v>1.81</v>
      </c>
      <c r="M17" s="1">
        <f t="shared" si="0"/>
        <v>9</v>
      </c>
      <c r="N17" s="1">
        <v>2.4500000000000002</v>
      </c>
      <c r="O17" s="1">
        <f t="shared" si="0"/>
        <v>9</v>
      </c>
      <c r="P17" s="1">
        <v>4.32</v>
      </c>
    </row>
    <row r="18" spans="1:17" x14ac:dyDescent="0.2">
      <c r="G18" s="1">
        <f t="shared" si="0"/>
        <v>10</v>
      </c>
      <c r="H18" s="1">
        <v>1.24</v>
      </c>
      <c r="I18" s="1">
        <f t="shared" si="0"/>
        <v>10</v>
      </c>
      <c r="J18" s="1">
        <v>1.6</v>
      </c>
      <c r="K18" s="1">
        <f t="shared" si="0"/>
        <v>10</v>
      </c>
      <c r="L18" s="1">
        <v>2</v>
      </c>
      <c r="M18" s="1">
        <f t="shared" si="0"/>
        <v>10</v>
      </c>
      <c r="N18" s="1">
        <v>2.4500000000000002</v>
      </c>
      <c r="O18" s="1">
        <f t="shared" si="0"/>
        <v>10</v>
      </c>
      <c r="P18" s="1">
        <v>4.8899999999999997</v>
      </c>
    </row>
    <row r="19" spans="1:17" x14ac:dyDescent="0.2">
      <c r="A19" s="1" t="s">
        <v>37</v>
      </c>
      <c r="B19" s="1">
        <f>214*10^-3*10^4</f>
        <v>2140</v>
      </c>
      <c r="C19" s="1">
        <f>E16*3/2</f>
        <v>8301.7765224696741</v>
      </c>
      <c r="D19" s="1">
        <f>3/2 *F16</f>
        <v>165.04819445751968</v>
      </c>
      <c r="G19" s="1">
        <f t="shared" si="0"/>
        <v>11</v>
      </c>
      <c r="H19" s="1">
        <v>1.25</v>
      </c>
      <c r="I19" s="1">
        <f t="shared" si="0"/>
        <v>11</v>
      </c>
      <c r="J19" s="1">
        <v>1.76</v>
      </c>
      <c r="K19" s="1">
        <f t="shared" si="0"/>
        <v>11</v>
      </c>
      <c r="L19" s="1">
        <v>1.78</v>
      </c>
      <c r="M19" s="1">
        <f t="shared" si="0"/>
        <v>11</v>
      </c>
      <c r="N19" s="1">
        <v>2.12</v>
      </c>
      <c r="O19" s="1">
        <f t="shared" si="0"/>
        <v>11</v>
      </c>
      <c r="P19" s="1" t="s">
        <v>38</v>
      </c>
    </row>
    <row r="20" spans="1:17" x14ac:dyDescent="0.2">
      <c r="G20" s="1">
        <f t="shared" si="0"/>
        <v>12</v>
      </c>
      <c r="H20" s="1">
        <v>1.17</v>
      </c>
      <c r="I20" s="1">
        <f t="shared" si="0"/>
        <v>12</v>
      </c>
      <c r="J20" s="1">
        <v>1.49</v>
      </c>
      <c r="K20" s="1">
        <f t="shared" si="0"/>
        <v>12</v>
      </c>
      <c r="L20" s="1">
        <v>2.04</v>
      </c>
      <c r="M20" s="1">
        <f t="shared" si="0"/>
        <v>12</v>
      </c>
      <c r="N20" s="1">
        <v>2.2000000000000002</v>
      </c>
      <c r="O20" s="1">
        <f t="shared" si="0"/>
        <v>12</v>
      </c>
      <c r="P20" s="1" t="s">
        <v>38</v>
      </c>
    </row>
    <row r="21" spans="1:17" x14ac:dyDescent="0.2">
      <c r="G21" s="1">
        <f>G20+1</f>
        <v>13</v>
      </c>
      <c r="H21" s="1">
        <v>1.19</v>
      </c>
      <c r="I21" s="1">
        <f>I20+1</f>
        <v>13</v>
      </c>
      <c r="J21" s="1">
        <v>1.46</v>
      </c>
      <c r="K21" s="1">
        <f>K20+1</f>
        <v>13</v>
      </c>
      <c r="L21" s="1">
        <v>1.89</v>
      </c>
      <c r="M21" s="1">
        <f>M20+1</f>
        <v>13</v>
      </c>
      <c r="N21" s="1">
        <v>2.5</v>
      </c>
      <c r="O21" s="1">
        <f>O20+1</f>
        <v>13</v>
      </c>
      <c r="P21" s="1" t="s">
        <v>38</v>
      </c>
    </row>
    <row r="22" spans="1:17" x14ac:dyDescent="0.2">
      <c r="G22" s="1">
        <f t="shared" si="0"/>
        <v>14</v>
      </c>
      <c r="H22" s="1">
        <v>1.26</v>
      </c>
      <c r="I22" s="1">
        <f t="shared" si="0"/>
        <v>14</v>
      </c>
      <c r="J22" s="1">
        <v>1.6</v>
      </c>
      <c r="K22" s="1">
        <f t="shared" si="0"/>
        <v>14</v>
      </c>
      <c r="L22" s="1">
        <v>1.75</v>
      </c>
      <c r="M22" s="1">
        <f t="shared" si="0"/>
        <v>14</v>
      </c>
      <c r="N22" s="1">
        <v>2.5</v>
      </c>
      <c r="O22" s="1">
        <f t="shared" si="0"/>
        <v>14</v>
      </c>
      <c r="P22" s="1" t="s">
        <v>38</v>
      </c>
    </row>
    <row r="23" spans="1:17" x14ac:dyDescent="0.2">
      <c r="G23" s="1">
        <f t="shared" si="0"/>
        <v>15</v>
      </c>
      <c r="H23" s="1">
        <v>1.27</v>
      </c>
      <c r="I23" s="1">
        <f t="shared" si="0"/>
        <v>15</v>
      </c>
      <c r="J23" s="1">
        <v>1.62</v>
      </c>
      <c r="K23" s="1">
        <f t="shared" si="0"/>
        <v>15</v>
      </c>
      <c r="L23" s="1">
        <v>2.1</v>
      </c>
      <c r="M23" s="1">
        <f t="shared" si="0"/>
        <v>15</v>
      </c>
      <c r="N23" s="1" t="s">
        <v>38</v>
      </c>
      <c r="O23" s="1">
        <f t="shared" si="0"/>
        <v>15</v>
      </c>
      <c r="P23" s="1" t="s">
        <v>38</v>
      </c>
    </row>
    <row r="24" spans="1:17" x14ac:dyDescent="0.2">
      <c r="G24" s="1">
        <f t="shared" si="0"/>
        <v>16</v>
      </c>
      <c r="H24" s="1">
        <v>1.33</v>
      </c>
      <c r="I24" s="1">
        <f t="shared" si="0"/>
        <v>16</v>
      </c>
      <c r="J24" s="1">
        <v>1.76</v>
      </c>
      <c r="K24" s="1">
        <f t="shared" si="0"/>
        <v>16</v>
      </c>
      <c r="L24" s="1">
        <v>1.8</v>
      </c>
      <c r="M24" s="1">
        <f t="shared" si="0"/>
        <v>16</v>
      </c>
      <c r="N24" s="1" t="s">
        <v>38</v>
      </c>
      <c r="O24" s="1">
        <f t="shared" si="0"/>
        <v>16</v>
      </c>
      <c r="P24" s="1" t="s">
        <v>38</v>
      </c>
    </row>
    <row r="25" spans="1:17" x14ac:dyDescent="0.2">
      <c r="F25" s="1" t="s">
        <v>16</v>
      </c>
      <c r="H25" s="1">
        <f>AVERAGE(H9:H24)</f>
        <v>1.2487500000000002</v>
      </c>
      <c r="J25" s="1">
        <f t="shared" ref="J25:P25" si="2">AVERAGE(J9:J24)</f>
        <v>1.6106250000000002</v>
      </c>
      <c r="L25" s="1">
        <f t="shared" si="2"/>
        <v>1.8912500000000001</v>
      </c>
      <c r="N25" s="1">
        <f t="shared" si="2"/>
        <v>2.3364285714285713</v>
      </c>
      <c r="P25" s="1">
        <f t="shared" si="2"/>
        <v>4.6829999999999998</v>
      </c>
    </row>
    <row r="27" spans="1:17" x14ac:dyDescent="0.2">
      <c r="G27" s="6"/>
      <c r="H27" s="3" t="s">
        <v>43</v>
      </c>
      <c r="I27" s="3"/>
      <c r="J27" s="3"/>
      <c r="K27" s="3"/>
      <c r="L27" s="3"/>
      <c r="M27" s="3"/>
      <c r="N27" s="3"/>
      <c r="O27" s="3"/>
      <c r="P27" s="3"/>
      <c r="Q27" s="3"/>
    </row>
    <row r="28" spans="1:17" x14ac:dyDescent="0.2">
      <c r="H28" s="3" t="s">
        <v>14</v>
      </c>
      <c r="I28" s="3"/>
      <c r="J28" s="3" t="s">
        <v>39</v>
      </c>
      <c r="K28" s="3"/>
      <c r="L28" s="3" t="s">
        <v>40</v>
      </c>
      <c r="M28" s="3"/>
      <c r="N28" s="3" t="s">
        <v>41</v>
      </c>
      <c r="O28" s="3"/>
      <c r="P28" s="3" t="s">
        <v>42</v>
      </c>
      <c r="Q28" s="3"/>
    </row>
    <row r="29" spans="1:17" x14ac:dyDescent="0.2">
      <c r="A29" s="4" t="s">
        <v>24</v>
      </c>
      <c r="B29" s="4"/>
      <c r="C29" s="4"/>
      <c r="H29" s="2" t="s">
        <v>13</v>
      </c>
      <c r="I29" s="2" t="s">
        <v>15</v>
      </c>
      <c r="J29" s="2" t="s">
        <v>13</v>
      </c>
      <c r="K29" s="2" t="s">
        <v>15</v>
      </c>
      <c r="L29" s="2" t="s">
        <v>13</v>
      </c>
      <c r="M29" s="2" t="s">
        <v>15</v>
      </c>
      <c r="N29" s="2" t="s">
        <v>13</v>
      </c>
      <c r="O29" s="2" t="s">
        <v>15</v>
      </c>
      <c r="P29" s="2" t="s">
        <v>13</v>
      </c>
      <c r="Q29" s="2" t="s">
        <v>15</v>
      </c>
    </row>
    <row r="30" spans="1:17" x14ac:dyDescent="0.2">
      <c r="A30" s="3" t="s">
        <v>27</v>
      </c>
      <c r="B30" s="3"/>
      <c r="C30" s="3"/>
      <c r="D30" s="3" t="s">
        <v>28</v>
      </c>
      <c r="E30" s="3"/>
      <c r="F30" s="3"/>
      <c r="H30" s="2">
        <f>1</f>
        <v>1</v>
      </c>
      <c r="I30" s="2">
        <v>1.34</v>
      </c>
      <c r="J30" s="2">
        <f>1</f>
        <v>1</v>
      </c>
      <c r="K30" s="2">
        <v>1.52</v>
      </c>
      <c r="L30" s="2">
        <f>1</f>
        <v>1</v>
      </c>
      <c r="M30" s="2">
        <v>1.98</v>
      </c>
      <c r="N30" s="2">
        <f>1</f>
        <v>1</v>
      </c>
      <c r="O30" s="2">
        <v>2.2799999999999998</v>
      </c>
      <c r="P30" s="2">
        <f>1</f>
        <v>1</v>
      </c>
      <c r="Q30" s="2">
        <v>4.7699999999999996</v>
      </c>
    </row>
    <row r="31" spans="1:17" x14ac:dyDescent="0.2">
      <c r="B31" s="1" t="s">
        <v>26</v>
      </c>
      <c r="E31" s="1" t="s">
        <v>29</v>
      </c>
      <c r="H31" s="2">
        <f>H30+1</f>
        <v>2</v>
      </c>
      <c r="I31" s="2">
        <v>1.24</v>
      </c>
      <c r="J31" s="2">
        <f>J30+1</f>
        <v>2</v>
      </c>
      <c r="K31" s="2">
        <v>1.56</v>
      </c>
      <c r="L31" s="2">
        <f>L30+1</f>
        <v>2</v>
      </c>
      <c r="M31" s="2">
        <v>1.76</v>
      </c>
      <c r="N31" s="2">
        <f>N30+1</f>
        <v>2</v>
      </c>
      <c r="O31" s="2">
        <v>2.33</v>
      </c>
      <c r="P31" s="2">
        <f>P30+1</f>
        <v>2</v>
      </c>
      <c r="Q31" s="2">
        <v>4.58</v>
      </c>
    </row>
    <row r="32" spans="1:17" x14ac:dyDescent="0.2">
      <c r="A32" s="2">
        <f t="shared" ref="A32:A37" si="3">A33-0.5</f>
        <v>-4</v>
      </c>
      <c r="B32" s="1">
        <v>1</v>
      </c>
      <c r="C32" s="1" t="s">
        <v>25</v>
      </c>
      <c r="D32" s="2">
        <f>D33-0.7</f>
        <v>-6.3000000000000007</v>
      </c>
      <c r="E32" s="1">
        <v>13.6</v>
      </c>
      <c r="H32" s="2">
        <f t="shared" ref="H32:P32" si="4">H31+1</f>
        <v>3</v>
      </c>
      <c r="I32" s="2">
        <v>1.1000000000000001</v>
      </c>
      <c r="J32" s="2">
        <f t="shared" ref="J32:Q32" si="5">J31+1</f>
        <v>3</v>
      </c>
      <c r="K32" s="2">
        <v>1.64</v>
      </c>
      <c r="L32" s="2">
        <f t="shared" ref="L32:Q32" si="6">L31+1</f>
        <v>3</v>
      </c>
      <c r="M32" s="2">
        <v>1.83</v>
      </c>
      <c r="N32" s="2">
        <f t="shared" ref="N32:Q32" si="7">N31+1</f>
        <v>3</v>
      </c>
      <c r="O32" s="2">
        <v>2.3199999999999998</v>
      </c>
      <c r="P32" s="2">
        <f t="shared" ref="P32:Q32" si="8">P31+1</f>
        <v>3</v>
      </c>
      <c r="Q32" s="2">
        <v>4.57</v>
      </c>
    </row>
    <row r="33" spans="1:17" x14ac:dyDescent="0.2">
      <c r="A33" s="2">
        <f t="shared" si="3"/>
        <v>-3.5</v>
      </c>
      <c r="B33" s="1">
        <v>1.8</v>
      </c>
      <c r="C33" s="1" t="s">
        <v>25</v>
      </c>
      <c r="D33" s="2">
        <f>D34-0.7</f>
        <v>-5.6000000000000005</v>
      </c>
      <c r="E33" s="1">
        <v>25.2</v>
      </c>
      <c r="H33" s="2">
        <f t="shared" ref="H33:P33" si="9">H32+1</f>
        <v>4</v>
      </c>
      <c r="I33" s="2">
        <v>1.1599999999999999</v>
      </c>
      <c r="J33" s="2">
        <f t="shared" ref="J33:Q33" si="10">J32+1</f>
        <v>4</v>
      </c>
      <c r="K33" s="2">
        <v>1.65</v>
      </c>
      <c r="L33" s="2">
        <f t="shared" ref="L33:Q33" si="11">L32+1</f>
        <v>4</v>
      </c>
      <c r="M33" s="2">
        <v>1.94</v>
      </c>
      <c r="N33" s="2">
        <f t="shared" ref="N33:Q33" si="12">N32+1</f>
        <v>4</v>
      </c>
      <c r="O33" s="2">
        <v>2.42</v>
      </c>
      <c r="P33" s="2">
        <f t="shared" ref="P33:Q33" si="13">P32+1</f>
        <v>4</v>
      </c>
      <c r="Q33" s="2">
        <v>4.71</v>
      </c>
    </row>
    <row r="34" spans="1:17" x14ac:dyDescent="0.2">
      <c r="A34" s="2">
        <f t="shared" si="3"/>
        <v>-3</v>
      </c>
      <c r="B34" s="1">
        <v>1.8</v>
      </c>
      <c r="D34" s="2">
        <f>D35-0.7</f>
        <v>-4.9000000000000004</v>
      </c>
      <c r="E34" s="1">
        <v>50.6</v>
      </c>
      <c r="H34" s="2">
        <f t="shared" ref="H34:P34" si="14">H33+1</f>
        <v>5</v>
      </c>
      <c r="I34" s="2">
        <v>1.28</v>
      </c>
      <c r="J34" s="2">
        <f t="shared" ref="J34:Q34" si="15">J33+1</f>
        <v>5</v>
      </c>
      <c r="K34" s="2">
        <v>1.63</v>
      </c>
      <c r="L34" s="2">
        <f t="shared" ref="L34:Q34" si="16">L33+1</f>
        <v>5</v>
      </c>
      <c r="M34" s="2">
        <v>1.86</v>
      </c>
      <c r="N34" s="2">
        <f t="shared" ref="N34:Q34" si="17">N33+1</f>
        <v>5</v>
      </c>
      <c r="O34" s="2">
        <v>2.16</v>
      </c>
      <c r="P34" s="2">
        <f t="shared" ref="P34:Q34" si="18">P33+1</f>
        <v>5</v>
      </c>
      <c r="Q34" s="2">
        <v>4.93</v>
      </c>
    </row>
    <row r="35" spans="1:17" x14ac:dyDescent="0.2">
      <c r="A35" s="2">
        <f t="shared" si="3"/>
        <v>-2.5</v>
      </c>
      <c r="B35" s="1">
        <v>2.6</v>
      </c>
      <c r="D35" s="2">
        <f>D36-0.7</f>
        <v>-4.2</v>
      </c>
      <c r="E35" s="1">
        <v>118.3</v>
      </c>
      <c r="H35" s="2">
        <f t="shared" ref="H35:P35" si="19">H34+1</f>
        <v>6</v>
      </c>
      <c r="I35" s="2">
        <v>1.2</v>
      </c>
      <c r="J35" s="2">
        <f t="shared" ref="J35:Q35" si="20">J34+1</f>
        <v>6</v>
      </c>
      <c r="K35" s="2">
        <v>1.57</v>
      </c>
      <c r="L35" s="2">
        <f t="shared" ref="L35:Q35" si="21">L34+1</f>
        <v>6</v>
      </c>
      <c r="M35" s="2">
        <v>1.84</v>
      </c>
      <c r="N35" s="2">
        <f t="shared" ref="N35:Q35" si="22">N34+1</f>
        <v>6</v>
      </c>
      <c r="O35" s="2">
        <v>2.4700000000000002</v>
      </c>
      <c r="P35" s="2">
        <f t="shared" ref="P35:Q35" si="23">P34+1</f>
        <v>6</v>
      </c>
      <c r="Q35" s="2">
        <v>4.63</v>
      </c>
    </row>
    <row r="36" spans="1:17" x14ac:dyDescent="0.2">
      <c r="A36" s="2">
        <f t="shared" si="3"/>
        <v>-2</v>
      </c>
      <c r="B36" s="1">
        <v>5.2</v>
      </c>
      <c r="D36" s="2">
        <f>D37-0.7</f>
        <v>-3.5</v>
      </c>
      <c r="E36" s="1">
        <v>341.2</v>
      </c>
      <c r="H36" s="2">
        <f t="shared" ref="H36:P36" si="24">H35+1</f>
        <v>7</v>
      </c>
      <c r="I36" s="2">
        <v>1.38</v>
      </c>
      <c r="J36" s="2">
        <f t="shared" ref="J36:Q36" si="25">J35+1</f>
        <v>7</v>
      </c>
      <c r="K36" s="2">
        <v>1.67</v>
      </c>
      <c r="L36" s="2">
        <f t="shared" ref="L36:Q36" si="26">L35+1</f>
        <v>7</v>
      </c>
      <c r="M36" s="2">
        <v>2.0299999999999998</v>
      </c>
      <c r="N36" s="2">
        <f t="shared" ref="N36:Q36" si="27">N35+1</f>
        <v>7</v>
      </c>
      <c r="O36" s="2">
        <v>2.5299999999999998</v>
      </c>
      <c r="P36" s="2">
        <f t="shared" ref="P36:Q36" si="28">P35+1</f>
        <v>7</v>
      </c>
      <c r="Q36" s="2">
        <v>4.8600000000000003</v>
      </c>
    </row>
    <row r="37" spans="1:17" x14ac:dyDescent="0.2">
      <c r="A37" s="2">
        <f t="shared" si="3"/>
        <v>-1.5</v>
      </c>
      <c r="B37" s="1">
        <v>10.4</v>
      </c>
      <c r="D37" s="2">
        <f>D38-0.7</f>
        <v>-2.8</v>
      </c>
      <c r="E37" s="1">
        <v>577.4</v>
      </c>
      <c r="H37" s="2">
        <f t="shared" ref="H37:P37" si="29">H36+1</f>
        <v>8</v>
      </c>
      <c r="I37" s="2">
        <v>1.32</v>
      </c>
      <c r="J37" s="2">
        <f t="shared" ref="J37:Q37" si="30">J36+1</f>
        <v>8</v>
      </c>
      <c r="K37" s="2">
        <v>1.69</v>
      </c>
      <c r="L37" s="2">
        <f t="shared" ref="L37:Q37" si="31">L36+1</f>
        <v>8</v>
      </c>
      <c r="M37" s="2">
        <v>1.85</v>
      </c>
      <c r="N37" s="2">
        <f t="shared" ref="N37:Q37" si="32">N36+1</f>
        <v>8</v>
      </c>
      <c r="O37" s="2">
        <v>1.98</v>
      </c>
      <c r="P37" s="2">
        <f t="shared" ref="P37:Q37" si="33">P36+1</f>
        <v>8</v>
      </c>
      <c r="Q37" s="2">
        <v>4.57</v>
      </c>
    </row>
    <row r="38" spans="1:17" x14ac:dyDescent="0.2">
      <c r="A38" s="1">
        <f>A39-0.5</f>
        <v>-1</v>
      </c>
      <c r="B38" s="1">
        <v>25.9</v>
      </c>
      <c r="D38" s="2">
        <f>D39-0.7</f>
        <v>-2.0999999999999996</v>
      </c>
      <c r="E38" s="1">
        <v>659</v>
      </c>
      <c r="H38" s="2">
        <f t="shared" ref="H38:P38" si="34">H37+1</f>
        <v>9</v>
      </c>
      <c r="I38" s="2">
        <v>1.25</v>
      </c>
      <c r="J38" s="2">
        <f t="shared" ref="J38:Q38" si="35">J37+1</f>
        <v>9</v>
      </c>
      <c r="K38" s="2">
        <v>1.55</v>
      </c>
      <c r="L38" s="2">
        <f t="shared" ref="L38:Q38" si="36">L37+1</f>
        <v>9</v>
      </c>
      <c r="M38" s="2">
        <v>1.81</v>
      </c>
      <c r="N38" s="2">
        <f t="shared" ref="N38:Q38" si="37">N37+1</f>
        <v>9</v>
      </c>
      <c r="O38" s="2">
        <v>2.4500000000000002</v>
      </c>
      <c r="P38" s="2">
        <f t="shared" ref="P38:Q38" si="38">P37+1</f>
        <v>9</v>
      </c>
      <c r="Q38" s="2">
        <v>4.32</v>
      </c>
    </row>
    <row r="39" spans="1:17" x14ac:dyDescent="0.2">
      <c r="A39" s="1">
        <f>-0.5</f>
        <v>-0.5</v>
      </c>
      <c r="B39" s="1">
        <v>75.2</v>
      </c>
      <c r="D39" s="2">
        <f>D40-0.7</f>
        <v>-1.4</v>
      </c>
      <c r="E39" s="1">
        <v>685.5</v>
      </c>
      <c r="H39" s="2">
        <f t="shared" ref="H39:P39" si="39">H38+1</f>
        <v>10</v>
      </c>
      <c r="I39" s="2">
        <v>1.24</v>
      </c>
      <c r="J39" s="2">
        <f t="shared" ref="J39:Q39" si="40">J38+1</f>
        <v>10</v>
      </c>
      <c r="K39" s="2">
        <v>1.6</v>
      </c>
      <c r="L39" s="2">
        <f t="shared" ref="L39:Q39" si="41">L38+1</f>
        <v>10</v>
      </c>
      <c r="M39" s="2">
        <v>2</v>
      </c>
      <c r="N39" s="2">
        <f t="shared" ref="N39:Q39" si="42">N38+1</f>
        <v>10</v>
      </c>
      <c r="O39" s="2">
        <v>2.4500000000000002</v>
      </c>
      <c r="P39" s="2">
        <f t="shared" ref="P39:Q39" si="43">P38+1</f>
        <v>10</v>
      </c>
      <c r="Q39" s="2">
        <v>4.8899999999999997</v>
      </c>
    </row>
    <row r="40" spans="1:17" x14ac:dyDescent="0.2">
      <c r="A40" s="1">
        <f>-0.25</f>
        <v>-0.25</v>
      </c>
      <c r="B40" s="1">
        <v>204.5</v>
      </c>
      <c r="D40" s="2">
        <f>-0.7</f>
        <v>-0.7</v>
      </c>
      <c r="E40" s="1">
        <v>689.4</v>
      </c>
      <c r="H40" s="2">
        <f t="shared" ref="H40:P40" si="44">H39+1</f>
        <v>11</v>
      </c>
      <c r="I40" s="2">
        <v>1.25</v>
      </c>
      <c r="J40" s="2">
        <f t="shared" ref="J40:Q40" si="45">J39+1</f>
        <v>11</v>
      </c>
      <c r="K40" s="2">
        <v>1.76</v>
      </c>
      <c r="L40" s="2">
        <f t="shared" ref="L40:Q40" si="46">L39+1</f>
        <v>11</v>
      </c>
      <c r="M40" s="2">
        <v>1.78</v>
      </c>
      <c r="N40" s="2">
        <f t="shared" ref="N40:Q40" si="47">N39+1</f>
        <v>11</v>
      </c>
      <c r="O40" s="2">
        <v>2.12</v>
      </c>
      <c r="P40" s="2">
        <f t="shared" ref="P40:Q40" si="48">P39+1</f>
        <v>11</v>
      </c>
      <c r="Q40" s="2"/>
    </row>
    <row r="41" spans="1:17" x14ac:dyDescent="0.2">
      <c r="A41" s="1">
        <v>0.25</v>
      </c>
      <c r="B41" s="1">
        <v>226.5</v>
      </c>
      <c r="D41" s="2">
        <v>0</v>
      </c>
      <c r="E41" s="1">
        <v>691</v>
      </c>
      <c r="H41" s="2">
        <f t="shared" ref="H41:P41" si="49">H40+1</f>
        <v>12</v>
      </c>
      <c r="I41" s="2">
        <v>1.17</v>
      </c>
      <c r="J41" s="2">
        <f t="shared" ref="J41:Q41" si="50">J40+1</f>
        <v>12</v>
      </c>
      <c r="K41" s="2">
        <v>1.49</v>
      </c>
      <c r="L41" s="2">
        <f t="shared" ref="L41:Q41" si="51">L40+1</f>
        <v>12</v>
      </c>
      <c r="M41" s="2">
        <v>2.04</v>
      </c>
      <c r="N41" s="2">
        <f t="shared" ref="N41:Q41" si="52">N40+1</f>
        <v>12</v>
      </c>
      <c r="O41" s="2">
        <v>2.2000000000000002</v>
      </c>
      <c r="P41" s="2">
        <f t="shared" ref="P41:Q41" si="53">P40+1</f>
        <v>12</v>
      </c>
      <c r="Q41" s="2"/>
    </row>
    <row r="42" spans="1:17" x14ac:dyDescent="0.2">
      <c r="A42" s="1">
        <v>0.5</v>
      </c>
      <c r="B42" s="1">
        <v>77.599999999999994</v>
      </c>
      <c r="D42" s="2">
        <v>0.7</v>
      </c>
      <c r="E42" s="1">
        <v>701</v>
      </c>
      <c r="H42" s="2">
        <f>H41+1</f>
        <v>13</v>
      </c>
      <c r="I42" s="2">
        <v>1.19</v>
      </c>
      <c r="J42" s="2">
        <f>J41+1</f>
        <v>13</v>
      </c>
      <c r="K42" s="2">
        <v>1.46</v>
      </c>
      <c r="L42" s="2">
        <f>L41+1</f>
        <v>13</v>
      </c>
      <c r="M42" s="2">
        <v>1.89</v>
      </c>
      <c r="N42" s="2">
        <f>N41+1</f>
        <v>13</v>
      </c>
      <c r="O42" s="2">
        <v>2.5</v>
      </c>
      <c r="P42" s="2">
        <f>P41+1</f>
        <v>13</v>
      </c>
      <c r="Q42" s="2"/>
    </row>
    <row r="43" spans="1:17" x14ac:dyDescent="0.2">
      <c r="A43" s="1">
        <f>A42+0.5</f>
        <v>1</v>
      </c>
      <c r="B43" s="1">
        <v>26.4</v>
      </c>
      <c r="D43" s="2">
        <f>D42+0.7</f>
        <v>1.4</v>
      </c>
      <c r="E43" s="1">
        <v>682.8</v>
      </c>
      <c r="H43" s="2">
        <f t="shared" ref="H43:P43" si="54">H42+1</f>
        <v>14</v>
      </c>
      <c r="I43" s="2">
        <v>1.26</v>
      </c>
      <c r="J43" s="2">
        <f t="shared" ref="J43:Q43" si="55">J42+1</f>
        <v>14</v>
      </c>
      <c r="K43" s="2">
        <v>1.6</v>
      </c>
      <c r="L43" s="2">
        <f t="shared" ref="L43:Q43" si="56">L42+1</f>
        <v>14</v>
      </c>
      <c r="M43" s="2">
        <v>1.75</v>
      </c>
      <c r="N43" s="2">
        <f t="shared" ref="N43:Q43" si="57">N42+1</f>
        <v>14</v>
      </c>
      <c r="O43" s="2">
        <v>2.5</v>
      </c>
      <c r="P43" s="2">
        <f t="shared" ref="P43:Q43" si="58">P42+1</f>
        <v>14</v>
      </c>
      <c r="Q43" s="2"/>
    </row>
    <row r="44" spans="1:17" x14ac:dyDescent="0.2">
      <c r="A44" s="2">
        <f t="shared" ref="A44:A49" si="59">A43+0.5</f>
        <v>1.5</v>
      </c>
      <c r="B44" s="1">
        <v>11.2</v>
      </c>
      <c r="D44" s="2">
        <f>D43+0.7</f>
        <v>2.0999999999999996</v>
      </c>
      <c r="E44" s="1">
        <v>661.3</v>
      </c>
      <c r="H44" s="2">
        <f t="shared" ref="H44:P44" si="60">H43+1</f>
        <v>15</v>
      </c>
      <c r="I44" s="2">
        <v>1.27</v>
      </c>
      <c r="J44" s="2">
        <f t="shared" ref="J44:Q44" si="61">J43+1</f>
        <v>15</v>
      </c>
      <c r="K44" s="2">
        <v>1.62</v>
      </c>
      <c r="L44" s="2">
        <f t="shared" ref="L44:Q44" si="62">L43+1</f>
        <v>15</v>
      </c>
      <c r="M44" s="2">
        <v>2.1</v>
      </c>
      <c r="N44" s="2">
        <f t="shared" ref="N44:Q44" si="63">N43+1</f>
        <v>15</v>
      </c>
      <c r="O44" s="2"/>
      <c r="P44" s="2">
        <f t="shared" ref="P44:Q44" si="64">P43+1</f>
        <v>15</v>
      </c>
      <c r="Q44" s="2"/>
    </row>
    <row r="45" spans="1:17" x14ac:dyDescent="0.2">
      <c r="A45" s="2">
        <f t="shared" si="59"/>
        <v>2</v>
      </c>
      <c r="B45" s="1">
        <v>5.2</v>
      </c>
      <c r="D45" s="2">
        <f>D44+0.7</f>
        <v>2.8</v>
      </c>
      <c r="E45" s="1">
        <v>589.20000000000005</v>
      </c>
      <c r="H45" s="2">
        <f t="shared" ref="H45:P45" si="65">H44+1</f>
        <v>16</v>
      </c>
      <c r="I45" s="2">
        <v>1.33</v>
      </c>
      <c r="J45" s="2">
        <f t="shared" ref="J45:Q45" si="66">J44+1</f>
        <v>16</v>
      </c>
      <c r="K45" s="2">
        <v>1.76</v>
      </c>
      <c r="L45" s="2">
        <f t="shared" ref="L45:Q45" si="67">L44+1</f>
        <v>16</v>
      </c>
      <c r="M45" s="2">
        <v>1.8</v>
      </c>
      <c r="N45" s="2">
        <f t="shared" ref="N45:Q45" si="68">N44+1</f>
        <v>16</v>
      </c>
      <c r="O45" s="2"/>
      <c r="P45" s="2">
        <f t="shared" ref="P45:Q45" si="69">P44+1</f>
        <v>16</v>
      </c>
      <c r="Q45" s="2"/>
    </row>
    <row r="46" spans="1:17" x14ac:dyDescent="0.2">
      <c r="A46" s="2">
        <f t="shared" si="59"/>
        <v>2.5</v>
      </c>
      <c r="B46" s="1">
        <v>2.6</v>
      </c>
      <c r="D46" s="2">
        <f>D45+0.7</f>
        <v>3.5</v>
      </c>
      <c r="E46" s="1">
        <v>337.3</v>
      </c>
      <c r="H46" s="1" t="s">
        <v>44</v>
      </c>
      <c r="I46" s="1">
        <f>AVERAGE(I30:I45)</f>
        <v>1.2487500000000002</v>
      </c>
      <c r="J46" s="2" t="s">
        <v>44</v>
      </c>
      <c r="K46" s="1">
        <f>AVERAGE(K30:K45)</f>
        <v>1.6106250000000002</v>
      </c>
      <c r="L46" s="2" t="s">
        <v>44</v>
      </c>
      <c r="M46" s="1">
        <f>AVERAGE(M30:M45)</f>
        <v>1.8912500000000001</v>
      </c>
      <c r="N46" s="2" t="s">
        <v>44</v>
      </c>
      <c r="O46" s="1">
        <f>AVERAGE(O30:O43)</f>
        <v>2.3364285714285713</v>
      </c>
      <c r="P46" s="2" t="s">
        <v>44</v>
      </c>
      <c r="Q46" s="1">
        <f>AVERAGE(Q30:Q39)</f>
        <v>4.6829999999999998</v>
      </c>
    </row>
    <row r="47" spans="1:17" x14ac:dyDescent="0.2">
      <c r="A47" s="2">
        <f t="shared" si="59"/>
        <v>3</v>
      </c>
      <c r="B47" s="1">
        <v>1.8</v>
      </c>
      <c r="D47" s="2">
        <f>D46+0.7</f>
        <v>4.2</v>
      </c>
      <c r="E47" s="1">
        <v>125.4</v>
      </c>
      <c r="I47" s="1">
        <f>AVEDEV(I30:I45)</f>
        <v>5.515624999999999E-2</v>
      </c>
      <c r="K47" s="2">
        <f>AVEDEV(K30:K45)</f>
        <v>6.6874999999999962E-2</v>
      </c>
      <c r="M47" s="2">
        <f>AVEDEV(M30:M45)</f>
        <v>9.2812499999999992E-2</v>
      </c>
      <c r="O47" s="1">
        <f>AVEDEV(O29:O43)</f>
        <v>0.13785714285714287</v>
      </c>
    </row>
    <row r="48" spans="1:17" x14ac:dyDescent="0.2">
      <c r="A48" s="2">
        <f t="shared" si="59"/>
        <v>3.5</v>
      </c>
      <c r="B48" s="1">
        <v>1.3</v>
      </c>
      <c r="D48" s="2">
        <f>D47+0.7</f>
        <v>4.9000000000000004</v>
      </c>
      <c r="E48" s="1">
        <v>49.8</v>
      </c>
    </row>
    <row r="49" spans="1:5" x14ac:dyDescent="0.2">
      <c r="A49" s="2">
        <f t="shared" si="59"/>
        <v>4</v>
      </c>
      <c r="B49" s="1">
        <v>1</v>
      </c>
      <c r="D49" s="2">
        <f>D48+0.7</f>
        <v>5.6000000000000005</v>
      </c>
      <c r="E49" s="1">
        <v>24.9</v>
      </c>
    </row>
    <row r="50" spans="1:5" x14ac:dyDescent="0.2">
      <c r="D50" s="2">
        <f>D49+0.7</f>
        <v>6.3000000000000007</v>
      </c>
      <c r="E50" s="1">
        <v>13.4</v>
      </c>
    </row>
  </sheetData>
  <mergeCells count="23">
    <mergeCell ref="A6:C6"/>
    <mergeCell ref="D6:F6"/>
    <mergeCell ref="G7:H7"/>
    <mergeCell ref="I7:J7"/>
    <mergeCell ref="K7:L7"/>
    <mergeCell ref="G6:P6"/>
    <mergeCell ref="Q7:R7"/>
    <mergeCell ref="Q6:Z6"/>
    <mergeCell ref="S7:T7"/>
    <mergeCell ref="U7:V7"/>
    <mergeCell ref="W7:X7"/>
    <mergeCell ref="Y7:Z7"/>
    <mergeCell ref="A30:C30"/>
    <mergeCell ref="A29:C29"/>
    <mergeCell ref="D30:F30"/>
    <mergeCell ref="M7:N7"/>
    <mergeCell ref="O7:P7"/>
    <mergeCell ref="H27:Q27"/>
    <mergeCell ref="H28:I28"/>
    <mergeCell ref="J28:K28"/>
    <mergeCell ref="L28:M28"/>
    <mergeCell ref="N28:O28"/>
    <mergeCell ref="P28:Q28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2022-10-19T06:28:34Z</dcterms:created>
  <dcterms:modified xsi:type="dcterms:W3CDTF">2022-10-26T08:51:52Z</dcterms:modified>
</cp:coreProperties>
</file>