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620" tabRatio="600" firstSheet="0" activeTab="0" autoFilterDateGrouping="1"/>
  </bookViews>
  <sheets>
    <sheet name="Summary for Sponsors" sheetId="1" state="visible" r:id="rId1"/>
    <sheet name="PM Assignment" sheetId="2" state="visible" r:id="rId2"/>
    <sheet name="KPIF funding" sheetId="3" state="visible" r:id="rId3"/>
    <sheet name="Sheet2" sheetId="4" state="visible" r:id="rId4"/>
    <sheet name="detail view" sheetId="5" state="visible" r:id="rId5"/>
    <sheet name="PM Back-Up proposal" sheetId="6" state="visible" r:id="rId6"/>
    <sheet name="PM cost" sheetId="7" state="visible" r:id="rId7"/>
    <sheet name="Sheet1" sheetId="8" state="visible" r:id="rId8"/>
    <sheet name="Sheet3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&quot;$&quot;0.00&quot;M&quot;;\-0.00&quot;M&quot;;\—;@\ "/>
    <numFmt numFmtId="165" formatCode="[$-409]mmmm\-yy;@"/>
    <numFmt numFmtId="166" formatCode="&quot;$&quot;#,##0"/>
    <numFmt numFmtId="167" formatCode="&quot;$&quot;#,##0_);[Red]\(&quot;$&quot;#,##0\)"/>
    <numFmt numFmtId="168" formatCode="&quot;$&quot;#,##0_);\(&quot;$&quot;#,##0\)"/>
    <numFmt numFmtId="169" formatCode="&quot;$&quot;#,##0.00_);[Red]\(&quot;$&quot;#,##0.00\)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rgb="FFFFFFFF"/>
      <sz val="10.5"/>
    </font>
    <font>
      <name val="Arial"/>
      <family val="2"/>
      <b val="1"/>
      <color rgb="FF000000"/>
      <sz val="10.5"/>
    </font>
    <font>
      <name val="Arial"/>
      <family val="2"/>
      <color rgb="FF000000"/>
      <sz val="10.5"/>
    </font>
    <font>
      <name val="Arial"/>
      <family val="2"/>
      <color rgb="FF000000"/>
      <sz val="10"/>
    </font>
    <font>
      <name val="Arial"/>
      <family val="2"/>
      <b val="1"/>
      <sz val="18"/>
    </font>
    <font>
      <name val="Arial"/>
      <family val="2"/>
      <color theme="1"/>
      <sz val="10.5"/>
    </font>
    <font>
      <name val="Arial"/>
      <family val="2"/>
      <sz val="10.5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b val="1"/>
      <color rgb="FFFFFFFF"/>
      <sz val="10"/>
    </font>
    <font>
      <name val="Arial"/>
      <family val="2"/>
      <color theme="1"/>
      <sz val="10"/>
    </font>
    <font>
      <name val="Arial"/>
      <family val="2"/>
      <b val="1"/>
      <color theme="0"/>
      <sz val="10"/>
    </font>
    <font>
      <name val="Arial Narrow"/>
      <family val="2"/>
      <b val="1"/>
      <color theme="0"/>
      <sz val="10"/>
    </font>
  </fonts>
  <fills count="18">
    <fill>
      <patternFill/>
    </fill>
    <fill>
      <patternFill patternType="gray125"/>
    </fill>
    <fill>
      <patternFill patternType="solid">
        <fgColor rgb="FF52ABD5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4DA9E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E8E8E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/>
      <right style="thick">
        <color rgb="FFF2F2F2"/>
      </right>
      <top/>
      <bottom/>
      <diagonal/>
    </border>
    <border>
      <left style="thick">
        <color rgb="FFF2F2F2"/>
      </left>
      <right style="thick">
        <color rgb="FFF2F2F2"/>
      </right>
      <top style="thick">
        <color rgb="FFF2F2F2"/>
      </top>
      <bottom/>
      <diagonal/>
    </border>
    <border>
      <left style="medium">
        <color rgb="FFFFFFFF"/>
      </left>
      <right style="thick">
        <color rgb="FFF2F2F2"/>
      </right>
      <top/>
      <bottom style="thick">
        <color rgb="FFFFFFFF"/>
      </bottom>
      <diagonal/>
    </border>
    <border>
      <left style="thick">
        <color rgb="FFF2F2F2"/>
      </left>
      <right style="thick">
        <color rgb="FFF2F2F2"/>
      </right>
      <top/>
      <bottom style="thick">
        <color rgb="FFF2F2F2"/>
      </bottom>
      <diagonal/>
    </border>
    <border>
      <left style="medium">
        <color rgb="FFFFFFFF"/>
      </left>
      <right style="thick">
        <color rgb="FFF2F2F2"/>
      </right>
      <top style="medium">
        <color rgb="FFFFFFFF"/>
      </top>
      <bottom style="medium">
        <color rgb="FFFFFFFF"/>
      </bottom>
      <diagonal/>
    </border>
    <border>
      <left style="thick">
        <color rgb="FFF2F2F2"/>
      </left>
      <right/>
      <top style="thick">
        <color rgb="FFF2F2F2"/>
      </top>
      <bottom style="thick">
        <color rgb="FFF2F2F2"/>
      </bottom>
      <diagonal/>
    </border>
    <border>
      <left style="thick">
        <color rgb="FFF2F2F2"/>
      </left>
      <right/>
      <top style="thick">
        <color rgb="FFF2F2F2"/>
      </top>
      <bottom/>
      <diagonal/>
    </border>
    <border>
      <left style="thick">
        <color rgb="FFF2F2F2"/>
      </left>
      <right style="thick">
        <color rgb="FFF2F2F2"/>
      </right>
      <top style="thick">
        <color rgb="FFF2F2F2"/>
      </top>
      <bottom style="thick">
        <color rgb="FFF2F2F2"/>
      </bottom>
      <diagonal/>
    </border>
    <border>
      <left style="medium">
        <color rgb="FFFFFFFF"/>
      </left>
      <right style="thick">
        <color rgb="FFF2F2F2"/>
      </right>
      <top/>
      <bottom style="medium">
        <color rgb="FFFFFFFF"/>
      </bottom>
      <diagonal/>
    </border>
    <border>
      <left style="thick">
        <color rgb="FFF2F2F2"/>
      </left>
      <right/>
      <top/>
      <bottom style="thick">
        <color rgb="FFF2F2F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2F2F2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/>
      <bottom/>
      <diagonal/>
    </border>
    <border>
      <left style="thick">
        <color rgb="FFF2F2F2"/>
      </left>
      <right/>
      <top/>
      <bottom/>
      <diagonal/>
    </border>
    <border>
      <left style="thick">
        <color rgb="FFF2F2F2"/>
      </left>
      <right style="thick">
        <color rgb="FFF2F2F2"/>
      </right>
      <top/>
      <bottom/>
      <diagonal/>
    </border>
    <border>
      <left style="medium">
        <color rgb="FFFFFFFF"/>
      </left>
      <right style="thick">
        <color rgb="FFF2F2F2"/>
      </right>
      <top/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/>
  </cellStyleXfs>
  <cellXfs count="134">
    <xf numFmtId="0" fontId="0" fillId="0" borderId="0" pivotButton="0" quotePrefix="0" xfId="0"/>
    <xf numFmtId="0" fontId="2" fillId="2" borderId="1" applyAlignment="1" pivotButton="0" quotePrefix="0" xfId="0">
      <alignment horizontal="center" wrapText="1" readingOrder="1"/>
    </xf>
    <xf numFmtId="0" fontId="2" fillId="2" borderId="2" applyAlignment="1" pivotButton="0" quotePrefix="0" xfId="0">
      <alignment vertical="top" wrapText="1" readingOrder="1"/>
    </xf>
    <xf numFmtId="0" fontId="2" fillId="2" borderId="4" applyAlignment="1" pivotButton="0" quotePrefix="0" xfId="0">
      <alignment vertical="top" wrapText="1" readingOrder="1"/>
    </xf>
    <xf numFmtId="0" fontId="3" fillId="3" borderId="5" applyAlignment="1" pivotButton="0" quotePrefix="0" xfId="0">
      <alignment horizontal="left" vertical="center" wrapText="1" indent="1" readingOrder="1"/>
    </xf>
    <xf numFmtId="0" fontId="3" fillId="3" borderId="0" applyAlignment="1" pivotButton="0" quotePrefix="0" xfId="0">
      <alignment horizontal="left" vertical="center" wrapText="1" indent="1" readingOrder="1"/>
    </xf>
    <xf numFmtId="164" fontId="3" fillId="3" borderId="0" applyAlignment="1" pivotButton="0" quotePrefix="0" xfId="0">
      <alignment horizontal="center" vertical="center" wrapText="1" readingOrder="1"/>
    </xf>
    <xf numFmtId="0" fontId="3" fillId="3" borderId="0" applyAlignment="1" pivotButton="0" quotePrefix="0" xfId="0">
      <alignment vertical="center" wrapText="1" readingOrder="1"/>
    </xf>
    <xf numFmtId="0" fontId="3" fillId="3" borderId="1" applyAlignment="1" pivotButton="0" quotePrefix="0" xfId="0">
      <alignment vertical="center" wrapText="1" readingOrder="1"/>
    </xf>
    <xf numFmtId="0" fontId="1" fillId="0" borderId="0" applyAlignment="1" pivotButton="0" quotePrefix="0" xfId="0">
      <alignment vertical="top" wrapText="1"/>
    </xf>
    <xf numFmtId="0" fontId="1" fillId="0" borderId="0" pivotButton="0" quotePrefix="0" xfId="0"/>
    <xf numFmtId="0" fontId="4" fillId="3" borderId="5" applyAlignment="1" pivotButton="0" quotePrefix="0" xfId="0">
      <alignment horizontal="left" vertical="center" wrapText="1" indent="6" readingOrder="1"/>
    </xf>
    <xf numFmtId="165" fontId="4" fillId="0" borderId="6" applyAlignment="1" pivotButton="0" quotePrefix="0" xfId="0">
      <alignment horizontal="center" vertical="center" wrapText="1" readingOrder="1"/>
    </xf>
    <xf numFmtId="164" fontId="4" fillId="0" borderId="7" applyAlignment="1" pivotButton="0" quotePrefix="0" xfId="0">
      <alignment horizontal="center" vertical="center" wrapText="1" readingOrder="1"/>
    </xf>
    <xf numFmtId="164" fontId="4" fillId="0" borderId="6" applyAlignment="1" pivotButton="0" quotePrefix="0" xfId="0">
      <alignment horizontal="center" vertical="center" wrapText="1" readingOrder="1"/>
    </xf>
    <xf numFmtId="164" fontId="4" fillId="0" borderId="8" applyAlignment="1" pivotButton="0" quotePrefix="0" xfId="0">
      <alignment horizontal="center" vertical="center" wrapText="1" readingOrder="1"/>
    </xf>
    <xf numFmtId="0" fontId="5" fillId="0" borderId="2" applyAlignment="1" pivotButton="0" quotePrefix="0" xfId="0">
      <alignment vertical="center" wrapText="1" readingOrder="1"/>
    </xf>
    <xf numFmtId="0" fontId="5" fillId="0" borderId="0" applyAlignment="1" pivotButton="0" quotePrefix="0" xfId="0">
      <alignment vertical="top" wrapText="1"/>
    </xf>
    <xf numFmtId="0" fontId="5" fillId="0" borderId="8" applyAlignment="1" pivotButton="0" quotePrefix="0" xfId="0">
      <alignment horizontal="left" vertical="center" wrapText="1" readingOrder="1"/>
    </xf>
    <xf numFmtId="0" fontId="0" fillId="0" borderId="0" applyAlignment="1" pivotButton="0" quotePrefix="0" xfId="0">
      <alignment vertical="top" wrapText="1"/>
    </xf>
    <xf numFmtId="0" fontId="3" fillId="4" borderId="5" applyAlignment="1" pivotButton="0" quotePrefix="0" xfId="0">
      <alignment horizontal="left" vertical="center" wrapText="1" indent="3" readingOrder="1"/>
    </xf>
    <xf numFmtId="164" fontId="3" fillId="4" borderId="6" applyAlignment="1" pivotButton="0" quotePrefix="0" xfId="0">
      <alignment horizontal="center" vertical="center" wrapText="1" readingOrder="1"/>
    </xf>
    <xf numFmtId="0" fontId="6" fillId="4" borderId="8" applyAlignment="1" pivotButton="0" quotePrefix="0" xfId="0">
      <alignment vertical="center" wrapText="1"/>
    </xf>
    <xf numFmtId="0" fontId="3" fillId="4" borderId="8" applyAlignment="1" pivotButton="0" quotePrefix="0" xfId="0">
      <alignment horizontal="center" vertical="center" wrapText="1" readingOrder="1"/>
    </xf>
    <xf numFmtId="0" fontId="7" fillId="3" borderId="5" applyAlignment="1" pivotButton="0" quotePrefix="0" xfId="0">
      <alignment horizontal="left" vertical="center" wrapText="1" indent="6" readingOrder="1"/>
    </xf>
    <xf numFmtId="165" fontId="8" fillId="0" borderId="0" applyAlignment="1" pivotButton="0" quotePrefix="0" xfId="0">
      <alignment horizontal="center" vertical="center" wrapText="1" readingOrder="1"/>
    </xf>
    <xf numFmtId="164" fontId="8" fillId="0" borderId="6" applyAlignment="1" pivotButton="0" quotePrefix="0" xfId="0">
      <alignment horizontal="center" vertical="center" wrapText="1" readingOrder="1"/>
    </xf>
    <xf numFmtId="0" fontId="8" fillId="3" borderId="5" applyAlignment="1" pivotButton="0" quotePrefix="0" xfId="0">
      <alignment horizontal="left" vertical="center" wrapText="1" indent="6" readingOrder="1"/>
    </xf>
    <xf numFmtId="164" fontId="3" fillId="4" borderId="0" applyAlignment="1" pivotButton="0" quotePrefix="0" xfId="0">
      <alignment horizontal="center" vertical="center" wrapText="1" readingOrder="1"/>
    </xf>
    <xf numFmtId="0" fontId="4" fillId="0" borderId="8" applyAlignment="1" pivotButton="0" quotePrefix="0" xfId="0">
      <alignment horizontal="center" vertical="center" wrapText="1" readingOrder="1"/>
    </xf>
    <xf numFmtId="0" fontId="3" fillId="4" borderId="0" applyAlignment="1" pivotButton="0" quotePrefix="0" xfId="0">
      <alignment horizontal="center" vertical="center" wrapText="1" readingOrder="1"/>
    </xf>
    <xf numFmtId="0" fontId="3" fillId="4" borderId="0" applyAlignment="1" pivotButton="0" quotePrefix="0" xfId="0">
      <alignment horizontal="left" vertical="center" wrapText="1" indent="3" readingOrder="1"/>
    </xf>
    <xf numFmtId="0" fontId="3" fillId="5" borderId="9" applyAlignment="1" pivotButton="0" quotePrefix="0" xfId="0">
      <alignment horizontal="left" vertical="center" wrapText="1" indent="1" readingOrder="1"/>
    </xf>
    <xf numFmtId="0" fontId="3" fillId="5" borderId="0" applyAlignment="1" pivotButton="0" quotePrefix="0" xfId="0">
      <alignment horizontal="left" vertical="center" wrapText="1" indent="1" readingOrder="1"/>
    </xf>
    <xf numFmtId="164" fontId="3" fillId="5" borderId="10" applyAlignment="1" pivotButton="0" quotePrefix="0" xfId="0">
      <alignment horizontal="center" vertical="center" wrapText="1" readingOrder="1"/>
    </xf>
    <xf numFmtId="0" fontId="9" fillId="6" borderId="12" pivotButton="0" quotePrefix="0" xfId="0"/>
    <xf numFmtId="166" fontId="0" fillId="0" borderId="0" applyAlignment="1" pivotButton="0" quotePrefix="0" xfId="0">
      <alignment vertical="top" wrapText="1"/>
    </xf>
    <xf numFmtId="166" fontId="0" fillId="0" borderId="11" applyAlignment="1" pivotButton="0" quotePrefix="0" xfId="0">
      <alignment vertical="top" wrapText="1"/>
    </xf>
    <xf numFmtId="9" fontId="0" fillId="0" borderId="0" pivotButton="0" quotePrefix="0" xfId="0"/>
    <xf numFmtId="166" fontId="0" fillId="0" borderId="0" pivotButton="0" quotePrefix="0" xfId="0"/>
    <xf numFmtId="0" fontId="9" fillId="8" borderId="12" pivotButton="0" quotePrefix="0" xfId="0"/>
    <xf numFmtId="166" fontId="1" fillId="0" borderId="0" applyAlignment="1" pivotButton="0" quotePrefix="0" xfId="0">
      <alignment vertical="top" wrapText="1"/>
    </xf>
    <xf numFmtId="166" fontId="1" fillId="7" borderId="0" pivotButton="0" quotePrefix="0" xfId="0"/>
    <xf numFmtId="0" fontId="9" fillId="6" borderId="12" applyAlignment="1" pivotButton="0" quotePrefix="0" xfId="0">
      <alignment horizontal="left" indent="1"/>
    </xf>
    <xf numFmtId="0" fontId="0" fillId="0" borderId="11" pivotButton="0" quotePrefix="0" xfId="0"/>
    <xf numFmtId="0" fontId="9" fillId="9" borderId="14" applyAlignment="1" pivotButton="0" quotePrefix="0" xfId="0">
      <alignment horizontal="right"/>
    </xf>
    <xf numFmtId="166" fontId="0" fillId="0" borderId="13" applyAlignment="1" pivotButton="0" quotePrefix="0" xfId="0">
      <alignment vertical="top" wrapText="1"/>
    </xf>
    <xf numFmtId="166" fontId="1" fillId="0" borderId="0" pivotButton="0" quotePrefix="0" xfId="0"/>
    <xf numFmtId="0" fontId="10" fillId="8" borderId="0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 vertical="center" wrapText="1" readingOrder="1"/>
    </xf>
    <xf numFmtId="166" fontId="1" fillId="10" borderId="0" pivotButton="0" quotePrefix="0" xfId="0"/>
    <xf numFmtId="0" fontId="5" fillId="11" borderId="18" applyAlignment="1" pivotButton="0" quotePrefix="0" xfId="0">
      <alignment horizontal="left" vertical="center" wrapText="1" indent="1" readingOrder="1"/>
    </xf>
    <xf numFmtId="0" fontId="5" fillId="11" borderId="18" applyAlignment="1" pivotButton="0" quotePrefix="0" xfId="0">
      <alignment horizontal="center" vertical="center" wrapText="1" readingOrder="1"/>
    </xf>
    <xf numFmtId="0" fontId="13" fillId="12" borderId="18" applyAlignment="1" pivotButton="0" quotePrefix="0" xfId="0">
      <alignment horizontal="center" vertical="center" wrapText="1" readingOrder="1"/>
    </xf>
    <xf numFmtId="0" fontId="14" fillId="12" borderId="18" applyAlignment="1" pivotButton="0" quotePrefix="0" xfId="0">
      <alignment horizontal="left" vertical="center" wrapText="1" readingOrder="1"/>
    </xf>
    <xf numFmtId="0" fontId="5" fillId="14" borderId="18" applyAlignment="1" pivotButton="0" quotePrefix="0" xfId="0">
      <alignment horizontal="left" vertical="center" wrapText="1" indent="1" readingOrder="1"/>
    </xf>
    <xf numFmtId="0" fontId="5" fillId="14" borderId="18" applyAlignment="1" pivotButton="0" quotePrefix="0" xfId="0">
      <alignment horizontal="center" vertical="center" wrapText="1" readingOrder="1"/>
    </xf>
    <xf numFmtId="0" fontId="3" fillId="15" borderId="5" applyAlignment="1" pivotButton="0" quotePrefix="0" xfId="0">
      <alignment horizontal="left" vertical="center" wrapText="1" indent="1" readingOrder="1"/>
    </xf>
    <xf numFmtId="164" fontId="8" fillId="15" borderId="6" applyAlignment="1" pivotButton="0" quotePrefix="0" xfId="0">
      <alignment horizontal="center" vertical="center" wrapText="1" readingOrder="1"/>
    </xf>
    <xf numFmtId="0" fontId="0" fillId="0" borderId="0" applyAlignment="1" pivotButton="0" quotePrefix="0" xfId="0">
      <alignment wrapText="1"/>
    </xf>
    <xf numFmtId="1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7" borderId="0" applyAlignment="1" pivotButton="0" quotePrefix="0" xfId="0">
      <alignment wrapText="1"/>
    </xf>
    <xf numFmtId="0" fontId="11" fillId="12" borderId="20" applyAlignment="1" pivotButton="0" quotePrefix="0" xfId="0">
      <alignment horizontal="left" vertical="center" wrapText="1" indent="1" readingOrder="1"/>
    </xf>
    <xf numFmtId="0" fontId="1" fillId="10" borderId="0" pivotButton="0" quotePrefix="0" xfId="0"/>
    <xf numFmtId="0" fontId="0" fillId="16" borderId="0" pivotButton="0" quotePrefix="0" xfId="0"/>
    <xf numFmtId="0" fontId="1" fillId="16" borderId="0" pivotButton="0" quotePrefix="0" xfId="0"/>
    <xf numFmtId="0" fontId="10" fillId="17" borderId="0" applyAlignment="1" pivotButton="0" quotePrefix="0" xfId="0">
      <alignment horizontal="center"/>
    </xf>
    <xf numFmtId="4" fontId="0" fillId="0" borderId="0" applyAlignment="1" pivotButton="0" quotePrefix="0" xfId="0">
      <alignment vertical="center" wrapText="1"/>
    </xf>
    <xf numFmtId="0" fontId="0" fillId="7" borderId="0" pivotButton="0" quotePrefix="0" xfId="0"/>
    <xf numFmtId="166" fontId="0" fillId="0" borderId="11" pivotButton="0" quotePrefix="0" xfId="0"/>
    <xf numFmtId="0" fontId="11" fillId="12" borderId="15" applyAlignment="1" pivotButton="0" quotePrefix="0" xfId="0">
      <alignment horizontal="left" vertical="center" wrapText="1" indent="1" readingOrder="1"/>
    </xf>
    <xf numFmtId="0" fontId="11" fillId="12" borderId="15" applyAlignment="1" pivotButton="0" quotePrefix="0" xfId="0">
      <alignment horizontal="center" vertical="top" wrapText="1" readingOrder="1"/>
    </xf>
    <xf numFmtId="0" fontId="11" fillId="12" borderId="17" applyAlignment="1" pivotButton="0" quotePrefix="0" xfId="0">
      <alignment horizontal="center" vertical="top" wrapText="1" readingOrder="1"/>
    </xf>
    <xf numFmtId="0" fontId="2" fillId="2" borderId="2" applyAlignment="1" pivotButton="0" quotePrefix="0" xfId="0">
      <alignment horizontal="center" wrapText="1" readingOrder="1"/>
    </xf>
    <xf numFmtId="0" fontId="2" fillId="2" borderId="4" applyAlignment="1" pivotButton="0" quotePrefix="0" xfId="0">
      <alignment horizontal="center" wrapText="1" readingOrder="1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167" fontId="12" fillId="14" borderId="18" applyAlignment="1" pivotButton="0" quotePrefix="0" xfId="0">
      <alignment horizontal="center" vertical="center" wrapText="1" readingOrder="1"/>
    </xf>
    <xf numFmtId="167" fontId="5" fillId="14" borderId="18" applyAlignment="1" pivotButton="0" quotePrefix="0" xfId="0">
      <alignment horizontal="center" vertical="center" wrapText="1" readingOrder="1"/>
    </xf>
    <xf numFmtId="168" fontId="5" fillId="14" borderId="18" applyAlignment="1" pivotButton="0" quotePrefix="0" xfId="0">
      <alignment horizontal="center" vertical="center" wrapText="1" readingOrder="1"/>
    </xf>
    <xf numFmtId="167" fontId="5" fillId="14" borderId="19" applyAlignment="1" pivotButton="0" quotePrefix="0" xfId="0">
      <alignment horizontal="center" vertical="center" wrapText="1" readingOrder="1"/>
    </xf>
    <xf numFmtId="167" fontId="12" fillId="11" borderId="18" applyAlignment="1" pivotButton="0" quotePrefix="0" xfId="0">
      <alignment horizontal="center" vertical="center" wrapText="1" readingOrder="1"/>
    </xf>
    <xf numFmtId="167" fontId="5" fillId="11" borderId="18" applyAlignment="1" pivotButton="0" quotePrefix="0" xfId="0">
      <alignment horizontal="center" vertical="center" wrapText="1" readingOrder="1"/>
    </xf>
    <xf numFmtId="168" fontId="5" fillId="11" borderId="18" applyAlignment="1" pivotButton="0" quotePrefix="0" xfId="0">
      <alignment horizontal="center" vertical="center" wrapText="1" readingOrder="1"/>
    </xf>
    <xf numFmtId="167" fontId="5" fillId="11" borderId="19" applyAlignment="1" pivotButton="0" quotePrefix="0" xfId="0">
      <alignment horizontal="center" vertical="center" wrapText="1" readingOrder="1"/>
    </xf>
    <xf numFmtId="167" fontId="5" fillId="11" borderId="19" applyAlignment="1" pivotButton="0" quotePrefix="0" xfId="0">
      <alignment vertical="top" wrapText="1" readingOrder="1"/>
    </xf>
    <xf numFmtId="167" fontId="12" fillId="14" borderId="18" applyAlignment="1" pivotButton="0" quotePrefix="0" xfId="0">
      <alignment vertical="center" wrapText="1" readingOrder="1"/>
    </xf>
    <xf numFmtId="167" fontId="13" fillId="12" borderId="18" applyAlignment="1" pivotButton="0" quotePrefix="0" xfId="0">
      <alignment horizontal="center" vertical="center" wrapText="1" readingOrder="1"/>
    </xf>
    <xf numFmtId="167" fontId="12" fillId="13" borderId="18" applyAlignment="1" pivotButton="0" quotePrefix="0" xfId="0">
      <alignment horizontal="center" vertical="center" wrapText="1" readingOrder="1"/>
    </xf>
    <xf numFmtId="167" fontId="5" fillId="13" borderId="18" applyAlignment="1" pivotButton="0" quotePrefix="0" xfId="0">
      <alignment horizontal="center" vertical="center" wrapText="1" readingOrder="1"/>
    </xf>
    <xf numFmtId="168" fontId="5" fillId="13" borderId="18" applyAlignment="1" pivotButton="0" quotePrefix="0" xfId="0">
      <alignment horizontal="center" vertical="center" wrapText="1" readingOrder="1"/>
    </xf>
    <xf numFmtId="167" fontId="5" fillId="13" borderId="19" applyAlignment="1" pivotButton="0" quotePrefix="0" xfId="0">
      <alignment horizontal="center" vertical="center" wrapText="1" readingOrder="1"/>
    </xf>
    <xf numFmtId="167" fontId="5" fillId="13" borderId="19" applyAlignment="1" pivotButton="0" quotePrefix="0" xfId="0">
      <alignment vertical="top" wrapText="1" readingOrder="1"/>
    </xf>
    <xf numFmtId="167" fontId="0" fillId="0" borderId="0" pivotButton="0" quotePrefix="0" xfId="0"/>
    <xf numFmtId="167" fontId="12" fillId="14" borderId="15" applyAlignment="1" pivotButton="0" quotePrefix="0" xfId="0">
      <alignment horizontal="center" vertical="center" wrapText="1" readingOrder="1"/>
    </xf>
    <xf numFmtId="167" fontId="5" fillId="14" borderId="19" applyAlignment="1" pivotButton="0" quotePrefix="0" xfId="0">
      <alignment vertical="top" wrapText="1" readingOrder="1"/>
    </xf>
    <xf numFmtId="167" fontId="0" fillId="0" borderId="0" applyAlignment="1" pivotButton="0" quotePrefix="0" xfId="0">
      <alignment vertical="center" wrapText="1"/>
    </xf>
    <xf numFmtId="169" fontId="0" fillId="0" borderId="0" applyAlignment="1" pivotButton="0" quotePrefix="0" xfId="0">
      <alignment vertical="center" wrapText="1"/>
    </xf>
    <xf numFmtId="0" fontId="11" fillId="12" borderId="19" applyAlignment="1" pivotButton="0" quotePrefix="0" xfId="0">
      <alignment horizontal="center" vertical="top" wrapText="1" readingOrder="1"/>
    </xf>
    <xf numFmtId="0" fontId="0" fillId="0" borderId="17" pivotButton="0" quotePrefix="0" xfId="0"/>
    <xf numFmtId="0" fontId="11" fillId="12" borderId="18" applyAlignment="1" pivotButton="0" quotePrefix="0" xfId="0">
      <alignment horizontal="left" vertical="center" wrapText="1" indent="1" readingOrder="1"/>
    </xf>
    <xf numFmtId="0" fontId="0" fillId="0" borderId="16" pivotButton="0" quotePrefix="0" xfId="0"/>
    <xf numFmtId="0" fontId="2" fillId="2" borderId="8" applyAlignment="1" pivotButton="0" quotePrefix="0" xfId="0">
      <alignment horizontal="center" wrapText="1" readingOrder="1"/>
    </xf>
    <xf numFmtId="0" fontId="0" fillId="0" borderId="4" pivotButton="0" quotePrefix="0" xfId="0"/>
    <xf numFmtId="0" fontId="2" fillId="2" borderId="22" applyAlignment="1" pivotButton="0" quotePrefix="0" xfId="0">
      <alignment horizontal="center" wrapText="1" readingOrder="1"/>
    </xf>
    <xf numFmtId="0" fontId="0" fillId="0" borderId="3" pivotButton="0" quotePrefix="0" xfId="0"/>
    <xf numFmtId="0" fontId="5" fillId="13" borderId="18" applyAlignment="1" pivotButton="0" quotePrefix="0" xfId="0">
      <alignment horizontal="center" vertical="center" wrapText="1" readingOrder="1"/>
    </xf>
    <xf numFmtId="0" fontId="0" fillId="0" borderId="21" pivotButton="0" quotePrefix="0" xfId="0"/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167" fontId="12" fillId="14" borderId="18" applyAlignment="1" pivotButton="0" quotePrefix="0" xfId="0">
      <alignment horizontal="center" vertical="center" wrapText="1" readingOrder="1"/>
    </xf>
    <xf numFmtId="167" fontId="5" fillId="14" borderId="18" applyAlignment="1" pivotButton="0" quotePrefix="0" xfId="0">
      <alignment horizontal="center" vertical="center" wrapText="1" readingOrder="1"/>
    </xf>
    <xf numFmtId="168" fontId="5" fillId="14" borderId="18" applyAlignment="1" pivotButton="0" quotePrefix="0" xfId="0">
      <alignment horizontal="center" vertical="center" wrapText="1" readingOrder="1"/>
    </xf>
    <xf numFmtId="167" fontId="5" fillId="14" borderId="19" applyAlignment="1" pivotButton="0" quotePrefix="0" xfId="0">
      <alignment horizontal="center" vertical="center" wrapText="1" readingOrder="1"/>
    </xf>
    <xf numFmtId="167" fontId="12" fillId="11" borderId="18" applyAlignment="1" pivotButton="0" quotePrefix="0" xfId="0">
      <alignment horizontal="center" vertical="center" wrapText="1" readingOrder="1"/>
    </xf>
    <xf numFmtId="167" fontId="5" fillId="11" borderId="18" applyAlignment="1" pivotButton="0" quotePrefix="0" xfId="0">
      <alignment horizontal="center" vertical="center" wrapText="1" readingOrder="1"/>
    </xf>
    <xf numFmtId="168" fontId="5" fillId="11" borderId="18" applyAlignment="1" pivotButton="0" quotePrefix="0" xfId="0">
      <alignment horizontal="center" vertical="center" wrapText="1" readingOrder="1"/>
    </xf>
    <xf numFmtId="167" fontId="5" fillId="11" borderId="19" applyAlignment="1" pivotButton="0" quotePrefix="0" xfId="0">
      <alignment horizontal="center" vertical="center" wrapText="1" readingOrder="1"/>
    </xf>
    <xf numFmtId="167" fontId="5" fillId="11" borderId="19" applyAlignment="1" pivotButton="0" quotePrefix="0" xfId="0">
      <alignment vertical="top" wrapText="1" readingOrder="1"/>
    </xf>
    <xf numFmtId="167" fontId="12" fillId="14" borderId="18" applyAlignment="1" pivotButton="0" quotePrefix="0" xfId="0">
      <alignment vertical="center" wrapText="1" readingOrder="1"/>
    </xf>
    <xf numFmtId="167" fontId="13" fillId="12" borderId="18" applyAlignment="1" pivotButton="0" quotePrefix="0" xfId="0">
      <alignment horizontal="center" vertical="center" wrapText="1" readingOrder="1"/>
    </xf>
    <xf numFmtId="167" fontId="12" fillId="13" borderId="18" applyAlignment="1" pivotButton="0" quotePrefix="0" xfId="0">
      <alignment horizontal="center" vertical="center" wrapText="1" readingOrder="1"/>
    </xf>
    <xf numFmtId="167" fontId="5" fillId="13" borderId="18" applyAlignment="1" pivotButton="0" quotePrefix="0" xfId="0">
      <alignment horizontal="center" vertical="center" wrapText="1" readingOrder="1"/>
    </xf>
    <xf numFmtId="168" fontId="5" fillId="13" borderId="18" applyAlignment="1" pivotButton="0" quotePrefix="0" xfId="0">
      <alignment horizontal="center" vertical="center" wrapText="1" readingOrder="1"/>
    </xf>
    <xf numFmtId="167" fontId="5" fillId="13" borderId="19" applyAlignment="1" pivotButton="0" quotePrefix="0" xfId="0">
      <alignment horizontal="center" vertical="center" wrapText="1" readingOrder="1"/>
    </xf>
    <xf numFmtId="167" fontId="5" fillId="13" borderId="19" applyAlignment="1" pivotButton="0" quotePrefix="0" xfId="0">
      <alignment vertical="top" wrapText="1" readingOrder="1"/>
    </xf>
    <xf numFmtId="167" fontId="0" fillId="0" borderId="0" pivotButton="0" quotePrefix="0" xfId="0"/>
    <xf numFmtId="167" fontId="12" fillId="14" borderId="15" applyAlignment="1" pivotButton="0" quotePrefix="0" xfId="0">
      <alignment horizontal="center" vertical="center" wrapText="1" readingOrder="1"/>
    </xf>
    <xf numFmtId="167" fontId="5" fillId="14" borderId="19" applyAlignment="1" pivotButton="0" quotePrefix="0" xfId="0">
      <alignment vertical="top" wrapText="1" readingOrder="1"/>
    </xf>
    <xf numFmtId="167" fontId="0" fillId="0" borderId="0" applyAlignment="1" pivotButton="0" quotePrefix="0" xfId="0">
      <alignment vertical="center" wrapText="1"/>
    </xf>
    <xf numFmtId="169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tabSelected="1" zoomScale="88" zoomScaleNormal="88" workbookViewId="0">
      <selection activeCell="E13" sqref="E13"/>
    </sheetView>
  </sheetViews>
  <sheetFormatPr baseColWidth="8" defaultRowHeight="14.5" outlineLevelCol="0"/>
  <cols>
    <col width="40.81640625" customWidth="1" style="112" min="1" max="1"/>
    <col width="16.81640625" customWidth="1" style="112" min="2" max="2"/>
    <col width="11" bestFit="1" customWidth="1" style="112" min="3" max="3"/>
    <col width="9.81640625" customWidth="1" style="112" min="4" max="4"/>
    <col width="12.54296875" bestFit="1" customWidth="1" style="112" min="5" max="5"/>
    <col width="12.453125" bestFit="1" customWidth="1" style="112" min="6" max="6"/>
    <col width="9.26953125" bestFit="1" customWidth="1" style="112" min="7" max="7"/>
    <col width="18" customWidth="1" style="112" min="8" max="8"/>
    <col width="59" customWidth="1" style="112" min="9" max="9"/>
  </cols>
  <sheetData>
    <row r="1" ht="42" customHeight="1" s="112">
      <c r="A1" s="103" t="inlineStr">
        <is>
          <t>Scope Category</t>
        </is>
      </c>
      <c r="B1" s="73" t="inlineStr">
        <is>
          <t>Funding Source</t>
        </is>
      </c>
      <c r="C1" s="74" t="inlineStr">
        <is>
          <t>KPIF 2023 Allocation</t>
        </is>
      </c>
      <c r="D1" s="74" t="inlineStr">
        <is>
          <t xml:space="preserve">Forecast through July </t>
        </is>
      </c>
      <c r="E1" s="74" t="inlineStr">
        <is>
          <t>ETC
(Estimate to Complete)</t>
        </is>
      </c>
      <c r="F1" s="74" t="inlineStr">
        <is>
          <t>EAC
(Estimate at Completion)</t>
        </is>
      </c>
      <c r="G1" s="101" t="inlineStr">
        <is>
          <t>Variance</t>
        </is>
      </c>
      <c r="H1" s="74" t="inlineStr">
        <is>
          <t>Conf. Level</t>
        </is>
      </c>
      <c r="I1" s="101" t="inlineStr">
        <is>
          <t>Comments</t>
        </is>
      </c>
    </row>
    <row r="2" ht="15" customHeight="1" s="112" thickBot="1">
      <c r="A2" s="104" t="n"/>
      <c r="B2" s="65" t="n"/>
      <c r="C2" s="75" t="inlineStr">
        <is>
          <t>(A)</t>
        </is>
      </c>
      <c r="D2" s="75" t="inlineStr">
        <is>
          <t>(B)</t>
        </is>
      </c>
      <c r="E2" s="75" t="inlineStr">
        <is>
          <t>(C)</t>
        </is>
      </c>
      <c r="F2" s="75" t="inlineStr">
        <is>
          <t>(D=B+C)</t>
        </is>
      </c>
      <c r="G2" s="102" t="n"/>
      <c r="H2" s="75" t="n"/>
      <c r="I2" s="102" t="n"/>
    </row>
    <row r="3" ht="25.5" customHeight="1" s="112" thickBot="1">
      <c r="A3" s="57" t="inlineStr">
        <is>
          <t>Run and Manage (2024 Go-to-Market)</t>
        </is>
      </c>
      <c r="B3" s="58" t="inlineStr">
        <is>
          <t>KPIF/PAC</t>
        </is>
      </c>
      <c r="C3" s="113" t="n">
        <v>5530</v>
      </c>
      <c r="D3" s="114" t="n">
        <v>5606</v>
      </c>
      <c r="E3" s="114" t="n">
        <v>2663</v>
      </c>
      <c r="F3" s="114">
        <f>SUM(D3:E3)</f>
        <v/>
      </c>
      <c r="G3" s="115">
        <f>C3-F3</f>
        <v/>
      </c>
      <c r="H3" s="116" t="inlineStr">
        <is>
          <t>Medium
(Product Roadmap)</t>
        </is>
      </c>
      <c r="I3" s="113" t="n"/>
    </row>
    <row r="4" ht="25.5" customHeight="1" s="112" thickBot="1">
      <c r="A4" s="53" t="inlineStr">
        <is>
          <t>Automate Web Based Broker Application Submission</t>
        </is>
      </c>
      <c r="B4" s="54" t="inlineStr">
        <is>
          <t>KPIF/PAC</t>
        </is>
      </c>
      <c r="C4" s="117" t="n">
        <v>200</v>
      </c>
      <c r="D4" s="118" t="n">
        <v>73</v>
      </c>
      <c r="E4" s="118" t="n">
        <v>0</v>
      </c>
      <c r="F4" s="118">
        <f>SUM(D4:E4)</f>
        <v/>
      </c>
      <c r="G4" s="119">
        <f>C4-F4</f>
        <v/>
      </c>
      <c r="H4" s="120" t="inlineStr">
        <is>
          <t>High
(Iteration)</t>
        </is>
      </c>
      <c r="I4" s="121" t="inlineStr">
        <is>
          <t>Expand automated application submission from Web Based Brokers: eHealth and QuotIt</t>
        </is>
      </c>
    </row>
    <row r="5" ht="25.5" customHeight="1" s="112" thickBot="1">
      <c r="A5" s="57" t="inlineStr">
        <is>
          <t>Paperless Delivery for KPIF Correspondences</t>
        </is>
      </c>
      <c r="B5" s="58" t="inlineStr">
        <is>
          <t>KPIF/PAC</t>
        </is>
      </c>
      <c r="C5" s="113" t="n">
        <v>199</v>
      </c>
      <c r="D5" s="114" t="n">
        <v>42</v>
      </c>
      <c r="E5" s="114" t="n">
        <v>121</v>
      </c>
      <c r="F5" s="114">
        <f>D5+E5</f>
        <v/>
      </c>
      <c r="G5" s="115">
        <f>C5-F5</f>
        <v/>
      </c>
      <c r="H5" s="116" t="inlineStr">
        <is>
          <t>Medium
(Product Roadmap)</t>
        </is>
      </c>
      <c r="I5" s="122" t="inlineStr">
        <is>
          <t>Completion of the product vision phase resulted a higher LOE from EPP systems</t>
        </is>
      </c>
    </row>
    <row r="6" ht="25.5" customHeight="1" s="112" thickBot="1">
      <c r="A6" s="53" t="inlineStr">
        <is>
          <t>Enhanced Direct Enrollment Single Sign On</t>
        </is>
      </c>
      <c r="B6" s="54" t="inlineStr">
        <is>
          <t>KPIF/PAC</t>
        </is>
      </c>
      <c r="C6" s="117" t="n">
        <v>120</v>
      </c>
      <c r="D6" s="118" t="n">
        <v>32316</v>
      </c>
      <c r="E6" s="118" t="n">
        <v>80</v>
      </c>
      <c r="F6" s="118">
        <f>D6+E6</f>
        <v/>
      </c>
      <c r="G6" s="119">
        <f>C6-F6</f>
        <v/>
      </c>
      <c r="H6" s="120" t="inlineStr">
        <is>
          <t>High
(Iteration)</t>
        </is>
      </c>
      <c r="I6" s="121" t="inlineStr">
        <is>
          <t xml:space="preserve">Complete Single Sign On testing and implementation for National Consumer Sales. Continuation of work started in 2022. </t>
        </is>
      </c>
    </row>
    <row r="7" ht="25.5" customHeight="1" s="112" thickBot="1">
      <c r="A7" s="57" t="inlineStr">
        <is>
          <t>Create Online Spanish-Language Application Experience</t>
        </is>
      </c>
      <c r="B7" s="58" t="inlineStr">
        <is>
          <t>KPIF/PAC</t>
        </is>
      </c>
      <c r="C7" s="113" t="n">
        <v>500</v>
      </c>
      <c r="D7" s="114" t="n">
        <v>294</v>
      </c>
      <c r="E7" s="114" t="n">
        <v>145</v>
      </c>
      <c r="F7" s="114">
        <f>D7+E7</f>
        <v/>
      </c>
      <c r="G7" s="115">
        <f>C7-F7</f>
        <v/>
      </c>
      <c r="H7" s="116" t="inlineStr">
        <is>
          <t>Medium
(Product Roadmap)</t>
        </is>
      </c>
      <c r="I7" s="122" t="inlineStr">
        <is>
          <t>Spanish Decision Letters deferred to 2024. Included in 2024 MYP</t>
        </is>
      </c>
    </row>
    <row r="8" ht="25.5" customHeight="1" s="112" thickBot="1">
      <c r="A8" s="53" t="inlineStr">
        <is>
          <t>Other CRs and Enhancements</t>
        </is>
      </c>
      <c r="B8" s="54" t="inlineStr">
        <is>
          <t>KPIF/PAC</t>
        </is>
      </c>
      <c r="C8" s="117" t="n">
        <v>280</v>
      </c>
      <c r="D8" s="118" t="n">
        <v>7</v>
      </c>
      <c r="E8" s="119" t="n">
        <v>170</v>
      </c>
      <c r="F8" s="119">
        <f>D8+E8</f>
        <v/>
      </c>
      <c r="G8" s="119">
        <f>C8-F8</f>
        <v/>
      </c>
      <c r="H8" s="120" t="inlineStr">
        <is>
          <t>Medium
(Product Roadmap)</t>
        </is>
      </c>
      <c r="I8" s="121" t="inlineStr">
        <is>
          <t>Business to prioritize Compliance/Regulatory and consumer experience improvement needs.</t>
        </is>
      </c>
    </row>
    <row r="9" ht="22.5" customHeight="1" s="112" thickBot="1">
      <c r="A9" s="55" t="inlineStr">
        <is>
          <t>Total</t>
        </is>
      </c>
      <c r="B9" s="55" t="n"/>
      <c r="C9" s="123">
        <f>SUM(C3:C8)</f>
        <v/>
      </c>
      <c r="D9" s="123">
        <f>SUM(D3:D8)</f>
        <v/>
      </c>
      <c r="E9" s="123">
        <f>SUM(E3:E8)</f>
        <v/>
      </c>
      <c r="F9" s="123">
        <f>SUM(F3:F8)</f>
        <v/>
      </c>
      <c r="G9" s="123">
        <f>SUM(G3:G8)</f>
        <v/>
      </c>
      <c r="H9" s="123" t="n"/>
      <c r="I9" s="56" t="n"/>
    </row>
    <row r="12">
      <c r="A12" s="10" t="inlineStr">
        <is>
          <t>Funding Source</t>
        </is>
      </c>
      <c r="B12" s="10" t="inlineStr">
        <is>
          <t>Amount</t>
        </is>
      </c>
    </row>
    <row r="13">
      <c r="A13" s="71" t="inlineStr">
        <is>
          <t>1X from Board</t>
        </is>
      </c>
      <c r="B13" s="42" t="n">
        <v>870</v>
      </c>
      <c r="C13" s="38" t="inlineStr">
        <is>
          <t>KPIF systems abc ID</t>
        </is>
      </c>
    </row>
    <row r="14">
      <c r="A14" s="71" t="inlineStr">
        <is>
          <t>CCPE ($830K) other systems</t>
        </is>
      </c>
      <c r="B14" s="42" t="n">
        <v>830</v>
      </c>
      <c r="C14" t="inlineStr">
        <is>
          <t>CCPE ABC id</t>
        </is>
      </c>
      <c r="E14" s="38" t="n"/>
    </row>
    <row r="15">
      <c r="A15" s="44" t="inlineStr">
        <is>
          <t>CCPE ($400) BCSSP KPD</t>
        </is>
      </c>
      <c r="B15" s="72" t="n">
        <v>400</v>
      </c>
      <c r="E15" s="38" t="n"/>
    </row>
    <row r="16">
      <c r="B16" s="39">
        <f>SUM(B13:B15)</f>
        <v/>
      </c>
    </row>
    <row r="20">
      <c r="E20">
        <f>5530-2947</f>
        <v/>
      </c>
    </row>
  </sheetData>
  <mergeCells count="3">
    <mergeCell ref="I1:I2"/>
    <mergeCell ref="G1:G2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8"/>
  <sheetViews>
    <sheetView topLeftCell="A13" zoomScale="120" zoomScaleNormal="120" workbookViewId="0">
      <selection activeCell="D22" sqref="D22"/>
    </sheetView>
  </sheetViews>
  <sheetFormatPr baseColWidth="8" defaultRowHeight="14.5" outlineLevelCol="0"/>
  <cols>
    <col width="39.54296875" customWidth="1" style="112" min="1" max="1"/>
    <col width="16.453125" customWidth="1" style="112" min="2" max="2"/>
    <col width="18.54296875" customWidth="1" style="112" min="3" max="3"/>
    <col width="40" customWidth="1" style="112" min="4" max="4"/>
  </cols>
  <sheetData>
    <row r="1">
      <c r="A1" s="10" t="inlineStr">
        <is>
          <t>KPIF Systems 2023</t>
        </is>
      </c>
      <c r="B1" s="49" t="inlineStr">
        <is>
          <t>Budget</t>
        </is>
      </c>
      <c r="C1" s="49" t="inlineStr">
        <is>
          <t>PM assigned</t>
        </is>
      </c>
    </row>
    <row r="2">
      <c r="A2" s="43" t="inlineStr">
        <is>
          <t>KPIF Systems VS1 (OE)</t>
        </is>
      </c>
      <c r="B2" s="36" t="n">
        <v>3000000</v>
      </c>
      <c r="C2" s="50" t="inlineStr">
        <is>
          <t>Naser</t>
        </is>
      </c>
      <c r="D2" t="inlineStr">
        <is>
          <t>Funded</t>
        </is>
      </c>
    </row>
    <row r="3">
      <c r="A3" s="43" t="inlineStr">
        <is>
          <t>KPIF Systems VS2 ( SEP+ SEE)</t>
        </is>
      </c>
      <c r="B3" s="36" t="n">
        <v>2000000</v>
      </c>
      <c r="C3" s="50" t="inlineStr">
        <is>
          <t>Niru</t>
        </is>
      </c>
      <c r="D3" t="inlineStr">
        <is>
          <t>Funded</t>
        </is>
      </c>
    </row>
    <row r="4">
      <c r="A4" s="43" t="inlineStr">
        <is>
          <t>KPIF Systems VS3 CRs</t>
        </is>
      </c>
      <c r="B4" s="36" t="n">
        <v>2000000</v>
      </c>
      <c r="C4" s="50" t="inlineStr">
        <is>
          <t>Jason</t>
        </is>
      </c>
      <c r="D4" t="inlineStr">
        <is>
          <t>Funded</t>
        </is>
      </c>
    </row>
    <row r="5">
      <c r="A5" s="45" t="inlineStr">
        <is>
          <t xml:space="preserve">KPIF Systems 2023 Total </t>
        </is>
      </c>
      <c r="B5" s="41">
        <f>SUM(B2:B4)</f>
        <v/>
      </c>
      <c r="C5" s="50" t="n"/>
    </row>
    <row r="6">
      <c r="A6" s="10" t="inlineStr">
        <is>
          <t>Other KPIF Integration Projects</t>
        </is>
      </c>
      <c r="C6" s="50" t="n"/>
    </row>
    <row r="7">
      <c r="A7" s="35" t="inlineStr">
        <is>
          <t>KPMC DI -VS 3</t>
        </is>
      </c>
      <c r="B7" s="36" t="n">
        <v>500000</v>
      </c>
      <c r="C7" s="50" t="inlineStr">
        <is>
          <t>Tejas</t>
        </is>
      </c>
      <c r="D7" t="inlineStr">
        <is>
          <t>Funded</t>
        </is>
      </c>
    </row>
    <row r="8">
      <c r="A8" s="35" t="inlineStr">
        <is>
          <t>KPMC DI -VS 2-3</t>
        </is>
      </c>
      <c r="B8" s="36" t="n">
        <v>250000</v>
      </c>
      <c r="C8" s="50" t="inlineStr">
        <is>
          <t>Saravana</t>
        </is>
      </c>
      <c r="D8" t="inlineStr">
        <is>
          <t>Funded</t>
        </is>
      </c>
    </row>
    <row r="9">
      <c r="A9" s="35" t="inlineStr">
        <is>
          <t>KPMC QIR</t>
        </is>
      </c>
      <c r="B9" s="36" t="n">
        <v>176000</v>
      </c>
      <c r="C9" s="50" t="inlineStr">
        <is>
          <t>Saravana</t>
        </is>
      </c>
      <c r="D9" t="inlineStr">
        <is>
          <t>Funded</t>
        </is>
      </c>
    </row>
    <row r="10">
      <c r="A10" s="35" t="inlineStr">
        <is>
          <t>KPWA</t>
        </is>
      </c>
      <c r="B10" s="36" t="n">
        <v>85000</v>
      </c>
      <c r="C10" s="50" t="inlineStr">
        <is>
          <t>Saravana</t>
        </is>
      </c>
      <c r="D10" t="inlineStr">
        <is>
          <t>Funded</t>
        </is>
      </c>
    </row>
    <row r="11">
      <c r="A11" s="35" t="inlineStr">
        <is>
          <t>ALM SMU</t>
        </is>
      </c>
      <c r="B11" s="36" t="n">
        <v>972000</v>
      </c>
      <c r="C11" s="50" t="inlineStr">
        <is>
          <t>Phanee</t>
        </is>
      </c>
      <c r="D11" t="inlineStr">
        <is>
          <t>Funded</t>
        </is>
      </c>
    </row>
    <row r="12">
      <c r="A12" s="35" t="inlineStr">
        <is>
          <t>ILM SMU</t>
        </is>
      </c>
      <c r="B12" s="36" t="n">
        <v>147000</v>
      </c>
      <c r="C12" s="50" t="inlineStr">
        <is>
          <t>Phanee</t>
        </is>
      </c>
      <c r="D12" t="inlineStr">
        <is>
          <t>Funded</t>
        </is>
      </c>
    </row>
    <row r="13">
      <c r="A13" s="35" t="inlineStr">
        <is>
          <t>EDE</t>
        </is>
      </c>
      <c r="B13" s="36" t="n">
        <v>120000</v>
      </c>
      <c r="C13" s="50" t="inlineStr">
        <is>
          <t>Sachin</t>
        </is>
      </c>
      <c r="D13" t="inlineStr">
        <is>
          <t>Funded</t>
        </is>
      </c>
    </row>
    <row r="14">
      <c r="A14" s="40" t="inlineStr">
        <is>
          <t>Broker Self-Service (1x)</t>
        </is>
      </c>
      <c r="B14" s="36" t="n">
        <v>870000</v>
      </c>
      <c r="C14" s="50" t="inlineStr">
        <is>
          <t>Raja</t>
        </is>
      </c>
      <c r="D14" t="inlineStr">
        <is>
          <t>Funded</t>
        </is>
      </c>
    </row>
    <row r="15">
      <c r="A15" s="40" t="inlineStr">
        <is>
          <t>Broker Self-Service (CCPE)</t>
        </is>
      </c>
      <c r="B15" s="36" t="n">
        <v>1230000</v>
      </c>
      <c r="C15" s="50" t="inlineStr">
        <is>
          <t>Sachin</t>
        </is>
      </c>
      <c r="D15" t="inlineStr">
        <is>
          <t>Funded</t>
        </is>
      </c>
    </row>
    <row r="16">
      <c r="A16" s="40" t="inlineStr">
        <is>
          <t>JKP-SEE</t>
        </is>
      </c>
      <c r="B16" s="36" t="n">
        <v>200000</v>
      </c>
      <c r="C16" s="50" t="inlineStr">
        <is>
          <t>Niru</t>
        </is>
      </c>
      <c r="D16" t="inlineStr">
        <is>
          <t>Pending</t>
        </is>
      </c>
    </row>
    <row r="17">
      <c r="A17" s="45" t="inlineStr">
        <is>
          <t xml:space="preserve">KPIF Systems Integration Total </t>
        </is>
      </c>
      <c r="B17" s="47">
        <f>SUM(B7:B16)</f>
        <v/>
      </c>
    </row>
    <row r="19">
      <c r="A19" s="48" t="inlineStr">
        <is>
          <t xml:space="preserve">Grand Total </t>
        </is>
      </c>
      <c r="B19" s="47">
        <f>B5+B17</f>
        <v/>
      </c>
    </row>
    <row r="21">
      <c r="A21" t="inlineStr">
        <is>
          <t>Naser</t>
        </is>
      </c>
      <c r="B21" t="inlineStr">
        <is>
          <t>FTE</t>
        </is>
      </c>
    </row>
    <row r="22">
      <c r="A22" t="inlineStr">
        <is>
          <t>Niru</t>
        </is>
      </c>
      <c r="B22" t="inlineStr">
        <is>
          <t>FTE</t>
        </is>
      </c>
    </row>
    <row r="23">
      <c r="A23" t="inlineStr">
        <is>
          <t>Jason</t>
        </is>
      </c>
      <c r="B23" t="inlineStr">
        <is>
          <t>FTE</t>
        </is>
      </c>
    </row>
    <row r="24">
      <c r="A24" t="inlineStr">
        <is>
          <t>Raja</t>
        </is>
      </c>
      <c r="B24" t="inlineStr">
        <is>
          <t>TCS</t>
        </is>
      </c>
    </row>
    <row r="25">
      <c r="A25" t="inlineStr">
        <is>
          <t>Tejas</t>
        </is>
      </c>
      <c r="B25" t="inlineStr">
        <is>
          <t>TCS</t>
        </is>
      </c>
    </row>
    <row r="26">
      <c r="A26" t="inlineStr">
        <is>
          <t>Saravana</t>
        </is>
      </c>
      <c r="B26" t="inlineStr">
        <is>
          <t>TCS</t>
        </is>
      </c>
    </row>
    <row r="27">
      <c r="A27" t="inlineStr">
        <is>
          <t>Phanee</t>
        </is>
      </c>
      <c r="B27" t="inlineStr">
        <is>
          <t>TCS</t>
        </is>
      </c>
    </row>
    <row r="28">
      <c r="A28" t="inlineStr">
        <is>
          <t>Sachin Dager</t>
        </is>
      </c>
      <c r="B28" t="inlineStr">
        <is>
          <t>TCS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38"/>
  <sheetViews>
    <sheetView topLeftCell="A15" zoomScale="110" zoomScaleNormal="110" workbookViewId="0">
      <selection activeCell="A1" sqref="A1:L35"/>
    </sheetView>
  </sheetViews>
  <sheetFormatPr baseColWidth="8" defaultRowHeight="14.5" outlineLevelCol="0"/>
  <cols>
    <col width="66.453125" customWidth="1" style="112" min="1" max="1"/>
    <col width="18.7265625" customWidth="1" style="112" min="2" max="2"/>
    <col hidden="1" width="14.1796875" customWidth="1" style="112" min="3" max="3"/>
    <col width="13.453125" customWidth="1" style="112" min="4" max="4"/>
    <col width="12.26953125" customWidth="1" style="112" min="5" max="6"/>
    <col width="14.453125" customWidth="1" style="112" min="7" max="7"/>
    <col hidden="1" width="17" customWidth="1" style="112" min="8" max="8"/>
    <col width="12.54296875" customWidth="1" style="112" min="9" max="9"/>
    <col width="11.81640625" customWidth="1" style="112" min="10" max="10"/>
    <col width="11.7265625" customWidth="1" style="112" min="11" max="11"/>
    <col width="14.453125" customWidth="1" style="112" min="12" max="12"/>
    <col hidden="1" width="12.7265625" customWidth="1" style="112" min="13" max="14"/>
    <col hidden="1" width="18.453125" customWidth="1" style="112" min="15" max="15"/>
    <col width="58" customWidth="1" style="19" min="16" max="16"/>
    <col hidden="1" width="31.7265625" customWidth="1" style="112" min="17" max="17"/>
    <col width="8.7265625" customWidth="1" style="112" min="19" max="19"/>
  </cols>
  <sheetData>
    <row r="1" ht="15" customHeight="1" s="112" thickTop="1">
      <c r="A1" s="107" t="inlineStr">
        <is>
          <t xml:space="preserve">Program/Project    </t>
        </is>
      </c>
      <c r="B1" s="1" t="n"/>
      <c r="C1" s="105" t="inlineStr">
        <is>
          <t>2021  Forecast</t>
        </is>
      </c>
      <c r="D1" s="105" t="inlineStr">
        <is>
          <t>2023 IT Forecast</t>
        </is>
      </c>
      <c r="E1" s="105" t="inlineStr">
        <is>
          <t>2023 Preliminary Approved</t>
        </is>
      </c>
      <c r="F1" s="76" t="n"/>
      <c r="G1" s="105" t="inlineStr">
        <is>
          <t>Funding Source</t>
        </is>
      </c>
      <c r="H1" s="105" t="inlineStr">
        <is>
          <t>Comments</t>
        </is>
      </c>
      <c r="I1" s="105" t="inlineStr">
        <is>
          <t>IT Remaining Forecast</t>
        </is>
      </c>
      <c r="J1" s="105" t="inlineStr">
        <is>
          <t>IT Actual + Forecast</t>
        </is>
      </c>
      <c r="K1" s="76" t="inlineStr">
        <is>
          <t xml:space="preserve">IT Variance </t>
        </is>
      </c>
      <c r="L1" s="105" t="inlineStr">
        <is>
          <t>2023 Business Allocation</t>
        </is>
      </c>
      <c r="M1" s="105" t="inlineStr">
        <is>
          <t>Business Drivers</t>
        </is>
      </c>
      <c r="N1" s="105" t="inlineStr">
        <is>
          <t>Funding Source (PAC/BCD)</t>
        </is>
      </c>
      <c r="O1" s="76" t="n"/>
      <c r="P1" s="2" t="inlineStr">
        <is>
          <t>Key Scope / Description</t>
        </is>
      </c>
    </row>
    <row r="2" ht="28" customHeight="1" s="112" thickBot="1">
      <c r="A2" s="108" t="n"/>
      <c r="B2" s="1" t="inlineStr">
        <is>
          <t>Go-Live date</t>
        </is>
      </c>
      <c r="C2" s="106" t="n"/>
      <c r="D2" s="106" t="n"/>
      <c r="E2" s="106" t="n"/>
      <c r="F2" s="77" t="inlineStr">
        <is>
          <t>GAP Pending</t>
        </is>
      </c>
      <c r="G2" s="106" t="n"/>
      <c r="H2" s="106" t="n"/>
      <c r="I2" s="106" t="n"/>
      <c r="J2" s="106" t="n"/>
      <c r="K2" s="77" t="inlineStr">
        <is>
          <t>(Budget to Forecast)</t>
        </is>
      </c>
      <c r="L2" s="106" t="n"/>
      <c r="M2" s="106" t="n"/>
      <c r="N2" s="106" t="n"/>
      <c r="O2" s="77" t="inlineStr">
        <is>
          <t>LOP</t>
        </is>
      </c>
      <c r="P2" s="3" t="n"/>
    </row>
    <row r="3" ht="15.5" customFormat="1" customHeight="1" s="10" thickBot="1" thickTop="1">
      <c r="A3" s="4" t="inlineStr">
        <is>
          <t xml:space="preserve">KPIF Systems 2023 (Go-To -Market) </t>
        </is>
      </c>
      <c r="B3" s="5" t="n"/>
      <c r="C3" s="5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7" t="n"/>
      <c r="N3" s="8" t="n"/>
      <c r="O3" s="7" t="n"/>
      <c r="P3" s="9" t="n"/>
    </row>
    <row r="4" ht="26" customHeight="1" s="112" thickBot="1" thickTop="1">
      <c r="A4" s="11" t="inlineStr">
        <is>
          <t>OPEN ENROLLMENT</t>
        </is>
      </c>
      <c r="B4" s="12" t="n">
        <v>45231</v>
      </c>
      <c r="C4" s="13" t="n">
        <v>3.2</v>
      </c>
      <c r="D4" s="13" t="n">
        <v>3.85</v>
      </c>
      <c r="E4" s="13" t="n">
        <v>3.85</v>
      </c>
      <c r="F4" s="14">
        <f>E4-D4</f>
        <v/>
      </c>
      <c r="G4" s="14" t="inlineStr">
        <is>
          <t>PAC</t>
        </is>
      </c>
      <c r="H4" s="13" t="n"/>
      <c r="I4" s="13" t="n">
        <v>3.85</v>
      </c>
      <c r="J4" s="13" t="n">
        <v>3.85</v>
      </c>
      <c r="K4" s="15">
        <f>J4-D4</f>
        <v/>
      </c>
      <c r="L4" s="15" t="n">
        <v>0.7</v>
      </c>
      <c r="M4" s="16" t="inlineStr">
        <is>
          <t>Regulatory / Compliance</t>
        </is>
      </c>
      <c r="N4" s="14" t="inlineStr">
        <is>
          <t>PAC</t>
        </is>
      </c>
      <c r="O4" s="51">
        <f>D4+L4</f>
        <v/>
      </c>
      <c r="P4" s="17" t="inlineStr">
        <is>
          <t>Go-to-market changes for 2024 Open Enrollment (/Joining KP 2.0, Sign Me Up, Application Management Tool)</t>
        </is>
      </c>
    </row>
    <row r="5" ht="18" customHeight="1" s="112" thickBot="1" thickTop="1">
      <c r="A5" s="11" t="inlineStr">
        <is>
          <t>RENEWALS</t>
        </is>
      </c>
      <c r="B5" s="12" t="n">
        <v>45107</v>
      </c>
      <c r="C5" s="14" t="n">
        <v>0.58</v>
      </c>
      <c r="D5" s="14" t="n">
        <v>0.79</v>
      </c>
      <c r="E5" s="14" t="n">
        <v>0.79</v>
      </c>
      <c r="F5" s="14">
        <f>E5-D5</f>
        <v/>
      </c>
      <c r="G5" s="14" t="inlineStr">
        <is>
          <t>PAC</t>
        </is>
      </c>
      <c r="H5" s="14" t="n"/>
      <c r="I5" s="14" t="n">
        <v>0.79</v>
      </c>
      <c r="J5" s="14" t="n">
        <v>0.79</v>
      </c>
      <c r="K5" s="15">
        <f>J5-D5</f>
        <v/>
      </c>
      <c r="L5" s="15" t="n">
        <v>0</v>
      </c>
      <c r="M5" s="18" t="inlineStr">
        <is>
          <t>Regulatory / Compliance</t>
        </is>
      </c>
      <c r="N5" s="14" t="inlineStr">
        <is>
          <t>PAC</t>
        </is>
      </c>
      <c r="O5" s="51">
        <f>D5+L5</f>
        <v/>
      </c>
      <c r="P5" s="19" t="inlineStr">
        <is>
          <t>Membership renewal for KPIF systems 2024</t>
        </is>
      </c>
    </row>
    <row r="6" ht="18" customHeight="1" s="112" thickBot="1" thickTop="1">
      <c r="A6" s="11" t="inlineStr">
        <is>
          <t>Non OE Priorities (SEP)</t>
        </is>
      </c>
      <c r="B6" s="12" t="n">
        <v>45107</v>
      </c>
      <c r="C6" s="14" t="n">
        <v>0.66</v>
      </c>
      <c r="D6" s="14" t="n">
        <v>0.79</v>
      </c>
      <c r="E6" s="14" t="n">
        <v>0.79</v>
      </c>
      <c r="F6" s="14">
        <f>E6-D6</f>
        <v/>
      </c>
      <c r="G6" s="14" t="inlineStr">
        <is>
          <t>PAC</t>
        </is>
      </c>
      <c r="H6" s="14" t="n"/>
      <c r="I6" s="14" t="n">
        <v>0.79</v>
      </c>
      <c r="J6" s="14" t="n">
        <v>0.79</v>
      </c>
      <c r="K6" s="15">
        <f>(J6-D6)</f>
        <v/>
      </c>
      <c r="L6" s="15" t="n">
        <v>0</v>
      </c>
      <c r="M6" s="18" t="inlineStr">
        <is>
          <t>Regulatory / Compliance</t>
        </is>
      </c>
      <c r="N6" s="14" t="inlineStr">
        <is>
          <t>PAC</t>
        </is>
      </c>
      <c r="O6" s="51">
        <f>D6+L6</f>
        <v/>
      </c>
      <c r="P6" s="19" t="inlineStr">
        <is>
          <t xml:space="preserve">Required Regulatory and Compliance Priorities </t>
        </is>
      </c>
    </row>
    <row r="7" ht="15.5" customHeight="1" s="112" thickBot="1" thickTop="1">
      <c r="A7" s="11" t="inlineStr">
        <is>
          <t>Adobe Tagging and A/B testing</t>
        </is>
      </c>
      <c r="B7" s="12" t="n">
        <v>45107</v>
      </c>
      <c r="C7" s="14" t="n">
        <v>0.43</v>
      </c>
      <c r="D7" s="14" t="n">
        <v>0.1</v>
      </c>
      <c r="E7" s="14" t="n">
        <v>0.1</v>
      </c>
      <c r="F7" s="14" t="n"/>
      <c r="G7" s="14" t="inlineStr">
        <is>
          <t>PAC</t>
        </is>
      </c>
      <c r="H7" s="14" t="n"/>
      <c r="I7" s="14" t="n">
        <v>0.1</v>
      </c>
      <c r="J7" s="14" t="n">
        <v>0.1</v>
      </c>
      <c r="K7" s="14" t="n"/>
      <c r="L7" s="14" t="n"/>
      <c r="M7" s="18" t="n"/>
      <c r="N7" s="14" t="n"/>
      <c r="O7" s="51">
        <f>D7+L7</f>
        <v/>
      </c>
    </row>
    <row r="8" ht="24" customFormat="1" customHeight="1" s="10" thickBot="1" thickTop="1">
      <c r="A8" s="20" t="inlineStr">
        <is>
          <t>KPIF Systems 2023 (Go-To -Market) Subtotal</t>
        </is>
      </c>
      <c r="B8" s="21" t="n"/>
      <c r="C8" s="21">
        <f>SUM(C4:C7)</f>
        <v/>
      </c>
      <c r="D8" s="21">
        <f>SUM(D4:D7)</f>
        <v/>
      </c>
      <c r="E8" s="21">
        <f>SUM(E4:E7)</f>
        <v/>
      </c>
      <c r="F8" s="21">
        <f>SUM(F4:F5)</f>
        <v/>
      </c>
      <c r="G8" s="21" t="n"/>
      <c r="H8" s="21">
        <f>SUM(H4:H5)</f>
        <v/>
      </c>
      <c r="I8" s="21">
        <f>SUM(I4:I7)</f>
        <v/>
      </c>
      <c r="J8" s="21">
        <f>SUM(J4:J7)</f>
        <v/>
      </c>
      <c r="K8" s="21">
        <f>SUM(K4:K5)</f>
        <v/>
      </c>
      <c r="L8" s="21">
        <f>SUM(L4:L5)</f>
        <v/>
      </c>
      <c r="M8" s="22" t="n"/>
      <c r="N8" s="23" t="n"/>
      <c r="O8" s="21">
        <f>SUM(O4:O7)</f>
        <v/>
      </c>
      <c r="P8" s="9" t="n"/>
    </row>
    <row r="9" ht="15" customHeight="1" s="112" thickBot="1">
      <c r="A9" s="4" t="inlineStr">
        <is>
          <t>KPIF System Enhancements</t>
        </is>
      </c>
      <c r="B9" s="5" t="n"/>
      <c r="C9" s="5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7" t="n"/>
      <c r="N9" s="8" t="n"/>
      <c r="O9" s="7" t="n"/>
    </row>
    <row r="10" ht="15.5" customHeight="1" s="112" thickBot="1" thickTop="1">
      <c r="A10" s="24" t="inlineStr">
        <is>
          <t>Automate Web Based Broker Application Submission</t>
        </is>
      </c>
      <c r="B10" s="12" t="n">
        <v>45229</v>
      </c>
      <c r="C10" s="13" t="n"/>
      <c r="D10" s="26" t="n">
        <v>0.2</v>
      </c>
      <c r="E10" s="26" t="n">
        <v>0.2</v>
      </c>
      <c r="F10" s="14" t="n"/>
      <c r="G10" s="14" t="inlineStr">
        <is>
          <t>PAC</t>
        </is>
      </c>
      <c r="H10" s="14" t="n"/>
      <c r="I10" s="26" t="n">
        <v>0.2</v>
      </c>
      <c r="J10" s="26" t="n">
        <v>0.2</v>
      </c>
      <c r="K10" s="14" t="n"/>
      <c r="L10" s="14" t="n"/>
      <c r="M10" s="14" t="n"/>
      <c r="N10" s="14" t="n"/>
      <c r="O10" s="51" t="n"/>
      <c r="P10" s="17" t="n"/>
    </row>
    <row r="11" ht="15.5" customHeight="1" s="112" thickBot="1" thickTop="1">
      <c r="A11" s="27" t="inlineStr">
        <is>
          <t>Paperless Delivery for KPIF Correspondences</t>
        </is>
      </c>
      <c r="B11" s="12" t="n">
        <v>45229</v>
      </c>
      <c r="C11" s="14" t="n"/>
      <c r="D11" s="26" t="n">
        <v>0.2</v>
      </c>
      <c r="E11" s="26" t="n">
        <v>0.2</v>
      </c>
      <c r="F11" s="14">
        <f>E11-D11</f>
        <v/>
      </c>
      <c r="G11" s="14" t="inlineStr">
        <is>
          <t>PAC</t>
        </is>
      </c>
      <c r="H11" s="14" t="n"/>
      <c r="I11" s="26" t="n">
        <v>0.2</v>
      </c>
      <c r="J11" s="26" t="n">
        <v>0.2</v>
      </c>
      <c r="K11" s="14" t="n"/>
      <c r="L11" s="14" t="n"/>
      <c r="M11" s="14" t="n"/>
      <c r="N11" s="14" t="inlineStr">
        <is>
          <t>PAC</t>
        </is>
      </c>
      <c r="O11" s="51">
        <f>C11+D11+L11</f>
        <v/>
      </c>
    </row>
    <row r="12" ht="15.5" customHeight="1" s="112" thickBot="1" thickTop="1">
      <c r="A12" s="27" t="inlineStr">
        <is>
          <t>Enhanced Direct Enrollment Single Sign On</t>
        </is>
      </c>
      <c r="B12" s="12" t="n">
        <v>45229</v>
      </c>
      <c r="C12" s="14" t="n"/>
      <c r="D12" s="26" t="n">
        <v>0.12</v>
      </c>
      <c r="E12" s="26" t="n">
        <v>0.12</v>
      </c>
      <c r="F12" s="14" t="n"/>
      <c r="G12" s="14" t="inlineStr">
        <is>
          <t>PAC</t>
        </is>
      </c>
      <c r="H12" s="14" t="n"/>
      <c r="I12" s="26" t="n">
        <v>0.12</v>
      </c>
      <c r="J12" s="26" t="n">
        <v>0.12</v>
      </c>
      <c r="K12" s="14" t="n"/>
      <c r="L12" s="14" t="n"/>
      <c r="M12" s="14" t="n"/>
      <c r="N12" s="14" t="n"/>
      <c r="O12" s="51" t="n"/>
    </row>
    <row r="13" ht="15.5" customHeight="1" s="112" thickBot="1" thickTop="1">
      <c r="A13" s="27" t="inlineStr">
        <is>
          <t xml:space="preserve">SMU in Spanish </t>
        </is>
      </c>
      <c r="B13" s="12" t="n">
        <v>45229</v>
      </c>
      <c r="C13" s="14" t="n"/>
      <c r="D13" s="26" t="n">
        <v>0.5</v>
      </c>
      <c r="E13" s="26" t="n">
        <v>0.5</v>
      </c>
      <c r="F13" s="14" t="n"/>
      <c r="G13" s="14" t="inlineStr">
        <is>
          <t>PAC</t>
        </is>
      </c>
      <c r="H13" s="14" t="n"/>
      <c r="I13" s="26" t="n">
        <v>0.5</v>
      </c>
      <c r="J13" s="26" t="n">
        <v>0.5</v>
      </c>
      <c r="K13" s="14" t="n"/>
      <c r="L13" s="14" t="n"/>
      <c r="M13" s="14" t="n"/>
      <c r="N13" s="14" t="n"/>
      <c r="O13" s="51" t="n"/>
      <c r="P13" s="19" t="inlineStr">
        <is>
          <t>Tina confrimed KPIF will pay for this project</t>
        </is>
      </c>
    </row>
    <row r="14" ht="15" customHeight="1" s="112" thickBot="1" thickTop="1">
      <c r="A14" s="27" t="inlineStr">
        <is>
          <t xml:space="preserve">Other CRs </t>
        </is>
      </c>
      <c r="B14" s="12" t="n">
        <v>45229</v>
      </c>
      <c r="C14" s="14" t="n"/>
      <c r="D14" s="26" t="n">
        <v>0.28</v>
      </c>
      <c r="E14" s="26" t="n">
        <v>0.28</v>
      </c>
      <c r="F14" s="14" t="n"/>
      <c r="G14" s="14" t="inlineStr">
        <is>
          <t>PAC</t>
        </is>
      </c>
      <c r="H14" s="14" t="n"/>
      <c r="I14" s="26" t="n">
        <v>0.28</v>
      </c>
      <c r="J14" s="26" t="n">
        <v>0.28</v>
      </c>
      <c r="K14" s="14" t="n"/>
      <c r="L14" s="14" t="n"/>
      <c r="M14" s="14" t="n"/>
      <c r="N14" s="14" t="n"/>
      <c r="O14" s="51" t="n"/>
    </row>
    <row r="15" ht="15.5" customFormat="1" customHeight="1" s="10" thickBot="1" thickTop="1">
      <c r="A15" s="20" t="inlineStr">
        <is>
          <t>KPIF Systems  Enhancements Subtotal</t>
        </is>
      </c>
      <c r="B15" s="21" t="n"/>
      <c r="C15" s="21" t="n"/>
      <c r="D15" s="21">
        <f>SUM(D10:D14)</f>
        <v/>
      </c>
      <c r="E15" s="21">
        <f>SUM(E10:E14)</f>
        <v/>
      </c>
      <c r="F15" s="21">
        <f>SUM(F10:F14)</f>
        <v/>
      </c>
      <c r="G15" s="21">
        <f>SUM(G10:G14)</f>
        <v/>
      </c>
      <c r="H15" s="21">
        <f>SUM(H10:H14)</f>
        <v/>
      </c>
      <c r="I15" s="21">
        <f>SUM(I10:I14)</f>
        <v/>
      </c>
      <c r="J15" s="21">
        <f>SUM(J10:J14)</f>
        <v/>
      </c>
      <c r="K15" s="21">
        <f>SUM(K10:K14)</f>
        <v/>
      </c>
      <c r="L15" s="21">
        <f>SUM(L10:L14)</f>
        <v/>
      </c>
      <c r="M15" s="21">
        <f>SUM(M10:M14)</f>
        <v/>
      </c>
      <c r="N15" s="21">
        <f>SUM(N10:N14)</f>
        <v/>
      </c>
      <c r="O15" s="21">
        <f>SUM(O10:O14)</f>
        <v/>
      </c>
      <c r="P15" s="9" t="n"/>
    </row>
    <row r="16" ht="15" customFormat="1" customHeight="1" s="10" thickBot="1">
      <c r="A16" s="20" t="inlineStr">
        <is>
          <t>KPIF Systems 2023 Total</t>
        </is>
      </c>
      <c r="B16" s="28" t="n"/>
      <c r="C16" s="28" t="n"/>
      <c r="D16" s="28">
        <f>SUM(D8,D15)</f>
        <v/>
      </c>
      <c r="E16" s="28">
        <f>SUM(E8,E15)</f>
        <v/>
      </c>
      <c r="F16" s="28">
        <f>SUM(F8,F15)</f>
        <v/>
      </c>
      <c r="G16" s="28">
        <f>SUM(G8,G15)</f>
        <v/>
      </c>
      <c r="H16" s="28">
        <f>SUM(H8,H15)</f>
        <v/>
      </c>
      <c r="I16" s="28">
        <f>SUM(I8,I15)</f>
        <v/>
      </c>
      <c r="J16" s="28">
        <f>SUM(J8,J15)</f>
        <v/>
      </c>
      <c r="K16" s="28">
        <f>SUM(K8,K15)</f>
        <v/>
      </c>
      <c r="L16" s="28">
        <f>SUM(L8,L15)</f>
        <v/>
      </c>
      <c r="M16" s="28">
        <f>SUM(M8,M15)</f>
        <v/>
      </c>
      <c r="N16" s="28">
        <f>SUM(N8,N15)</f>
        <v/>
      </c>
      <c r="O16" s="28">
        <f>SUM(O8,O15)</f>
        <v/>
      </c>
      <c r="P16" s="9" t="inlineStr">
        <is>
          <t>PAC approved $8.3M as of 12/18/2022</t>
        </is>
      </c>
    </row>
    <row r="17" ht="15" customFormat="1" customHeight="1" s="10" thickBot="1">
      <c r="A17" s="4" t="inlineStr">
        <is>
          <t>KPIF Broker Self Service</t>
        </is>
      </c>
      <c r="B17" s="5" t="n"/>
      <c r="C17" s="5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28" t="n"/>
      <c r="N17" s="28" t="n"/>
      <c r="O17" s="28" t="n"/>
      <c r="P17" s="9" t="n"/>
    </row>
    <row r="18" ht="15.5" customHeight="1" s="112" thickBot="1" thickTop="1">
      <c r="A18" s="24" t="inlineStr">
        <is>
          <t>KPIF Broker Self Service tool ( $830+$400)</t>
        </is>
      </c>
      <c r="B18" s="12" t="n">
        <v>45229</v>
      </c>
      <c r="C18" s="13" t="n"/>
      <c r="D18" s="26" t="n">
        <v>1.23</v>
      </c>
      <c r="E18" s="26" t="n">
        <v>1.23</v>
      </c>
      <c r="F18" s="14">
        <f>E18-D18</f>
        <v/>
      </c>
      <c r="G18" s="14" t="inlineStr">
        <is>
          <t>KPD</t>
        </is>
      </c>
      <c r="H18" s="14" t="n"/>
      <c r="I18" s="26" t="n">
        <v>1.23</v>
      </c>
      <c r="J18" s="26" t="n">
        <v>1.23</v>
      </c>
      <c r="K18" s="14" t="n"/>
      <c r="L18" s="14" t="n"/>
      <c r="M18" s="14" t="n"/>
      <c r="N18" s="14" t="n"/>
      <c r="O18" s="51" t="n"/>
      <c r="P18" s="19" t="inlineStr">
        <is>
          <t>Pening Prioritization amount and RPM</t>
        </is>
      </c>
    </row>
    <row r="19" ht="15.5" customHeight="1" s="112" thickBot="1" thickTop="1">
      <c r="A19" s="24" t="inlineStr">
        <is>
          <t>KPIF Broker Self Service tool ( 1X)</t>
        </is>
      </c>
      <c r="B19" s="12" t="n">
        <v>45229</v>
      </c>
      <c r="C19" s="13" t="n"/>
      <c r="D19" s="26" t="n">
        <v>0.87</v>
      </c>
      <c r="E19" s="26" t="n">
        <v>0.87</v>
      </c>
      <c r="F19" s="14" t="n"/>
      <c r="G19" s="14" t="inlineStr">
        <is>
          <t>1X</t>
        </is>
      </c>
      <c r="H19" s="14" t="n"/>
      <c r="I19" s="26" t="n">
        <v>0.87</v>
      </c>
      <c r="J19" s="26" t="n">
        <v>0.87</v>
      </c>
      <c r="K19" s="14" t="n"/>
      <c r="L19" s="14" t="n"/>
      <c r="M19" s="14" t="n"/>
      <c r="N19" s="14" t="n"/>
      <c r="O19" s="51" t="n"/>
    </row>
    <row r="20" ht="15" customFormat="1" customHeight="1" s="10" thickBot="1">
      <c r="A20" s="20" t="inlineStr">
        <is>
          <t>KPIF Broker Self Service Subtotal</t>
        </is>
      </c>
      <c r="B20" s="28" t="n"/>
      <c r="C20" s="28" t="n"/>
      <c r="D20" s="28">
        <f>SUM(D18:D19)</f>
        <v/>
      </c>
      <c r="E20" s="28">
        <f>SUM(E18:E19)</f>
        <v/>
      </c>
      <c r="F20" s="28">
        <f>SUM(F18:F19)</f>
        <v/>
      </c>
      <c r="G20" s="28">
        <f>SUM(G18:G19)</f>
        <v/>
      </c>
      <c r="H20" s="28">
        <f>SUM(H18:H19)</f>
        <v/>
      </c>
      <c r="I20" s="28">
        <f>SUM(I18:I19)</f>
        <v/>
      </c>
      <c r="J20" s="28">
        <f>SUM(J18:J19)</f>
        <v/>
      </c>
      <c r="K20" s="28" t="n"/>
      <c r="L20" s="28" t="n"/>
      <c r="M20" s="28" t="n"/>
      <c r="N20" s="28" t="n"/>
      <c r="O20" s="28" t="n"/>
      <c r="P20" s="9" t="n"/>
    </row>
    <row r="21" ht="14" customFormat="1" customHeight="1" s="59" thickBot="1">
      <c r="A21" s="4" t="inlineStr">
        <is>
          <t>KPMC Integrations</t>
        </is>
      </c>
      <c r="B21" s="5" t="n"/>
      <c r="C21" s="5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</row>
    <row r="22" ht="15.5" customHeight="1" s="112" thickBot="1" thickTop="1">
      <c r="A22" s="11" t="inlineStr">
        <is>
          <t>Data Integration (DI)</t>
        </is>
      </c>
      <c r="B22" s="12" t="n">
        <v>45107</v>
      </c>
      <c r="C22" s="13" t="n"/>
      <c r="D22" s="14" t="n">
        <v>0.55</v>
      </c>
      <c r="E22" s="14" t="n">
        <v>0.55</v>
      </c>
      <c r="F22" s="14">
        <f>E22-D22</f>
        <v/>
      </c>
      <c r="G22" s="14" t="inlineStr">
        <is>
          <t>KPMC</t>
        </is>
      </c>
      <c r="H22" s="14" t="n"/>
      <c r="I22" s="14" t="n">
        <v>0.55</v>
      </c>
      <c r="J22" s="14" t="n">
        <v>0.55</v>
      </c>
      <c r="K22" s="15" t="n"/>
      <c r="L22" s="15" t="n"/>
      <c r="M22" s="18" t="n"/>
      <c r="N22" s="29" t="inlineStr">
        <is>
          <t xml:space="preserve">KPMC </t>
        </is>
      </c>
      <c r="O22" s="51">
        <f>C22+D22+L22</f>
        <v/>
      </c>
      <c r="P22" s="19" t="inlineStr">
        <is>
          <t>Gabriel confirmed $750K</t>
        </is>
      </c>
    </row>
    <row r="23" ht="15.5" customHeight="1" s="112" thickBot="1" thickTop="1">
      <c r="A23" s="11" t="inlineStr">
        <is>
          <t>QIR Broker</t>
        </is>
      </c>
      <c r="B23" s="12" t="n">
        <v>45107</v>
      </c>
      <c r="C23" s="13" t="n"/>
      <c r="D23" s="14" t="n">
        <v>0.176</v>
      </c>
      <c r="E23" s="14" t="n">
        <v>0.176</v>
      </c>
      <c r="F23" s="14">
        <f>E23-D23</f>
        <v/>
      </c>
      <c r="G23" s="14" t="inlineStr">
        <is>
          <t>KPMC</t>
        </is>
      </c>
      <c r="H23" s="14" t="n"/>
      <c r="I23" s="14" t="n">
        <v>0.176</v>
      </c>
      <c r="J23" s="14" t="n">
        <v>0.176</v>
      </c>
      <c r="K23" s="15" t="n"/>
      <c r="L23" s="15" t="n"/>
      <c r="M23" s="18" t="n"/>
      <c r="N23" s="29" t="inlineStr">
        <is>
          <t xml:space="preserve">KPMC </t>
        </is>
      </c>
      <c r="O23" s="51">
        <f>C23+D23+L23</f>
        <v/>
      </c>
      <c r="P23" s="19" t="inlineStr">
        <is>
          <t>Manoj and raja confirmed $176K</t>
        </is>
      </c>
    </row>
    <row r="24" ht="18" customHeight="1" s="112" thickBot="1" thickTop="1">
      <c r="A24" s="24" t="inlineStr">
        <is>
          <t xml:space="preserve">KPWA </t>
        </is>
      </c>
      <c r="B24" s="12" t="n">
        <v>45005</v>
      </c>
      <c r="C24" s="13" t="n">
        <v>1.371</v>
      </c>
      <c r="D24" s="26" t="n">
        <v>0.2</v>
      </c>
      <c r="E24" s="26" t="n">
        <v>0.2</v>
      </c>
      <c r="F24" s="14">
        <f>E24-D24</f>
        <v/>
      </c>
      <c r="G24" s="14" t="inlineStr">
        <is>
          <t>KPMC</t>
        </is>
      </c>
      <c r="H24" s="14" t="n"/>
      <c r="I24" s="26" t="n">
        <v>0.2</v>
      </c>
      <c r="J24" s="26" t="n">
        <v>0.2</v>
      </c>
      <c r="K24" s="14" t="n"/>
      <c r="L24" s="14" t="n"/>
      <c r="M24" s="14" t="n"/>
      <c r="N24" s="14" t="inlineStr">
        <is>
          <t>KPWA/KPMC</t>
        </is>
      </c>
      <c r="O24" s="51">
        <f>C24+D24+L24</f>
        <v/>
      </c>
      <c r="P24" s="19" t="inlineStr">
        <is>
          <t>Gabriel confirmed</t>
        </is>
      </c>
    </row>
    <row r="25" ht="24" customHeight="1" s="112" thickBot="1" thickTop="1">
      <c r="A25" s="20" t="inlineStr">
        <is>
          <t>KPMC Integrations Subtotal</t>
        </is>
      </c>
      <c r="B25" s="21" t="n"/>
      <c r="C25" s="21" t="n"/>
      <c r="D25" s="21">
        <f>SUM(D22:D24)</f>
        <v/>
      </c>
      <c r="E25" s="21">
        <f>SUM(E22:E24)</f>
        <v/>
      </c>
      <c r="F25" s="21">
        <f>SUM(F22:F23)</f>
        <v/>
      </c>
      <c r="G25" s="21">
        <f>SUM(G22:G23)</f>
        <v/>
      </c>
      <c r="H25" s="21">
        <f>SUM(H22:H23)</f>
        <v/>
      </c>
      <c r="I25" s="21">
        <f>SUM(I22:I23)</f>
        <v/>
      </c>
      <c r="J25" s="21">
        <f>SUM(J22:J23)</f>
        <v/>
      </c>
      <c r="K25" s="21">
        <f>SUM(K22:K23)</f>
        <v/>
      </c>
      <c r="L25" s="21" t="n">
        <v>0</v>
      </c>
      <c r="M25" s="22" t="n"/>
      <c r="N25" s="23" t="n"/>
      <c r="O25" s="23" t="n"/>
    </row>
    <row r="26" ht="15" customHeight="1" s="112" thickBot="1">
      <c r="A26" s="4" t="inlineStr">
        <is>
          <t>Other KPIF initiatives</t>
        </is>
      </c>
      <c r="B26" s="5" t="n"/>
      <c r="C26" s="5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7" t="n"/>
      <c r="N26" s="8" t="n"/>
      <c r="O26" s="7" t="n"/>
    </row>
    <row r="27" ht="15.5" customHeight="1" s="112" thickBot="1" thickTop="1">
      <c r="A27" s="24" t="inlineStr">
        <is>
          <t>JKP KPIF (Medicaid)</t>
        </is>
      </c>
      <c r="B27" s="25" t="n">
        <v>45128</v>
      </c>
      <c r="C27" s="13" t="n">
        <v>0.73</v>
      </c>
      <c r="D27" s="60" t="n">
        <v>0.2</v>
      </c>
      <c r="E27" s="26" t="n"/>
      <c r="F27" s="14">
        <f>E27-D27</f>
        <v/>
      </c>
      <c r="G27" s="14" t="inlineStr">
        <is>
          <t>JKP</t>
        </is>
      </c>
      <c r="H27" s="14" t="n"/>
      <c r="I27" s="26" t="n">
        <v>0.2</v>
      </c>
      <c r="J27" s="26" t="n">
        <v>0.2</v>
      </c>
      <c r="K27" s="14" t="n"/>
      <c r="L27" s="14" t="n"/>
      <c r="M27" s="14" t="n"/>
      <c r="N27" s="14" t="inlineStr">
        <is>
          <t>KPD</t>
        </is>
      </c>
      <c r="O27" s="51">
        <f>C27+D27+L27</f>
        <v/>
      </c>
    </row>
    <row r="28" ht="15.5" customHeight="1" s="112" thickBot="1" thickTop="1">
      <c r="A28" s="24" t="inlineStr">
        <is>
          <t>SMU Scrub</t>
        </is>
      </c>
      <c r="B28" s="12" t="n">
        <v>45231</v>
      </c>
      <c r="C28" s="13" t="n"/>
      <c r="D28" s="26" t="n">
        <v>0.105</v>
      </c>
      <c r="E28" s="26" t="n"/>
      <c r="F28" s="14">
        <f>E28-D28</f>
        <v/>
      </c>
      <c r="G28" s="14" t="n"/>
      <c r="H28" s="14" t="n"/>
      <c r="I28" s="26" t="n">
        <v>0.105</v>
      </c>
      <c r="J28" s="26" t="n">
        <v>0.105</v>
      </c>
      <c r="K28" s="14" t="n"/>
      <c r="L28" s="14" t="n"/>
      <c r="M28" s="14" t="n"/>
      <c r="N28" s="14" t="n"/>
      <c r="O28" s="51" t="n"/>
      <c r="P28" s="19" t="inlineStr">
        <is>
          <t>Pending funding from MA (might move to 2024)</t>
        </is>
      </c>
    </row>
    <row r="29" ht="24" customHeight="1" s="112" thickBot="1" thickTop="1">
      <c r="A29" s="20" t="inlineStr">
        <is>
          <t>Other KPIF initiatives Subtotal</t>
        </is>
      </c>
      <c r="B29" s="21" t="n"/>
      <c r="C29" s="21" t="n"/>
      <c r="D29" s="21">
        <f>SUM(D27:D28)</f>
        <v/>
      </c>
      <c r="E29" s="21">
        <f>SUM(E27:E28)</f>
        <v/>
      </c>
      <c r="F29" s="21">
        <f>SUM(F27:F28)</f>
        <v/>
      </c>
      <c r="G29" s="21" t="n"/>
      <c r="H29" s="21">
        <f>SUM(#REF!)</f>
        <v/>
      </c>
      <c r="I29" s="21">
        <f>SUM(I27:I28)</f>
        <v/>
      </c>
      <c r="J29" s="21">
        <f>SUM(J27:J28)</f>
        <v/>
      </c>
      <c r="K29" s="21">
        <f>SUM(K27:K28)</f>
        <v/>
      </c>
      <c r="L29" s="21">
        <f>SUM(L27:L28)</f>
        <v/>
      </c>
      <c r="M29" s="22">
        <f>SUM(#REF!)</f>
        <v/>
      </c>
      <c r="N29" s="23">
        <f>SUM(#REF!)</f>
        <v/>
      </c>
      <c r="O29" s="30" t="n"/>
    </row>
    <row r="30" ht="15" customHeight="1" s="112" thickBot="1">
      <c r="A30" s="4" t="inlineStr">
        <is>
          <t>ALMs and Infrastructure</t>
        </is>
      </c>
      <c r="B30" s="5" t="n"/>
      <c r="C30" s="5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7" t="n"/>
      <c r="N30" s="8" t="n"/>
      <c r="O30" s="7" t="n"/>
    </row>
    <row r="31" ht="15.5" customHeight="1" s="112" thickBot="1" thickTop="1">
      <c r="A31" s="11" t="inlineStr">
        <is>
          <t xml:space="preserve">SMU ALM </t>
        </is>
      </c>
      <c r="B31" s="12" t="n">
        <v>45160</v>
      </c>
      <c r="C31" s="13" t="n"/>
      <c r="D31" s="14" t="n">
        <v>0.97</v>
      </c>
      <c r="E31" s="14" t="n">
        <v>0.97</v>
      </c>
      <c r="F31" s="14">
        <f>E31-D31</f>
        <v/>
      </c>
      <c r="G31" s="14" t="inlineStr">
        <is>
          <t>ALM</t>
        </is>
      </c>
      <c r="H31" s="14" t="n"/>
      <c r="I31" s="14" t="n">
        <v>0.97</v>
      </c>
      <c r="J31" s="14" t="n">
        <v>0.97</v>
      </c>
      <c r="K31" s="14" t="n"/>
      <c r="L31" s="14" t="n"/>
      <c r="M31" s="14" t="inlineStr">
        <is>
          <t>ALM</t>
        </is>
      </c>
      <c r="N31" s="14" t="inlineStr">
        <is>
          <t>ALM</t>
        </is>
      </c>
      <c r="O31" s="51" t="n"/>
    </row>
    <row r="32" ht="15.5" customHeight="1" s="112" thickBot="1" thickTop="1">
      <c r="A32" s="11" t="inlineStr">
        <is>
          <t>AMT ALM (server refresh)</t>
        </is>
      </c>
      <c r="B32" s="12" t="n">
        <v>45130</v>
      </c>
      <c r="C32" s="51" t="n"/>
      <c r="D32" s="14" t="n">
        <v>0.132</v>
      </c>
      <c r="E32" s="14" t="n">
        <v>0.132</v>
      </c>
      <c r="F32" s="14" t="n"/>
      <c r="G32" s="14" t="inlineStr">
        <is>
          <t>ALM</t>
        </is>
      </c>
      <c r="H32" s="14" t="n"/>
      <c r="I32" s="14" t="n"/>
      <c r="J32" s="14" t="n"/>
      <c r="K32" s="14" t="n"/>
      <c r="L32" s="14" t="n"/>
      <c r="M32" s="14" t="n"/>
      <c r="N32" s="14" t="n"/>
      <c r="O32" s="51" t="n"/>
    </row>
    <row r="33" ht="15.5" customHeight="1" s="112" thickBot="1" thickTop="1">
      <c r="A33" s="11" t="inlineStr">
        <is>
          <t>SMU ILM</t>
        </is>
      </c>
      <c r="B33" s="12" t="n">
        <v>45160</v>
      </c>
      <c r="C33" s="51" t="n"/>
      <c r="D33" s="14" t="n">
        <v>0.147</v>
      </c>
      <c r="E33" s="14" t="n">
        <v>0.147</v>
      </c>
      <c r="F33" s="14" t="n"/>
      <c r="G33" s="14" t="inlineStr">
        <is>
          <t>ILM</t>
        </is>
      </c>
      <c r="H33" s="14" t="n"/>
      <c r="I33" s="14" t="n">
        <v>0.147</v>
      </c>
      <c r="J33" s="14" t="n">
        <v>0.147</v>
      </c>
      <c r="K33" s="14" t="n"/>
      <c r="L33" s="14" t="n"/>
      <c r="M33" s="14" t="n"/>
      <c r="N33" s="14" t="n"/>
      <c r="O33" s="51" t="n"/>
    </row>
    <row r="34" ht="24" customHeight="1" s="112" thickBot="1" thickTop="1">
      <c r="A34" s="20" t="inlineStr">
        <is>
          <t>ALMs and Infrastructure Subtotal</t>
        </is>
      </c>
      <c r="B34" s="31" t="n"/>
      <c r="C34" s="31" t="n"/>
      <c r="D34" s="21">
        <f>SUM(D31:D33)</f>
        <v/>
      </c>
      <c r="E34" s="21">
        <f>SUM(E31:E33)</f>
        <v/>
      </c>
      <c r="F34" s="21">
        <f>SUM(F31:F31)</f>
        <v/>
      </c>
      <c r="G34" s="21">
        <f>SUM(G31:G31)</f>
        <v/>
      </c>
      <c r="H34" s="21" t="n">
        <v>0</v>
      </c>
      <c r="I34" s="21">
        <f>SUM(I31:I33)</f>
        <v/>
      </c>
      <c r="J34" s="21">
        <f>SUM(J31:J33)</f>
        <v/>
      </c>
      <c r="K34" s="21" t="n">
        <v>0</v>
      </c>
      <c r="L34" s="21" t="n">
        <v>0</v>
      </c>
      <c r="M34" s="22" t="n"/>
      <c r="N34" s="23" t="inlineStr">
        <is>
          <t>ALM</t>
        </is>
      </c>
      <c r="O34" s="30" t="n"/>
    </row>
    <row r="35" ht="15" customHeight="1" s="112" thickBot="1">
      <c r="A35" s="32" t="inlineStr">
        <is>
          <t>KPIF Portfolio 2023 Totals</t>
        </is>
      </c>
      <c r="B35" s="33" t="n"/>
      <c r="C35" s="33" t="n"/>
      <c r="D35" s="34">
        <f>SUM(D8,D15,D20,D25,D29,D34)</f>
        <v/>
      </c>
      <c r="E35" s="34">
        <f>SUM(E8,E15,E20,E25,E29,E34)</f>
        <v/>
      </c>
      <c r="F35" s="34">
        <f>SUM(F8,F15,F20,F25,F29,F34)</f>
        <v/>
      </c>
      <c r="G35" s="34">
        <f>SUM(G8,G15,G20,G25,G29,G34)</f>
        <v/>
      </c>
      <c r="H35" s="34">
        <f>SUM(H8,H15,H20,H25,H29,H34)</f>
        <v/>
      </c>
      <c r="I35" s="34">
        <f>SUM(I8,I15,I20,I25,I29,I34)</f>
        <v/>
      </c>
      <c r="J35" s="34">
        <f>SUM(J8,J15,J20,J25,J29,J34)</f>
        <v/>
      </c>
      <c r="K35" s="34">
        <f>SUM(K8,K15,K20,K25,K29,K34)</f>
        <v/>
      </c>
      <c r="L35" s="34">
        <f>SUM(L8,L15,L20,L25,L29,L34)</f>
        <v/>
      </c>
      <c r="M35" s="34">
        <f>SUM(M8,M15,M25,M29,M34)</f>
        <v/>
      </c>
      <c r="N35" s="34">
        <f>SUM(N8,N15,N25,N29,N34)</f>
        <v/>
      </c>
      <c r="O35" s="34">
        <f>SUM(O8,O15,O25,O29,O34)</f>
        <v/>
      </c>
    </row>
    <row r="38">
      <c r="O38">
        <f>0.2*11</f>
        <v/>
      </c>
    </row>
  </sheetData>
  <mergeCells count="11">
    <mergeCell ref="C1:C2"/>
    <mergeCell ref="D1:D2"/>
    <mergeCell ref="G1:G2"/>
    <mergeCell ref="E1:E2"/>
    <mergeCell ref="M1:M2"/>
    <mergeCell ref="I1:I2"/>
    <mergeCell ref="L1:L2"/>
    <mergeCell ref="J1:J2"/>
    <mergeCell ref="H1:H2"/>
    <mergeCell ref="N1:N2"/>
    <mergeCell ref="A1:A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A1" sqref="A1:I9"/>
    </sheetView>
  </sheetViews>
  <sheetFormatPr baseColWidth="8" defaultRowHeight="14.5" outlineLevelCol="0"/>
  <cols>
    <col width="40.81640625" customWidth="1" style="112" min="1" max="1"/>
    <col width="16.1796875" bestFit="1" customWidth="1" style="112" min="2" max="2"/>
    <col width="11" bestFit="1" customWidth="1" style="112" min="3" max="3"/>
    <col width="9" bestFit="1" customWidth="1" style="112" min="4" max="4"/>
    <col width="12.54296875" bestFit="1" customWidth="1" style="112" min="5" max="5"/>
    <col width="12.453125" bestFit="1" customWidth="1" style="112" min="6" max="6"/>
    <col width="9.26953125" bestFit="1" customWidth="1" style="112" min="7" max="7"/>
    <col width="18" customWidth="1" style="112" min="8" max="8"/>
    <col width="59" customWidth="1" style="112" min="9" max="9"/>
  </cols>
  <sheetData>
    <row r="1" ht="42" customHeight="1" s="112">
      <c r="A1" s="103" t="inlineStr">
        <is>
          <t>Scope Category</t>
        </is>
      </c>
      <c r="B1" s="73" t="inlineStr">
        <is>
          <t>Funding Source</t>
        </is>
      </c>
      <c r="C1" s="74" t="inlineStr">
        <is>
          <t>KPIF 2023 Allocation</t>
        </is>
      </c>
      <c r="D1" s="74" t="inlineStr">
        <is>
          <t>Actuals through May</t>
        </is>
      </c>
      <c r="E1" s="74" t="inlineStr">
        <is>
          <t>ETC
(Estimate to Complete)</t>
        </is>
      </c>
      <c r="F1" s="74" t="inlineStr">
        <is>
          <t>EAC
(Estimate at Completion)</t>
        </is>
      </c>
      <c r="G1" s="101" t="inlineStr">
        <is>
          <t>Variance</t>
        </is>
      </c>
      <c r="H1" s="74" t="inlineStr">
        <is>
          <t>Conf. Level</t>
        </is>
      </c>
      <c r="I1" s="101" t="inlineStr">
        <is>
          <t>Comments</t>
        </is>
      </c>
    </row>
    <row r="2" ht="15" customHeight="1" s="112" thickBot="1">
      <c r="A2" s="104" t="n"/>
      <c r="B2" s="65" t="n"/>
      <c r="C2" s="75" t="inlineStr">
        <is>
          <t>(A)</t>
        </is>
      </c>
      <c r="D2" s="75" t="inlineStr">
        <is>
          <t>(B)</t>
        </is>
      </c>
      <c r="E2" s="75" t="inlineStr">
        <is>
          <t>(C)</t>
        </is>
      </c>
      <c r="F2" s="75" t="inlineStr">
        <is>
          <t>(D=B+C)</t>
        </is>
      </c>
      <c r="G2" s="102" t="n"/>
      <c r="H2" s="75" t="n"/>
      <c r="I2" s="102" t="n"/>
    </row>
    <row r="3" ht="25.5" customHeight="1" s="112" thickBot="1">
      <c r="A3" s="57" t="inlineStr">
        <is>
          <t>Run and Manage (2024 Go-to-Market)</t>
        </is>
      </c>
      <c r="B3" s="58" t="inlineStr">
        <is>
          <t>KPIF/PAC</t>
        </is>
      </c>
      <c r="C3" s="113" t="n">
        <v>5530</v>
      </c>
      <c r="D3" s="114" t="n">
        <v>1973</v>
      </c>
      <c r="E3" s="114">
        <f>F3-D3</f>
        <v/>
      </c>
      <c r="F3" s="114" t="n">
        <v>5530</v>
      </c>
      <c r="G3" s="115">
        <f>C3-F3</f>
        <v/>
      </c>
      <c r="H3" s="116" t="inlineStr">
        <is>
          <t>Medium
(Product Roadmap)</t>
        </is>
      </c>
      <c r="I3" s="113" t="n"/>
    </row>
    <row r="4" ht="25.5" customHeight="1" s="112" thickBot="1">
      <c r="A4" s="53" t="inlineStr">
        <is>
          <t>Automate Web Based Broker Application Submission</t>
        </is>
      </c>
      <c r="B4" s="54" t="inlineStr">
        <is>
          <t>KPIF/PAC</t>
        </is>
      </c>
      <c r="C4" s="117" t="n">
        <v>200</v>
      </c>
      <c r="D4" s="118" t="n">
        <v>72</v>
      </c>
      <c r="E4" s="118">
        <f>F4-D4</f>
        <v/>
      </c>
      <c r="F4" s="118" t="n">
        <v>200</v>
      </c>
      <c r="G4" s="119">
        <f>C4-F4</f>
        <v/>
      </c>
      <c r="H4" s="120" t="inlineStr">
        <is>
          <t>High
(Iteration)</t>
        </is>
      </c>
      <c r="I4" s="121" t="inlineStr">
        <is>
          <t>Expand automated application submission from eHealth for all regions (except HI); currently only CA has this capability.</t>
        </is>
      </c>
    </row>
    <row r="5" ht="25.5" customHeight="1" s="112" thickBot="1">
      <c r="A5" s="57" t="inlineStr">
        <is>
          <t>Paperless Delivery for KPIF Correspondences</t>
        </is>
      </c>
      <c r="B5" s="58" t="inlineStr">
        <is>
          <t>KPIF/PAC</t>
        </is>
      </c>
      <c r="C5" s="113" t="n">
        <v>200</v>
      </c>
      <c r="D5" s="114" t="n">
        <v>28</v>
      </c>
      <c r="E5" s="114" t="n">
        <v>227</v>
      </c>
      <c r="F5" s="114">
        <f>D5+E5</f>
        <v/>
      </c>
      <c r="G5" s="115">
        <f>C5-F5</f>
        <v/>
      </c>
      <c r="H5" s="116" t="inlineStr">
        <is>
          <t>Medium
(Product Roadmap)</t>
        </is>
      </c>
      <c r="I5" s="122" t="inlineStr">
        <is>
          <t>Completion of the product vision phase resulted a higher LOE from EPP systems</t>
        </is>
      </c>
    </row>
    <row r="6" ht="25.5" customHeight="1" s="112" thickBot="1">
      <c r="A6" s="53" t="inlineStr">
        <is>
          <t>Enhanced Direct Enrollment Single Sign On</t>
        </is>
      </c>
      <c r="B6" s="54" t="inlineStr">
        <is>
          <t>KPIF/PAC</t>
        </is>
      </c>
      <c r="C6" s="117" t="n">
        <v>120</v>
      </c>
      <c r="D6" s="118" t="n">
        <v>105</v>
      </c>
      <c r="E6" s="118" t="n">
        <v>15</v>
      </c>
      <c r="F6" s="118">
        <f>D6+E6</f>
        <v/>
      </c>
      <c r="G6" s="119">
        <f>C6-F6</f>
        <v/>
      </c>
      <c r="H6" s="120" t="inlineStr">
        <is>
          <t>High
(Iteration)</t>
        </is>
      </c>
      <c r="I6" s="121" t="inlineStr">
        <is>
          <t xml:space="preserve">Complete Single Sign On testing and implementation for National Consumer Sales. Continuation of work started in 2022. </t>
        </is>
      </c>
    </row>
    <row r="7" ht="25.5" customHeight="1" s="112" thickBot="1">
      <c r="A7" s="57" t="inlineStr">
        <is>
          <t>Create Online Spanish-Language Application Experience</t>
        </is>
      </c>
      <c r="B7" s="58" t="inlineStr">
        <is>
          <t>KPIF/PAC</t>
        </is>
      </c>
      <c r="C7" s="113" t="n">
        <v>500</v>
      </c>
      <c r="D7" s="114" t="n">
        <v>195</v>
      </c>
      <c r="E7" s="114" t="n">
        <v>205</v>
      </c>
      <c r="F7" s="114">
        <f>D7+E7</f>
        <v/>
      </c>
      <c r="G7" s="115">
        <f>C7-F7</f>
        <v/>
      </c>
      <c r="H7" s="116" t="inlineStr">
        <is>
          <t>Medium
(Product Roadmap)</t>
        </is>
      </c>
      <c r="I7" s="122" t="inlineStr">
        <is>
          <t>Spanish Decision Letters deferred to 2024. Included in 2024 MYP</t>
        </is>
      </c>
    </row>
    <row r="8" ht="25.5" customHeight="1" s="112" thickBot="1">
      <c r="A8" s="53" t="inlineStr">
        <is>
          <t>Other CRs and Enhancements</t>
        </is>
      </c>
      <c r="B8" s="54" t="inlineStr">
        <is>
          <t>KPIF/PAC</t>
        </is>
      </c>
      <c r="C8" s="117" t="n">
        <v>280</v>
      </c>
      <c r="D8" s="118" t="n">
        <v>40</v>
      </c>
      <c r="E8" s="119" t="n">
        <v>285</v>
      </c>
      <c r="F8" s="119">
        <f>D8+E8</f>
        <v/>
      </c>
      <c r="G8" s="119">
        <f>C8-F8</f>
        <v/>
      </c>
      <c r="H8" s="120" t="inlineStr">
        <is>
          <t>Medium
(Product Roadmap)</t>
        </is>
      </c>
      <c r="I8" s="121" t="inlineStr">
        <is>
          <t>Business to prioritize Compliance/Regulatory and consumer experience improvement needs.</t>
        </is>
      </c>
    </row>
    <row r="9" ht="21.75" customHeight="1" s="112" thickBot="1">
      <c r="A9" s="109" t="inlineStr">
        <is>
          <t>KPIF/PAC Sub-Total</t>
        </is>
      </c>
      <c r="B9" s="110" t="n"/>
      <c r="C9" s="124">
        <f>SUM(C3:C8)</f>
        <v/>
      </c>
      <c r="D9" s="125">
        <f>SUM(D3:D8)</f>
        <v/>
      </c>
      <c r="E9" s="125">
        <f>F9-D9</f>
        <v/>
      </c>
      <c r="F9" s="125">
        <f>SUM(F3:F8)</f>
        <v/>
      </c>
      <c r="G9" s="126">
        <f>SUM(G3:G8)</f>
        <v/>
      </c>
      <c r="H9" s="127" t="n"/>
      <c r="I9" s="128" t="n"/>
    </row>
    <row r="10">
      <c r="D10" s="129">
        <f>D16-D9</f>
        <v/>
      </c>
    </row>
    <row r="16">
      <c r="D16" t="n">
        <v>2418</v>
      </c>
    </row>
    <row r="17">
      <c r="D17" s="129">
        <f>SUM(D9:D16)</f>
        <v/>
      </c>
    </row>
  </sheetData>
  <mergeCells count="4">
    <mergeCell ref="I1:I2"/>
    <mergeCell ref="A9:B9"/>
    <mergeCell ref="G1:G2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6"/>
  <sheetViews>
    <sheetView zoomScale="120" zoomScaleNormal="120" workbookViewId="0">
      <selection activeCell="F19" sqref="F19"/>
    </sheetView>
  </sheetViews>
  <sheetFormatPr baseColWidth="8" defaultRowHeight="14.5" outlineLevelCol="0"/>
  <cols>
    <col width="51.7265625" customWidth="1" style="112" min="1" max="1"/>
    <col width="16.1796875" bestFit="1" customWidth="1" style="112" min="2" max="2"/>
    <col width="11" bestFit="1" customWidth="1" style="112" min="3" max="3"/>
    <col width="9" bestFit="1" customWidth="1" style="112" min="4" max="4"/>
    <col width="12.54296875" bestFit="1" customWidth="1" style="112" min="5" max="5"/>
    <col width="12.453125" bestFit="1" customWidth="1" style="112" min="6" max="6"/>
    <col width="9.26953125" bestFit="1" customWidth="1" style="112" min="7" max="7"/>
    <col width="23.1796875" customWidth="1" style="112" min="8" max="8"/>
    <col width="59" customWidth="1" style="112" min="9" max="9"/>
  </cols>
  <sheetData>
    <row r="1" ht="42" customHeight="1" s="112">
      <c r="A1" s="103" t="inlineStr">
        <is>
          <t>Scope Category</t>
        </is>
      </c>
      <c r="B1" s="73" t="inlineStr">
        <is>
          <t>Funding Source</t>
        </is>
      </c>
      <c r="C1" s="74" t="inlineStr">
        <is>
          <t>KPIF 2023 Allocation</t>
        </is>
      </c>
      <c r="D1" s="74" t="inlineStr">
        <is>
          <t>Actuals through April</t>
        </is>
      </c>
      <c r="E1" s="74" t="inlineStr">
        <is>
          <t>ETC
(Estimate to Complete)</t>
        </is>
      </c>
      <c r="F1" s="74" t="inlineStr">
        <is>
          <t>EAC
(Estimate at Completion)</t>
        </is>
      </c>
      <c r="G1" s="101" t="inlineStr">
        <is>
          <t>Variance</t>
        </is>
      </c>
      <c r="H1" s="74" t="inlineStr">
        <is>
          <t>Conf. Level</t>
        </is>
      </c>
      <c r="I1" s="101" t="inlineStr">
        <is>
          <t>Comments</t>
        </is>
      </c>
    </row>
    <row r="2" ht="15" customHeight="1" s="112" thickBot="1">
      <c r="A2" s="104" t="n"/>
      <c r="B2" s="65" t="n"/>
      <c r="C2" s="75" t="inlineStr">
        <is>
          <t>(A)</t>
        </is>
      </c>
      <c r="D2" s="75" t="inlineStr">
        <is>
          <t>(B)</t>
        </is>
      </c>
      <c r="E2" s="75" t="inlineStr">
        <is>
          <t>(C)</t>
        </is>
      </c>
      <c r="F2" s="75" t="inlineStr">
        <is>
          <t>(D=B+C)</t>
        </is>
      </c>
      <c r="G2" s="102" t="n"/>
      <c r="H2" s="75" t="n"/>
      <c r="I2" s="102" t="n"/>
    </row>
    <row r="3" ht="25.5" customHeight="1" s="112" thickBot="1">
      <c r="A3" s="57" t="inlineStr">
        <is>
          <t>2024 Go-to-Market: Open Enrollment (OE)</t>
        </is>
      </c>
      <c r="B3" s="58" t="inlineStr">
        <is>
          <t>KPIF/PAC</t>
        </is>
      </c>
      <c r="C3" s="113" t="n">
        <v>3950</v>
      </c>
      <c r="D3" s="114" t="n">
        <v>526</v>
      </c>
      <c r="E3" s="114">
        <f>F3-D3</f>
        <v/>
      </c>
      <c r="F3" s="114" t="n">
        <v>3950</v>
      </c>
      <c r="G3" s="114">
        <f>C3-F3</f>
        <v/>
      </c>
      <c r="H3" s="116" t="inlineStr">
        <is>
          <t>Medium
(Product Roadmap)</t>
        </is>
      </c>
      <c r="I3" s="130" t="n"/>
    </row>
    <row r="4" ht="25.5" customHeight="1" s="112" thickBot="1">
      <c r="A4" s="53" t="inlineStr">
        <is>
          <t>2024 Go-to-Market: Renewal</t>
        </is>
      </c>
      <c r="B4" s="54" t="inlineStr">
        <is>
          <t>KPIF/PAC</t>
        </is>
      </c>
      <c r="C4" s="117" t="n">
        <v>790</v>
      </c>
      <c r="D4" s="118" t="n">
        <v>655</v>
      </c>
      <c r="E4" s="118">
        <f>F4-D4</f>
        <v/>
      </c>
      <c r="F4" s="118" t="n">
        <v>790</v>
      </c>
      <c r="G4" s="118">
        <f>C4-F4</f>
        <v/>
      </c>
      <c r="H4" s="120" t="inlineStr">
        <is>
          <t>Medium
(Product Roadmap)</t>
        </is>
      </c>
      <c r="I4" s="121" t="n"/>
    </row>
    <row r="5" ht="25.5" customHeight="1" s="112" thickBot="1">
      <c r="A5" s="57" t="inlineStr">
        <is>
          <t>2024 Go-to-Market: Non OE Regulatory and Compliances</t>
        </is>
      </c>
      <c r="B5" s="58" t="inlineStr">
        <is>
          <t>KPIF/PAC</t>
        </is>
      </c>
      <c r="C5" s="113" t="n">
        <v>790</v>
      </c>
      <c r="D5" s="114" t="n">
        <v>343</v>
      </c>
      <c r="E5" s="114">
        <f>F5-D5</f>
        <v/>
      </c>
      <c r="F5" s="114" t="n">
        <v>790</v>
      </c>
      <c r="G5" s="114">
        <f>C5-F5</f>
        <v/>
      </c>
      <c r="H5" s="116" t="inlineStr">
        <is>
          <t>Medium
(Product Roadmap)</t>
        </is>
      </c>
      <c r="I5" s="130" t="n"/>
    </row>
    <row r="6" ht="15" customHeight="1" s="112" thickBot="1">
      <c r="A6" s="109" t="inlineStr">
        <is>
          <t>Run and Manage (2024 Go-to-Market) Sub-Total</t>
        </is>
      </c>
      <c r="B6" s="110" t="n"/>
      <c r="C6" s="124">
        <f>SUM(C3:C5)</f>
        <v/>
      </c>
      <c r="D6" s="125">
        <f>SUM(D3:D5)</f>
        <v/>
      </c>
      <c r="E6" s="125">
        <f>SUM(E3:E5)</f>
        <v/>
      </c>
      <c r="F6" s="125">
        <f>SUM(F3:F5)</f>
        <v/>
      </c>
      <c r="G6" s="125">
        <f>SUM(G3:G5)</f>
        <v/>
      </c>
      <c r="H6" s="127" t="n"/>
      <c r="I6" s="128" t="n"/>
    </row>
    <row r="7" ht="25.5" customHeight="1" s="112" thickBot="1">
      <c r="A7" s="57" t="inlineStr">
        <is>
          <t>Other CRs and Enhancements</t>
        </is>
      </c>
      <c r="B7" s="58" t="inlineStr">
        <is>
          <t>KPIF/PAC</t>
        </is>
      </c>
      <c r="C7" s="113" t="n">
        <v>280</v>
      </c>
      <c r="D7" s="114" t="n">
        <v>15</v>
      </c>
      <c r="E7" s="114" t="n">
        <v>310</v>
      </c>
      <c r="F7" s="114" t="n">
        <v>325</v>
      </c>
      <c r="G7" s="115">
        <f>C7-F7</f>
        <v/>
      </c>
      <c r="H7" s="116" t="inlineStr">
        <is>
          <t>Medium
(Product Roadmap)</t>
        </is>
      </c>
      <c r="I7" s="122" t="inlineStr">
        <is>
          <t>Business to prioritize Compliance/Regulatory and consumer experience improvement needs.</t>
        </is>
      </c>
    </row>
    <row r="8" ht="25.5" customHeight="1" s="112" thickBot="1">
      <c r="A8" s="53" t="inlineStr">
        <is>
          <t>Automate Web Based Broker Application Submission</t>
        </is>
      </c>
      <c r="B8" s="54" t="inlineStr">
        <is>
          <t>KPIF/PAC</t>
        </is>
      </c>
      <c r="C8" s="117" t="n">
        <v>200</v>
      </c>
      <c r="D8" s="118" t="n">
        <v>72</v>
      </c>
      <c r="E8" s="118">
        <f>F8-D8</f>
        <v/>
      </c>
      <c r="F8" s="118" t="n">
        <v>200</v>
      </c>
      <c r="G8" s="119">
        <f>C8-F8</f>
        <v/>
      </c>
      <c r="H8" s="120" t="inlineStr">
        <is>
          <t>High
(Iteration)</t>
        </is>
      </c>
      <c r="I8" s="121" t="inlineStr">
        <is>
          <t>Expand automated application submission from eHealth for all regions (except HI); currently only CA has this capability.</t>
        </is>
      </c>
    </row>
    <row r="9" ht="25.5" customHeight="1" s="112" thickBot="1">
      <c r="A9" s="57" t="inlineStr">
        <is>
          <t>Paperless Delivery for KPIF Correspondences</t>
        </is>
      </c>
      <c r="B9" s="58" t="inlineStr">
        <is>
          <t>KPIF/PAC</t>
        </is>
      </c>
      <c r="C9" s="113" t="n">
        <v>200</v>
      </c>
      <c r="D9" s="114" t="n">
        <v>28</v>
      </c>
      <c r="E9" s="114" t="n">
        <v>227</v>
      </c>
      <c r="F9" s="114" t="n">
        <v>255</v>
      </c>
      <c r="G9" s="115">
        <f>C9-F9</f>
        <v/>
      </c>
      <c r="H9" s="116" t="inlineStr">
        <is>
          <t>Medium
(Product Roadmap)</t>
        </is>
      </c>
      <c r="I9" s="122" t="inlineStr">
        <is>
          <t>Provide applicants the ability to select a paperless correspondence option for invoices and renewal notifications while applying online.</t>
        </is>
      </c>
    </row>
    <row r="10" ht="25.5" customHeight="1" s="112" thickBot="1">
      <c r="A10" s="53" t="inlineStr">
        <is>
          <t>Enhanced Direct Enrollment Single Sign On</t>
        </is>
      </c>
      <c r="B10" s="54" t="inlineStr">
        <is>
          <t>KPIF/PAC</t>
        </is>
      </c>
      <c r="C10" s="117" t="n">
        <v>120</v>
      </c>
      <c r="D10" s="118" t="n">
        <v>96</v>
      </c>
      <c r="E10" s="118">
        <f>F10-D10</f>
        <v/>
      </c>
      <c r="F10" s="118" t="n">
        <v>120</v>
      </c>
      <c r="G10" s="118">
        <f>C10-F10</f>
        <v/>
      </c>
      <c r="H10" s="120" t="inlineStr">
        <is>
          <t>High
(Iteration)</t>
        </is>
      </c>
      <c r="I10" s="121" t="inlineStr">
        <is>
          <t xml:space="preserve">Complete Single Sign On testing and implementation for National Consumer Sales. Continuation of work started in 2022. </t>
        </is>
      </c>
    </row>
    <row r="11" ht="25.5" customHeight="1" s="112" thickBot="1">
      <c r="A11" s="57" t="inlineStr">
        <is>
          <t>Create Online Spanish-Language Application Experience</t>
        </is>
      </c>
      <c r="B11" s="58" t="inlineStr">
        <is>
          <t>KPIF/PAC</t>
        </is>
      </c>
      <c r="C11" s="113" t="n">
        <v>500</v>
      </c>
      <c r="D11" s="114" t="n">
        <v>122</v>
      </c>
      <c r="E11" s="114">
        <f>F11-D11</f>
        <v/>
      </c>
      <c r="F11" s="114" t="n">
        <v>400</v>
      </c>
      <c r="G11" s="114">
        <f>C11-F11</f>
        <v/>
      </c>
      <c r="H11" s="116" t="inlineStr">
        <is>
          <t>Medium
(Product Roadmap)</t>
        </is>
      </c>
      <c r="I11" s="122" t="inlineStr">
        <is>
          <t xml:space="preserve">To improve the percentage of Spanish-language applicants that complete an application online. </t>
        </is>
      </c>
    </row>
    <row r="12" ht="21.75" customHeight="1" s="112" thickBot="1">
      <c r="A12" s="109" t="inlineStr">
        <is>
          <t>Non Run and Manage Sub-Total</t>
        </is>
      </c>
      <c r="B12" s="110" t="n"/>
      <c r="C12" s="124">
        <f>SUM(C7:C11)</f>
        <v/>
      </c>
      <c r="D12" s="124">
        <f>SUM(D7:D11)</f>
        <v/>
      </c>
      <c r="E12" s="124">
        <f>SUM(E7:E11)</f>
        <v/>
      </c>
      <c r="F12" s="124">
        <f>SUM(F7:F11)</f>
        <v/>
      </c>
      <c r="G12" s="124">
        <f>SUM(G7:G11)</f>
        <v/>
      </c>
      <c r="H12" s="127" t="n"/>
      <c r="I12" s="128" t="n"/>
    </row>
    <row r="13" ht="21.75" customHeight="1" s="112" thickBot="1">
      <c r="A13" s="55" t="inlineStr">
        <is>
          <t>2023 KPIF/PAC funded 2023 Total</t>
        </is>
      </c>
      <c r="B13" s="55" t="n"/>
      <c r="C13" s="123">
        <f>C6+C12</f>
        <v/>
      </c>
      <c r="D13" s="123">
        <f>D6+D12</f>
        <v/>
      </c>
      <c r="E13" s="123">
        <f>E6+E12</f>
        <v/>
      </c>
      <c r="F13" s="123">
        <f>F6+F12</f>
        <v/>
      </c>
      <c r="G13" s="123">
        <f>G6+G12</f>
        <v/>
      </c>
      <c r="H13" s="123">
        <f>H6+H12</f>
        <v/>
      </c>
      <c r="I13" s="56" t="n"/>
    </row>
    <row r="14" ht="25.5" customHeight="1" s="112" thickBot="1">
      <c r="A14" s="57" t="inlineStr">
        <is>
          <t xml:space="preserve">KPIF Broker Self-Service </t>
        </is>
      </c>
      <c r="B14" s="58" t="inlineStr">
        <is>
          <t>1X</t>
        </is>
      </c>
      <c r="C14" s="114" t="n">
        <v>870</v>
      </c>
      <c r="D14" s="114" t="n">
        <v>0</v>
      </c>
      <c r="E14" s="114">
        <f>F14-D14</f>
        <v/>
      </c>
      <c r="F14" s="114" t="n">
        <v>870</v>
      </c>
      <c r="G14" s="114">
        <f>C14-F14</f>
        <v/>
      </c>
      <c r="H14" s="116" t="inlineStr">
        <is>
          <t>Medium
(Product Roadmap)</t>
        </is>
      </c>
      <c r="I14" s="131" t="inlineStr">
        <is>
          <t>KPIF business confirmed we will utilize $870K 1X funding to support the program.</t>
        </is>
      </c>
    </row>
    <row r="15" ht="25.5" customHeight="1" s="112" thickBot="1">
      <c r="A15" s="53" t="inlineStr">
        <is>
          <t>KPIF Broker Self-Service CCPE</t>
        </is>
      </c>
      <c r="B15" s="54" t="inlineStr">
        <is>
          <t>CCPE</t>
        </is>
      </c>
      <c r="C15" s="118" t="n">
        <v>1230</v>
      </c>
      <c r="D15" s="118" t="n">
        <v>35</v>
      </c>
      <c r="E15" s="118">
        <f>F15-D15</f>
        <v/>
      </c>
      <c r="F15" s="118" t="n">
        <v>1230</v>
      </c>
      <c r="G15" s="118">
        <f>C15-F15</f>
        <v/>
      </c>
      <c r="H15" s="120" t="inlineStr">
        <is>
          <t>Medium
(Product Roadmap)</t>
        </is>
      </c>
      <c r="I15" s="121" t="inlineStr">
        <is>
          <t>CCPE will contribute up to $1,230K</t>
        </is>
      </c>
    </row>
    <row r="16" ht="22.5" customHeight="1" s="112" thickBot="1">
      <c r="A16" s="55" t="inlineStr">
        <is>
          <t>Total</t>
        </is>
      </c>
      <c r="B16" s="55" t="n"/>
      <c r="C16" s="123">
        <f>SUM(C13:C15)</f>
        <v/>
      </c>
      <c r="D16" s="123">
        <f>SUM(D13:D15)</f>
        <v/>
      </c>
      <c r="E16" s="123">
        <f>SUM(E13:E15)</f>
        <v/>
      </c>
      <c r="F16" s="123">
        <f>SUM(F13:F15)</f>
        <v/>
      </c>
      <c r="G16" s="123">
        <f>SUM(G13:G15)</f>
        <v/>
      </c>
      <c r="H16" s="123">
        <f>SUM(H13:H15)</f>
        <v/>
      </c>
      <c r="I16" s="56" t="n"/>
    </row>
  </sheetData>
  <mergeCells count="5">
    <mergeCell ref="G1:G2"/>
    <mergeCell ref="I1:I2"/>
    <mergeCell ref="A1:A2"/>
    <mergeCell ref="A6:B6"/>
    <mergeCell ref="A12:B12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D22" sqref="D22"/>
    </sheetView>
  </sheetViews>
  <sheetFormatPr baseColWidth="8" defaultRowHeight="14.5" outlineLevelCol="0"/>
  <cols>
    <col width="20.453125" customWidth="1" style="112" min="1" max="1"/>
    <col width="22.453125" customWidth="1" style="112" min="2" max="2"/>
    <col width="22" customWidth="1" style="112" min="3" max="3"/>
    <col width="29.26953125" customWidth="1" style="112" min="4" max="4"/>
  </cols>
  <sheetData>
    <row r="1">
      <c r="C1" s="69" t="inlineStr">
        <is>
          <t>Back up plan</t>
        </is>
      </c>
    </row>
    <row r="2">
      <c r="B2" s="66" t="inlineStr">
        <is>
          <t>Items</t>
        </is>
      </c>
      <c r="C2" s="66" t="inlineStr">
        <is>
          <t>Primary Back Up</t>
        </is>
      </c>
      <c r="D2" s="66" t="inlineStr">
        <is>
          <t>2ndary  Back up</t>
        </is>
      </c>
    </row>
    <row r="3">
      <c r="A3" s="68" t="inlineStr">
        <is>
          <t>Niru</t>
        </is>
      </c>
      <c r="B3" s="67" t="inlineStr">
        <is>
          <t>SMU Spanish</t>
        </is>
      </c>
      <c r="C3" s="67" t="inlineStr">
        <is>
          <t>Jason</t>
        </is>
      </c>
      <c r="D3" s="67" t="inlineStr">
        <is>
          <t>Tejas</t>
        </is>
      </c>
    </row>
    <row r="4">
      <c r="A4" s="68" t="n"/>
      <c r="B4" s="67" t="inlineStr">
        <is>
          <t>Pilot until 5/31</t>
        </is>
      </c>
      <c r="C4" s="67" t="inlineStr">
        <is>
          <t>Tejas</t>
        </is>
      </c>
      <c r="D4" s="67" t="inlineStr">
        <is>
          <t>Jason</t>
        </is>
      </c>
    </row>
    <row r="5">
      <c r="A5" s="10" t="inlineStr">
        <is>
          <t>Jason</t>
        </is>
      </c>
      <c r="B5" t="inlineStr">
        <is>
          <t>Intake</t>
        </is>
      </c>
      <c r="C5" t="inlineStr">
        <is>
          <t>Niru</t>
        </is>
      </c>
      <c r="D5" t="inlineStr">
        <is>
          <t>TBD</t>
        </is>
      </c>
    </row>
    <row r="6">
      <c r="A6" s="10" t="n"/>
      <c r="B6" t="inlineStr">
        <is>
          <t>Overall budget</t>
        </is>
      </c>
      <c r="C6" t="inlineStr">
        <is>
          <t>Niru</t>
        </is>
      </c>
      <c r="D6" t="inlineStr">
        <is>
          <t>Intern</t>
        </is>
      </c>
    </row>
    <row r="7">
      <c r="A7" s="68" t="inlineStr">
        <is>
          <t>Raja</t>
        </is>
      </c>
      <c r="B7" s="67" t="inlineStr">
        <is>
          <t>Broker</t>
        </is>
      </c>
      <c r="C7" s="67" t="inlineStr">
        <is>
          <t>Jason ( 6/15-7/14)</t>
        </is>
      </c>
      <c r="D7" s="67" t="n"/>
    </row>
    <row r="8">
      <c r="A8" s="68" t="n"/>
      <c r="B8" s="67" t="inlineStr">
        <is>
          <t>KPMC DI Hawaii</t>
        </is>
      </c>
      <c r="C8" s="67" t="inlineStr">
        <is>
          <t>Saravana</t>
        </is>
      </c>
      <c r="D8" s="67" t="inlineStr">
        <is>
          <t>Phanee</t>
        </is>
      </c>
    </row>
    <row r="9">
      <c r="A9" s="10" t="inlineStr">
        <is>
          <t>Tejas</t>
        </is>
      </c>
      <c r="B9" t="inlineStr">
        <is>
          <t>Renewal</t>
        </is>
      </c>
      <c r="C9" t="inlineStr">
        <is>
          <t>Niru</t>
        </is>
      </c>
      <c r="D9" t="inlineStr">
        <is>
          <t>Jason</t>
        </is>
      </c>
    </row>
    <row r="10">
      <c r="A10" s="10" t="n"/>
      <c r="B10" t="inlineStr">
        <is>
          <t xml:space="preserve">Open Enrollment </t>
        </is>
      </c>
      <c r="C10" t="inlineStr">
        <is>
          <t>Niru</t>
        </is>
      </c>
      <c r="D10" t="inlineStr">
        <is>
          <t>Jason</t>
        </is>
      </c>
    </row>
    <row r="11">
      <c r="A11" s="68" t="inlineStr">
        <is>
          <t>Saravana</t>
        </is>
      </c>
      <c r="B11" s="67" t="inlineStr">
        <is>
          <t>EDE</t>
        </is>
      </c>
      <c r="C11" s="67" t="inlineStr">
        <is>
          <t>Jason</t>
        </is>
      </c>
      <c r="D11" s="67" t="inlineStr">
        <is>
          <t>Phanee</t>
        </is>
      </c>
    </row>
    <row r="12">
      <c r="A12" s="68" t="n"/>
      <c r="B12" s="67" t="inlineStr">
        <is>
          <t>eHealth/Take Command</t>
        </is>
      </c>
      <c r="C12" s="67" t="inlineStr">
        <is>
          <t>Jason</t>
        </is>
      </c>
      <c r="D12" s="67" t="inlineStr">
        <is>
          <t>Phanee</t>
        </is>
      </c>
    </row>
    <row r="13">
      <c r="A13" s="10" t="inlineStr">
        <is>
          <t>Phanee</t>
        </is>
      </c>
      <c r="B13" t="inlineStr">
        <is>
          <t>ALMs</t>
        </is>
      </c>
      <c r="C13" t="inlineStr">
        <is>
          <t>Jason</t>
        </is>
      </c>
    </row>
    <row r="14">
      <c r="A14" s="10" t="inlineStr">
        <is>
          <t>Sachin Dager</t>
        </is>
      </c>
      <c r="B14" t="inlineStr">
        <is>
          <t>DEVops</t>
        </is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9"/>
  <sheetViews>
    <sheetView zoomScale="120" zoomScaleNormal="120" workbookViewId="0">
      <selection activeCell="D15" sqref="D15"/>
    </sheetView>
  </sheetViews>
  <sheetFormatPr baseColWidth="8" defaultRowHeight="14.5" outlineLevelCol="0"/>
  <cols>
    <col width="31.453125" customWidth="1" style="112" min="1" max="1"/>
    <col width="14.453125" customWidth="1" style="112" min="2" max="2"/>
    <col width="17.453125" customWidth="1" style="112" min="3" max="3"/>
    <col width="17.54296875" customWidth="1" style="112" min="4" max="4"/>
    <col width="18" customWidth="1" style="112" min="5" max="5"/>
  </cols>
  <sheetData>
    <row r="1">
      <c r="C1" t="inlineStr">
        <is>
          <t>PM budget at 13%</t>
        </is>
      </c>
      <c r="D1" t="inlineStr">
        <is>
          <t>PM budget at 15%</t>
        </is>
      </c>
      <c r="E1" t="inlineStr">
        <is>
          <t>PM budget at 18%</t>
        </is>
      </c>
    </row>
    <row r="2">
      <c r="A2" s="10" t="inlineStr">
        <is>
          <t xml:space="preserve">KPIF Systems 2023 Total </t>
        </is>
      </c>
    </row>
    <row r="3">
      <c r="A3" s="43" t="inlineStr">
        <is>
          <t>KPIF Systems VS1 (OE)</t>
        </is>
      </c>
      <c r="B3" s="36" t="n">
        <v>3000000</v>
      </c>
      <c r="C3" s="36">
        <f>B3*0.13</f>
        <v/>
      </c>
      <c r="D3" s="36">
        <f>B3*0.15</f>
        <v/>
      </c>
      <c r="E3" s="36">
        <f>B3*0.18</f>
        <v/>
      </c>
      <c r="F3" t="inlineStr">
        <is>
          <t>funded</t>
        </is>
      </c>
    </row>
    <row r="4">
      <c r="A4" s="43" t="inlineStr">
        <is>
          <t>KPIF Systems VS2 ( SEP+ SEE)</t>
        </is>
      </c>
      <c r="B4" s="36" t="n">
        <v>2000000</v>
      </c>
      <c r="C4" s="36">
        <f>B4*0.13</f>
        <v/>
      </c>
      <c r="D4" s="36">
        <f>B4*0.15</f>
        <v/>
      </c>
      <c r="E4" s="36">
        <f>B4*0.18</f>
        <v/>
      </c>
      <c r="F4" t="inlineStr">
        <is>
          <t>funded</t>
        </is>
      </c>
    </row>
    <row r="5">
      <c r="A5" s="43" t="inlineStr">
        <is>
          <t>KPIF Systems VS3 CRs</t>
        </is>
      </c>
      <c r="B5" s="36" t="n">
        <v>2000000</v>
      </c>
      <c r="C5" s="36">
        <f>B5*0.13</f>
        <v/>
      </c>
      <c r="D5" s="36">
        <f>B5*0.15</f>
        <v/>
      </c>
      <c r="E5" s="36">
        <f>B5*0.18</f>
        <v/>
      </c>
      <c r="F5" t="inlineStr">
        <is>
          <t>funded</t>
        </is>
      </c>
    </row>
    <row r="6">
      <c r="A6" s="45" t="inlineStr">
        <is>
          <t xml:space="preserve">KPIF Systems 2023 Total </t>
        </is>
      </c>
      <c r="B6" s="41">
        <f>SUM(B3:B5)</f>
        <v/>
      </c>
      <c r="C6" s="41">
        <f>B6*0.13</f>
        <v/>
      </c>
      <c r="D6" s="41">
        <f>B6*0.15</f>
        <v/>
      </c>
      <c r="E6" s="41">
        <f>B6*0.18</f>
        <v/>
      </c>
      <c r="F6" t="inlineStr">
        <is>
          <t>funded</t>
        </is>
      </c>
    </row>
    <row r="7">
      <c r="A7" s="10" t="inlineStr">
        <is>
          <t>Other KPIF Integration Projects</t>
        </is>
      </c>
    </row>
    <row r="8">
      <c r="A8" s="35" t="inlineStr">
        <is>
          <t>KPMC DI -VS 3</t>
        </is>
      </c>
      <c r="B8" s="36" t="n">
        <v>500000</v>
      </c>
      <c r="C8" s="36">
        <f>B8*0.13</f>
        <v/>
      </c>
      <c r="D8" s="36">
        <f>B8*0.15</f>
        <v/>
      </c>
      <c r="E8" s="36">
        <f>B8*0.18</f>
        <v/>
      </c>
      <c r="F8" t="inlineStr">
        <is>
          <t>funded</t>
        </is>
      </c>
    </row>
    <row r="9">
      <c r="A9" s="35" t="inlineStr">
        <is>
          <t>KPMC DI -VS 2-3</t>
        </is>
      </c>
      <c r="B9" s="36" t="n">
        <v>250000</v>
      </c>
      <c r="C9" s="36">
        <f>B9*0.13</f>
        <v/>
      </c>
      <c r="D9" s="36">
        <f>B9*0.15</f>
        <v/>
      </c>
      <c r="E9" s="36">
        <f>B9*0.18</f>
        <v/>
      </c>
      <c r="F9" t="inlineStr">
        <is>
          <t>funded</t>
        </is>
      </c>
    </row>
    <row r="10">
      <c r="A10" s="35" t="inlineStr">
        <is>
          <t>KPMC QIR</t>
        </is>
      </c>
      <c r="B10" s="36" t="n">
        <v>176000</v>
      </c>
      <c r="C10" s="36">
        <f>B10*0.13</f>
        <v/>
      </c>
      <c r="D10" s="36">
        <f>B10*0.15</f>
        <v/>
      </c>
      <c r="E10" s="36">
        <f>B10*0.18</f>
        <v/>
      </c>
      <c r="F10" t="inlineStr">
        <is>
          <t>funded</t>
        </is>
      </c>
    </row>
    <row r="11">
      <c r="A11" s="35" t="inlineStr">
        <is>
          <t>ALM SMU</t>
        </is>
      </c>
      <c r="B11" s="36" t="n">
        <v>972000</v>
      </c>
      <c r="C11" s="36">
        <f>B11*0.13</f>
        <v/>
      </c>
      <c r="D11" s="36">
        <f>B11*0.15</f>
        <v/>
      </c>
      <c r="E11" s="36">
        <f>B11*0.18</f>
        <v/>
      </c>
      <c r="F11" t="inlineStr">
        <is>
          <t>funded</t>
        </is>
      </c>
    </row>
    <row r="12">
      <c r="A12" s="35" t="inlineStr">
        <is>
          <t>ALM AMT</t>
        </is>
      </c>
      <c r="B12" s="36" t="n">
        <v>130000</v>
      </c>
      <c r="C12" s="36">
        <f>B12*0.13</f>
        <v/>
      </c>
      <c r="D12" s="36">
        <f>B12*0.15</f>
        <v/>
      </c>
      <c r="E12" s="36">
        <f>B12*0.18</f>
        <v/>
      </c>
      <c r="F12" t="inlineStr">
        <is>
          <t>funded</t>
        </is>
      </c>
    </row>
    <row r="13">
      <c r="A13" s="35" t="inlineStr">
        <is>
          <t>EDE</t>
        </is>
      </c>
      <c r="B13" s="36" t="n">
        <v>120000</v>
      </c>
      <c r="C13" s="36">
        <f>B13*0.13</f>
        <v/>
      </c>
      <c r="D13" s="36">
        <f>B13*0.15</f>
        <v/>
      </c>
      <c r="E13" s="36">
        <f>B13*0.18</f>
        <v/>
      </c>
      <c r="F13" t="inlineStr">
        <is>
          <t>funded</t>
        </is>
      </c>
    </row>
    <row r="14">
      <c r="A14" s="35" t="inlineStr">
        <is>
          <t>Broker Self-Service (KPD+1X)</t>
        </is>
      </c>
      <c r="B14" s="36" t="n">
        <v>2030000</v>
      </c>
      <c r="C14" s="36">
        <f>B14*0.13</f>
        <v/>
      </c>
      <c r="D14" s="36">
        <f>B14*0.15</f>
        <v/>
      </c>
      <c r="E14" s="36">
        <f>B14*0.18</f>
        <v/>
      </c>
      <c r="F14" t="inlineStr">
        <is>
          <t>funded</t>
        </is>
      </c>
    </row>
    <row r="15">
      <c r="A15" s="35" t="inlineStr">
        <is>
          <t>SMU NCS ( 5/17)</t>
        </is>
      </c>
      <c r="B15" s="36" t="n">
        <v>68000</v>
      </c>
      <c r="C15" s="36">
        <f>B15*0.13</f>
        <v/>
      </c>
      <c r="D15" s="36">
        <f>B15*0.15</f>
        <v/>
      </c>
      <c r="E15" s="36">
        <f>B15*0.18</f>
        <v/>
      </c>
      <c r="F15" t="inlineStr">
        <is>
          <t>funded</t>
        </is>
      </c>
    </row>
    <row r="16">
      <c r="A16" s="40" t="inlineStr">
        <is>
          <t>JKP-SEE</t>
        </is>
      </c>
      <c r="B16" s="46" t="n">
        <v>200000</v>
      </c>
      <c r="C16" s="37" t="n"/>
      <c r="D16" s="37" t="n">
        <v>0</v>
      </c>
      <c r="E16" s="37" t="n">
        <v>0</v>
      </c>
      <c r="F16" s="44" t="inlineStr">
        <is>
          <t>Pending</t>
        </is>
      </c>
    </row>
    <row r="17">
      <c r="A17" s="45" t="inlineStr">
        <is>
          <t xml:space="preserve">KPIF Systems Integration Total </t>
        </is>
      </c>
      <c r="B17" s="47">
        <f>SUM(B8:B16)</f>
        <v/>
      </c>
      <c r="C17" s="47">
        <f>SUM(C8:C16)</f>
        <v/>
      </c>
      <c r="D17" s="47">
        <f>SUM(D8:D16)</f>
        <v/>
      </c>
      <c r="E17" s="47">
        <f>SUM(E8:E16)</f>
        <v/>
      </c>
    </row>
    <row r="18">
      <c r="A18" s="47" t="n"/>
      <c r="B18" s="47" t="n"/>
      <c r="C18" s="47" t="n"/>
      <c r="D18" s="47" t="n"/>
      <c r="E18" s="47" t="n"/>
    </row>
    <row r="19">
      <c r="A19" s="47" t="inlineStr">
        <is>
          <t>Grand Total</t>
        </is>
      </c>
      <c r="B19" s="52">
        <f>B6+B17</f>
        <v/>
      </c>
      <c r="C19" s="52">
        <f>C6+C17</f>
        <v/>
      </c>
      <c r="D19" s="52">
        <f>D6+D17</f>
        <v/>
      </c>
      <c r="E19" s="52">
        <f>E6+E17</f>
        <v/>
      </c>
    </row>
    <row r="20">
      <c r="B20" s="38" t="n"/>
      <c r="C20" s="38" t="n"/>
      <c r="D20" s="38" t="inlineStr">
        <is>
          <t>PM Annual cost at 85%</t>
        </is>
      </c>
      <c r="E20" s="38" t="n"/>
    </row>
    <row r="21">
      <c r="A21" t="inlineStr">
        <is>
          <t>Naser</t>
        </is>
      </c>
      <c r="B21" t="n">
        <v>184</v>
      </c>
      <c r="D21" s="39">
        <f>B21*1768</f>
        <v/>
      </c>
    </row>
    <row r="22">
      <c r="A22" t="inlineStr">
        <is>
          <t>Niru</t>
        </is>
      </c>
      <c r="B22" t="n">
        <v>141</v>
      </c>
      <c r="D22" s="39">
        <f>B22*1768</f>
        <v/>
      </c>
    </row>
    <row r="23">
      <c r="A23" t="inlineStr">
        <is>
          <t>Jason</t>
        </is>
      </c>
      <c r="B23" t="n">
        <v>141</v>
      </c>
      <c r="D23" s="39">
        <f>B23*1768</f>
        <v/>
      </c>
    </row>
    <row r="24">
      <c r="A24" t="inlineStr">
        <is>
          <t>Raja</t>
        </is>
      </c>
      <c r="B24" t="n">
        <v>101.8</v>
      </c>
      <c r="D24" s="39">
        <f>B24*1768</f>
        <v/>
      </c>
    </row>
    <row r="25">
      <c r="A25" t="inlineStr">
        <is>
          <t>Tejas</t>
        </is>
      </c>
      <c r="B25" t="n">
        <v>101.8</v>
      </c>
      <c r="D25" s="39">
        <f>B25*1768</f>
        <v/>
      </c>
    </row>
    <row r="26">
      <c r="A26" t="inlineStr">
        <is>
          <t>Saravana</t>
        </is>
      </c>
      <c r="B26" t="n">
        <v>101.8</v>
      </c>
      <c r="D26" s="39">
        <f>B26*1768</f>
        <v/>
      </c>
    </row>
    <row r="27">
      <c r="A27" t="inlineStr">
        <is>
          <t>Phanee</t>
        </is>
      </c>
      <c r="B27" t="n">
        <v>101.8</v>
      </c>
      <c r="D27" s="39">
        <f>B27*1768/2</f>
        <v/>
      </c>
      <c r="E27" t="inlineStr">
        <is>
          <t>50% charging to Marketing ALM</t>
        </is>
      </c>
    </row>
    <row r="28">
      <c r="A28" t="inlineStr">
        <is>
          <t>Sachin</t>
        </is>
      </c>
      <c r="B28" t="n">
        <v>101.8</v>
      </c>
      <c r="D28" s="39">
        <f>B28*1400</f>
        <v/>
      </c>
      <c r="E28" t="inlineStr">
        <is>
          <t>will not start until March</t>
        </is>
      </c>
    </row>
    <row r="29">
      <c r="D29" s="42">
        <f>SUM(D21:D28)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L29"/>
  <sheetViews>
    <sheetView zoomScale="130" zoomScaleNormal="130" workbookViewId="0">
      <selection activeCell="A25" sqref="A25"/>
    </sheetView>
  </sheetViews>
  <sheetFormatPr baseColWidth="8" defaultRowHeight="14.5" outlineLevelCol="0"/>
  <cols>
    <col width="63.26953125" customWidth="1" style="112" min="1" max="1"/>
    <col width="10.453125" customWidth="1" style="112" min="2" max="2"/>
    <col width="7.7265625" customWidth="1" style="112" min="3" max="3"/>
    <col width="14.81640625" customWidth="1" style="112" min="4" max="4"/>
    <col width="12.7265625" customWidth="1" style="112" min="5" max="5"/>
    <col width="14" customWidth="1" style="112" min="6" max="6"/>
    <col width="9.1796875" customWidth="1" style="112" min="7" max="11"/>
    <col width="14.1796875" customWidth="1" style="112" min="12" max="12"/>
  </cols>
  <sheetData>
    <row r="2">
      <c r="A2" t="inlineStr">
        <is>
          <t>Category</t>
        </is>
      </c>
      <c r="B2" t="inlineStr">
        <is>
          <t>HLOE</t>
        </is>
      </c>
      <c r="C2" s="10" t="inlineStr">
        <is>
          <t>OE</t>
        </is>
      </c>
      <c r="D2" s="10" t="inlineStr">
        <is>
          <t xml:space="preserve">Non Regulatory </t>
        </is>
      </c>
      <c r="E2" s="10" t="inlineStr">
        <is>
          <t>Renewal</t>
        </is>
      </c>
      <c r="F2" s="10" t="inlineStr">
        <is>
          <t xml:space="preserve">SMU Spainsih </t>
        </is>
      </c>
      <c r="G2" s="10" t="inlineStr">
        <is>
          <t xml:space="preserve">Wbe </t>
        </is>
      </c>
      <c r="H2" s="10" t="inlineStr">
        <is>
          <t>paperless</t>
        </is>
      </c>
      <c r="I2" s="10" t="inlineStr">
        <is>
          <t>EDE</t>
        </is>
      </c>
      <c r="J2" s="10" t="inlineStr">
        <is>
          <t>CRs</t>
        </is>
      </c>
    </row>
    <row r="3">
      <c r="A3" t="inlineStr">
        <is>
          <t>Budget</t>
        </is>
      </c>
      <c r="C3" t="n">
        <v>3950</v>
      </c>
      <c r="D3" t="n">
        <v>790</v>
      </c>
      <c r="E3" t="n">
        <v>790</v>
      </c>
      <c r="F3" t="n">
        <v>500</v>
      </c>
      <c r="G3" t="n">
        <v>200</v>
      </c>
      <c r="H3" t="n">
        <v>200</v>
      </c>
      <c r="I3" t="n">
        <v>120</v>
      </c>
      <c r="J3" t="n">
        <v>280</v>
      </c>
      <c r="K3">
        <f>SUM(C3:J3)</f>
        <v/>
      </c>
    </row>
    <row r="4">
      <c r="A4" t="inlineStr">
        <is>
          <t>Spent</t>
        </is>
      </c>
      <c r="C4" t="n">
        <v>310</v>
      </c>
      <c r="D4" t="n">
        <v>278</v>
      </c>
      <c r="E4" t="n">
        <v>510</v>
      </c>
      <c r="F4" t="n">
        <v>60</v>
      </c>
      <c r="G4" t="n">
        <v>72</v>
      </c>
      <c r="H4" t="n">
        <v>26</v>
      </c>
      <c r="I4" t="n">
        <v>77</v>
      </c>
      <c r="K4">
        <f>SUM(C4:J4)</f>
        <v/>
      </c>
      <c r="L4" s="62" t="n">
        <v>45006</v>
      </c>
    </row>
    <row r="5">
      <c r="A5" t="inlineStr">
        <is>
          <t>Remaining</t>
        </is>
      </c>
      <c r="C5">
        <f>C3-C4</f>
        <v/>
      </c>
      <c r="D5" s="10">
        <f>D3-D4</f>
        <v/>
      </c>
      <c r="E5">
        <f>E3-E4</f>
        <v/>
      </c>
      <c r="F5">
        <f>F3-F4</f>
        <v/>
      </c>
      <c r="G5" s="10">
        <f>G3-G4</f>
        <v/>
      </c>
      <c r="H5">
        <f>H3-H4</f>
        <v/>
      </c>
      <c r="I5">
        <f>I3-I4</f>
        <v/>
      </c>
      <c r="J5" s="10">
        <f>J3-J4</f>
        <v/>
      </c>
      <c r="K5">
        <f>K3-K4</f>
        <v/>
      </c>
    </row>
    <row r="6">
      <c r="F6" s="10" t="n">
        <v>100</v>
      </c>
    </row>
    <row r="7">
      <c r="A7" s="10" t="inlineStr">
        <is>
          <t>Unfunded work</t>
        </is>
      </c>
    </row>
    <row r="8">
      <c r="A8" t="inlineStr">
        <is>
          <t>RM1064/2023.10142024 NW WA On Exchange Family Dental Plans-OE</t>
        </is>
      </c>
      <c r="B8" t="n">
        <v>0</v>
      </c>
    </row>
    <row r="9">
      <c r="A9" s="64" t="inlineStr">
        <is>
          <t>RM1087/KPWA Plan Name vs Product Type Switc</t>
        </is>
      </c>
    </row>
    <row r="10">
      <c r="A10" s="61" t="inlineStr">
        <is>
          <t>RM1068/Virginia transition to state-based exchange</t>
        </is>
      </c>
      <c r="B10" t="n">
        <v>40</v>
      </c>
    </row>
    <row r="11">
      <c r="A11" s="61" t="inlineStr">
        <is>
          <t>RM1081/2023.1022SEP Reminder Emails for Phone App</t>
        </is>
      </c>
      <c r="B11" t="n">
        <v>75</v>
      </c>
    </row>
    <row r="12">
      <c r="A12" s="64" t="inlineStr">
        <is>
          <t>RM1088/AMT Welcome letter display previous attribute changes</t>
        </is>
      </c>
    </row>
    <row r="13">
      <c r="A13" s="61" t="inlineStr">
        <is>
          <t xml:space="preserve">RM1056/JKP Subsidy Expansion (NCS Support) </t>
        </is>
      </c>
      <c r="B13" t="n">
        <v>50</v>
      </c>
    </row>
    <row r="14">
      <c r="A14" s="64" t="inlineStr">
        <is>
          <t>RM1070/Q4 Applicants Messaging/ Plan Display -2023 Work</t>
        </is>
      </c>
    </row>
    <row r="15">
      <c r="A15" s="61" t="inlineStr">
        <is>
          <t>RM1067/MAS HMO Plus Product Launch (MD, DC)</t>
        </is>
      </c>
      <c r="B15" t="n">
        <v>50</v>
      </c>
    </row>
    <row r="16">
      <c r="A16" s="61" t="inlineStr">
        <is>
          <t>RM1061/GA Medicaid Expansion ( Paid by region)</t>
        </is>
      </c>
    </row>
    <row r="17">
      <c r="A17" s="61" t="inlineStr">
        <is>
          <t>RM 1034 / 2022.1085</t>
        </is>
      </c>
      <c r="B17" t="n">
        <v>40</v>
      </c>
    </row>
    <row r="18">
      <c r="A18" s="61" t="inlineStr">
        <is>
          <t>RM1035/2022.1096Plan Template change for OE 2024</t>
        </is>
      </c>
      <c r="B18" t="n">
        <v>18</v>
      </c>
    </row>
    <row r="19" ht="29" customHeight="1" s="112">
      <c r="A19" s="61" t="inlineStr">
        <is>
          <t>RM1082/2023.1023
JKP - CO - HIAE CSR 94 Enhancement to expand to 150-250%</t>
        </is>
      </c>
      <c r="B19" t="n">
        <v>2</v>
      </c>
    </row>
    <row r="20">
      <c r="A20" s="61" t="inlineStr">
        <is>
          <t xml:space="preserve">RM637/2022.1047SMU – Customizable Urgency Messaging </t>
        </is>
      </c>
      <c r="B20" t="n">
        <v>60</v>
      </c>
    </row>
    <row r="21" ht="29" customHeight="1" s="112">
      <c r="A21" s="64" t="inlineStr">
        <is>
          <t>RM680/SMU Broker Quote Email: Update Benefit Highlights PDF Attachment as Link to PDF Repository</t>
        </is>
      </c>
      <c r="B21" t="n">
        <v>60</v>
      </c>
    </row>
    <row r="22">
      <c r="A22" s="61" t="inlineStr">
        <is>
          <t>RM1068/Virginia transition to state-based exchange</t>
        </is>
      </c>
      <c r="B22" t="n">
        <v>40</v>
      </c>
    </row>
    <row r="23" ht="29" customHeight="1" s="112">
      <c r="A23" s="61" t="inlineStr">
        <is>
          <t>RM1083
Georgia transition to state-based exchange</t>
        </is>
      </c>
    </row>
    <row r="24">
      <c r="A24" s="61" t="inlineStr">
        <is>
          <t>RM 1054</t>
        </is>
      </c>
    </row>
    <row r="25">
      <c r="A25" s="63" t="inlineStr">
        <is>
          <t>Total</t>
        </is>
      </c>
      <c r="B25" s="10">
        <f>SUM(B10:B23)</f>
        <v/>
      </c>
    </row>
    <row r="28">
      <c r="A28" t="inlineStr">
        <is>
          <t>SMU</t>
        </is>
      </c>
      <c r="B28" t="n">
        <v>400</v>
      </c>
    </row>
    <row r="29">
      <c r="A29" t="inlineStr">
        <is>
          <t>Paperless</t>
        </is>
      </c>
      <c r="B29" t="n">
        <v>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F29" sqref="F29"/>
    </sheetView>
  </sheetViews>
  <sheetFormatPr baseColWidth="8" defaultRowHeight="14.5" outlineLevelCol="0"/>
  <cols>
    <col width="10.54296875" bestFit="1" customWidth="1" style="112" min="2" max="2"/>
    <col width="9" bestFit="1" customWidth="1" style="112" min="3" max="3"/>
    <col width="10.54296875" bestFit="1" customWidth="1" style="112" min="4" max="5"/>
  </cols>
  <sheetData>
    <row r="1" ht="15" customHeight="1" s="112">
      <c r="A1" s="111" t="inlineStr">
        <is>
          <t>PIF Systems</t>
        </is>
      </c>
      <c r="C1" s="111" t="n"/>
      <c r="D1" s="111" t="n"/>
      <c r="E1" s="111" t="n"/>
    </row>
    <row r="2" ht="29" customHeight="1" s="112">
      <c r="A2" s="111" t="n"/>
      <c r="B2" s="111" t="inlineStr">
        <is>
          <t>Jan-May</t>
        </is>
      </c>
      <c r="C2" s="111" t="inlineStr">
        <is>
          <t>June RPM Actuals</t>
        </is>
      </c>
      <c r="D2" s="111" t="n"/>
      <c r="E2" s="111" t="inlineStr">
        <is>
          <t>Total</t>
        </is>
      </c>
    </row>
    <row r="3">
      <c r="A3" s="111" t="inlineStr">
        <is>
          <t>Opex</t>
        </is>
      </c>
      <c r="B3" s="132" t="n">
        <v>842719</v>
      </c>
      <c r="C3" s="132" t="n">
        <v>98940</v>
      </c>
      <c r="D3" s="133" t="n">
        <v>48474.12</v>
      </c>
      <c r="E3" s="132">
        <f>SUM(B3:D3)</f>
        <v/>
      </c>
    </row>
    <row r="4">
      <c r="A4" s="111" t="inlineStr">
        <is>
          <t>Capex</t>
        </is>
      </c>
      <c r="B4" s="132" t="n">
        <v>1419466</v>
      </c>
      <c r="C4" s="132" t="n">
        <v>206823</v>
      </c>
      <c r="D4" s="70" t="n">
        <v>107214.67</v>
      </c>
      <c r="E4" s="132">
        <f>SUM(B4:D4)</f>
        <v/>
      </c>
    </row>
    <row r="5">
      <c r="A5" s="111" t="n"/>
      <c r="B5" s="111" t="n"/>
      <c r="C5" s="111" t="n"/>
      <c r="D5" s="111" t="n"/>
      <c r="E5" s="132">
        <f>SUM(E3:E4)</f>
        <v/>
      </c>
    </row>
    <row r="6">
      <c r="D6" s="133" t="n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 S Wang</dc:creator>
  <dcterms:created xsi:type="dcterms:W3CDTF">2022-11-22T17:57:49Z</dcterms:created>
  <dcterms:modified xsi:type="dcterms:W3CDTF">2023-08-15T17:23:29Z</dcterms:modified>
  <cp:lastModifiedBy>Kareem Elaasar</cp:lastModifiedBy>
</cp:coreProperties>
</file>