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62030\Desktop\VScode-workspace\FRED-automation\src\output\"/>
    </mc:Choice>
  </mc:AlternateContent>
  <xr:revisionPtr revIDLastSave="0" documentId="13_ncr:1_{7490905B-CDE7-4C82-A9D1-C822E008BE6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ummary for Sponsors" sheetId="1" r:id="rId1"/>
    <sheet name="PM Assignment" sheetId="2" r:id="rId2"/>
    <sheet name="KPIF funding" sheetId="3" r:id="rId3"/>
    <sheet name="Sheet2" sheetId="4" r:id="rId4"/>
    <sheet name="detail view" sheetId="5" r:id="rId5"/>
    <sheet name="PM Back-Up proposal" sheetId="6" r:id="rId6"/>
    <sheet name="PM cost" sheetId="7" r:id="rId7"/>
    <sheet name="Sheet1" sheetId="8" r:id="rId8"/>
    <sheet name="Sheet3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9" l="1"/>
  <c r="E4" i="9"/>
  <c r="E3" i="9"/>
  <c r="B25" i="8"/>
  <c r="J5" i="8"/>
  <c r="I5" i="8"/>
  <c r="H5" i="8"/>
  <c r="G5" i="8"/>
  <c r="F5" i="8"/>
  <c r="E5" i="8"/>
  <c r="D5" i="8"/>
  <c r="C5" i="8"/>
  <c r="K4" i="8"/>
  <c r="K3" i="8"/>
  <c r="K5" i="8" s="1"/>
  <c r="D28" i="7"/>
  <c r="D27" i="7"/>
  <c r="D26" i="7"/>
  <c r="D25" i="7"/>
  <c r="D24" i="7"/>
  <c r="D23" i="7"/>
  <c r="D22" i="7"/>
  <c r="D21" i="7"/>
  <c r="D29" i="7" s="1"/>
  <c r="B17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E17" i="7" s="1"/>
  <c r="D8" i="7"/>
  <c r="D17" i="7" s="1"/>
  <c r="C8" i="7"/>
  <c r="C17" i="7" s="1"/>
  <c r="B6" i="7"/>
  <c r="B19" i="7" s="1"/>
  <c r="E5" i="7"/>
  <c r="D5" i="7"/>
  <c r="C5" i="7"/>
  <c r="E4" i="7"/>
  <c r="D4" i="7"/>
  <c r="C4" i="7"/>
  <c r="E3" i="7"/>
  <c r="D3" i="7"/>
  <c r="C3" i="7"/>
  <c r="F16" i="5"/>
  <c r="G15" i="5"/>
  <c r="E15" i="5"/>
  <c r="G14" i="5"/>
  <c r="E14" i="5"/>
  <c r="H13" i="5"/>
  <c r="H16" i="5" s="1"/>
  <c r="F13" i="5"/>
  <c r="D13" i="5"/>
  <c r="D16" i="5" s="1"/>
  <c r="F12" i="5"/>
  <c r="D12" i="5"/>
  <c r="C12" i="5"/>
  <c r="G11" i="5"/>
  <c r="E11" i="5"/>
  <c r="G10" i="5"/>
  <c r="E10" i="5"/>
  <c r="G9" i="5"/>
  <c r="G8" i="5"/>
  <c r="E8" i="5"/>
  <c r="E12" i="5" s="1"/>
  <c r="G7" i="5"/>
  <c r="G12" i="5" s="1"/>
  <c r="F6" i="5"/>
  <c r="D6" i="5"/>
  <c r="C6" i="5"/>
  <c r="C13" i="5" s="1"/>
  <c r="C16" i="5" s="1"/>
  <c r="G5" i="5"/>
  <c r="E5" i="5"/>
  <c r="G4" i="5"/>
  <c r="E4" i="5"/>
  <c r="G3" i="5"/>
  <c r="G6" i="5" s="1"/>
  <c r="G13" i="5" s="1"/>
  <c r="G16" i="5" s="1"/>
  <c r="E3" i="5"/>
  <c r="E6" i="5" s="1"/>
  <c r="E13" i="5" s="1"/>
  <c r="E16" i="5" s="1"/>
  <c r="D9" i="4"/>
  <c r="C9" i="4"/>
  <c r="F8" i="4"/>
  <c r="G8" i="4" s="1"/>
  <c r="F7" i="4"/>
  <c r="G7" i="4" s="1"/>
  <c r="G6" i="4"/>
  <c r="F6" i="4"/>
  <c r="F5" i="4"/>
  <c r="G5" i="4" s="1"/>
  <c r="G4" i="4"/>
  <c r="E4" i="4"/>
  <c r="G3" i="4"/>
  <c r="G9" i="4" s="1"/>
  <c r="E3" i="4"/>
  <c r="O38" i="3"/>
  <c r="N35" i="3"/>
  <c r="M35" i="3"/>
  <c r="J34" i="3"/>
  <c r="I34" i="3"/>
  <c r="G34" i="3"/>
  <c r="F34" i="3"/>
  <c r="E34" i="3"/>
  <c r="D34" i="3"/>
  <c r="F31" i="3"/>
  <c r="N29" i="3"/>
  <c r="M29" i="3"/>
  <c r="L29" i="3"/>
  <c r="K29" i="3"/>
  <c r="J29" i="3"/>
  <c r="I29" i="3"/>
  <c r="H29" i="3"/>
  <c r="F29" i="3"/>
  <c r="E29" i="3"/>
  <c r="D29" i="3"/>
  <c r="F28" i="3"/>
  <c r="O27" i="3"/>
  <c r="F27" i="3"/>
  <c r="K25" i="3"/>
  <c r="J25" i="3"/>
  <c r="I25" i="3"/>
  <c r="H25" i="3"/>
  <c r="G25" i="3"/>
  <c r="F25" i="3"/>
  <c r="E25" i="3"/>
  <c r="E35" i="3" s="1"/>
  <c r="D25" i="3"/>
  <c r="O24" i="3"/>
  <c r="F24" i="3"/>
  <c r="O23" i="3"/>
  <c r="F23" i="3"/>
  <c r="O22" i="3"/>
  <c r="F22" i="3"/>
  <c r="J20" i="3"/>
  <c r="I20" i="3"/>
  <c r="H20" i="3"/>
  <c r="G20" i="3"/>
  <c r="F20" i="3"/>
  <c r="E20" i="3"/>
  <c r="D20" i="3"/>
  <c r="F18" i="3"/>
  <c r="L16" i="3"/>
  <c r="N15" i="3"/>
  <c r="N16" i="3" s="1"/>
  <c r="M15" i="3"/>
  <c r="M16" i="3" s="1"/>
  <c r="L15" i="3"/>
  <c r="K15" i="3"/>
  <c r="J15" i="3"/>
  <c r="I15" i="3"/>
  <c r="H15" i="3"/>
  <c r="G15" i="3"/>
  <c r="G16" i="3" s="1"/>
  <c r="F15" i="3"/>
  <c r="E15" i="3"/>
  <c r="D15" i="3"/>
  <c r="O11" i="3"/>
  <c r="O15" i="3" s="1"/>
  <c r="F11" i="3"/>
  <c r="L8" i="3"/>
  <c r="L35" i="3" s="1"/>
  <c r="J8" i="3"/>
  <c r="J35" i="3" s="1"/>
  <c r="I8" i="3"/>
  <c r="I35" i="3" s="1"/>
  <c r="H8" i="3"/>
  <c r="H35" i="3" s="1"/>
  <c r="F8" i="3"/>
  <c r="F16" i="3" s="1"/>
  <c r="E8" i="3"/>
  <c r="E16" i="3" s="1"/>
  <c r="D8" i="3"/>
  <c r="D16" i="3" s="1"/>
  <c r="C8" i="3"/>
  <c r="O7" i="3"/>
  <c r="O6" i="3"/>
  <c r="K6" i="3"/>
  <c r="F6" i="3"/>
  <c r="O5" i="3"/>
  <c r="K5" i="3"/>
  <c r="F5" i="3"/>
  <c r="O4" i="3"/>
  <c r="O8" i="3" s="1"/>
  <c r="K4" i="3"/>
  <c r="K8" i="3" s="1"/>
  <c r="F4" i="3"/>
  <c r="B17" i="2"/>
  <c r="B5" i="2"/>
  <c r="B19" i="2" s="1"/>
  <c r="E20" i="1"/>
  <c r="B16" i="1"/>
  <c r="E9" i="1"/>
  <c r="D9" i="1"/>
  <c r="C9" i="1"/>
  <c r="G8" i="1"/>
  <c r="F8" i="1"/>
  <c r="G7" i="1"/>
  <c r="F7" i="1"/>
  <c r="G6" i="1"/>
  <c r="F6" i="1"/>
  <c r="F5" i="1"/>
  <c r="G5" i="1" s="1"/>
  <c r="G4" i="1"/>
  <c r="F4" i="1"/>
  <c r="F3" i="1"/>
  <c r="G3" i="1" s="1"/>
  <c r="G9" i="1" s="1"/>
  <c r="K35" i="3" l="1"/>
  <c r="K16" i="3"/>
  <c r="O16" i="3"/>
  <c r="O35" i="3"/>
  <c r="I16" i="3"/>
  <c r="D6" i="7"/>
  <c r="D19" i="7" s="1"/>
  <c r="J16" i="3"/>
  <c r="D35" i="3"/>
  <c r="E6" i="7"/>
  <c r="E19" i="7" s="1"/>
  <c r="C6" i="7"/>
  <c r="C19" i="7" s="1"/>
  <c r="G35" i="3"/>
  <c r="H16" i="3"/>
  <c r="F9" i="1"/>
  <c r="F9" i="4"/>
  <c r="E9" i="4" s="1"/>
  <c r="F35" i="3"/>
  <c r="D10" i="4"/>
  <c r="D17" i="4" s="1"/>
</calcChain>
</file>

<file path=xl/sharedStrings.xml><?xml version="1.0" encoding="utf-8"?>
<sst xmlns="http://schemas.openxmlformats.org/spreadsheetml/2006/main" count="416" uniqueCount="212">
  <si>
    <t>Scope Category</t>
  </si>
  <si>
    <t>Funding Source</t>
  </si>
  <si>
    <t>KPIF 2023 Allocation</t>
  </si>
  <si>
    <t xml:space="preserve">Forecast through July </t>
  </si>
  <si>
    <t>ETC
(Estimate to Complete)</t>
  </si>
  <si>
    <t>EAC
(Estimate at Completion)</t>
  </si>
  <si>
    <t>Variance</t>
  </si>
  <si>
    <t>Conf. Level</t>
  </si>
  <si>
    <t>Comments</t>
  </si>
  <si>
    <t>(A)</t>
  </si>
  <si>
    <t>(B)</t>
  </si>
  <si>
    <t>(C)</t>
  </si>
  <si>
    <t>(D=B+C)</t>
  </si>
  <si>
    <t>Run and Manage (2024 Go-to-Market)</t>
  </si>
  <si>
    <t>KPIF/PAC</t>
  </si>
  <si>
    <t>Medium
(Product Roadmap)</t>
  </si>
  <si>
    <t>Automate Web Based Broker Application Submission</t>
  </si>
  <si>
    <t>High
(Iteration)</t>
  </si>
  <si>
    <t>Expand automated application submission from Web Based Brokers: eHealth and QuotIt</t>
  </si>
  <si>
    <t>Paperless Delivery for KPIF Correspondences</t>
  </si>
  <si>
    <t>Completion of the product vision phase resulted a higher LOE from EPP systems</t>
  </si>
  <si>
    <t>Enhanced Direct Enrollment Single Sign On</t>
  </si>
  <si>
    <t xml:space="preserve">Complete Single Sign On testing and implementation for National Consumer Sales. Continuation of work started in 2022. </t>
  </si>
  <si>
    <t>Create Online Spanish-Language Application Experience</t>
  </si>
  <si>
    <t>Spanish Decision Letters deferred to 2024. Included in 2024 MYP</t>
  </si>
  <si>
    <t>Other CRs and Enhancements</t>
  </si>
  <si>
    <t>Business to prioritize Compliance/Regulatory and consumer experience improvement needs.</t>
  </si>
  <si>
    <t>Total</t>
  </si>
  <si>
    <t>Amount</t>
  </si>
  <si>
    <t>1X from Board</t>
  </si>
  <si>
    <t>KPIF systems abc ID</t>
  </si>
  <si>
    <t>CCPE ($830K) other systems</t>
  </si>
  <si>
    <t>CCPE ABC id</t>
  </si>
  <si>
    <t>CCPE ($400) BCSSP KPD</t>
  </si>
  <si>
    <t>KPIF Systems 2023</t>
  </si>
  <si>
    <t>Budget</t>
  </si>
  <si>
    <t>PM assigned</t>
  </si>
  <si>
    <t>KPIF Systems VS1 (OE)</t>
  </si>
  <si>
    <t>Naser</t>
  </si>
  <si>
    <t>Funded</t>
  </si>
  <si>
    <t>KPIF Systems VS2 ( SEP+ SEE)</t>
  </si>
  <si>
    <t>Niru</t>
  </si>
  <si>
    <t>KPIF Systems VS3 CRs</t>
  </si>
  <si>
    <t>Jason</t>
  </si>
  <si>
    <t xml:space="preserve">KPIF Systems 2023 Total </t>
  </si>
  <si>
    <t>Other KPIF Integration Projects</t>
  </si>
  <si>
    <t>KPMC DI -VS 3</t>
  </si>
  <si>
    <t>Tejas</t>
  </si>
  <si>
    <t>KPMC DI -VS 2-3</t>
  </si>
  <si>
    <t>Saravana</t>
  </si>
  <si>
    <t>KPMC QIR</t>
  </si>
  <si>
    <t>KPWA</t>
  </si>
  <si>
    <t>ALM SMU</t>
  </si>
  <si>
    <t>Phanee</t>
  </si>
  <si>
    <t>ILM SMU</t>
  </si>
  <si>
    <t>EDE</t>
  </si>
  <si>
    <t>Sachin</t>
  </si>
  <si>
    <t>Broker Self-Service (1x)</t>
  </si>
  <si>
    <t>Raja</t>
  </si>
  <si>
    <t>Broker Self-Service (CCPE)</t>
  </si>
  <si>
    <t>JKP-SEE</t>
  </si>
  <si>
    <t>Pending</t>
  </si>
  <si>
    <t xml:space="preserve">KPIF Systems Integration Total </t>
  </si>
  <si>
    <t xml:space="preserve">Grand Total </t>
  </si>
  <si>
    <t>FTE</t>
  </si>
  <si>
    <t>TCS</t>
  </si>
  <si>
    <t>Sachin Dager</t>
  </si>
  <si>
    <t xml:space="preserve">Program/Project    </t>
  </si>
  <si>
    <t>2021  Forecast</t>
  </si>
  <si>
    <t>2023 IT Forecast</t>
  </si>
  <si>
    <t>2023 Preliminary Approved</t>
  </si>
  <si>
    <t>IT Remaining Forecast</t>
  </si>
  <si>
    <t>IT Actual + Forecast</t>
  </si>
  <si>
    <t xml:space="preserve">IT Variance </t>
  </si>
  <si>
    <t>2023 Business Allocation</t>
  </si>
  <si>
    <t>Business Drivers</t>
  </si>
  <si>
    <t>Funding Source (PAC/BCD)</t>
  </si>
  <si>
    <t>Key Scope / Description</t>
  </si>
  <si>
    <t>Go-Live date</t>
  </si>
  <si>
    <t>GAP Pending</t>
  </si>
  <si>
    <t>(Budget to Forecast)</t>
  </si>
  <si>
    <t>LOP</t>
  </si>
  <si>
    <t xml:space="preserve">KPIF Systems 2023 (Go-To -Market) </t>
  </si>
  <si>
    <t>OPEN ENROLLMENT</t>
  </si>
  <si>
    <t>PAC</t>
  </si>
  <si>
    <t>Regulatory / Compliance</t>
  </si>
  <si>
    <t>Go-to-market changes for 2024 Open Enrollment (/Joining KP 2.0, Sign Me Up, Application Management Tool)</t>
  </si>
  <si>
    <t>RENEWALS</t>
  </si>
  <si>
    <t>Membership renewal for KPIF systems 2024</t>
  </si>
  <si>
    <t>Non OE Priorities (SEP)</t>
  </si>
  <si>
    <t xml:space="preserve">Required Regulatory and Compliance Priorities </t>
  </si>
  <si>
    <t>Adobe Tagging and A/B testing</t>
  </si>
  <si>
    <t>KPIF Systems 2023 (Go-To -Market) Subtotal</t>
  </si>
  <si>
    <t>KPIF System Enhancements</t>
  </si>
  <si>
    <t xml:space="preserve">SMU in Spanish </t>
  </si>
  <si>
    <t>Tina confrimed KPIF will pay for this project</t>
  </si>
  <si>
    <t xml:space="preserve">Other CRs </t>
  </si>
  <si>
    <t>KPIF Systems  Enhancements Subtotal</t>
  </si>
  <si>
    <t>KPIF Systems 2023 Total</t>
  </si>
  <si>
    <t>PAC approved $8.3M as of 12/18/2022</t>
  </si>
  <si>
    <t>KPIF Broker Self Service</t>
  </si>
  <si>
    <t>KPIF Broker Self Service tool ( $830+$400)</t>
  </si>
  <si>
    <t>KPD</t>
  </si>
  <si>
    <t>Pening Prioritization amount and RPM</t>
  </si>
  <si>
    <t>KPIF Broker Self Service tool ( 1X)</t>
  </si>
  <si>
    <t>1X</t>
  </si>
  <si>
    <t>KPIF Broker Self Service Subtotal</t>
  </si>
  <si>
    <t>KPMC Integrations</t>
  </si>
  <si>
    <t>Data Integration (DI)</t>
  </si>
  <si>
    <t>KPMC</t>
  </si>
  <si>
    <t xml:space="preserve">KPMC </t>
  </si>
  <si>
    <t>Gabriel confirmed $750K</t>
  </si>
  <si>
    <t>QIR Broker</t>
  </si>
  <si>
    <t>Manoj and raja confirmed $176K</t>
  </si>
  <si>
    <t xml:space="preserve">KPWA </t>
  </si>
  <si>
    <t>KPWA/KPMC</t>
  </si>
  <si>
    <t>Gabriel confirmed</t>
  </si>
  <si>
    <t>KPMC Integrations Subtotal</t>
  </si>
  <si>
    <t>Other KPIF initiatives</t>
  </si>
  <si>
    <t>JKP KPIF (Medicaid)</t>
  </si>
  <si>
    <t>JKP</t>
  </si>
  <si>
    <t>SMU Scrub</t>
  </si>
  <si>
    <t>Pending funding from MA (might move to 2024)</t>
  </si>
  <si>
    <t>Other KPIF initiatives Subtotal</t>
  </si>
  <si>
    <t>ALMs and Infrastructure</t>
  </si>
  <si>
    <t xml:space="preserve">SMU ALM </t>
  </si>
  <si>
    <t>ALM</t>
  </si>
  <si>
    <t>AMT ALM (server refresh)</t>
  </si>
  <si>
    <t>SMU ILM</t>
  </si>
  <si>
    <t>ILM</t>
  </si>
  <si>
    <t>ALMs and Infrastructure Subtotal</t>
  </si>
  <si>
    <t>KPIF Portfolio 2023 Totals</t>
  </si>
  <si>
    <t>Actuals through May</t>
  </si>
  <si>
    <t>Expand automated application submission from eHealth for all regions (except HI); currently only CA has this capability.</t>
  </si>
  <si>
    <t>KPIF/PAC Sub-Total</t>
  </si>
  <si>
    <t>Actuals through April</t>
  </si>
  <si>
    <t>2024 Go-to-Market: Open Enrollment (OE)</t>
  </si>
  <si>
    <t>2024 Go-to-Market: Renewal</t>
  </si>
  <si>
    <t>2024 Go-to-Market: Non OE Regulatory and Compliances</t>
  </si>
  <si>
    <t>Run and Manage (2024 Go-to-Market) Sub-Total</t>
  </si>
  <si>
    <t>Provide applicants the ability to select a paperless correspondence option for invoices and renewal notifications while applying online.</t>
  </si>
  <si>
    <t xml:space="preserve">To improve the percentage of Spanish-language applicants that complete an application online. </t>
  </si>
  <si>
    <t>Non Run and Manage Sub-Total</t>
  </si>
  <si>
    <t>2023 KPIF/PAC funded 2023 Total</t>
  </si>
  <si>
    <t xml:space="preserve">KPIF Broker Self-Service </t>
  </si>
  <si>
    <t>KPIF business confirmed we will utilize $870K 1X funding to support the program.</t>
  </si>
  <si>
    <t>KPIF Broker Self-Service CCPE</t>
  </si>
  <si>
    <t>CCPE</t>
  </si>
  <si>
    <t>CCPE will contribute up to $1,230K</t>
  </si>
  <si>
    <t>Back up plan</t>
  </si>
  <si>
    <t>Items</t>
  </si>
  <si>
    <t>Primary Back Up</t>
  </si>
  <si>
    <t>2ndary  Back up</t>
  </si>
  <si>
    <t>SMU Spanish</t>
  </si>
  <si>
    <t>Pilot until 5/31</t>
  </si>
  <si>
    <t>Intake</t>
  </si>
  <si>
    <t>TBD</t>
  </si>
  <si>
    <t>Overall budget</t>
  </si>
  <si>
    <t>Intern</t>
  </si>
  <si>
    <t>Broker</t>
  </si>
  <si>
    <t>Jason ( 6/15-7/14)</t>
  </si>
  <si>
    <t>KPMC DI Hawaii</t>
  </si>
  <si>
    <t>Renewal</t>
  </si>
  <si>
    <t xml:space="preserve">Open Enrollment </t>
  </si>
  <si>
    <t>eHealth/Take Command</t>
  </si>
  <si>
    <t>ALMs</t>
  </si>
  <si>
    <t>DEVops</t>
  </si>
  <si>
    <t>PM budget at 13%</t>
  </si>
  <si>
    <t>PM budget at 15%</t>
  </si>
  <si>
    <t>PM budget at 18%</t>
  </si>
  <si>
    <t>funded</t>
  </si>
  <si>
    <t>ALM AMT</t>
  </si>
  <si>
    <t>Broker Self-Service (KPD+1X)</t>
  </si>
  <si>
    <t>SMU NCS ( 5/17)</t>
  </si>
  <si>
    <t>Grand Total</t>
  </si>
  <si>
    <t>PM Annual cost at 85%</t>
  </si>
  <si>
    <t>50% charging to Marketing ALM</t>
  </si>
  <si>
    <t>will not start until March</t>
  </si>
  <si>
    <t>Category</t>
  </si>
  <si>
    <t>HLOE</t>
  </si>
  <si>
    <t>OE</t>
  </si>
  <si>
    <t xml:space="preserve">Non Regulatory </t>
  </si>
  <si>
    <t xml:space="preserve">SMU Spainsih </t>
  </si>
  <si>
    <t xml:space="preserve">Wbe </t>
  </si>
  <si>
    <t>paperless</t>
  </si>
  <si>
    <t>CRs</t>
  </si>
  <si>
    <t>Spent</t>
  </si>
  <si>
    <t>Remaining</t>
  </si>
  <si>
    <t>Unfunded work</t>
  </si>
  <si>
    <t>RM1064/2023.10142024 NW WA On Exchange Family Dental Plans-OE</t>
  </si>
  <si>
    <t>RM1087/KPWA Plan Name vs Product Type Switc</t>
  </si>
  <si>
    <t>RM1068/Virginia transition to state-based exchange</t>
  </si>
  <si>
    <t>RM1081/2023.1022SEP Reminder Emails for Phone App</t>
  </si>
  <si>
    <t>RM1088/AMT Welcome letter display previous attribute changes</t>
  </si>
  <si>
    <t xml:space="preserve">RM1056/JKP Subsidy Expansion (NCS Support) </t>
  </si>
  <si>
    <t>RM1070/Q4 Applicants Messaging/ Plan Display -2023 Work</t>
  </si>
  <si>
    <t>RM1067/MAS HMO Plus Product Launch (MD, DC)</t>
  </si>
  <si>
    <t>RM1061/GA Medicaid Expansion ( Paid by region)</t>
  </si>
  <si>
    <t>RM 1034 / 2022.1085</t>
  </si>
  <si>
    <t>RM1035/2022.1096Plan Template change for OE 2024</t>
  </si>
  <si>
    <t>RM1082/2023.1023
JKP - CO - HIAE CSR 94 Enhancement to expand to 150-250%</t>
  </si>
  <si>
    <t xml:space="preserve">RM637/2022.1047SMU – Customizable Urgency Messaging </t>
  </si>
  <si>
    <t>RM680/SMU Broker Quote Email: Update Benefit Highlights PDF Attachment as Link to PDF Repository</t>
  </si>
  <si>
    <t>RM1083
Georgia transition to state-based exchange</t>
  </si>
  <si>
    <t>RM 1054</t>
  </si>
  <si>
    <t>SMU</t>
  </si>
  <si>
    <t>Paperless</t>
  </si>
  <si>
    <t>PIF Systems</t>
  </si>
  <si>
    <t>Jan-May</t>
  </si>
  <si>
    <t>June RPM Actuals</t>
  </si>
  <si>
    <t>Opex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</si>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</sst>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&quot;$&quot;0.00&quot;M&quot;;\-0.00&quot;M&quot;;\—;@\ "/>
    <numFmt numFmtId="165" formatCode="[$-409]mmmm\-yy;@"/>
    <numFmt numFmtId="166" formatCode="&quot;$&quot;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FFFFFF"/>
      <name val="Arial"/>
      <family val="2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sz val="10.5"/>
      <color theme="1"/>
      <name val="Arial"/>
      <family val="2"/>
    </font>
    <font>
      <sz val="10.5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52ABD5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DA9E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8E8E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 style="thick">
        <color rgb="FFF2F2F2"/>
      </right>
      <top/>
      <bottom/>
      <diagonal/>
    </border>
    <border>
      <left style="thick">
        <color rgb="FFF2F2F2"/>
      </left>
      <right style="thick">
        <color rgb="FFF2F2F2"/>
      </right>
      <top style="thick">
        <color rgb="FFF2F2F2"/>
      </top>
      <bottom/>
      <diagonal/>
    </border>
    <border>
      <left style="medium">
        <color rgb="FFFFFFFF"/>
      </left>
      <right style="thick">
        <color rgb="FFF2F2F2"/>
      </right>
      <top/>
      <bottom style="thick">
        <color rgb="FFFFFFFF"/>
      </bottom>
      <diagonal/>
    </border>
    <border>
      <left style="thick">
        <color rgb="FFF2F2F2"/>
      </left>
      <right style="thick">
        <color rgb="FFF2F2F2"/>
      </right>
      <top/>
      <bottom style="thick">
        <color rgb="FFF2F2F2"/>
      </bottom>
      <diagonal/>
    </border>
    <border>
      <left style="medium">
        <color rgb="FFFFFFFF"/>
      </left>
      <right style="thick">
        <color rgb="FFF2F2F2"/>
      </right>
      <top style="medium">
        <color rgb="FFFFFFFF"/>
      </top>
      <bottom style="medium">
        <color rgb="FFFFFFFF"/>
      </bottom>
      <diagonal/>
    </border>
    <border>
      <left style="thick">
        <color rgb="FFF2F2F2"/>
      </left>
      <right/>
      <top style="thick">
        <color rgb="FFF2F2F2"/>
      </top>
      <bottom style="thick">
        <color rgb="FFF2F2F2"/>
      </bottom>
      <diagonal/>
    </border>
    <border>
      <left style="thick">
        <color rgb="FFF2F2F2"/>
      </left>
      <right/>
      <top style="thick">
        <color rgb="FFF2F2F2"/>
      </top>
      <bottom/>
      <diagonal/>
    </border>
    <border>
      <left style="thick">
        <color rgb="FFF2F2F2"/>
      </left>
      <right style="thick">
        <color rgb="FFF2F2F2"/>
      </right>
      <top style="thick">
        <color rgb="FFF2F2F2"/>
      </top>
      <bottom style="thick">
        <color rgb="FFF2F2F2"/>
      </bottom>
      <diagonal/>
    </border>
    <border>
      <left style="medium">
        <color rgb="FFFFFFFF"/>
      </left>
      <right style="thick">
        <color rgb="FFF2F2F2"/>
      </right>
      <top/>
      <bottom style="medium">
        <color rgb="FFFFFFFF"/>
      </bottom>
      <diagonal/>
    </border>
    <border>
      <left style="thick">
        <color rgb="FFF2F2F2"/>
      </left>
      <right/>
      <top/>
      <bottom style="thick">
        <color rgb="FFF2F2F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2F2F2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2" borderId="1" xfId="0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vertical="top" wrapText="1" readingOrder="1"/>
    </xf>
    <xf numFmtId="0" fontId="2" fillId="2" borderId="4" xfId="0" applyFont="1" applyFill="1" applyBorder="1" applyAlignment="1">
      <alignment vertical="top" wrapText="1" readingOrder="1"/>
    </xf>
    <xf numFmtId="0" fontId="3" fillId="3" borderId="5" xfId="0" applyFont="1" applyFill="1" applyBorder="1" applyAlignment="1">
      <alignment horizontal="left" vertical="center" wrapText="1" indent="1" readingOrder="1"/>
    </xf>
    <xf numFmtId="0" fontId="3" fillId="3" borderId="0" xfId="0" applyFont="1" applyFill="1" applyAlignment="1">
      <alignment horizontal="left" vertical="center" wrapText="1" indent="1" readingOrder="1"/>
    </xf>
    <xf numFmtId="164" fontId="3" fillId="3" borderId="0" xfId="0" applyNumberFormat="1" applyFont="1" applyFill="1" applyAlignment="1">
      <alignment horizontal="center" vertical="center" wrapText="1" readingOrder="1"/>
    </xf>
    <xf numFmtId="0" fontId="3" fillId="3" borderId="0" xfId="0" applyFont="1" applyFill="1" applyAlignment="1">
      <alignment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4" fillId="3" borderId="5" xfId="0" applyFont="1" applyFill="1" applyBorder="1" applyAlignment="1">
      <alignment horizontal="left" vertical="center" wrapText="1" indent="6" readingOrder="1"/>
    </xf>
    <xf numFmtId="165" fontId="4" fillId="0" borderId="6" xfId="0" applyNumberFormat="1" applyFont="1" applyBorder="1" applyAlignment="1">
      <alignment horizontal="center" vertical="center" wrapText="1" readingOrder="1"/>
    </xf>
    <xf numFmtId="164" fontId="4" fillId="0" borderId="7" xfId="0" applyNumberFormat="1" applyFont="1" applyBorder="1" applyAlignment="1">
      <alignment horizontal="center" vertical="center" wrapText="1" readingOrder="1"/>
    </xf>
    <xf numFmtId="164" fontId="4" fillId="0" borderId="6" xfId="0" applyNumberFormat="1" applyFont="1" applyBorder="1" applyAlignment="1">
      <alignment horizontal="center" vertical="center" wrapText="1" readingOrder="1"/>
    </xf>
    <xf numFmtId="164" fontId="4" fillId="0" borderId="8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vertical="center" wrapText="1" readingOrder="1"/>
    </xf>
    <xf numFmtId="0" fontId="5" fillId="0" borderId="0" xfId="0" applyFont="1" applyAlignment="1">
      <alignment vertical="top" wrapText="1"/>
    </xf>
    <xf numFmtId="0" fontId="5" fillId="0" borderId="8" xfId="0" applyFont="1" applyBorder="1" applyAlignment="1">
      <alignment horizontal="left" vertical="center" wrapText="1" readingOrder="1"/>
    </xf>
    <xf numFmtId="0" fontId="0" fillId="0" borderId="0" xfId="0" applyAlignment="1">
      <alignment vertical="top" wrapText="1"/>
    </xf>
    <xf numFmtId="0" fontId="3" fillId="4" borderId="5" xfId="0" applyFont="1" applyFill="1" applyBorder="1" applyAlignment="1">
      <alignment horizontal="left" vertical="center" wrapText="1" indent="3" readingOrder="1"/>
    </xf>
    <xf numFmtId="164" fontId="3" fillId="4" borderId="6" xfId="0" applyNumberFormat="1" applyFont="1" applyFill="1" applyBorder="1" applyAlignment="1">
      <alignment horizontal="center" vertical="center" wrapText="1" readingOrder="1"/>
    </xf>
    <xf numFmtId="0" fontId="6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 readingOrder="1"/>
    </xf>
    <xf numFmtId="0" fontId="7" fillId="3" borderId="5" xfId="0" applyFont="1" applyFill="1" applyBorder="1" applyAlignment="1">
      <alignment horizontal="left" vertical="center" wrapText="1" indent="6" readingOrder="1"/>
    </xf>
    <xf numFmtId="165" fontId="8" fillId="0" borderId="0" xfId="0" applyNumberFormat="1" applyFont="1" applyAlignment="1">
      <alignment horizontal="center" vertical="center" wrapText="1" readingOrder="1"/>
    </xf>
    <xf numFmtId="164" fontId="8" fillId="0" borderId="6" xfId="0" applyNumberFormat="1" applyFont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left" vertical="center" wrapText="1" indent="6" readingOrder="1"/>
    </xf>
    <xf numFmtId="164" fontId="3" fillId="4" borderId="0" xfId="0" applyNumberFormat="1" applyFont="1" applyFill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3" fillId="4" borderId="0" xfId="0" applyFont="1" applyFill="1" applyAlignment="1">
      <alignment horizontal="center" vertical="center" wrapText="1" readingOrder="1"/>
    </xf>
    <xf numFmtId="0" fontId="3" fillId="4" borderId="0" xfId="0" applyFont="1" applyFill="1" applyAlignment="1">
      <alignment horizontal="left" vertical="center" wrapText="1" indent="3" readingOrder="1"/>
    </xf>
    <xf numFmtId="0" fontId="3" fillId="5" borderId="9" xfId="0" applyFont="1" applyFill="1" applyBorder="1" applyAlignment="1">
      <alignment horizontal="left" vertical="center" wrapText="1" indent="1" readingOrder="1"/>
    </xf>
    <xf numFmtId="0" fontId="3" fillId="5" borderId="0" xfId="0" applyFont="1" applyFill="1" applyAlignment="1">
      <alignment horizontal="left" vertical="center" wrapText="1" indent="1" readingOrder="1"/>
    </xf>
    <xf numFmtId="164" fontId="3" fillId="5" borderId="10" xfId="0" applyNumberFormat="1" applyFont="1" applyFill="1" applyBorder="1" applyAlignment="1">
      <alignment horizontal="center" vertical="center" wrapText="1" readingOrder="1"/>
    </xf>
    <xf numFmtId="0" fontId="9" fillId="6" borderId="12" xfId="0" applyFont="1" applyFill="1" applyBorder="1"/>
    <xf numFmtId="166" fontId="0" fillId="0" borderId="0" xfId="0" applyNumberFormat="1" applyAlignment="1">
      <alignment vertical="top" wrapText="1"/>
    </xf>
    <xf numFmtId="166" fontId="0" fillId="0" borderId="11" xfId="0" applyNumberFormat="1" applyBorder="1" applyAlignment="1">
      <alignment vertical="top" wrapText="1"/>
    </xf>
    <xf numFmtId="9" fontId="0" fillId="0" borderId="0" xfId="0" applyNumberFormat="1"/>
    <xf numFmtId="166" fontId="0" fillId="0" borderId="0" xfId="0" applyNumberFormat="1"/>
    <xf numFmtId="0" fontId="9" fillId="8" borderId="12" xfId="0" applyFont="1" applyFill="1" applyBorder="1"/>
    <xf numFmtId="166" fontId="1" fillId="0" borderId="0" xfId="0" applyNumberFormat="1" applyFont="1" applyAlignment="1">
      <alignment vertical="top" wrapText="1"/>
    </xf>
    <xf numFmtId="166" fontId="1" fillId="7" borderId="0" xfId="0" applyNumberFormat="1" applyFont="1" applyFill="1"/>
    <xf numFmtId="0" fontId="9" fillId="6" borderId="12" xfId="0" applyFont="1" applyFill="1" applyBorder="1" applyAlignment="1">
      <alignment horizontal="left" indent="1"/>
    </xf>
    <xf numFmtId="0" fontId="0" fillId="0" borderId="11" xfId="0" applyBorder="1"/>
    <xf numFmtId="0" fontId="9" fillId="9" borderId="14" xfId="0" applyFont="1" applyFill="1" applyBorder="1" applyAlignment="1">
      <alignment horizontal="right"/>
    </xf>
    <xf numFmtId="166" fontId="0" fillId="0" borderId="13" xfId="0" applyNumberFormat="1" applyBorder="1" applyAlignment="1">
      <alignment vertical="top" wrapText="1"/>
    </xf>
    <xf numFmtId="166" fontId="1" fillId="0" borderId="0" xfId="0" applyNumberFormat="1" applyFont="1"/>
    <xf numFmtId="0" fontId="10" fillId="8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 vertical="center" wrapText="1" readingOrder="1"/>
    </xf>
    <xf numFmtId="166" fontId="1" fillId="10" borderId="0" xfId="0" applyNumberFormat="1" applyFont="1" applyFill="1"/>
    <xf numFmtId="0" fontId="5" fillId="11" borderId="18" xfId="0" applyFont="1" applyFill="1" applyBorder="1" applyAlignment="1">
      <alignment horizontal="left" vertical="center" wrapText="1" indent="1" readingOrder="1"/>
    </xf>
    <xf numFmtId="0" fontId="5" fillId="11" borderId="18" xfId="0" applyFont="1" applyFill="1" applyBorder="1" applyAlignment="1">
      <alignment horizontal="center" vertical="center" wrapText="1" readingOrder="1"/>
    </xf>
    <xf numFmtId="0" fontId="13" fillId="12" borderId="18" xfId="0" applyFont="1" applyFill="1" applyBorder="1" applyAlignment="1">
      <alignment horizontal="center" vertical="center" wrapText="1" readingOrder="1"/>
    </xf>
    <xf numFmtId="0" fontId="14" fillId="12" borderId="18" xfId="0" applyFont="1" applyFill="1" applyBorder="1" applyAlignment="1">
      <alignment horizontal="left" vertical="center" wrapText="1" readingOrder="1"/>
    </xf>
    <xf numFmtId="0" fontId="5" fillId="14" borderId="18" xfId="0" applyFont="1" applyFill="1" applyBorder="1" applyAlignment="1">
      <alignment horizontal="left" vertical="center" wrapText="1" indent="1" readingOrder="1"/>
    </xf>
    <xf numFmtId="0" fontId="5" fillId="14" borderId="18" xfId="0" applyFont="1" applyFill="1" applyBorder="1" applyAlignment="1">
      <alignment horizontal="center" vertical="center" wrapText="1" readingOrder="1"/>
    </xf>
    <xf numFmtId="0" fontId="3" fillId="15" borderId="5" xfId="0" applyFont="1" applyFill="1" applyBorder="1" applyAlignment="1">
      <alignment horizontal="left" vertical="center" wrapText="1" indent="1" readingOrder="1"/>
    </xf>
    <xf numFmtId="164" fontId="8" fillId="15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11" fillId="12" borderId="20" xfId="0" applyFont="1" applyFill="1" applyBorder="1" applyAlignment="1">
      <alignment horizontal="left" vertical="center" wrapText="1" indent="1" readingOrder="1"/>
    </xf>
    <xf numFmtId="0" fontId="1" fillId="10" borderId="0" xfId="0" applyFont="1" applyFill="1"/>
    <xf numFmtId="0" fontId="0" fillId="16" borderId="0" xfId="0" applyFill="1"/>
    <xf numFmtId="0" fontId="1" fillId="16" borderId="0" xfId="0" applyFont="1" applyFill="1"/>
    <xf numFmtId="0" fontId="10" fillId="17" borderId="0" xfId="0" applyFont="1" applyFill="1" applyAlignment="1">
      <alignment horizontal="center"/>
    </xf>
    <xf numFmtId="4" fontId="0" fillId="0" borderId="0" xfId="0" applyNumberFormat="1" applyAlignment="1">
      <alignment vertical="center" wrapText="1"/>
    </xf>
    <xf numFmtId="0" fontId="0" fillId="7" borderId="0" xfId="0" applyFill="1"/>
    <xf numFmtId="166" fontId="0" fillId="0" borderId="11" xfId="0" applyNumberFormat="1" applyBorder="1"/>
    <xf numFmtId="0" fontId="11" fillId="12" borderId="15" xfId="0" applyFont="1" applyFill="1" applyBorder="1" applyAlignment="1">
      <alignment horizontal="left" vertical="center" wrapText="1" indent="1" readingOrder="1"/>
    </xf>
    <xf numFmtId="0" fontId="11" fillId="12" borderId="15" xfId="0" applyFont="1" applyFill="1" applyBorder="1" applyAlignment="1">
      <alignment horizontal="center" vertical="top" wrapText="1" readingOrder="1"/>
    </xf>
    <xf numFmtId="0" fontId="11" fillId="12" borderId="17" xfId="0" applyFont="1" applyFill="1" applyBorder="1" applyAlignment="1">
      <alignment horizontal="center" vertical="top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0" fillId="0" borderId="0" xfId="0" applyAlignment="1">
      <alignment vertical="center" wrapText="1"/>
    </xf>
    <xf numFmtId="0" fontId="0" fillId="0" borderId="0" xfId="0"/>
    <xf numFmtId="6" fontId="12" fillId="14" borderId="18" xfId="0" applyNumberFormat="1" applyFont="1" applyFill="1" applyBorder="1" applyAlignment="1">
      <alignment horizontal="center" vertical="center" wrapText="1" readingOrder="1"/>
    </xf>
    <xf numFmtId="6" fontId="5" fillId="14" borderId="18" xfId="0" applyNumberFormat="1" applyFont="1" applyFill="1" applyBorder="1" applyAlignment="1">
      <alignment horizontal="center" vertical="center" wrapText="1" readingOrder="1"/>
    </xf>
    <xf numFmtId="5" fontId="5" fillId="14" borderId="18" xfId="0" applyNumberFormat="1" applyFont="1" applyFill="1" applyBorder="1" applyAlignment="1">
      <alignment horizontal="center" vertical="center" wrapText="1" readingOrder="1"/>
    </xf>
    <xf numFmtId="6" fontId="5" fillId="14" borderId="19" xfId="0" applyNumberFormat="1" applyFont="1" applyFill="1" applyBorder="1" applyAlignment="1">
      <alignment horizontal="center" vertical="center" wrapText="1" readingOrder="1"/>
    </xf>
    <xf numFmtId="6" fontId="12" fillId="11" borderId="18" xfId="0" applyNumberFormat="1" applyFont="1" applyFill="1" applyBorder="1" applyAlignment="1">
      <alignment horizontal="center" vertical="center" wrapText="1" readingOrder="1"/>
    </xf>
    <xf numFmtId="6" fontId="5" fillId="11" borderId="18" xfId="0" applyNumberFormat="1" applyFont="1" applyFill="1" applyBorder="1" applyAlignment="1">
      <alignment horizontal="center" vertical="center" wrapText="1" readingOrder="1"/>
    </xf>
    <xf numFmtId="5" fontId="5" fillId="11" borderId="18" xfId="0" applyNumberFormat="1" applyFont="1" applyFill="1" applyBorder="1" applyAlignment="1">
      <alignment horizontal="center" vertical="center" wrapText="1" readingOrder="1"/>
    </xf>
    <xf numFmtId="6" fontId="5" fillId="11" borderId="19" xfId="0" applyNumberFormat="1" applyFont="1" applyFill="1" applyBorder="1" applyAlignment="1">
      <alignment horizontal="center" vertical="center" wrapText="1" readingOrder="1"/>
    </xf>
    <xf numFmtId="6" fontId="5" fillId="11" borderId="19" xfId="0" applyNumberFormat="1" applyFont="1" applyFill="1" applyBorder="1" applyAlignment="1">
      <alignment vertical="top" wrapText="1" readingOrder="1"/>
    </xf>
    <xf numFmtId="6" fontId="12" fillId="14" borderId="18" xfId="0" applyNumberFormat="1" applyFont="1" applyFill="1" applyBorder="1" applyAlignment="1">
      <alignment vertical="center" wrapText="1" readingOrder="1"/>
    </xf>
    <xf numFmtId="6" fontId="13" fillId="12" borderId="18" xfId="0" applyNumberFormat="1" applyFont="1" applyFill="1" applyBorder="1" applyAlignment="1">
      <alignment horizontal="center" vertical="center" wrapText="1" readingOrder="1"/>
    </xf>
    <xf numFmtId="6" fontId="12" fillId="13" borderId="18" xfId="0" applyNumberFormat="1" applyFont="1" applyFill="1" applyBorder="1" applyAlignment="1">
      <alignment horizontal="center" vertical="center" wrapText="1" readingOrder="1"/>
    </xf>
    <xf numFmtId="6" fontId="5" fillId="13" borderId="18" xfId="0" applyNumberFormat="1" applyFont="1" applyFill="1" applyBorder="1" applyAlignment="1">
      <alignment horizontal="center" vertical="center" wrapText="1" readingOrder="1"/>
    </xf>
    <xf numFmtId="5" fontId="5" fillId="13" borderId="18" xfId="0" applyNumberFormat="1" applyFont="1" applyFill="1" applyBorder="1" applyAlignment="1">
      <alignment horizontal="center" vertical="center" wrapText="1" readingOrder="1"/>
    </xf>
    <xf numFmtId="6" fontId="5" fillId="13" borderId="19" xfId="0" applyNumberFormat="1" applyFont="1" applyFill="1" applyBorder="1" applyAlignment="1">
      <alignment horizontal="center" vertical="center" wrapText="1" readingOrder="1"/>
    </xf>
    <xf numFmtId="6" fontId="5" fillId="13" borderId="19" xfId="0" applyNumberFormat="1" applyFont="1" applyFill="1" applyBorder="1" applyAlignment="1">
      <alignment vertical="top" wrapText="1" readingOrder="1"/>
    </xf>
    <xf numFmtId="6" fontId="0" fillId="0" borderId="0" xfId="0" applyNumberFormat="1"/>
    <xf numFmtId="6" fontId="12" fillId="14" borderId="15" xfId="0" applyNumberFormat="1" applyFont="1" applyFill="1" applyBorder="1" applyAlignment="1">
      <alignment horizontal="center" vertical="center" wrapText="1" readingOrder="1"/>
    </xf>
    <xf numFmtId="6" fontId="5" fillId="14" borderId="19" xfId="0" applyNumberFormat="1" applyFont="1" applyFill="1" applyBorder="1" applyAlignment="1">
      <alignment vertical="top" wrapText="1" readingOrder="1"/>
    </xf>
    <xf numFmtId="6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11" fillId="12" borderId="19" xfId="0" applyFont="1" applyFill="1" applyBorder="1" applyAlignment="1">
      <alignment horizontal="center" vertical="top" wrapText="1" readingOrder="1"/>
    </xf>
    <xf numFmtId="0" fontId="0" fillId="0" borderId="17" xfId="0" applyBorder="1"/>
    <xf numFmtId="0" fontId="11" fillId="12" borderId="18" xfId="0" applyFont="1" applyFill="1" applyBorder="1" applyAlignment="1">
      <alignment horizontal="left" vertical="center" wrapText="1" indent="1" readingOrder="1"/>
    </xf>
    <xf numFmtId="0" fontId="0" fillId="0" borderId="16" xfId="0" applyBorder="1"/>
    <xf numFmtId="0" fontId="2" fillId="2" borderId="8" xfId="0" applyFont="1" applyFill="1" applyBorder="1" applyAlignment="1">
      <alignment horizontal="center" wrapText="1" readingOrder="1"/>
    </xf>
    <xf numFmtId="0" fontId="0" fillId="0" borderId="4" xfId="0" applyBorder="1"/>
    <xf numFmtId="0" fontId="2" fillId="2" borderId="22" xfId="0" applyFont="1" applyFill="1" applyBorder="1" applyAlignment="1">
      <alignment horizontal="center" wrapText="1" readingOrder="1"/>
    </xf>
    <xf numFmtId="0" fontId="0" fillId="0" borderId="3" xfId="0" applyBorder="1"/>
    <xf numFmtId="0" fontId="5" fillId="13" borderId="18" xfId="0" applyFont="1" applyFill="1" applyBorder="1" applyAlignment="1">
      <alignment horizontal="center" vertical="center" wrapText="1" readingOrder="1"/>
    </xf>
    <xf numFmtId="0" fontId="0" fillId="0" borderId="21" xfId="0" applyBorder="1"/>
    <xf numFmtId="0" fontId="0" fillId="0" borderId="0" xfId="0" applyAlignment="1">
      <alignment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88" zoomScaleNormal="88" workbookViewId="0">
      <selection activeCell="G8" sqref="G8"/>
    </sheetView>
  </sheetViews>
  <sheetFormatPr defaultRowHeight="14.5" x14ac:dyDescent="0.35"/>
  <cols>
    <col min="1" max="1" width="40.81640625" style="79" customWidth="1"/>
    <col min="2" max="2" width="16.81640625" style="79" customWidth="1"/>
    <col min="3" max="3" width="11" style="79" bestFit="1" customWidth="1"/>
    <col min="4" max="4" width="9.81640625" style="79" customWidth="1"/>
    <col min="5" max="5" width="12.54296875" style="79" bestFit="1" customWidth="1"/>
    <col min="6" max="6" width="12.453125" style="79" bestFit="1" customWidth="1"/>
    <col min="7" max="7" width="9.26953125" style="79" bestFit="1" customWidth="1"/>
    <col min="8" max="8" width="18" style="79" customWidth="1"/>
    <col min="9" max="9" width="59" style="79" customWidth="1"/>
  </cols>
  <sheetData>
    <row r="1" spans="1:9" ht="42" customHeight="1" x14ac:dyDescent="0.35">
      <c r="A1" s="103" t="s">
        <v>0</v>
      </c>
      <c r="B1" s="73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101" t="s">
        <v>6</v>
      </c>
      <c r="H1" s="74" t="s">
        <v>7</v>
      </c>
      <c r="I1" s="101" t="s">
        <v>8</v>
      </c>
    </row>
    <row r="2" spans="1:9" ht="15" customHeight="1" thickBot="1" x14ac:dyDescent="0.4">
      <c r="A2" s="104"/>
      <c r="B2" s="65"/>
      <c r="C2" s="75" t="s">
        <v>9</v>
      </c>
      <c r="D2" s="75" t="s">
        <v>10</v>
      </c>
      <c r="E2" s="75" t="s">
        <v>11</v>
      </c>
      <c r="F2" s="75" t="s">
        <v>12</v>
      </c>
      <c r="G2" s="102"/>
      <c r="H2" s="75"/>
      <c r="I2" s="102"/>
    </row>
    <row r="3" spans="1:9" ht="25.5" customHeight="1" thickBot="1" x14ac:dyDescent="0.4">
      <c r="A3" s="57" t="s">
        <v>13</v>
      </c>
      <c r="B3" s="58" t="s">
        <v>14</v>
      </c>
      <c r="C3" s="80">
        <v>5530</v>
      </c>
      <c r="D3" s="81">
        <v>5606</v>
      </c>
      <c r="E3" s="81">
        <v>2663</v>
      </c>
      <c r="F3" s="81">
        <f>SUM(D3:E3)</f>
        <v>8269</v>
      </c>
      <c r="G3" s="82">
        <f t="shared" ref="G3:G8" si="0">C3-F3</f>
        <v>-2739</v>
      </c>
      <c r="H3" s="83" t="s">
        <v>15</v>
      </c>
      <c r="I3" s="80"/>
    </row>
    <row r="4" spans="1:9" ht="25.5" customHeight="1" thickBot="1" x14ac:dyDescent="0.4">
      <c r="A4" s="53" t="s">
        <v>16</v>
      </c>
      <c r="B4" s="54" t="s">
        <v>14</v>
      </c>
      <c r="C4" s="84">
        <v>200</v>
      </c>
      <c r="D4" s="85">
        <v>73</v>
      </c>
      <c r="E4" s="85">
        <v>0</v>
      </c>
      <c r="F4" s="85">
        <f>SUM(D4:E4)</f>
        <v>73</v>
      </c>
      <c r="G4" s="86">
        <f t="shared" si="0"/>
        <v>127</v>
      </c>
      <c r="H4" s="87" t="s">
        <v>17</v>
      </c>
      <c r="I4" s="88" t="s">
        <v>18</v>
      </c>
    </row>
    <row r="5" spans="1:9" ht="25.5" customHeight="1" thickBot="1" x14ac:dyDescent="0.4">
      <c r="A5" s="57" t="s">
        <v>19</v>
      </c>
      <c r="B5" s="58" t="s">
        <v>14</v>
      </c>
      <c r="C5" s="80">
        <v>199</v>
      </c>
      <c r="D5" s="81">
        <v>42</v>
      </c>
      <c r="E5" s="81">
        <v>121</v>
      </c>
      <c r="F5" s="81">
        <f>D5+E5</f>
        <v>163</v>
      </c>
      <c r="G5" s="82">
        <f t="shared" si="0"/>
        <v>36</v>
      </c>
      <c r="H5" s="83" t="s">
        <v>15</v>
      </c>
      <c r="I5" s="89" t="s">
        <v>20</v>
      </c>
    </row>
    <row r="6" spans="1:9" ht="25.5" customHeight="1" thickBot="1" x14ac:dyDescent="0.4">
      <c r="A6" s="53" t="s">
        <v>21</v>
      </c>
      <c r="B6" s="54" t="s">
        <v>14</v>
      </c>
      <c r="C6" s="84">
        <v>120</v>
      </c>
      <c r="D6" s="85">
        <v>32316</v>
      </c>
      <c r="E6" s="85">
        <v>80</v>
      </c>
      <c r="F6" s="85">
        <f>D6+E6</f>
        <v>32396</v>
      </c>
      <c r="G6" s="86">
        <f t="shared" si="0"/>
        <v>-32276</v>
      </c>
      <c r="H6" s="87" t="s">
        <v>17</v>
      </c>
      <c r="I6" s="88" t="s">
        <v>22</v>
      </c>
    </row>
    <row r="7" spans="1:9" ht="25.5" customHeight="1" thickBot="1" x14ac:dyDescent="0.4">
      <c r="A7" s="57" t="s">
        <v>23</v>
      </c>
      <c r="B7" s="58" t="s">
        <v>14</v>
      </c>
      <c r="C7" s="80">
        <v>500</v>
      </c>
      <c r="D7" s="81">
        <v>294</v>
      </c>
      <c r="E7" s="81">
        <v>145</v>
      </c>
      <c r="F7" s="81">
        <f>D7+E7</f>
        <v>439</v>
      </c>
      <c r="G7" s="82">
        <f t="shared" si="0"/>
        <v>61</v>
      </c>
      <c r="H7" s="83" t="s">
        <v>15</v>
      </c>
      <c r="I7" s="89" t="s">
        <v>24</v>
      </c>
    </row>
    <row r="8" spans="1:9" ht="25.5" customHeight="1" thickBot="1" x14ac:dyDescent="0.4">
      <c r="A8" s="53" t="s">
        <v>25</v>
      </c>
      <c r="B8" s="54" t="s">
        <v>14</v>
      </c>
      <c r="C8" s="84">
        <v>280</v>
      </c>
      <c r="D8" s="85">
        <v>7</v>
      </c>
      <c r="E8" s="86">
        <v>170</v>
      </c>
      <c r="F8" s="86">
        <f>D8+E8</f>
        <v>177</v>
      </c>
      <c r="G8" s="86">
        <f t="shared" si="0"/>
        <v>103</v>
      </c>
      <c r="H8" s="87" t="s">
        <v>15</v>
      </c>
      <c r="I8" s="88" t="s">
        <v>26</v>
      </c>
    </row>
    <row r="9" spans="1:9" ht="22.5" customHeight="1" thickBot="1" x14ac:dyDescent="0.4">
      <c r="A9" s="55" t="s">
        <v>27</v>
      </c>
      <c r="B9" s="55"/>
      <c r="C9" s="90">
        <f>SUM(C3:C8)</f>
        <v>6829</v>
      </c>
      <c r="D9" s="90">
        <f>SUM(D3:D8)</f>
        <v>38338</v>
      </c>
      <c r="E9" s="90">
        <f>SUM(E3:E8)</f>
        <v>3179</v>
      </c>
      <c r="F9" s="90">
        <f>SUM(F3:F8)</f>
        <v>41517</v>
      </c>
      <c r="G9" s="90">
        <f>SUM(G3:G8)</f>
        <v>-34688</v>
      </c>
      <c r="H9" s="90"/>
      <c r="I9" s="56"/>
    </row>
    <row r="12" spans="1:9" x14ac:dyDescent="0.35">
      <c r="A12" s="10" t="s">
        <v>1</v>
      </c>
      <c r="B12" s="10" t="s">
        <v>28</v>
      </c>
    </row>
    <row r="13" spans="1:9" x14ac:dyDescent="0.35">
      <c r="A13" s="71" t="s">
        <v>29</v>
      </c>
      <c r="B13" s="42">
        <v>870</v>
      </c>
      <c r="C13" s="38" t="s">
        <v>30</v>
      </c>
    </row>
    <row r="14" spans="1:9" x14ac:dyDescent="0.35">
      <c r="A14" s="71" t="s">
        <v>31</v>
      </c>
      <c r="B14" s="42">
        <v>830</v>
      </c>
      <c r="C14" t="s">
        <v>32</v>
      </c>
      <c r="E14" s="38"/>
    </row>
    <row r="15" spans="1:9" x14ac:dyDescent="0.35">
      <c r="A15" s="44" t="s">
        <v>33</v>
      </c>
      <c r="B15" s="72">
        <v>400</v>
      </c>
      <c r="E15" s="38"/>
    </row>
    <row r="16" spans="1:9" x14ac:dyDescent="0.35">
      <c r="B16" s="39">
        <f>SUM(B13:B15)</f>
        <v>2100</v>
      </c>
    </row>
    <row r="20" spans="5:5" x14ac:dyDescent="0.35">
      <c r="E20">
        <f>5530-2947</f>
        <v>2583</v>
      </c>
    </row>
  </sheetData>
  <mergeCells count="3">
    <mergeCell ref="I1:I2"/>
    <mergeCell ref="G1:G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topLeftCell="A13" zoomScale="120" zoomScaleNormal="120" workbookViewId="0">
      <selection activeCell="D22" sqref="D22"/>
    </sheetView>
  </sheetViews>
  <sheetFormatPr defaultRowHeight="14.5" x14ac:dyDescent="0.35"/>
  <cols>
    <col min="1" max="1" width="39.54296875" style="79" customWidth="1"/>
    <col min="2" max="2" width="16.453125" style="79" customWidth="1"/>
    <col min="3" max="3" width="18.54296875" style="79" customWidth="1"/>
    <col min="4" max="4" width="40" style="79" customWidth="1"/>
  </cols>
  <sheetData>
    <row r="1" spans="1:4" x14ac:dyDescent="0.35">
      <c r="A1" s="10" t="s">
        <v>34</v>
      </c>
      <c r="B1" s="49" t="s">
        <v>35</v>
      </c>
      <c r="C1" s="49" t="s">
        <v>36</v>
      </c>
    </row>
    <row r="2" spans="1:4" x14ac:dyDescent="0.35">
      <c r="A2" s="43" t="s">
        <v>37</v>
      </c>
      <c r="B2" s="36">
        <v>3000000</v>
      </c>
      <c r="C2" s="50" t="s">
        <v>38</v>
      </c>
      <c r="D2" t="s">
        <v>39</v>
      </c>
    </row>
    <row r="3" spans="1:4" x14ac:dyDescent="0.35">
      <c r="A3" s="43" t="s">
        <v>40</v>
      </c>
      <c r="B3" s="36">
        <v>2000000</v>
      </c>
      <c r="C3" s="50" t="s">
        <v>41</v>
      </c>
      <c r="D3" t="s">
        <v>39</v>
      </c>
    </row>
    <row r="4" spans="1:4" x14ac:dyDescent="0.35">
      <c r="A4" s="43" t="s">
        <v>42</v>
      </c>
      <c r="B4" s="36">
        <v>2000000</v>
      </c>
      <c r="C4" s="50" t="s">
        <v>43</v>
      </c>
      <c r="D4" t="s">
        <v>39</v>
      </c>
    </row>
    <row r="5" spans="1:4" x14ac:dyDescent="0.35">
      <c r="A5" s="45" t="s">
        <v>44</v>
      </c>
      <c r="B5" s="41">
        <f>SUM(B2:B4)</f>
        <v>7000000</v>
      </c>
      <c r="C5" s="50"/>
    </row>
    <row r="6" spans="1:4" x14ac:dyDescent="0.35">
      <c r="A6" s="10" t="s">
        <v>45</v>
      </c>
      <c r="C6" s="50"/>
    </row>
    <row r="7" spans="1:4" x14ac:dyDescent="0.35">
      <c r="A7" s="35" t="s">
        <v>46</v>
      </c>
      <c r="B7" s="36">
        <v>500000</v>
      </c>
      <c r="C7" s="50" t="s">
        <v>47</v>
      </c>
      <c r="D7" t="s">
        <v>39</v>
      </c>
    </row>
    <row r="8" spans="1:4" x14ac:dyDescent="0.35">
      <c r="A8" s="35" t="s">
        <v>48</v>
      </c>
      <c r="B8" s="36">
        <v>250000</v>
      </c>
      <c r="C8" s="50" t="s">
        <v>49</v>
      </c>
      <c r="D8" t="s">
        <v>39</v>
      </c>
    </row>
    <row r="9" spans="1:4" x14ac:dyDescent="0.35">
      <c r="A9" s="35" t="s">
        <v>50</v>
      </c>
      <c r="B9" s="36">
        <v>176000</v>
      </c>
      <c r="C9" s="50" t="s">
        <v>49</v>
      </c>
      <c r="D9" t="s">
        <v>39</v>
      </c>
    </row>
    <row r="10" spans="1:4" x14ac:dyDescent="0.35">
      <c r="A10" s="35" t="s">
        <v>51</v>
      </c>
      <c r="B10" s="36">
        <v>85000</v>
      </c>
      <c r="C10" s="50" t="s">
        <v>49</v>
      </c>
      <c r="D10" t="s">
        <v>39</v>
      </c>
    </row>
    <row r="11" spans="1:4" x14ac:dyDescent="0.35">
      <c r="A11" s="35" t="s">
        <v>52</v>
      </c>
      <c r="B11" s="36">
        <v>972000</v>
      </c>
      <c r="C11" s="50" t="s">
        <v>53</v>
      </c>
      <c r="D11" t="s">
        <v>39</v>
      </c>
    </row>
    <row r="12" spans="1:4" x14ac:dyDescent="0.35">
      <c r="A12" s="35" t="s">
        <v>54</v>
      </c>
      <c r="B12" s="36">
        <v>147000</v>
      </c>
      <c r="C12" s="50" t="s">
        <v>53</v>
      </c>
      <c r="D12" t="s">
        <v>39</v>
      </c>
    </row>
    <row r="13" spans="1:4" x14ac:dyDescent="0.35">
      <c r="A13" s="35" t="s">
        <v>55</v>
      </c>
      <c r="B13" s="36">
        <v>120000</v>
      </c>
      <c r="C13" s="50" t="s">
        <v>56</v>
      </c>
      <c r="D13" t="s">
        <v>39</v>
      </c>
    </row>
    <row r="14" spans="1:4" x14ac:dyDescent="0.35">
      <c r="A14" s="40" t="s">
        <v>57</v>
      </c>
      <c r="B14" s="36">
        <v>870000</v>
      </c>
      <c r="C14" s="50" t="s">
        <v>58</v>
      </c>
      <c r="D14" t="s">
        <v>39</v>
      </c>
    </row>
    <row r="15" spans="1:4" x14ac:dyDescent="0.35">
      <c r="A15" s="40" t="s">
        <v>59</v>
      </c>
      <c r="B15" s="36">
        <v>1230000</v>
      </c>
      <c r="C15" s="50" t="s">
        <v>56</v>
      </c>
      <c r="D15" t="s">
        <v>39</v>
      </c>
    </row>
    <row r="16" spans="1:4" x14ac:dyDescent="0.35">
      <c r="A16" s="40" t="s">
        <v>60</v>
      </c>
      <c r="B16" s="36">
        <v>200000</v>
      </c>
      <c r="C16" s="50" t="s">
        <v>41</v>
      </c>
      <c r="D16" t="s">
        <v>61</v>
      </c>
    </row>
    <row r="17" spans="1:2" x14ac:dyDescent="0.35">
      <c r="A17" s="45" t="s">
        <v>62</v>
      </c>
      <c r="B17" s="47">
        <f>SUM(B7:B16)</f>
        <v>4550000</v>
      </c>
    </row>
    <row r="19" spans="1:2" x14ac:dyDescent="0.35">
      <c r="A19" s="48" t="s">
        <v>63</v>
      </c>
      <c r="B19" s="47">
        <f>B5+B17</f>
        <v>11550000</v>
      </c>
    </row>
    <row r="21" spans="1:2" x14ac:dyDescent="0.35">
      <c r="A21" t="s">
        <v>38</v>
      </c>
      <c r="B21" t="s">
        <v>64</v>
      </c>
    </row>
    <row r="22" spans="1:2" x14ac:dyDescent="0.35">
      <c r="A22" t="s">
        <v>41</v>
      </c>
      <c r="B22" t="s">
        <v>64</v>
      </c>
    </row>
    <row r="23" spans="1:2" x14ac:dyDescent="0.35">
      <c r="A23" t="s">
        <v>43</v>
      </c>
      <c r="B23" t="s">
        <v>64</v>
      </c>
    </row>
    <row r="24" spans="1:2" x14ac:dyDescent="0.35">
      <c r="A24" t="s">
        <v>58</v>
      </c>
      <c r="B24" t="s">
        <v>65</v>
      </c>
    </row>
    <row r="25" spans="1:2" x14ac:dyDescent="0.35">
      <c r="A25" t="s">
        <v>47</v>
      </c>
      <c r="B25" t="s">
        <v>65</v>
      </c>
    </row>
    <row r="26" spans="1:2" x14ac:dyDescent="0.35">
      <c r="A26" t="s">
        <v>49</v>
      </c>
      <c r="B26" t="s">
        <v>65</v>
      </c>
    </row>
    <row r="27" spans="1:2" x14ac:dyDescent="0.35">
      <c r="A27" t="s">
        <v>53</v>
      </c>
      <c r="B27" t="s">
        <v>65</v>
      </c>
    </row>
    <row r="28" spans="1:2" x14ac:dyDescent="0.35">
      <c r="A28" t="s">
        <v>66</v>
      </c>
      <c r="B28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topLeftCell="A15" zoomScale="110" zoomScaleNormal="110" workbookViewId="0">
      <selection sqref="A1:L35"/>
    </sheetView>
  </sheetViews>
  <sheetFormatPr defaultRowHeight="14.5" x14ac:dyDescent="0.35"/>
  <cols>
    <col min="1" max="1" width="66.453125" style="79" customWidth="1"/>
    <col min="2" max="2" width="18.7265625" style="79" customWidth="1"/>
    <col min="3" max="3" width="14.1796875" style="79" hidden="1" customWidth="1"/>
    <col min="4" max="4" width="13.453125" style="79" customWidth="1"/>
    <col min="5" max="6" width="12.26953125" style="79" customWidth="1"/>
    <col min="7" max="7" width="14.453125" style="79" customWidth="1"/>
    <col min="8" max="8" width="17" style="79" hidden="1" customWidth="1"/>
    <col min="9" max="9" width="12.54296875" style="79" customWidth="1"/>
    <col min="10" max="10" width="11.81640625" style="79" customWidth="1"/>
    <col min="11" max="11" width="11.7265625" style="79" customWidth="1"/>
    <col min="12" max="12" width="14.453125" style="79" customWidth="1"/>
    <col min="13" max="14" width="12.7265625" style="79" hidden="1" customWidth="1"/>
    <col min="15" max="15" width="18.453125" style="79" hidden="1" customWidth="1"/>
    <col min="16" max="16" width="58" style="19" customWidth="1"/>
    <col min="17" max="17" width="31.7265625" style="79" hidden="1" customWidth="1"/>
    <col min="19" max="19" width="8.7265625" style="79" customWidth="1"/>
  </cols>
  <sheetData>
    <row r="1" spans="1:16" ht="15" customHeight="1" thickTop="1" x14ac:dyDescent="0.35">
      <c r="A1" s="107" t="s">
        <v>67</v>
      </c>
      <c r="B1" s="1"/>
      <c r="C1" s="105" t="s">
        <v>68</v>
      </c>
      <c r="D1" s="105" t="s">
        <v>69</v>
      </c>
      <c r="E1" s="105" t="s">
        <v>70</v>
      </c>
      <c r="F1" s="76"/>
      <c r="G1" s="105" t="s">
        <v>1</v>
      </c>
      <c r="H1" s="105" t="s">
        <v>8</v>
      </c>
      <c r="I1" s="105" t="s">
        <v>71</v>
      </c>
      <c r="J1" s="105" t="s">
        <v>72</v>
      </c>
      <c r="K1" s="76" t="s">
        <v>73</v>
      </c>
      <c r="L1" s="105" t="s">
        <v>74</v>
      </c>
      <c r="M1" s="105" t="s">
        <v>75</v>
      </c>
      <c r="N1" s="105" t="s">
        <v>76</v>
      </c>
      <c r="O1" s="76"/>
      <c r="P1" s="2" t="s">
        <v>77</v>
      </c>
    </row>
    <row r="2" spans="1:16" ht="28" customHeight="1" thickBot="1" x14ac:dyDescent="0.4">
      <c r="A2" s="108"/>
      <c r="B2" s="1" t="s">
        <v>78</v>
      </c>
      <c r="C2" s="106"/>
      <c r="D2" s="106"/>
      <c r="E2" s="106"/>
      <c r="F2" s="77" t="s">
        <v>79</v>
      </c>
      <c r="G2" s="106"/>
      <c r="H2" s="106"/>
      <c r="I2" s="106"/>
      <c r="J2" s="106"/>
      <c r="K2" s="77" t="s">
        <v>80</v>
      </c>
      <c r="L2" s="106"/>
      <c r="M2" s="106"/>
      <c r="N2" s="106"/>
      <c r="O2" s="77" t="s">
        <v>81</v>
      </c>
      <c r="P2" s="3"/>
    </row>
    <row r="3" spans="1:16" s="10" customFormat="1" ht="15.5" customHeight="1" thickTop="1" thickBot="1" x14ac:dyDescent="0.4">
      <c r="A3" s="4" t="s">
        <v>82</v>
      </c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7"/>
      <c r="N3" s="8"/>
      <c r="O3" s="7"/>
      <c r="P3" s="9"/>
    </row>
    <row r="4" spans="1:16" ht="26" customHeight="1" thickTop="1" thickBot="1" x14ac:dyDescent="0.4">
      <c r="A4" s="11" t="s">
        <v>83</v>
      </c>
      <c r="B4" s="12">
        <v>45231</v>
      </c>
      <c r="C4" s="13">
        <v>3.2</v>
      </c>
      <c r="D4" s="13">
        <v>3.85</v>
      </c>
      <c r="E4" s="13">
        <v>3.85</v>
      </c>
      <c r="F4" s="14">
        <f>E4-D4</f>
        <v>0</v>
      </c>
      <c r="G4" s="14" t="s">
        <v>84</v>
      </c>
      <c r="H4" s="13"/>
      <c r="I4" s="13">
        <v>3.85</v>
      </c>
      <c r="J4" s="13">
        <v>3.85</v>
      </c>
      <c r="K4" s="15">
        <f>J4-D4</f>
        <v>0</v>
      </c>
      <c r="L4" s="15">
        <v>0.7</v>
      </c>
      <c r="M4" s="16" t="s">
        <v>85</v>
      </c>
      <c r="N4" s="14" t="s">
        <v>84</v>
      </c>
      <c r="O4" s="51">
        <f>D4+L4</f>
        <v>4.55</v>
      </c>
      <c r="P4" s="17" t="s">
        <v>86</v>
      </c>
    </row>
    <row r="5" spans="1:16" ht="18" customHeight="1" thickTop="1" thickBot="1" x14ac:dyDescent="0.4">
      <c r="A5" s="11" t="s">
        <v>87</v>
      </c>
      <c r="B5" s="12">
        <v>45107</v>
      </c>
      <c r="C5" s="14">
        <v>0.57999999999999996</v>
      </c>
      <c r="D5" s="14">
        <v>0.79</v>
      </c>
      <c r="E5" s="14">
        <v>0.79</v>
      </c>
      <c r="F5" s="14">
        <f>E5-D5</f>
        <v>0</v>
      </c>
      <c r="G5" s="14" t="s">
        <v>84</v>
      </c>
      <c r="H5" s="14"/>
      <c r="I5" s="14">
        <v>0.79</v>
      </c>
      <c r="J5" s="14">
        <v>0.79</v>
      </c>
      <c r="K5" s="15">
        <f>J5-D5</f>
        <v>0</v>
      </c>
      <c r="L5" s="15">
        <v>0</v>
      </c>
      <c r="M5" s="18" t="s">
        <v>85</v>
      </c>
      <c r="N5" s="14" t="s">
        <v>84</v>
      </c>
      <c r="O5" s="51">
        <f>D5+L5</f>
        <v>0.79</v>
      </c>
      <c r="P5" s="19" t="s">
        <v>88</v>
      </c>
    </row>
    <row r="6" spans="1:16" ht="18" customHeight="1" thickTop="1" thickBot="1" x14ac:dyDescent="0.4">
      <c r="A6" s="11" t="s">
        <v>89</v>
      </c>
      <c r="B6" s="12">
        <v>45107</v>
      </c>
      <c r="C6" s="14">
        <v>0.66</v>
      </c>
      <c r="D6" s="14">
        <v>0.79</v>
      </c>
      <c r="E6" s="14">
        <v>0.79</v>
      </c>
      <c r="F6" s="14">
        <f>E6-D6</f>
        <v>0</v>
      </c>
      <c r="G6" s="14" t="s">
        <v>84</v>
      </c>
      <c r="H6" s="14"/>
      <c r="I6" s="14">
        <v>0.79</v>
      </c>
      <c r="J6" s="14">
        <v>0.79</v>
      </c>
      <c r="K6" s="15">
        <f>(J6-D6)</f>
        <v>0</v>
      </c>
      <c r="L6" s="15">
        <v>0</v>
      </c>
      <c r="M6" s="18" t="s">
        <v>85</v>
      </c>
      <c r="N6" s="14" t="s">
        <v>84</v>
      </c>
      <c r="O6" s="51">
        <f>D6+L6</f>
        <v>0.79</v>
      </c>
      <c r="P6" s="19" t="s">
        <v>90</v>
      </c>
    </row>
    <row r="7" spans="1:16" ht="15.5" customHeight="1" thickTop="1" thickBot="1" x14ac:dyDescent="0.4">
      <c r="A7" s="11" t="s">
        <v>91</v>
      </c>
      <c r="B7" s="12">
        <v>45107</v>
      </c>
      <c r="C7" s="14">
        <v>0.43</v>
      </c>
      <c r="D7" s="14">
        <v>0.1</v>
      </c>
      <c r="E7" s="14">
        <v>0.1</v>
      </c>
      <c r="F7" s="14"/>
      <c r="G7" s="14" t="s">
        <v>84</v>
      </c>
      <c r="H7" s="14"/>
      <c r="I7" s="14">
        <v>0.1</v>
      </c>
      <c r="J7" s="14">
        <v>0.1</v>
      </c>
      <c r="K7" s="14"/>
      <c r="L7" s="14"/>
      <c r="M7" s="18"/>
      <c r="N7" s="14"/>
      <c r="O7" s="51">
        <f>D7+L7</f>
        <v>0.1</v>
      </c>
    </row>
    <row r="8" spans="1:16" s="10" customFormat="1" ht="24" customHeight="1" thickTop="1" thickBot="1" x14ac:dyDescent="0.4">
      <c r="A8" s="20" t="s">
        <v>92</v>
      </c>
      <c r="B8" s="21"/>
      <c r="C8" s="21">
        <f>SUM(C4:C7)</f>
        <v>4.87</v>
      </c>
      <c r="D8" s="21">
        <f>SUM(D4:D7)</f>
        <v>5.53</v>
      </c>
      <c r="E8" s="21">
        <f>SUM(E4:E7)</f>
        <v>5.53</v>
      </c>
      <c r="F8" s="21">
        <f>SUM(F4:F5)</f>
        <v>0</v>
      </c>
      <c r="G8" s="21"/>
      <c r="H8" s="21">
        <f>SUM(H4:H5)</f>
        <v>0</v>
      </c>
      <c r="I8" s="21">
        <f>SUM(I4:I7)</f>
        <v>5.53</v>
      </c>
      <c r="J8" s="21">
        <f>SUM(J4:J7)</f>
        <v>5.53</v>
      </c>
      <c r="K8" s="21">
        <f>SUM(K4:K5)</f>
        <v>0</v>
      </c>
      <c r="L8" s="21">
        <f>SUM(L4:L5)</f>
        <v>0.7</v>
      </c>
      <c r="M8" s="22"/>
      <c r="N8" s="23"/>
      <c r="O8" s="21">
        <f>SUM(O4:O7)</f>
        <v>6.2299999999999995</v>
      </c>
      <c r="P8" s="9"/>
    </row>
    <row r="9" spans="1:16" ht="15" customHeight="1" thickBot="1" x14ac:dyDescent="0.4">
      <c r="A9" s="4" t="s">
        <v>93</v>
      </c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7"/>
      <c r="N9" s="8"/>
      <c r="O9" s="7"/>
    </row>
    <row r="10" spans="1:16" ht="15.5" customHeight="1" thickTop="1" thickBot="1" x14ac:dyDescent="0.4">
      <c r="A10" s="24" t="s">
        <v>16</v>
      </c>
      <c r="B10" s="12">
        <v>45229</v>
      </c>
      <c r="C10" s="13"/>
      <c r="D10" s="26">
        <v>0.2</v>
      </c>
      <c r="E10" s="26">
        <v>0.2</v>
      </c>
      <c r="F10" s="14"/>
      <c r="G10" s="14" t="s">
        <v>84</v>
      </c>
      <c r="H10" s="14"/>
      <c r="I10" s="26">
        <v>0.2</v>
      </c>
      <c r="J10" s="26">
        <v>0.2</v>
      </c>
      <c r="K10" s="14"/>
      <c r="L10" s="14"/>
      <c r="M10" s="14"/>
      <c r="N10" s="14"/>
      <c r="O10" s="51"/>
      <c r="P10" s="17"/>
    </row>
    <row r="11" spans="1:16" ht="15.5" customHeight="1" thickTop="1" thickBot="1" x14ac:dyDescent="0.4">
      <c r="A11" s="27" t="s">
        <v>19</v>
      </c>
      <c r="B11" s="12">
        <v>45229</v>
      </c>
      <c r="C11" s="14"/>
      <c r="D11" s="26">
        <v>0.2</v>
      </c>
      <c r="E11" s="26">
        <v>0.2</v>
      </c>
      <c r="F11" s="14">
        <f>E11-D11</f>
        <v>0</v>
      </c>
      <c r="G11" s="14" t="s">
        <v>84</v>
      </c>
      <c r="H11" s="14"/>
      <c r="I11" s="26">
        <v>0.2</v>
      </c>
      <c r="J11" s="26">
        <v>0.2</v>
      </c>
      <c r="K11" s="14"/>
      <c r="L11" s="14"/>
      <c r="M11" s="14"/>
      <c r="N11" s="14" t="s">
        <v>84</v>
      </c>
      <c r="O11" s="51">
        <f>C11+D11+L11</f>
        <v>0.2</v>
      </c>
    </row>
    <row r="12" spans="1:16" ht="15.5" customHeight="1" thickTop="1" thickBot="1" x14ac:dyDescent="0.4">
      <c r="A12" s="27" t="s">
        <v>21</v>
      </c>
      <c r="B12" s="12">
        <v>45229</v>
      </c>
      <c r="C12" s="14"/>
      <c r="D12" s="26">
        <v>0.12</v>
      </c>
      <c r="E12" s="26">
        <v>0.12</v>
      </c>
      <c r="F12" s="14"/>
      <c r="G12" s="14" t="s">
        <v>84</v>
      </c>
      <c r="H12" s="14"/>
      <c r="I12" s="26">
        <v>0.12</v>
      </c>
      <c r="J12" s="26">
        <v>0.12</v>
      </c>
      <c r="K12" s="14"/>
      <c r="L12" s="14"/>
      <c r="M12" s="14"/>
      <c r="N12" s="14"/>
      <c r="O12" s="51"/>
    </row>
    <row r="13" spans="1:16" ht="15.5" customHeight="1" thickTop="1" thickBot="1" x14ac:dyDescent="0.4">
      <c r="A13" s="27" t="s">
        <v>94</v>
      </c>
      <c r="B13" s="12">
        <v>45229</v>
      </c>
      <c r="C13" s="14"/>
      <c r="D13" s="26">
        <v>0.5</v>
      </c>
      <c r="E13" s="26">
        <v>0.5</v>
      </c>
      <c r="F13" s="14"/>
      <c r="G13" s="14" t="s">
        <v>84</v>
      </c>
      <c r="H13" s="14"/>
      <c r="I13" s="26">
        <v>0.5</v>
      </c>
      <c r="J13" s="26">
        <v>0.5</v>
      </c>
      <c r="K13" s="14"/>
      <c r="L13" s="14"/>
      <c r="M13" s="14"/>
      <c r="N13" s="14"/>
      <c r="O13" s="51"/>
      <c r="P13" s="19" t="s">
        <v>95</v>
      </c>
    </row>
    <row r="14" spans="1:16" ht="15" customHeight="1" thickTop="1" thickBot="1" x14ac:dyDescent="0.4">
      <c r="A14" s="27" t="s">
        <v>96</v>
      </c>
      <c r="B14" s="12">
        <v>45229</v>
      </c>
      <c r="C14" s="14"/>
      <c r="D14" s="26">
        <v>0.28000000000000003</v>
      </c>
      <c r="E14" s="26">
        <v>0.28000000000000003</v>
      </c>
      <c r="F14" s="14"/>
      <c r="G14" s="14" t="s">
        <v>84</v>
      </c>
      <c r="H14" s="14"/>
      <c r="I14" s="26">
        <v>0.28000000000000003</v>
      </c>
      <c r="J14" s="26">
        <v>0.28000000000000003</v>
      </c>
      <c r="K14" s="14"/>
      <c r="L14" s="14"/>
      <c r="M14" s="14"/>
      <c r="N14" s="14"/>
      <c r="O14" s="51"/>
    </row>
    <row r="15" spans="1:16" s="10" customFormat="1" ht="15.5" customHeight="1" thickTop="1" thickBot="1" x14ac:dyDescent="0.4">
      <c r="A15" s="20" t="s">
        <v>97</v>
      </c>
      <c r="B15" s="21"/>
      <c r="C15" s="21"/>
      <c r="D15" s="21">
        <f t="shared" ref="D15:O15" si="0">SUM(D10:D14)</f>
        <v>1.3</v>
      </c>
      <c r="E15" s="21">
        <f t="shared" si="0"/>
        <v>1.3</v>
      </c>
      <c r="F15" s="21">
        <f t="shared" si="0"/>
        <v>0</v>
      </c>
      <c r="G15" s="21">
        <f t="shared" si="0"/>
        <v>0</v>
      </c>
      <c r="H15" s="21">
        <f t="shared" si="0"/>
        <v>0</v>
      </c>
      <c r="I15" s="21">
        <f t="shared" si="0"/>
        <v>1.3</v>
      </c>
      <c r="J15" s="21">
        <f t="shared" si="0"/>
        <v>1.3</v>
      </c>
      <c r="K15" s="21">
        <f t="shared" si="0"/>
        <v>0</v>
      </c>
      <c r="L15" s="21">
        <f t="shared" si="0"/>
        <v>0</v>
      </c>
      <c r="M15" s="21">
        <f t="shared" si="0"/>
        <v>0</v>
      </c>
      <c r="N15" s="21">
        <f t="shared" si="0"/>
        <v>0</v>
      </c>
      <c r="O15" s="21">
        <f t="shared" si="0"/>
        <v>0.2</v>
      </c>
      <c r="P15" s="9"/>
    </row>
    <row r="16" spans="1:16" s="10" customFormat="1" ht="15" customHeight="1" thickBot="1" x14ac:dyDescent="0.4">
      <c r="A16" s="20" t="s">
        <v>98</v>
      </c>
      <c r="B16" s="28"/>
      <c r="C16" s="28"/>
      <c r="D16" s="28">
        <f t="shared" ref="D16:O16" si="1">SUM(D8,D15)</f>
        <v>6.83</v>
      </c>
      <c r="E16" s="28">
        <f t="shared" si="1"/>
        <v>6.83</v>
      </c>
      <c r="F16" s="28">
        <f t="shared" si="1"/>
        <v>0</v>
      </c>
      <c r="G16" s="28">
        <f t="shared" si="1"/>
        <v>0</v>
      </c>
      <c r="H16" s="28">
        <f t="shared" si="1"/>
        <v>0</v>
      </c>
      <c r="I16" s="28">
        <f t="shared" si="1"/>
        <v>6.83</v>
      </c>
      <c r="J16" s="28">
        <f t="shared" si="1"/>
        <v>6.83</v>
      </c>
      <c r="K16" s="28">
        <f t="shared" si="1"/>
        <v>0</v>
      </c>
      <c r="L16" s="28">
        <f t="shared" si="1"/>
        <v>0.7</v>
      </c>
      <c r="M16" s="28">
        <f t="shared" si="1"/>
        <v>0</v>
      </c>
      <c r="N16" s="28">
        <f t="shared" si="1"/>
        <v>0</v>
      </c>
      <c r="O16" s="28">
        <f t="shared" si="1"/>
        <v>6.43</v>
      </c>
      <c r="P16" s="9" t="s">
        <v>99</v>
      </c>
    </row>
    <row r="17" spans="1:16" s="10" customFormat="1" ht="15" customHeight="1" thickBot="1" x14ac:dyDescent="0.4">
      <c r="A17" s="4" t="s">
        <v>100</v>
      </c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28"/>
      <c r="N17" s="28"/>
      <c r="O17" s="28"/>
      <c r="P17" s="9"/>
    </row>
    <row r="18" spans="1:16" ht="15.5" customHeight="1" thickTop="1" thickBot="1" x14ac:dyDescent="0.4">
      <c r="A18" s="24" t="s">
        <v>101</v>
      </c>
      <c r="B18" s="12">
        <v>45229</v>
      </c>
      <c r="C18" s="13"/>
      <c r="D18" s="26">
        <v>1.23</v>
      </c>
      <c r="E18" s="26">
        <v>1.23</v>
      </c>
      <c r="F18" s="14">
        <f>E18-D18</f>
        <v>0</v>
      </c>
      <c r="G18" s="14" t="s">
        <v>102</v>
      </c>
      <c r="H18" s="14"/>
      <c r="I18" s="26">
        <v>1.23</v>
      </c>
      <c r="J18" s="26">
        <v>1.23</v>
      </c>
      <c r="K18" s="14"/>
      <c r="L18" s="14"/>
      <c r="M18" s="14"/>
      <c r="N18" s="14"/>
      <c r="O18" s="51"/>
      <c r="P18" s="19" t="s">
        <v>103</v>
      </c>
    </row>
    <row r="19" spans="1:16" ht="15.5" customHeight="1" thickTop="1" thickBot="1" x14ac:dyDescent="0.4">
      <c r="A19" s="24" t="s">
        <v>104</v>
      </c>
      <c r="B19" s="12">
        <v>45229</v>
      </c>
      <c r="C19" s="13"/>
      <c r="D19" s="26">
        <v>0.87</v>
      </c>
      <c r="E19" s="26">
        <v>0.87</v>
      </c>
      <c r="F19" s="14"/>
      <c r="G19" s="14" t="s">
        <v>105</v>
      </c>
      <c r="H19" s="14"/>
      <c r="I19" s="26">
        <v>0.87</v>
      </c>
      <c r="J19" s="26">
        <v>0.87</v>
      </c>
      <c r="K19" s="14"/>
      <c r="L19" s="14"/>
      <c r="M19" s="14"/>
      <c r="N19" s="14"/>
      <c r="O19" s="51"/>
    </row>
    <row r="20" spans="1:16" s="10" customFormat="1" ht="15" customHeight="1" thickBot="1" x14ac:dyDescent="0.4">
      <c r="A20" s="20" t="s">
        <v>106</v>
      </c>
      <c r="B20" s="28"/>
      <c r="C20" s="28"/>
      <c r="D20" s="28">
        <f t="shared" ref="D20:J20" si="2">SUM(D18:D19)</f>
        <v>2.1</v>
      </c>
      <c r="E20" s="28">
        <f t="shared" si="2"/>
        <v>2.1</v>
      </c>
      <c r="F20" s="28">
        <f t="shared" si="2"/>
        <v>0</v>
      </c>
      <c r="G20" s="28">
        <f t="shared" si="2"/>
        <v>0</v>
      </c>
      <c r="H20" s="28">
        <f t="shared" si="2"/>
        <v>0</v>
      </c>
      <c r="I20" s="28">
        <f t="shared" si="2"/>
        <v>2.1</v>
      </c>
      <c r="J20" s="28">
        <f t="shared" si="2"/>
        <v>2.1</v>
      </c>
      <c r="K20" s="28"/>
      <c r="L20" s="28"/>
      <c r="M20" s="28"/>
      <c r="N20" s="28"/>
      <c r="O20" s="28"/>
      <c r="P20" s="9"/>
    </row>
    <row r="21" spans="1:16" s="59" customFormat="1" ht="14" customHeight="1" thickBot="1" x14ac:dyDescent="0.4">
      <c r="A21" s="4" t="s">
        <v>107</v>
      </c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</row>
    <row r="22" spans="1:16" ht="15.5" customHeight="1" thickTop="1" thickBot="1" x14ac:dyDescent="0.4">
      <c r="A22" s="11" t="s">
        <v>108</v>
      </c>
      <c r="B22" s="12">
        <v>45107</v>
      </c>
      <c r="C22" s="13"/>
      <c r="D22" s="14">
        <v>0.55000000000000004</v>
      </c>
      <c r="E22" s="14">
        <v>0.55000000000000004</v>
      </c>
      <c r="F22" s="14">
        <f>E22-D22</f>
        <v>0</v>
      </c>
      <c r="G22" s="14" t="s">
        <v>109</v>
      </c>
      <c r="H22" s="14"/>
      <c r="I22" s="14">
        <v>0.55000000000000004</v>
      </c>
      <c r="J22" s="14">
        <v>0.55000000000000004</v>
      </c>
      <c r="K22" s="15"/>
      <c r="L22" s="15"/>
      <c r="M22" s="18"/>
      <c r="N22" s="29" t="s">
        <v>110</v>
      </c>
      <c r="O22" s="51">
        <f>C22+D22+L22</f>
        <v>0.55000000000000004</v>
      </c>
      <c r="P22" s="19" t="s">
        <v>111</v>
      </c>
    </row>
    <row r="23" spans="1:16" ht="15.5" customHeight="1" thickTop="1" thickBot="1" x14ac:dyDescent="0.4">
      <c r="A23" s="11" t="s">
        <v>112</v>
      </c>
      <c r="B23" s="12">
        <v>45107</v>
      </c>
      <c r="C23" s="13"/>
      <c r="D23" s="14">
        <v>0.17599999999999999</v>
      </c>
      <c r="E23" s="14">
        <v>0.17599999999999999</v>
      </c>
      <c r="F23" s="14">
        <f>E23-D23</f>
        <v>0</v>
      </c>
      <c r="G23" s="14" t="s">
        <v>109</v>
      </c>
      <c r="H23" s="14"/>
      <c r="I23" s="14">
        <v>0.17599999999999999</v>
      </c>
      <c r="J23" s="14">
        <v>0.17599999999999999</v>
      </c>
      <c r="K23" s="15"/>
      <c r="L23" s="15"/>
      <c r="M23" s="18"/>
      <c r="N23" s="29" t="s">
        <v>110</v>
      </c>
      <c r="O23" s="51">
        <f>C23+D23+L23</f>
        <v>0.17599999999999999</v>
      </c>
      <c r="P23" s="19" t="s">
        <v>113</v>
      </c>
    </row>
    <row r="24" spans="1:16" ht="18" customHeight="1" thickTop="1" thickBot="1" x14ac:dyDescent="0.4">
      <c r="A24" s="24" t="s">
        <v>114</v>
      </c>
      <c r="B24" s="12">
        <v>45005</v>
      </c>
      <c r="C24" s="13">
        <v>1.371</v>
      </c>
      <c r="D24" s="26">
        <v>0.2</v>
      </c>
      <c r="E24" s="26">
        <v>0.2</v>
      </c>
      <c r="F24" s="14">
        <f>E24-D24</f>
        <v>0</v>
      </c>
      <c r="G24" s="14" t="s">
        <v>109</v>
      </c>
      <c r="H24" s="14"/>
      <c r="I24" s="26">
        <v>0.2</v>
      </c>
      <c r="J24" s="26">
        <v>0.2</v>
      </c>
      <c r="K24" s="14"/>
      <c r="L24" s="14"/>
      <c r="M24" s="14"/>
      <c r="N24" s="14" t="s">
        <v>115</v>
      </c>
      <c r="O24" s="51">
        <f>C24+D24+L24</f>
        <v>1.571</v>
      </c>
      <c r="P24" s="19" t="s">
        <v>116</v>
      </c>
    </row>
    <row r="25" spans="1:16" ht="24" customHeight="1" thickTop="1" thickBot="1" x14ac:dyDescent="0.4">
      <c r="A25" s="20" t="s">
        <v>117</v>
      </c>
      <c r="B25" s="21"/>
      <c r="C25" s="21"/>
      <c r="D25" s="21">
        <f>SUM(D22:D24)</f>
        <v>0.92599999999999993</v>
      </c>
      <c r="E25" s="21">
        <f>SUM(E22:E24)</f>
        <v>0.92599999999999993</v>
      </c>
      <c r="F25" s="21">
        <f t="shared" ref="F25:K25" si="3">SUM(F22:F23)</f>
        <v>0</v>
      </c>
      <c r="G25" s="21">
        <f t="shared" si="3"/>
        <v>0</v>
      </c>
      <c r="H25" s="21">
        <f t="shared" si="3"/>
        <v>0</v>
      </c>
      <c r="I25" s="21">
        <f t="shared" si="3"/>
        <v>0.72599999999999998</v>
      </c>
      <c r="J25" s="21">
        <f t="shared" si="3"/>
        <v>0.72599999999999998</v>
      </c>
      <c r="K25" s="21">
        <f t="shared" si="3"/>
        <v>0</v>
      </c>
      <c r="L25" s="21">
        <v>0</v>
      </c>
      <c r="M25" s="22"/>
      <c r="N25" s="23"/>
      <c r="O25" s="23"/>
    </row>
    <row r="26" spans="1:16" ht="15" customHeight="1" thickBot="1" x14ac:dyDescent="0.4">
      <c r="A26" s="4" t="s">
        <v>118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7"/>
      <c r="N26" s="8"/>
      <c r="O26" s="7"/>
    </row>
    <row r="27" spans="1:16" ht="15.5" customHeight="1" thickTop="1" thickBot="1" x14ac:dyDescent="0.4">
      <c r="A27" s="24" t="s">
        <v>119</v>
      </c>
      <c r="B27" s="25">
        <v>45128</v>
      </c>
      <c r="C27" s="13">
        <v>0.73</v>
      </c>
      <c r="D27" s="60">
        <v>0.2</v>
      </c>
      <c r="E27" s="26"/>
      <c r="F27" s="14">
        <f>E27-D27</f>
        <v>-0.2</v>
      </c>
      <c r="G27" s="14" t="s">
        <v>120</v>
      </c>
      <c r="H27" s="14"/>
      <c r="I27" s="26">
        <v>0.2</v>
      </c>
      <c r="J27" s="26">
        <v>0.2</v>
      </c>
      <c r="K27" s="14"/>
      <c r="L27" s="14"/>
      <c r="M27" s="14"/>
      <c r="N27" s="14" t="s">
        <v>102</v>
      </c>
      <c r="O27" s="51">
        <f>C27+D27+L27</f>
        <v>0.92999999999999994</v>
      </c>
    </row>
    <row r="28" spans="1:16" ht="15.5" customHeight="1" thickTop="1" thickBot="1" x14ac:dyDescent="0.4">
      <c r="A28" s="24" t="s">
        <v>121</v>
      </c>
      <c r="B28" s="12">
        <v>45231</v>
      </c>
      <c r="C28" s="13"/>
      <c r="D28" s="26">
        <v>0.105</v>
      </c>
      <c r="E28" s="26"/>
      <c r="F28" s="14">
        <f>E28-D28</f>
        <v>-0.105</v>
      </c>
      <c r="G28" s="14"/>
      <c r="H28" s="14"/>
      <c r="I28" s="26">
        <v>0.105</v>
      </c>
      <c r="J28" s="26">
        <v>0.105</v>
      </c>
      <c r="K28" s="14"/>
      <c r="L28" s="14"/>
      <c r="M28" s="14"/>
      <c r="N28" s="14"/>
      <c r="O28" s="51"/>
      <c r="P28" s="19" t="s">
        <v>122</v>
      </c>
    </row>
    <row r="29" spans="1:16" ht="24" customHeight="1" thickTop="1" thickBot="1" x14ac:dyDescent="0.4">
      <c r="A29" s="20" t="s">
        <v>123</v>
      </c>
      <c r="B29" s="21"/>
      <c r="C29" s="21"/>
      <c r="D29" s="21">
        <f>SUM(D27:D28)</f>
        <v>0.30499999999999999</v>
      </c>
      <c r="E29" s="21">
        <f>SUM(E27:E28)</f>
        <v>0</v>
      </c>
      <c r="F29" s="21">
        <f>SUM(F27:F28)</f>
        <v>-0.30499999999999999</v>
      </c>
      <c r="G29" s="21"/>
      <c r="H29" s="21" t="e">
        <f>SUM(#REF!)</f>
        <v>#REF!</v>
      </c>
      <c r="I29" s="21">
        <f>SUM(I27:I28)</f>
        <v>0.30499999999999999</v>
      </c>
      <c r="J29" s="21">
        <f>SUM(J27:J28)</f>
        <v>0.30499999999999999</v>
      </c>
      <c r="K29" s="21">
        <f>SUM(K27:K28)</f>
        <v>0</v>
      </c>
      <c r="L29" s="21">
        <f>SUM(L27:L28)</f>
        <v>0</v>
      </c>
      <c r="M29" s="22" t="e">
        <f>SUM(#REF!)</f>
        <v>#REF!</v>
      </c>
      <c r="N29" s="23" t="e">
        <f>SUM(#REF!)</f>
        <v>#REF!</v>
      </c>
      <c r="O29" s="30"/>
    </row>
    <row r="30" spans="1:16" ht="15" customHeight="1" thickBot="1" x14ac:dyDescent="0.4">
      <c r="A30" s="4" t="s">
        <v>124</v>
      </c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7"/>
      <c r="N30" s="8"/>
      <c r="O30" s="7"/>
    </row>
    <row r="31" spans="1:16" ht="15.5" customHeight="1" thickTop="1" thickBot="1" x14ac:dyDescent="0.4">
      <c r="A31" s="11" t="s">
        <v>125</v>
      </c>
      <c r="B31" s="12">
        <v>45160</v>
      </c>
      <c r="C31" s="13"/>
      <c r="D31" s="14">
        <v>0.97</v>
      </c>
      <c r="E31" s="14">
        <v>0.97</v>
      </c>
      <c r="F31" s="14">
        <f>E31-D31</f>
        <v>0</v>
      </c>
      <c r="G31" s="14" t="s">
        <v>126</v>
      </c>
      <c r="H31" s="14"/>
      <c r="I31" s="14">
        <v>0.97</v>
      </c>
      <c r="J31" s="14">
        <v>0.97</v>
      </c>
      <c r="K31" s="14"/>
      <c r="L31" s="14"/>
      <c r="M31" s="14" t="s">
        <v>126</v>
      </c>
      <c r="N31" s="14" t="s">
        <v>126</v>
      </c>
      <c r="O31" s="51"/>
    </row>
    <row r="32" spans="1:16" ht="15.5" customHeight="1" thickTop="1" thickBot="1" x14ac:dyDescent="0.4">
      <c r="A32" s="11" t="s">
        <v>127</v>
      </c>
      <c r="B32" s="12">
        <v>45130</v>
      </c>
      <c r="C32" s="51"/>
      <c r="D32" s="14">
        <v>0.13200000000000001</v>
      </c>
      <c r="E32" s="14">
        <v>0.13200000000000001</v>
      </c>
      <c r="F32" s="14"/>
      <c r="G32" s="14" t="s">
        <v>126</v>
      </c>
      <c r="H32" s="14"/>
      <c r="I32" s="14"/>
      <c r="J32" s="14"/>
      <c r="K32" s="14"/>
      <c r="L32" s="14"/>
      <c r="M32" s="14"/>
      <c r="N32" s="14"/>
      <c r="O32" s="51"/>
    </row>
    <row r="33" spans="1:15" ht="15.5" customHeight="1" thickTop="1" thickBot="1" x14ac:dyDescent="0.4">
      <c r="A33" s="11" t="s">
        <v>128</v>
      </c>
      <c r="B33" s="12">
        <v>45160</v>
      </c>
      <c r="C33" s="51"/>
      <c r="D33" s="14">
        <v>0.14699999999999999</v>
      </c>
      <c r="E33" s="14">
        <v>0.14699999999999999</v>
      </c>
      <c r="F33" s="14"/>
      <c r="G33" s="14" t="s">
        <v>129</v>
      </c>
      <c r="H33" s="14"/>
      <c r="I33" s="14">
        <v>0.14699999999999999</v>
      </c>
      <c r="J33" s="14">
        <v>0.14699999999999999</v>
      </c>
      <c r="K33" s="14"/>
      <c r="L33" s="14"/>
      <c r="M33" s="14"/>
      <c r="N33" s="14"/>
      <c r="O33" s="51"/>
    </row>
    <row r="34" spans="1:15" ht="24" customHeight="1" thickTop="1" thickBot="1" x14ac:dyDescent="0.4">
      <c r="A34" s="20" t="s">
        <v>130</v>
      </c>
      <c r="B34" s="31"/>
      <c r="C34" s="31"/>
      <c r="D34" s="21">
        <f>SUM(D31:D33)</f>
        <v>1.2489999999999999</v>
      </c>
      <c r="E34" s="21">
        <f>SUM(E31:E33)</f>
        <v>1.2489999999999999</v>
      </c>
      <c r="F34" s="21">
        <f>SUM(F31:F31)</f>
        <v>0</v>
      </c>
      <c r="G34" s="21">
        <f>SUM(G31:G31)</f>
        <v>0</v>
      </c>
      <c r="H34" s="21">
        <v>0</v>
      </c>
      <c r="I34" s="21">
        <f>SUM(I31:I33)</f>
        <v>1.117</v>
      </c>
      <c r="J34" s="21">
        <f>SUM(J31:J33)</f>
        <v>1.117</v>
      </c>
      <c r="K34" s="21">
        <v>0</v>
      </c>
      <c r="L34" s="21">
        <v>0</v>
      </c>
      <c r="M34" s="22"/>
      <c r="N34" s="23" t="s">
        <v>126</v>
      </c>
      <c r="O34" s="30"/>
    </row>
    <row r="35" spans="1:15" ht="15" customHeight="1" thickBot="1" x14ac:dyDescent="0.4">
      <c r="A35" s="32" t="s">
        <v>131</v>
      </c>
      <c r="B35" s="33"/>
      <c r="C35" s="33"/>
      <c r="D35" s="34">
        <f t="shared" ref="D35:L35" si="4">SUM(D8,D15,D20,D25,D29,D34)</f>
        <v>11.41</v>
      </c>
      <c r="E35" s="34">
        <f t="shared" si="4"/>
        <v>11.105</v>
      </c>
      <c r="F35" s="34">
        <f t="shared" si="4"/>
        <v>-0.30499999999999999</v>
      </c>
      <c r="G35" s="34">
        <f t="shared" si="4"/>
        <v>0</v>
      </c>
      <c r="H35" s="34" t="e">
        <f t="shared" si="4"/>
        <v>#REF!</v>
      </c>
      <c r="I35" s="34">
        <f t="shared" si="4"/>
        <v>11.077999999999999</v>
      </c>
      <c r="J35" s="34">
        <f t="shared" si="4"/>
        <v>11.077999999999999</v>
      </c>
      <c r="K35" s="34">
        <f t="shared" si="4"/>
        <v>0</v>
      </c>
      <c r="L35" s="34">
        <f t="shared" si="4"/>
        <v>0.7</v>
      </c>
      <c r="M35" s="34" t="e">
        <f>SUM(M8,M15,M25,M29,M34)</f>
        <v>#REF!</v>
      </c>
      <c r="N35" s="34" t="e">
        <f>SUM(N8,N15,N25,N29,N34)</f>
        <v>#REF!</v>
      </c>
      <c r="O35" s="34">
        <f>SUM(O8,O15,O25,O29,O34)</f>
        <v>6.43</v>
      </c>
    </row>
    <row r="38" spans="1:15" x14ac:dyDescent="0.35">
      <c r="O38">
        <f>0.2*11</f>
        <v>2.2000000000000002</v>
      </c>
    </row>
  </sheetData>
  <mergeCells count="11">
    <mergeCell ref="N1:N2"/>
    <mergeCell ref="A1:A2"/>
    <mergeCell ref="C1:C2"/>
    <mergeCell ref="D1:D2"/>
    <mergeCell ref="G1:G2"/>
    <mergeCell ref="E1:E2"/>
    <mergeCell ref="M1:M2"/>
    <mergeCell ref="I1:I2"/>
    <mergeCell ref="L1:L2"/>
    <mergeCell ref="J1:J2"/>
    <mergeCell ref="H1:H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sqref="A1:I9"/>
    </sheetView>
  </sheetViews>
  <sheetFormatPr defaultRowHeight="14.5" x14ac:dyDescent="0.35"/>
  <cols>
    <col min="1" max="1" width="40.81640625" style="79" customWidth="1"/>
    <col min="2" max="2" width="16.1796875" style="79" bestFit="1" customWidth="1"/>
    <col min="3" max="3" width="11" style="79" bestFit="1" customWidth="1"/>
    <col min="4" max="4" width="9" style="79" bestFit="1" customWidth="1"/>
    <col min="5" max="5" width="12.54296875" style="79" bestFit="1" customWidth="1"/>
    <col min="6" max="6" width="12.453125" style="79" bestFit="1" customWidth="1"/>
    <col min="7" max="7" width="9.26953125" style="79" bestFit="1" customWidth="1"/>
    <col min="8" max="8" width="18" style="79" customWidth="1"/>
    <col min="9" max="9" width="59" style="79" customWidth="1"/>
  </cols>
  <sheetData>
    <row r="1" spans="1:9" ht="42" customHeight="1" x14ac:dyDescent="0.35">
      <c r="A1" s="103" t="s">
        <v>0</v>
      </c>
      <c r="B1" s="73" t="s">
        <v>1</v>
      </c>
      <c r="C1" s="74" t="s">
        <v>2</v>
      </c>
      <c r="D1" s="74" t="s">
        <v>132</v>
      </c>
      <c r="E1" s="74" t="s">
        <v>4</v>
      </c>
      <c r="F1" s="74" t="s">
        <v>5</v>
      </c>
      <c r="G1" s="101" t="s">
        <v>6</v>
      </c>
      <c r="H1" s="74" t="s">
        <v>7</v>
      </c>
      <c r="I1" s="101" t="s">
        <v>8</v>
      </c>
    </row>
    <row r="2" spans="1:9" ht="15" customHeight="1" thickBot="1" x14ac:dyDescent="0.4">
      <c r="A2" s="104"/>
      <c r="B2" s="65"/>
      <c r="C2" s="75" t="s">
        <v>9</v>
      </c>
      <c r="D2" s="75" t="s">
        <v>10</v>
      </c>
      <c r="E2" s="75" t="s">
        <v>11</v>
      </c>
      <c r="F2" s="75" t="s">
        <v>12</v>
      </c>
      <c r="G2" s="102"/>
      <c r="H2" s="75"/>
      <c r="I2" s="102"/>
    </row>
    <row r="3" spans="1:9" ht="25.5" customHeight="1" thickBot="1" x14ac:dyDescent="0.4">
      <c r="A3" s="57" t="s">
        <v>13</v>
      </c>
      <c r="B3" s="58" t="s">
        <v>14</v>
      </c>
      <c r="C3" s="80">
        <v>5530</v>
      </c>
      <c r="D3" s="81">
        <v>1973</v>
      </c>
      <c r="E3" s="81">
        <f>F3-D3</f>
        <v>3557</v>
      </c>
      <c r="F3" s="81">
        <v>5530</v>
      </c>
      <c r="G3" s="82">
        <f t="shared" ref="G3:G8" si="0">C3-F3</f>
        <v>0</v>
      </c>
      <c r="H3" s="83" t="s">
        <v>15</v>
      </c>
      <c r="I3" s="80"/>
    </row>
    <row r="4" spans="1:9" ht="25.5" customHeight="1" thickBot="1" x14ac:dyDescent="0.4">
      <c r="A4" s="53" t="s">
        <v>16</v>
      </c>
      <c r="B4" s="54" t="s">
        <v>14</v>
      </c>
      <c r="C4" s="84">
        <v>200</v>
      </c>
      <c r="D4" s="85">
        <v>72</v>
      </c>
      <c r="E4" s="85">
        <f>F4-D4</f>
        <v>128</v>
      </c>
      <c r="F4" s="85">
        <v>200</v>
      </c>
      <c r="G4" s="86">
        <f t="shared" si="0"/>
        <v>0</v>
      </c>
      <c r="H4" s="87" t="s">
        <v>17</v>
      </c>
      <c r="I4" s="88" t="s">
        <v>133</v>
      </c>
    </row>
    <row r="5" spans="1:9" ht="25.5" customHeight="1" thickBot="1" x14ac:dyDescent="0.4">
      <c r="A5" s="57" t="s">
        <v>19</v>
      </c>
      <c r="B5" s="58" t="s">
        <v>14</v>
      </c>
      <c r="C5" s="80">
        <v>200</v>
      </c>
      <c r="D5" s="81">
        <v>28</v>
      </c>
      <c r="E5" s="81">
        <v>227</v>
      </c>
      <c r="F5" s="81">
        <f>D5+E5</f>
        <v>255</v>
      </c>
      <c r="G5" s="82">
        <f t="shared" si="0"/>
        <v>-55</v>
      </c>
      <c r="H5" s="83" t="s">
        <v>15</v>
      </c>
      <c r="I5" s="89" t="s">
        <v>20</v>
      </c>
    </row>
    <row r="6" spans="1:9" ht="25.5" customHeight="1" thickBot="1" x14ac:dyDescent="0.4">
      <c r="A6" s="53" t="s">
        <v>21</v>
      </c>
      <c r="B6" s="54" t="s">
        <v>14</v>
      </c>
      <c r="C6" s="84">
        <v>120</v>
      </c>
      <c r="D6" s="85">
        <v>105</v>
      </c>
      <c r="E6" s="85">
        <v>15</v>
      </c>
      <c r="F6" s="85">
        <f>D6+E6</f>
        <v>120</v>
      </c>
      <c r="G6" s="86">
        <f t="shared" si="0"/>
        <v>0</v>
      </c>
      <c r="H6" s="87" t="s">
        <v>17</v>
      </c>
      <c r="I6" s="88" t="s">
        <v>22</v>
      </c>
    </row>
    <row r="7" spans="1:9" ht="25.5" customHeight="1" thickBot="1" x14ac:dyDescent="0.4">
      <c r="A7" s="57" t="s">
        <v>23</v>
      </c>
      <c r="B7" s="58" t="s">
        <v>14</v>
      </c>
      <c r="C7" s="80">
        <v>500</v>
      </c>
      <c r="D7" s="81">
        <v>195</v>
      </c>
      <c r="E7" s="81">
        <v>205</v>
      </c>
      <c r="F7" s="81">
        <f>D7+E7</f>
        <v>400</v>
      </c>
      <c r="G7" s="82">
        <f t="shared" si="0"/>
        <v>100</v>
      </c>
      <c r="H7" s="83" t="s">
        <v>15</v>
      </c>
      <c r="I7" s="89" t="s">
        <v>24</v>
      </c>
    </row>
    <row r="8" spans="1:9" ht="25.5" customHeight="1" thickBot="1" x14ac:dyDescent="0.4">
      <c r="A8" s="53" t="s">
        <v>25</v>
      </c>
      <c r="B8" s="54" t="s">
        <v>14</v>
      </c>
      <c r="C8" s="84">
        <v>280</v>
      </c>
      <c r="D8" s="85">
        <v>40</v>
      </c>
      <c r="E8" s="86">
        <v>285</v>
      </c>
      <c r="F8" s="86">
        <f>D8+E8</f>
        <v>325</v>
      </c>
      <c r="G8" s="86">
        <f t="shared" si="0"/>
        <v>-45</v>
      </c>
      <c r="H8" s="87" t="s">
        <v>15</v>
      </c>
      <c r="I8" s="88" t="s">
        <v>26</v>
      </c>
    </row>
    <row r="9" spans="1:9" ht="21.75" customHeight="1" thickBot="1" x14ac:dyDescent="0.4">
      <c r="A9" s="109" t="s">
        <v>134</v>
      </c>
      <c r="B9" s="110"/>
      <c r="C9" s="91">
        <f>SUM(C3:C8)</f>
        <v>6830</v>
      </c>
      <c r="D9" s="92">
        <f>SUM(D3:D8)</f>
        <v>2413</v>
      </c>
      <c r="E9" s="92">
        <f>F9-D9</f>
        <v>4417</v>
      </c>
      <c r="F9" s="92">
        <f>SUM(F3:F8)</f>
        <v>6830</v>
      </c>
      <c r="G9" s="93">
        <f>SUM(G3:G8)</f>
        <v>0</v>
      </c>
      <c r="H9" s="94"/>
      <c r="I9" s="95"/>
    </row>
    <row r="10" spans="1:9" x14ac:dyDescent="0.35">
      <c r="D10" s="96">
        <f>D16-D9</f>
        <v>5</v>
      </c>
    </row>
    <row r="16" spans="1:9" x14ac:dyDescent="0.35">
      <c r="D16">
        <v>2418</v>
      </c>
    </row>
    <row r="17" spans="4:4" x14ac:dyDescent="0.35">
      <c r="D17" s="96">
        <f>SUM(D9:D16)</f>
        <v>4836</v>
      </c>
    </row>
  </sheetData>
  <mergeCells count="4">
    <mergeCell ref="I1:I2"/>
    <mergeCell ref="A9:B9"/>
    <mergeCell ref="G1:G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zoomScale="120" zoomScaleNormal="120" workbookViewId="0">
      <selection activeCell="F19" sqref="F19"/>
    </sheetView>
  </sheetViews>
  <sheetFormatPr defaultRowHeight="14.5" x14ac:dyDescent="0.35"/>
  <cols>
    <col min="1" max="1" width="51.7265625" style="79" customWidth="1"/>
    <col min="2" max="2" width="16.1796875" style="79" bestFit="1" customWidth="1"/>
    <col min="3" max="3" width="11" style="79" bestFit="1" customWidth="1"/>
    <col min="4" max="4" width="9" style="79" bestFit="1" customWidth="1"/>
    <col min="5" max="5" width="12.54296875" style="79" bestFit="1" customWidth="1"/>
    <col min="6" max="6" width="12.453125" style="79" bestFit="1" customWidth="1"/>
    <col min="7" max="7" width="9.26953125" style="79" bestFit="1" customWidth="1"/>
    <col min="8" max="8" width="23.1796875" style="79" customWidth="1"/>
    <col min="9" max="9" width="59" style="79" customWidth="1"/>
  </cols>
  <sheetData>
    <row r="1" spans="1:9" ht="42" customHeight="1" x14ac:dyDescent="0.35">
      <c r="A1" s="103" t="s">
        <v>0</v>
      </c>
      <c r="B1" s="73" t="s">
        <v>1</v>
      </c>
      <c r="C1" s="74" t="s">
        <v>2</v>
      </c>
      <c r="D1" s="74" t="s">
        <v>135</v>
      </c>
      <c r="E1" s="74" t="s">
        <v>4</v>
      </c>
      <c r="F1" s="74" t="s">
        <v>5</v>
      </c>
      <c r="G1" s="101" t="s">
        <v>6</v>
      </c>
      <c r="H1" s="74" t="s">
        <v>7</v>
      </c>
      <c r="I1" s="101" t="s">
        <v>8</v>
      </c>
    </row>
    <row r="2" spans="1:9" ht="15" customHeight="1" thickBot="1" x14ac:dyDescent="0.4">
      <c r="A2" s="104"/>
      <c r="B2" s="65"/>
      <c r="C2" s="75" t="s">
        <v>9</v>
      </c>
      <c r="D2" s="75" t="s">
        <v>10</v>
      </c>
      <c r="E2" s="75" t="s">
        <v>11</v>
      </c>
      <c r="F2" s="75" t="s">
        <v>12</v>
      </c>
      <c r="G2" s="102"/>
      <c r="H2" s="75"/>
      <c r="I2" s="102"/>
    </row>
    <row r="3" spans="1:9" ht="25.5" customHeight="1" thickBot="1" x14ac:dyDescent="0.4">
      <c r="A3" s="57" t="s">
        <v>136</v>
      </c>
      <c r="B3" s="58" t="s">
        <v>14</v>
      </c>
      <c r="C3" s="80">
        <v>3950</v>
      </c>
      <c r="D3" s="81">
        <v>526</v>
      </c>
      <c r="E3" s="81">
        <f>F3-D3</f>
        <v>3424</v>
      </c>
      <c r="F3" s="81">
        <v>3950</v>
      </c>
      <c r="G3" s="81">
        <f>C3-F3</f>
        <v>0</v>
      </c>
      <c r="H3" s="83" t="s">
        <v>15</v>
      </c>
      <c r="I3" s="97"/>
    </row>
    <row r="4" spans="1:9" ht="25.5" customHeight="1" thickBot="1" x14ac:dyDescent="0.4">
      <c r="A4" s="53" t="s">
        <v>137</v>
      </c>
      <c r="B4" s="54" t="s">
        <v>14</v>
      </c>
      <c r="C4" s="84">
        <v>790</v>
      </c>
      <c r="D4" s="85">
        <v>655</v>
      </c>
      <c r="E4" s="85">
        <f>F4-D4</f>
        <v>135</v>
      </c>
      <c r="F4" s="85">
        <v>790</v>
      </c>
      <c r="G4" s="85">
        <f>C4-F4</f>
        <v>0</v>
      </c>
      <c r="H4" s="87" t="s">
        <v>15</v>
      </c>
      <c r="I4" s="88"/>
    </row>
    <row r="5" spans="1:9" ht="25.5" customHeight="1" thickBot="1" x14ac:dyDescent="0.4">
      <c r="A5" s="57" t="s">
        <v>138</v>
      </c>
      <c r="B5" s="58" t="s">
        <v>14</v>
      </c>
      <c r="C5" s="80">
        <v>790</v>
      </c>
      <c r="D5" s="81">
        <v>343</v>
      </c>
      <c r="E5" s="81">
        <f>F5-D5</f>
        <v>447</v>
      </c>
      <c r="F5" s="81">
        <v>790</v>
      </c>
      <c r="G5" s="81">
        <f>C5-F5</f>
        <v>0</v>
      </c>
      <c r="H5" s="83" t="s">
        <v>15</v>
      </c>
      <c r="I5" s="97"/>
    </row>
    <row r="6" spans="1:9" ht="15" customHeight="1" thickBot="1" x14ac:dyDescent="0.4">
      <c r="A6" s="109" t="s">
        <v>139</v>
      </c>
      <c r="B6" s="110"/>
      <c r="C6" s="91">
        <f>SUM(C3:C5)</f>
        <v>5530</v>
      </c>
      <c r="D6" s="92">
        <f>SUM(D3:D5)</f>
        <v>1524</v>
      </c>
      <c r="E6" s="92">
        <f>SUM(E3:E5)</f>
        <v>4006</v>
      </c>
      <c r="F6" s="92">
        <f>SUM(F3:F5)</f>
        <v>5530</v>
      </c>
      <c r="G6" s="92">
        <f>SUM(G3:G5)</f>
        <v>0</v>
      </c>
      <c r="H6" s="94"/>
      <c r="I6" s="95"/>
    </row>
    <row r="7" spans="1:9" ht="25.5" customHeight="1" thickBot="1" x14ac:dyDescent="0.4">
      <c r="A7" s="57" t="s">
        <v>25</v>
      </c>
      <c r="B7" s="58" t="s">
        <v>14</v>
      </c>
      <c r="C7" s="80">
        <v>280</v>
      </c>
      <c r="D7" s="81">
        <v>15</v>
      </c>
      <c r="E7" s="81">
        <v>310</v>
      </c>
      <c r="F7" s="81">
        <v>325</v>
      </c>
      <c r="G7" s="82">
        <f>C7-F7</f>
        <v>-45</v>
      </c>
      <c r="H7" s="83" t="s">
        <v>15</v>
      </c>
      <c r="I7" s="89" t="s">
        <v>26</v>
      </c>
    </row>
    <row r="8" spans="1:9" ht="25.5" customHeight="1" thickBot="1" x14ac:dyDescent="0.4">
      <c r="A8" s="53" t="s">
        <v>16</v>
      </c>
      <c r="B8" s="54" t="s">
        <v>14</v>
      </c>
      <c r="C8" s="84">
        <v>200</v>
      </c>
      <c r="D8" s="85">
        <v>72</v>
      </c>
      <c r="E8" s="85">
        <f>F8-D8</f>
        <v>128</v>
      </c>
      <c r="F8" s="85">
        <v>200</v>
      </c>
      <c r="G8" s="86">
        <f>C8-F8</f>
        <v>0</v>
      </c>
      <c r="H8" s="87" t="s">
        <v>17</v>
      </c>
      <c r="I8" s="88" t="s">
        <v>133</v>
      </c>
    </row>
    <row r="9" spans="1:9" ht="25.5" customHeight="1" thickBot="1" x14ac:dyDescent="0.4">
      <c r="A9" s="57" t="s">
        <v>19</v>
      </c>
      <c r="B9" s="58" t="s">
        <v>14</v>
      </c>
      <c r="C9" s="80">
        <v>200</v>
      </c>
      <c r="D9" s="81">
        <v>28</v>
      </c>
      <c r="E9" s="81">
        <v>227</v>
      </c>
      <c r="F9" s="81">
        <v>255</v>
      </c>
      <c r="G9" s="82">
        <f>C9-F9</f>
        <v>-55</v>
      </c>
      <c r="H9" s="83" t="s">
        <v>15</v>
      </c>
      <c r="I9" s="89" t="s">
        <v>140</v>
      </c>
    </row>
    <row r="10" spans="1:9" ht="25.5" customHeight="1" thickBot="1" x14ac:dyDescent="0.4">
      <c r="A10" s="53" t="s">
        <v>21</v>
      </c>
      <c r="B10" s="54" t="s">
        <v>14</v>
      </c>
      <c r="C10" s="84">
        <v>120</v>
      </c>
      <c r="D10" s="85">
        <v>96</v>
      </c>
      <c r="E10" s="85">
        <f>F10-D10</f>
        <v>24</v>
      </c>
      <c r="F10" s="85">
        <v>120</v>
      </c>
      <c r="G10" s="85">
        <f>C10-F10</f>
        <v>0</v>
      </c>
      <c r="H10" s="87" t="s">
        <v>17</v>
      </c>
      <c r="I10" s="88" t="s">
        <v>22</v>
      </c>
    </row>
    <row r="11" spans="1:9" ht="25.5" customHeight="1" thickBot="1" x14ac:dyDescent="0.4">
      <c r="A11" s="57" t="s">
        <v>23</v>
      </c>
      <c r="B11" s="58" t="s">
        <v>14</v>
      </c>
      <c r="C11" s="80">
        <v>500</v>
      </c>
      <c r="D11" s="81">
        <v>122</v>
      </c>
      <c r="E11" s="81">
        <f>F11-D11</f>
        <v>278</v>
      </c>
      <c r="F11" s="81">
        <v>400</v>
      </c>
      <c r="G11" s="81">
        <f>C11-F11</f>
        <v>100</v>
      </c>
      <c r="H11" s="83" t="s">
        <v>15</v>
      </c>
      <c r="I11" s="89" t="s">
        <v>141</v>
      </c>
    </row>
    <row r="12" spans="1:9" ht="21.75" customHeight="1" thickBot="1" x14ac:dyDescent="0.4">
      <c r="A12" s="109" t="s">
        <v>142</v>
      </c>
      <c r="B12" s="110"/>
      <c r="C12" s="91">
        <f>SUM(C7:C11)</f>
        <v>1300</v>
      </c>
      <c r="D12" s="91">
        <f>SUM(D7:D11)</f>
        <v>333</v>
      </c>
      <c r="E12" s="91">
        <f>SUM(E7:E11)</f>
        <v>967</v>
      </c>
      <c r="F12" s="91">
        <f>SUM(F7:F11)</f>
        <v>1300</v>
      </c>
      <c r="G12" s="91">
        <f>SUM(G7:G11)</f>
        <v>0</v>
      </c>
      <c r="H12" s="94"/>
      <c r="I12" s="95"/>
    </row>
    <row r="13" spans="1:9" ht="21.75" customHeight="1" thickBot="1" x14ac:dyDescent="0.4">
      <c r="A13" s="55" t="s">
        <v>143</v>
      </c>
      <c r="B13" s="55"/>
      <c r="C13" s="90">
        <f t="shared" ref="C13:H13" si="0">C6+C12</f>
        <v>6830</v>
      </c>
      <c r="D13" s="90">
        <f t="shared" si="0"/>
        <v>1857</v>
      </c>
      <c r="E13" s="90">
        <f t="shared" si="0"/>
        <v>4973</v>
      </c>
      <c r="F13" s="90">
        <f t="shared" si="0"/>
        <v>6830</v>
      </c>
      <c r="G13" s="90">
        <f t="shared" si="0"/>
        <v>0</v>
      </c>
      <c r="H13" s="90">
        <f t="shared" si="0"/>
        <v>0</v>
      </c>
      <c r="I13" s="56"/>
    </row>
    <row r="14" spans="1:9" ht="25.5" customHeight="1" thickBot="1" x14ac:dyDescent="0.4">
      <c r="A14" s="57" t="s">
        <v>144</v>
      </c>
      <c r="B14" s="58" t="s">
        <v>105</v>
      </c>
      <c r="C14" s="81">
        <v>870</v>
      </c>
      <c r="D14" s="81">
        <v>0</v>
      </c>
      <c r="E14" s="81">
        <f>F14-D14</f>
        <v>870</v>
      </c>
      <c r="F14" s="81">
        <v>870</v>
      </c>
      <c r="G14" s="81">
        <f>C14-F14</f>
        <v>0</v>
      </c>
      <c r="H14" s="83" t="s">
        <v>15</v>
      </c>
      <c r="I14" s="98" t="s">
        <v>145</v>
      </c>
    </row>
    <row r="15" spans="1:9" ht="25.5" customHeight="1" thickBot="1" x14ac:dyDescent="0.4">
      <c r="A15" s="53" t="s">
        <v>146</v>
      </c>
      <c r="B15" s="54" t="s">
        <v>147</v>
      </c>
      <c r="C15" s="85">
        <v>1230</v>
      </c>
      <c r="D15" s="85">
        <v>35</v>
      </c>
      <c r="E15" s="85">
        <f>F15-D15</f>
        <v>1195</v>
      </c>
      <c r="F15" s="85">
        <v>1230</v>
      </c>
      <c r="G15" s="85">
        <f>C15-F15</f>
        <v>0</v>
      </c>
      <c r="H15" s="87" t="s">
        <v>15</v>
      </c>
      <c r="I15" s="88" t="s">
        <v>148</v>
      </c>
    </row>
    <row r="16" spans="1:9" ht="22.5" customHeight="1" thickBot="1" x14ac:dyDescent="0.4">
      <c r="A16" s="55" t="s">
        <v>27</v>
      </c>
      <c r="B16" s="55"/>
      <c r="C16" s="90">
        <f t="shared" ref="C16:H16" si="1">SUM(C13:C15)</f>
        <v>8930</v>
      </c>
      <c r="D16" s="90">
        <f t="shared" si="1"/>
        <v>1892</v>
      </c>
      <c r="E16" s="90">
        <f t="shared" si="1"/>
        <v>7038</v>
      </c>
      <c r="F16" s="90">
        <f t="shared" si="1"/>
        <v>8930</v>
      </c>
      <c r="G16" s="90">
        <f t="shared" si="1"/>
        <v>0</v>
      </c>
      <c r="H16" s="90">
        <f t="shared" si="1"/>
        <v>0</v>
      </c>
      <c r="I16" s="56"/>
    </row>
  </sheetData>
  <mergeCells count="5">
    <mergeCell ref="G1:G2"/>
    <mergeCell ref="I1:I2"/>
    <mergeCell ref="A1:A2"/>
    <mergeCell ref="A6:B6"/>
    <mergeCell ref="A12:B1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D22" sqref="D22"/>
    </sheetView>
  </sheetViews>
  <sheetFormatPr defaultRowHeight="14.5" x14ac:dyDescent="0.35"/>
  <cols>
    <col min="1" max="1" width="20.453125" style="79" customWidth="1"/>
    <col min="2" max="2" width="22.453125" style="79" customWidth="1"/>
    <col min="3" max="3" width="22" style="79" customWidth="1"/>
    <col min="4" max="4" width="29.26953125" style="79" customWidth="1"/>
  </cols>
  <sheetData>
    <row r="1" spans="1:4" x14ac:dyDescent="0.35">
      <c r="C1" s="69" t="s">
        <v>149</v>
      </c>
    </row>
    <row r="2" spans="1:4" x14ac:dyDescent="0.35">
      <c r="B2" s="66" t="s">
        <v>150</v>
      </c>
      <c r="C2" s="66" t="s">
        <v>151</v>
      </c>
      <c r="D2" s="66" t="s">
        <v>152</v>
      </c>
    </row>
    <row r="3" spans="1:4" x14ac:dyDescent="0.35">
      <c r="A3" s="68" t="s">
        <v>41</v>
      </c>
      <c r="B3" s="67" t="s">
        <v>153</v>
      </c>
      <c r="C3" s="67" t="s">
        <v>43</v>
      </c>
      <c r="D3" s="67" t="s">
        <v>47</v>
      </c>
    </row>
    <row r="4" spans="1:4" x14ac:dyDescent="0.35">
      <c r="A4" s="68"/>
      <c r="B4" s="67" t="s">
        <v>154</v>
      </c>
      <c r="C4" s="67" t="s">
        <v>47</v>
      </c>
      <c r="D4" s="67" t="s">
        <v>43</v>
      </c>
    </row>
    <row r="5" spans="1:4" x14ac:dyDescent="0.35">
      <c r="A5" s="10" t="s">
        <v>43</v>
      </c>
      <c r="B5" t="s">
        <v>155</v>
      </c>
      <c r="C5" t="s">
        <v>41</v>
      </c>
      <c r="D5" t="s">
        <v>156</v>
      </c>
    </row>
    <row r="6" spans="1:4" x14ac:dyDescent="0.35">
      <c r="A6" s="10"/>
      <c r="B6" t="s">
        <v>157</v>
      </c>
      <c r="C6" t="s">
        <v>41</v>
      </c>
      <c r="D6" t="s">
        <v>158</v>
      </c>
    </row>
    <row r="7" spans="1:4" x14ac:dyDescent="0.35">
      <c r="A7" s="68" t="s">
        <v>58</v>
      </c>
      <c r="B7" s="67" t="s">
        <v>159</v>
      </c>
      <c r="C7" s="67" t="s">
        <v>160</v>
      </c>
      <c r="D7" s="67"/>
    </row>
    <row r="8" spans="1:4" x14ac:dyDescent="0.35">
      <c r="A8" s="68"/>
      <c r="B8" s="67" t="s">
        <v>161</v>
      </c>
      <c r="C8" s="67" t="s">
        <v>49</v>
      </c>
      <c r="D8" s="67" t="s">
        <v>53</v>
      </c>
    </row>
    <row r="9" spans="1:4" x14ac:dyDescent="0.35">
      <c r="A9" s="10" t="s">
        <v>47</v>
      </c>
      <c r="B9" t="s">
        <v>162</v>
      </c>
      <c r="C9" t="s">
        <v>41</v>
      </c>
      <c r="D9" t="s">
        <v>43</v>
      </c>
    </row>
    <row r="10" spans="1:4" x14ac:dyDescent="0.35">
      <c r="A10" s="10"/>
      <c r="B10" t="s">
        <v>163</v>
      </c>
      <c r="C10" t="s">
        <v>41</v>
      </c>
      <c r="D10" t="s">
        <v>43</v>
      </c>
    </row>
    <row r="11" spans="1:4" x14ac:dyDescent="0.35">
      <c r="A11" s="68" t="s">
        <v>49</v>
      </c>
      <c r="B11" s="67" t="s">
        <v>55</v>
      </c>
      <c r="C11" s="67" t="s">
        <v>43</v>
      </c>
      <c r="D11" s="67" t="s">
        <v>53</v>
      </c>
    </row>
    <row r="12" spans="1:4" x14ac:dyDescent="0.35">
      <c r="A12" s="68"/>
      <c r="B12" s="67" t="s">
        <v>164</v>
      </c>
      <c r="C12" s="67" t="s">
        <v>43</v>
      </c>
      <c r="D12" s="67" t="s">
        <v>53</v>
      </c>
    </row>
    <row r="13" spans="1:4" x14ac:dyDescent="0.35">
      <c r="A13" s="10" t="s">
        <v>53</v>
      </c>
      <c r="B13" t="s">
        <v>165</v>
      </c>
      <c r="C13" t="s">
        <v>43</v>
      </c>
    </row>
    <row r="14" spans="1:4" x14ac:dyDescent="0.35">
      <c r="A14" s="10" t="s">
        <v>66</v>
      </c>
      <c r="B14" t="s">
        <v>166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zoomScale="120" zoomScaleNormal="120" workbookViewId="0">
      <selection activeCell="D15" sqref="D15"/>
    </sheetView>
  </sheetViews>
  <sheetFormatPr defaultRowHeight="14.5" x14ac:dyDescent="0.35"/>
  <cols>
    <col min="1" max="1" width="31.453125" style="79" customWidth="1"/>
    <col min="2" max="2" width="14.453125" style="79" customWidth="1"/>
    <col min="3" max="3" width="17.453125" style="79" customWidth="1"/>
    <col min="4" max="4" width="17.54296875" style="79" customWidth="1"/>
    <col min="5" max="5" width="18" style="79" customWidth="1"/>
  </cols>
  <sheetData>
    <row r="1" spans="1:6" x14ac:dyDescent="0.35">
      <c r="C1" t="s">
        <v>167</v>
      </c>
      <c r="D1" t="s">
        <v>168</v>
      </c>
      <c r="E1" t="s">
        <v>169</v>
      </c>
    </row>
    <row r="2" spans="1:6" x14ac:dyDescent="0.35">
      <c r="A2" s="10" t="s">
        <v>44</v>
      </c>
    </row>
    <row r="3" spans="1:6" x14ac:dyDescent="0.35">
      <c r="A3" s="43" t="s">
        <v>37</v>
      </c>
      <c r="B3" s="36">
        <v>3000000</v>
      </c>
      <c r="C3" s="36">
        <f>B3*0.13</f>
        <v>390000</v>
      </c>
      <c r="D3" s="36">
        <f>B3*0.15</f>
        <v>450000</v>
      </c>
      <c r="E3" s="36">
        <f>B3*0.18</f>
        <v>540000</v>
      </c>
      <c r="F3" t="s">
        <v>170</v>
      </c>
    </row>
    <row r="4" spans="1:6" x14ac:dyDescent="0.35">
      <c r="A4" s="43" t="s">
        <v>40</v>
      </c>
      <c r="B4" s="36">
        <v>2000000</v>
      </c>
      <c r="C4" s="36">
        <f>B4*0.13</f>
        <v>260000</v>
      </c>
      <c r="D4" s="36">
        <f>B4*0.15</f>
        <v>300000</v>
      </c>
      <c r="E4" s="36">
        <f>B4*0.18</f>
        <v>360000</v>
      </c>
      <c r="F4" t="s">
        <v>170</v>
      </c>
    </row>
    <row r="5" spans="1:6" x14ac:dyDescent="0.35">
      <c r="A5" s="43" t="s">
        <v>42</v>
      </c>
      <c r="B5" s="36">
        <v>2000000</v>
      </c>
      <c r="C5" s="36">
        <f>B5*0.13</f>
        <v>260000</v>
      </c>
      <c r="D5" s="36">
        <f>B5*0.15</f>
        <v>300000</v>
      </c>
      <c r="E5" s="36">
        <f>B5*0.18</f>
        <v>360000</v>
      </c>
      <c r="F5" t="s">
        <v>170</v>
      </c>
    </row>
    <row r="6" spans="1:6" x14ac:dyDescent="0.35">
      <c r="A6" s="45" t="s">
        <v>44</v>
      </c>
      <c r="B6" s="41">
        <f>SUM(B3:B5)</f>
        <v>7000000</v>
      </c>
      <c r="C6" s="41">
        <f>B6*0.13</f>
        <v>910000</v>
      </c>
      <c r="D6" s="41">
        <f>B6*0.15</f>
        <v>1050000</v>
      </c>
      <c r="E6" s="41">
        <f>B6*0.18</f>
        <v>1260000</v>
      </c>
      <c r="F6" t="s">
        <v>170</v>
      </c>
    </row>
    <row r="7" spans="1:6" x14ac:dyDescent="0.35">
      <c r="A7" s="10" t="s">
        <v>45</v>
      </c>
    </row>
    <row r="8" spans="1:6" x14ac:dyDescent="0.35">
      <c r="A8" s="35" t="s">
        <v>46</v>
      </c>
      <c r="B8" s="36">
        <v>500000</v>
      </c>
      <c r="C8" s="36">
        <f t="shared" ref="C8:C15" si="0">B8*0.13</f>
        <v>65000</v>
      </c>
      <c r="D8" s="36">
        <f t="shared" ref="D8:D15" si="1">B8*0.15</f>
        <v>75000</v>
      </c>
      <c r="E8" s="36">
        <f t="shared" ref="E8:E15" si="2">B8*0.18</f>
        <v>90000</v>
      </c>
      <c r="F8" t="s">
        <v>170</v>
      </c>
    </row>
    <row r="9" spans="1:6" x14ac:dyDescent="0.35">
      <c r="A9" s="35" t="s">
        <v>48</v>
      </c>
      <c r="B9" s="36">
        <v>250000</v>
      </c>
      <c r="C9" s="36">
        <f t="shared" si="0"/>
        <v>32500</v>
      </c>
      <c r="D9" s="36">
        <f t="shared" si="1"/>
        <v>37500</v>
      </c>
      <c r="E9" s="36">
        <f t="shared" si="2"/>
        <v>45000</v>
      </c>
      <c r="F9" t="s">
        <v>170</v>
      </c>
    </row>
    <row r="10" spans="1:6" x14ac:dyDescent="0.35">
      <c r="A10" s="35" t="s">
        <v>50</v>
      </c>
      <c r="B10" s="36">
        <v>176000</v>
      </c>
      <c r="C10" s="36">
        <f t="shared" si="0"/>
        <v>22880</v>
      </c>
      <c r="D10" s="36">
        <f t="shared" si="1"/>
        <v>26400</v>
      </c>
      <c r="E10" s="36">
        <f t="shared" si="2"/>
        <v>31680</v>
      </c>
      <c r="F10" t="s">
        <v>170</v>
      </c>
    </row>
    <row r="11" spans="1:6" x14ac:dyDescent="0.35">
      <c r="A11" s="35" t="s">
        <v>52</v>
      </c>
      <c r="B11" s="36">
        <v>972000</v>
      </c>
      <c r="C11" s="36">
        <f t="shared" si="0"/>
        <v>126360</v>
      </c>
      <c r="D11" s="36">
        <f t="shared" si="1"/>
        <v>145800</v>
      </c>
      <c r="E11" s="36">
        <f t="shared" si="2"/>
        <v>174960</v>
      </c>
      <c r="F11" t="s">
        <v>170</v>
      </c>
    </row>
    <row r="12" spans="1:6" x14ac:dyDescent="0.35">
      <c r="A12" s="35" t="s">
        <v>171</v>
      </c>
      <c r="B12" s="36">
        <v>130000</v>
      </c>
      <c r="C12" s="36">
        <f t="shared" si="0"/>
        <v>16900</v>
      </c>
      <c r="D12" s="36">
        <f t="shared" si="1"/>
        <v>19500</v>
      </c>
      <c r="E12" s="36">
        <f t="shared" si="2"/>
        <v>23400</v>
      </c>
      <c r="F12" t="s">
        <v>170</v>
      </c>
    </row>
    <row r="13" spans="1:6" x14ac:dyDescent="0.35">
      <c r="A13" s="35" t="s">
        <v>55</v>
      </c>
      <c r="B13" s="36">
        <v>120000</v>
      </c>
      <c r="C13" s="36">
        <f t="shared" si="0"/>
        <v>15600</v>
      </c>
      <c r="D13" s="36">
        <f t="shared" si="1"/>
        <v>18000</v>
      </c>
      <c r="E13" s="36">
        <f t="shared" si="2"/>
        <v>21600</v>
      </c>
      <c r="F13" t="s">
        <v>170</v>
      </c>
    </row>
    <row r="14" spans="1:6" x14ac:dyDescent="0.35">
      <c r="A14" s="35" t="s">
        <v>172</v>
      </c>
      <c r="B14" s="36">
        <v>2030000</v>
      </c>
      <c r="C14" s="36">
        <f t="shared" si="0"/>
        <v>263900</v>
      </c>
      <c r="D14" s="36">
        <f t="shared" si="1"/>
        <v>304500</v>
      </c>
      <c r="E14" s="36">
        <f t="shared" si="2"/>
        <v>365400</v>
      </c>
      <c r="F14" t="s">
        <v>170</v>
      </c>
    </row>
    <row r="15" spans="1:6" x14ac:dyDescent="0.35">
      <c r="A15" s="35" t="s">
        <v>173</v>
      </c>
      <c r="B15" s="36">
        <v>68000</v>
      </c>
      <c r="C15" s="36">
        <f t="shared" si="0"/>
        <v>8840</v>
      </c>
      <c r="D15" s="36">
        <f t="shared" si="1"/>
        <v>10200</v>
      </c>
      <c r="E15" s="36">
        <f t="shared" si="2"/>
        <v>12240</v>
      </c>
      <c r="F15" t="s">
        <v>170</v>
      </c>
    </row>
    <row r="16" spans="1:6" x14ac:dyDescent="0.35">
      <c r="A16" s="40" t="s">
        <v>60</v>
      </c>
      <c r="B16" s="46">
        <v>200000</v>
      </c>
      <c r="C16" s="37"/>
      <c r="D16" s="37">
        <v>0</v>
      </c>
      <c r="E16" s="37">
        <v>0</v>
      </c>
      <c r="F16" s="44" t="s">
        <v>61</v>
      </c>
    </row>
    <row r="17" spans="1:5" x14ac:dyDescent="0.35">
      <c r="A17" s="45" t="s">
        <v>62</v>
      </c>
      <c r="B17" s="47">
        <f>SUM(B8:B16)</f>
        <v>4446000</v>
      </c>
      <c r="C17" s="47">
        <f>SUM(C8:C16)</f>
        <v>551980</v>
      </c>
      <c r="D17" s="47">
        <f>SUM(D8:D16)</f>
        <v>636900</v>
      </c>
      <c r="E17" s="47">
        <f>SUM(E8:E16)</f>
        <v>764280</v>
      </c>
    </row>
    <row r="18" spans="1:5" x14ac:dyDescent="0.35">
      <c r="A18" s="47"/>
      <c r="B18" s="47"/>
      <c r="C18" s="47"/>
      <c r="D18" s="47"/>
      <c r="E18" s="47"/>
    </row>
    <row r="19" spans="1:5" x14ac:dyDescent="0.35">
      <c r="A19" s="47" t="s">
        <v>174</v>
      </c>
      <c r="B19" s="52">
        <f>B6+B17</f>
        <v>11446000</v>
      </c>
      <c r="C19" s="52">
        <f>C6+C17</f>
        <v>1461980</v>
      </c>
      <c r="D19" s="52">
        <f>D6+D17</f>
        <v>1686900</v>
      </c>
      <c r="E19" s="52">
        <f>E6+E17</f>
        <v>2024280</v>
      </c>
    </row>
    <row r="20" spans="1:5" x14ac:dyDescent="0.35">
      <c r="B20" s="38"/>
      <c r="C20" s="38"/>
      <c r="D20" s="38" t="s">
        <v>175</v>
      </c>
      <c r="E20" s="38"/>
    </row>
    <row r="21" spans="1:5" x14ac:dyDescent="0.35">
      <c r="A21" t="s">
        <v>38</v>
      </c>
      <c r="B21">
        <v>184</v>
      </c>
      <c r="D21" s="39">
        <f t="shared" ref="D21:D26" si="3">B21*1768</f>
        <v>325312</v>
      </c>
    </row>
    <row r="22" spans="1:5" x14ac:dyDescent="0.35">
      <c r="A22" t="s">
        <v>41</v>
      </c>
      <c r="B22">
        <v>141</v>
      </c>
      <c r="D22" s="39">
        <f t="shared" si="3"/>
        <v>249288</v>
      </c>
    </row>
    <row r="23" spans="1:5" x14ac:dyDescent="0.35">
      <c r="A23" t="s">
        <v>43</v>
      </c>
      <c r="B23">
        <v>141</v>
      </c>
      <c r="D23" s="39">
        <f t="shared" si="3"/>
        <v>249288</v>
      </c>
    </row>
    <row r="24" spans="1:5" x14ac:dyDescent="0.35">
      <c r="A24" t="s">
        <v>58</v>
      </c>
      <c r="B24">
        <v>101.8</v>
      </c>
      <c r="D24" s="39">
        <f t="shared" si="3"/>
        <v>179982.4</v>
      </c>
    </row>
    <row r="25" spans="1:5" x14ac:dyDescent="0.35">
      <c r="A25" t="s">
        <v>47</v>
      </c>
      <c r="B25">
        <v>101.8</v>
      </c>
      <c r="D25" s="39">
        <f t="shared" si="3"/>
        <v>179982.4</v>
      </c>
    </row>
    <row r="26" spans="1:5" x14ac:dyDescent="0.35">
      <c r="A26" t="s">
        <v>49</v>
      </c>
      <c r="B26">
        <v>101.8</v>
      </c>
      <c r="D26" s="39">
        <f t="shared" si="3"/>
        <v>179982.4</v>
      </c>
    </row>
    <row r="27" spans="1:5" x14ac:dyDescent="0.35">
      <c r="A27" t="s">
        <v>53</v>
      </c>
      <c r="B27">
        <v>101.8</v>
      </c>
      <c r="D27" s="39">
        <f>B27*1768/2</f>
        <v>89991.2</v>
      </c>
      <c r="E27" t="s">
        <v>176</v>
      </c>
    </row>
    <row r="28" spans="1:5" x14ac:dyDescent="0.35">
      <c r="A28" t="s">
        <v>56</v>
      </c>
      <c r="B28">
        <v>101.8</v>
      </c>
      <c r="D28" s="39">
        <f>B28*1400</f>
        <v>142520</v>
      </c>
      <c r="E28" t="s">
        <v>177</v>
      </c>
    </row>
    <row r="29" spans="1:5" x14ac:dyDescent="0.35">
      <c r="D29" s="42">
        <f>SUM(D21:D28)</f>
        <v>1596346.4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29"/>
  <sheetViews>
    <sheetView zoomScale="130" zoomScaleNormal="130" workbookViewId="0">
      <selection activeCell="A25" sqref="A25"/>
    </sheetView>
  </sheetViews>
  <sheetFormatPr defaultRowHeight="14.5" x14ac:dyDescent="0.35"/>
  <cols>
    <col min="1" max="1" width="63.26953125" style="79" customWidth="1"/>
    <col min="2" max="2" width="10.453125" style="79" customWidth="1"/>
    <col min="3" max="3" width="7.7265625" style="79" customWidth="1"/>
    <col min="4" max="4" width="14.81640625" style="79" customWidth="1"/>
    <col min="5" max="5" width="12.7265625" style="79" customWidth="1"/>
    <col min="6" max="6" width="14" style="79" customWidth="1"/>
    <col min="7" max="11" width="9.1796875" style="79" customWidth="1"/>
    <col min="12" max="12" width="14.1796875" style="79" customWidth="1"/>
  </cols>
  <sheetData>
    <row r="2" spans="1:12" x14ac:dyDescent="0.35">
      <c r="A2" t="s">
        <v>178</v>
      </c>
      <c r="B2" t="s">
        <v>179</v>
      </c>
      <c r="C2" s="10" t="s">
        <v>180</v>
      </c>
      <c r="D2" s="10" t="s">
        <v>181</v>
      </c>
      <c r="E2" s="10" t="s">
        <v>162</v>
      </c>
      <c r="F2" s="10" t="s">
        <v>182</v>
      </c>
      <c r="G2" s="10" t="s">
        <v>183</v>
      </c>
      <c r="H2" s="10" t="s">
        <v>184</v>
      </c>
      <c r="I2" s="10" t="s">
        <v>55</v>
      </c>
      <c r="J2" s="10" t="s">
        <v>185</v>
      </c>
    </row>
    <row r="3" spans="1:12" x14ac:dyDescent="0.35">
      <c r="A3" t="s">
        <v>35</v>
      </c>
      <c r="C3">
        <v>3950</v>
      </c>
      <c r="D3">
        <v>790</v>
      </c>
      <c r="E3">
        <v>790</v>
      </c>
      <c r="F3">
        <v>500</v>
      </c>
      <c r="G3">
        <v>200</v>
      </c>
      <c r="H3">
        <v>200</v>
      </c>
      <c r="I3">
        <v>120</v>
      </c>
      <c r="J3">
        <v>280</v>
      </c>
      <c r="K3">
        <f>SUM(C3:J3)</f>
        <v>6830</v>
      </c>
    </row>
    <row r="4" spans="1:12" x14ac:dyDescent="0.35">
      <c r="A4" t="s">
        <v>186</v>
      </c>
      <c r="C4">
        <v>310</v>
      </c>
      <c r="D4">
        <v>278</v>
      </c>
      <c r="E4">
        <v>510</v>
      </c>
      <c r="F4">
        <v>60</v>
      </c>
      <c r="G4">
        <v>72</v>
      </c>
      <c r="H4">
        <v>26</v>
      </c>
      <c r="I4">
        <v>77</v>
      </c>
      <c r="K4">
        <f>SUM(C4:J4)</f>
        <v>1333</v>
      </c>
      <c r="L4" s="62">
        <v>45006</v>
      </c>
    </row>
    <row r="5" spans="1:12" x14ac:dyDescent="0.35">
      <c r="A5" t="s">
        <v>187</v>
      </c>
      <c r="C5">
        <f t="shared" ref="C5:K5" si="0">C3-C4</f>
        <v>3640</v>
      </c>
      <c r="D5" s="10">
        <f t="shared" si="0"/>
        <v>512</v>
      </c>
      <c r="E5">
        <f t="shared" si="0"/>
        <v>280</v>
      </c>
      <c r="F5">
        <f t="shared" si="0"/>
        <v>440</v>
      </c>
      <c r="G5" s="10">
        <f t="shared" si="0"/>
        <v>128</v>
      </c>
      <c r="H5">
        <f t="shared" si="0"/>
        <v>174</v>
      </c>
      <c r="I5">
        <f t="shared" si="0"/>
        <v>43</v>
      </c>
      <c r="J5" s="10">
        <f t="shared" si="0"/>
        <v>280</v>
      </c>
      <c r="K5">
        <f t="shared" si="0"/>
        <v>5497</v>
      </c>
    </row>
    <row r="6" spans="1:12" x14ac:dyDescent="0.35">
      <c r="F6" s="10">
        <v>100</v>
      </c>
    </row>
    <row r="7" spans="1:12" x14ac:dyDescent="0.35">
      <c r="A7" s="10" t="s">
        <v>188</v>
      </c>
    </row>
    <row r="8" spans="1:12" x14ac:dyDescent="0.35">
      <c r="A8" t="s">
        <v>189</v>
      </c>
      <c r="B8">
        <v>0</v>
      </c>
    </row>
    <row r="9" spans="1:12" x14ac:dyDescent="0.35">
      <c r="A9" s="64" t="s">
        <v>190</v>
      </c>
    </row>
    <row r="10" spans="1:12" x14ac:dyDescent="0.35">
      <c r="A10" s="61" t="s">
        <v>191</v>
      </c>
      <c r="B10">
        <v>40</v>
      </c>
    </row>
    <row r="11" spans="1:12" x14ac:dyDescent="0.35">
      <c r="A11" s="61" t="s">
        <v>192</v>
      </c>
      <c r="B11">
        <v>75</v>
      </c>
    </row>
    <row r="12" spans="1:12" x14ac:dyDescent="0.35">
      <c r="A12" s="64" t="s">
        <v>193</v>
      </c>
    </row>
    <row r="13" spans="1:12" x14ac:dyDescent="0.35">
      <c r="A13" s="61" t="s">
        <v>194</v>
      </c>
      <c r="B13">
        <v>50</v>
      </c>
    </row>
    <row r="14" spans="1:12" x14ac:dyDescent="0.35">
      <c r="A14" s="64" t="s">
        <v>195</v>
      </c>
    </row>
    <row r="15" spans="1:12" x14ac:dyDescent="0.35">
      <c r="A15" s="61" t="s">
        <v>196</v>
      </c>
      <c r="B15">
        <v>50</v>
      </c>
    </row>
    <row r="16" spans="1:12" x14ac:dyDescent="0.35">
      <c r="A16" s="61" t="s">
        <v>197</v>
      </c>
    </row>
    <row r="17" spans="1:2" x14ac:dyDescent="0.35">
      <c r="A17" s="61" t="s">
        <v>198</v>
      </c>
      <c r="B17">
        <v>40</v>
      </c>
    </row>
    <row r="18" spans="1:2" x14ac:dyDescent="0.35">
      <c r="A18" s="61" t="s">
        <v>199</v>
      </c>
      <c r="B18">
        <v>18</v>
      </c>
    </row>
    <row r="19" spans="1:2" ht="29" customHeight="1" x14ac:dyDescent="0.35">
      <c r="A19" s="61" t="s">
        <v>200</v>
      </c>
      <c r="B19">
        <v>2</v>
      </c>
    </row>
    <row r="20" spans="1:2" x14ac:dyDescent="0.35">
      <c r="A20" s="61" t="s">
        <v>201</v>
      </c>
      <c r="B20">
        <v>60</v>
      </c>
    </row>
    <row r="21" spans="1:2" ht="29" customHeight="1" x14ac:dyDescent="0.35">
      <c r="A21" s="64" t="s">
        <v>202</v>
      </c>
      <c r="B21">
        <v>60</v>
      </c>
    </row>
    <row r="22" spans="1:2" x14ac:dyDescent="0.35">
      <c r="A22" s="61" t="s">
        <v>191</v>
      </c>
      <c r="B22">
        <v>40</v>
      </c>
    </row>
    <row r="23" spans="1:2" ht="29" customHeight="1" x14ac:dyDescent="0.35">
      <c r="A23" s="61" t="s">
        <v>203</v>
      </c>
    </row>
    <row r="24" spans="1:2" x14ac:dyDescent="0.35">
      <c r="A24" s="61" t="s">
        <v>204</v>
      </c>
    </row>
    <row r="25" spans="1:2" x14ac:dyDescent="0.35">
      <c r="A25" s="63" t="s">
        <v>27</v>
      </c>
      <c r="B25" s="10">
        <f>SUM(B10:B23)</f>
        <v>435</v>
      </c>
    </row>
    <row r="28" spans="1:2" x14ac:dyDescent="0.35">
      <c r="A28" t="s">
        <v>205</v>
      </c>
      <c r="B28">
        <v>400</v>
      </c>
    </row>
    <row r="29" spans="1:2" x14ac:dyDescent="0.35">
      <c r="A29" t="s">
        <v>206</v>
      </c>
      <c r="B29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F29" sqref="F29"/>
    </sheetView>
  </sheetViews>
  <sheetFormatPr defaultRowHeight="14.5" x14ac:dyDescent="0.35"/>
  <cols>
    <col min="2" max="2" width="10.54296875" style="79" bestFit="1" customWidth="1"/>
    <col min="3" max="3" width="9" style="79" bestFit="1" customWidth="1"/>
    <col min="4" max="5" width="10.54296875" style="79" bestFit="1" customWidth="1"/>
  </cols>
  <sheetData>
    <row r="1" spans="1:5" ht="15" customHeight="1" x14ac:dyDescent="0.35">
      <c r="A1" s="111" t="s">
        <v>207</v>
      </c>
      <c r="B1" s="112"/>
      <c r="C1" s="78"/>
      <c r="D1" s="78"/>
      <c r="E1" s="78"/>
    </row>
    <row r="2" spans="1:5" ht="29" customHeight="1" x14ac:dyDescent="0.35">
      <c r="A2" s="78"/>
      <c r="B2" s="78" t="s">
        <v>208</v>
      </c>
      <c r="C2" s="78" t="s">
        <v>209</v>
      </c>
      <c r="D2" s="78"/>
      <c r="E2" s="78" t="s">
        <v>27</v>
      </c>
    </row>
    <row r="3" spans="1:5" x14ac:dyDescent="0.35">
      <c r="A3" s="78" t="s">
        <v>210</v>
      </c>
      <c r="B3" s="99">
        <v>842719</v>
      </c>
      <c r="C3" s="99">
        <v>98940</v>
      </c>
      <c r="D3" s="100">
        <v>48474.12</v>
      </c>
      <c r="E3" s="99">
        <f>SUM(B3:D3)</f>
        <v>990133.12</v>
      </c>
    </row>
    <row r="4" spans="1:5" x14ac:dyDescent="0.35">
      <c r="A4" s="78" t="s">
        <v>211</v>
      </c>
      <c r="B4" s="99">
        <v>1419466</v>
      </c>
      <c r="C4" s="99">
        <v>206823</v>
      </c>
      <c r="D4" s="70">
        <v>107214.67</v>
      </c>
      <c r="E4" s="99">
        <f>SUM(B4:D4)</f>
        <v>1733503.67</v>
      </c>
    </row>
    <row r="5" spans="1:5" x14ac:dyDescent="0.35">
      <c r="A5" s="78"/>
      <c r="B5" s="78"/>
      <c r="C5" s="78"/>
      <c r="D5" s="78"/>
      <c r="E5" s="99">
        <f>SUM(E3:E4)</f>
        <v>2723636.79</v>
      </c>
    </row>
    <row r="6" spans="1:5" x14ac:dyDescent="0.35">
      <c r="D6" s="100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for Sponsors</vt:lpstr>
      <vt:lpstr>PM Assignment</vt:lpstr>
      <vt:lpstr>KPIF funding</vt:lpstr>
      <vt:lpstr>Sheet2</vt:lpstr>
      <vt:lpstr>detail view</vt:lpstr>
      <vt:lpstr>PM Back-Up proposal</vt:lpstr>
      <vt:lpstr>PM cost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 Wang</dc:creator>
  <cp:lastModifiedBy>Kareem Elaasar</cp:lastModifiedBy>
  <dcterms:created xsi:type="dcterms:W3CDTF">2022-11-22T17:57:49Z</dcterms:created>
  <dcterms:modified xsi:type="dcterms:W3CDTF">2023-08-15T17:51:30Z</dcterms:modified>
</cp:coreProperties>
</file>