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johnkel_microsoft_com/Documents/Planning/FY24/Handy Slides/"/>
    </mc:Choice>
  </mc:AlternateContent>
  <xr:revisionPtr revIDLastSave="761" documentId="8_{7AD759FA-8F4F-4858-BB20-FE23B115629E}" xr6:coauthVersionLast="47" xr6:coauthVersionMax="47" xr10:uidLastSave="{2D08CAEC-7FF0-417A-9C12-C0EBA8FC01FC}"/>
  <bookViews>
    <workbookView xWindow="-120" yWindow="-120" windowWidth="29040" windowHeight="15720" xr2:uid="{00000000-000D-0000-FFFF-FFFF00000000}"/>
  </bookViews>
  <sheets>
    <sheet name="Summary" sheetId="2" r:id="rId1"/>
    <sheet name="AVD File Share Estimate Detail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F27" i="1"/>
  <c r="E27" i="1"/>
  <c r="D27" i="1"/>
  <c r="L26" i="1"/>
  <c r="K26" i="1"/>
  <c r="J26" i="1"/>
  <c r="I26" i="1"/>
  <c r="H26" i="1"/>
  <c r="G26" i="1"/>
  <c r="F26" i="1"/>
  <c r="E26" i="1"/>
  <c r="D26" i="1"/>
  <c r="E12" i="2"/>
  <c r="F49" i="1"/>
  <c r="E49" i="1"/>
  <c r="E48" i="1"/>
  <c r="F48" i="1"/>
  <c r="C28" i="1"/>
  <c r="C27" i="1"/>
  <c r="C26" i="1"/>
  <c r="C25" i="1"/>
  <c r="C24" i="1"/>
  <c r="C23" i="1"/>
  <c r="C36" i="1"/>
  <c r="C35" i="1"/>
  <c r="C34" i="1"/>
  <c r="C33" i="1"/>
  <c r="C32" i="1"/>
  <c r="C31" i="1"/>
  <c r="F52" i="1"/>
  <c r="C44" i="1" s="1"/>
  <c r="F51" i="1"/>
  <c r="F50" i="1"/>
  <c r="F47" i="1"/>
  <c r="F46" i="1"/>
  <c r="E11" i="2"/>
  <c r="E13" i="2" l="1"/>
  <c r="F54" i="1" s="1"/>
  <c r="L35" i="1"/>
  <c r="L43" i="1" s="1"/>
  <c r="C39" i="1"/>
  <c r="C43" i="1"/>
  <c r="C42" i="1"/>
  <c r="C40" i="1"/>
  <c r="C41" i="1"/>
  <c r="F53" i="1"/>
  <c r="F36" i="1"/>
  <c r="F44" i="1" s="1"/>
  <c r="G36" i="1"/>
  <c r="G44" i="1" s="1"/>
  <c r="H36" i="1"/>
  <c r="H44" i="1" s="1"/>
  <c r="M34" i="1"/>
  <c r="K35" i="1"/>
  <c r="K43" i="1" s="1"/>
  <c r="M35" i="1"/>
  <c r="M43" i="1" s="1"/>
  <c r="G35" i="1"/>
  <c r="G43" i="1" s="1"/>
  <c r="F35" i="1"/>
  <c r="F43" i="1" s="1"/>
  <c r="D35" i="1"/>
  <c r="D43" i="1" s="1"/>
  <c r="E35" i="1"/>
  <c r="E43" i="1" s="1"/>
  <c r="M36" i="1"/>
  <c r="M44" i="1" s="1"/>
  <c r="H35" i="1"/>
  <c r="H43" i="1" s="1"/>
  <c r="I35" i="1"/>
  <c r="I43" i="1" s="1"/>
  <c r="J35" i="1"/>
  <c r="J43" i="1" s="1"/>
  <c r="M42" i="1" l="1"/>
  <c r="C60" i="1" s="1"/>
  <c r="C20" i="2" s="1"/>
  <c r="K36" i="1"/>
  <c r="K44" i="1" s="1"/>
  <c r="L36" i="1"/>
  <c r="L44" i="1" s="1"/>
  <c r="I36" i="1"/>
  <c r="I44" i="1" s="1"/>
  <c r="E36" i="1"/>
  <c r="E44" i="1" s="1"/>
  <c r="L34" i="1"/>
  <c r="L42" i="1" s="1"/>
  <c r="J36" i="1"/>
  <c r="J44" i="1" s="1"/>
  <c r="D36" i="1"/>
  <c r="D44" i="1" s="1"/>
  <c r="H34" i="1"/>
  <c r="H42" i="1" s="1"/>
  <c r="I34" i="1"/>
  <c r="I42" i="1" s="1"/>
  <c r="G34" i="1"/>
  <c r="G42" i="1" s="1"/>
  <c r="F34" i="1"/>
  <c r="F42" i="1" s="1"/>
  <c r="D34" i="1"/>
  <c r="D42" i="1" s="1"/>
  <c r="K34" i="1"/>
  <c r="K42" i="1" s="1"/>
  <c r="J34" i="1"/>
  <c r="J42" i="1" s="1"/>
  <c r="E34" i="1"/>
  <c r="E42" i="1" s="1"/>
  <c r="C61" i="1"/>
  <c r="C21" i="2" s="1"/>
  <c r="C62" i="1"/>
  <c r="C22" i="2" s="1"/>
  <c r="M20" i="1"/>
  <c r="L20" i="1"/>
  <c r="K20" i="1"/>
  <c r="J20" i="1"/>
  <c r="I20" i="1"/>
  <c r="H20" i="1"/>
  <c r="G20" i="1"/>
  <c r="F20" i="1"/>
  <c r="E20" i="1"/>
  <c r="M19" i="1"/>
  <c r="L19" i="1"/>
  <c r="K19" i="1"/>
  <c r="J19" i="1"/>
  <c r="I19" i="1"/>
  <c r="H19" i="1"/>
  <c r="G19" i="1"/>
  <c r="F19" i="1"/>
  <c r="E19" i="1"/>
  <c r="D20" i="1"/>
  <c r="D19" i="1"/>
  <c r="E60" i="1" l="1"/>
  <c r="D60" i="1" s="1"/>
  <c r="E61" i="1"/>
  <c r="D61" i="1" s="1"/>
  <c r="E62" i="1"/>
  <c r="D62" i="1" s="1"/>
  <c r="I11" i="1"/>
  <c r="I25" i="1" s="1"/>
  <c r="I33" i="1" s="1"/>
  <c r="I41" i="1" s="1"/>
  <c r="I10" i="1"/>
  <c r="I24" i="1" s="1"/>
  <c r="I32" i="1" s="1"/>
  <c r="I40" i="1" s="1"/>
  <c r="I9" i="1"/>
  <c r="I23" i="1" s="1"/>
  <c r="I31" i="1" s="1"/>
  <c r="I39" i="1" s="1"/>
  <c r="M24" i="1" l="1"/>
  <c r="M32" i="1" s="1"/>
  <c r="M40" i="1" s="1"/>
  <c r="M23" i="1"/>
  <c r="M31" i="1" s="1"/>
  <c r="M39" i="1" s="1"/>
  <c r="C57" i="1" s="1"/>
  <c r="E57" i="1" s="1"/>
  <c r="D57" i="1" s="1"/>
  <c r="L23" i="1"/>
  <c r="L31" i="1" s="1"/>
  <c r="L39" i="1" s="1"/>
  <c r="C58" i="1" l="1"/>
  <c r="C18" i="1"/>
  <c r="C17" i="1"/>
  <c r="C16" i="1"/>
  <c r="M11" i="1"/>
  <c r="M25" i="1" s="1"/>
  <c r="M33" i="1" s="1"/>
  <c r="M41" i="1" s="1"/>
  <c r="L11" i="1"/>
  <c r="L25" i="1" s="1"/>
  <c r="L33" i="1" s="1"/>
  <c r="L41" i="1" s="1"/>
  <c r="K11" i="1"/>
  <c r="K25" i="1" s="1"/>
  <c r="J11" i="1"/>
  <c r="J25" i="1" s="1"/>
  <c r="J33" i="1" s="1"/>
  <c r="J41" i="1" s="1"/>
  <c r="H11" i="1"/>
  <c r="H25" i="1" s="1"/>
  <c r="H33" i="1" s="1"/>
  <c r="H41" i="1" s="1"/>
  <c r="G11" i="1"/>
  <c r="G25" i="1" s="1"/>
  <c r="G33" i="1" s="1"/>
  <c r="G41" i="1" s="1"/>
  <c r="F11" i="1"/>
  <c r="F25" i="1" s="1"/>
  <c r="F33" i="1" s="1"/>
  <c r="F41" i="1" s="1"/>
  <c r="E11" i="1"/>
  <c r="E25" i="1" s="1"/>
  <c r="E33" i="1" s="1"/>
  <c r="E41" i="1" s="1"/>
  <c r="L10" i="1"/>
  <c r="L24" i="1" s="1"/>
  <c r="L32" i="1" s="1"/>
  <c r="L40" i="1" s="1"/>
  <c r="K10" i="1"/>
  <c r="K24" i="1" s="1"/>
  <c r="K32" i="1" s="1"/>
  <c r="K40" i="1" s="1"/>
  <c r="J10" i="1"/>
  <c r="J24" i="1" s="1"/>
  <c r="J32" i="1" s="1"/>
  <c r="J40" i="1" s="1"/>
  <c r="H10" i="1"/>
  <c r="H24" i="1" s="1"/>
  <c r="H32" i="1" s="1"/>
  <c r="H40" i="1" s="1"/>
  <c r="G10" i="1"/>
  <c r="G24" i="1" s="1"/>
  <c r="G32" i="1" s="1"/>
  <c r="G40" i="1" s="1"/>
  <c r="F10" i="1"/>
  <c r="F24" i="1" s="1"/>
  <c r="F32" i="1" s="1"/>
  <c r="F40" i="1" s="1"/>
  <c r="E10" i="1"/>
  <c r="E24" i="1" s="1"/>
  <c r="E32" i="1" s="1"/>
  <c r="E40" i="1" s="1"/>
  <c r="K23" i="1"/>
  <c r="K31" i="1" s="1"/>
  <c r="K39" i="1" s="1"/>
  <c r="J9" i="1"/>
  <c r="J23" i="1" s="1"/>
  <c r="J31" i="1" s="1"/>
  <c r="J39" i="1" s="1"/>
  <c r="H9" i="1"/>
  <c r="H23" i="1" s="1"/>
  <c r="H31" i="1" s="1"/>
  <c r="H39" i="1" s="1"/>
  <c r="G9" i="1"/>
  <c r="G23" i="1" s="1"/>
  <c r="G31" i="1" s="1"/>
  <c r="G39" i="1" s="1"/>
  <c r="F9" i="1"/>
  <c r="F23" i="1" s="1"/>
  <c r="F31" i="1" s="1"/>
  <c r="F39" i="1" s="1"/>
  <c r="E9" i="1"/>
  <c r="E23" i="1" s="1"/>
  <c r="E31" i="1" s="1"/>
  <c r="E39" i="1" s="1"/>
  <c r="D11" i="1"/>
  <c r="D25" i="1" s="1"/>
  <c r="D33" i="1" s="1"/>
  <c r="D41" i="1" s="1"/>
  <c r="D10" i="1"/>
  <c r="D24" i="1" s="1"/>
  <c r="D32" i="1" s="1"/>
  <c r="D40" i="1" s="1"/>
  <c r="D9" i="1"/>
  <c r="D23" i="1" s="1"/>
  <c r="D31" i="1" s="1"/>
  <c r="D39" i="1" s="1"/>
  <c r="E58" i="1" l="1"/>
  <c r="D58" i="1" s="1"/>
  <c r="C18" i="2"/>
  <c r="C59" i="1"/>
  <c r="H16" i="1"/>
  <c r="I16" i="1"/>
  <c r="K17" i="1"/>
  <c r="I17" i="1"/>
  <c r="M18" i="1"/>
  <c r="I18" i="1"/>
  <c r="K33" i="1"/>
  <c r="K41" i="1" s="1"/>
  <c r="E17" i="1"/>
  <c r="G17" i="1"/>
  <c r="H17" i="1"/>
  <c r="L17" i="1"/>
  <c r="G18" i="1"/>
  <c r="J18" i="1"/>
  <c r="K16" i="1"/>
  <c r="M17" i="1"/>
  <c r="M16" i="1"/>
  <c r="F16" i="1"/>
  <c r="J16" i="1"/>
  <c r="L16" i="1"/>
  <c r="E18" i="1"/>
  <c r="D18" i="1"/>
  <c r="D17" i="1"/>
  <c r="F18" i="1"/>
  <c r="D16" i="1"/>
  <c r="F17" i="1"/>
  <c r="H18" i="1"/>
  <c r="G16" i="1"/>
  <c r="E16" i="1"/>
  <c r="K18" i="1"/>
  <c r="J17" i="1"/>
  <c r="L18" i="1"/>
  <c r="D18" i="2" l="1"/>
  <c r="E18" i="2"/>
  <c r="E59" i="1"/>
  <c r="D59" i="1" s="1"/>
  <c r="C19" i="2"/>
  <c r="D17" i="2"/>
  <c r="C17" i="2"/>
  <c r="D19" i="2" l="1"/>
  <c r="E19" i="2"/>
  <c r="E17" i="2"/>
  <c r="D22" i="2"/>
  <c r="D21" i="2"/>
  <c r="E21" i="2"/>
  <c r="E22" i="2"/>
  <c r="D20" i="2"/>
  <c r="E20" i="2"/>
</calcChain>
</file>

<file path=xl/sharedStrings.xml><?xml version="1.0" encoding="utf-8"?>
<sst xmlns="http://schemas.openxmlformats.org/spreadsheetml/2006/main" count="106" uniqueCount="51">
  <si>
    <t>Users:</t>
  </si>
  <si>
    <t>Est. Avg. Profile Size (GB)</t>
  </si>
  <si>
    <t>Max Cap. Buffer %:</t>
  </si>
  <si>
    <t>IOPs / User (average)</t>
  </si>
  <si>
    <t>IO Size (KB):</t>
  </si>
  <si>
    <t>Max Concurrent Users / VM:</t>
  </si>
  <si>
    <t>Total Capacity (TB):</t>
  </si>
  <si>
    <t>All file storage limited to 100TB per share (as of 2/1/2022)</t>
  </si>
  <si>
    <t>Minimum Volume Count (based on Cap.):</t>
  </si>
  <si>
    <t>(if greater than 1 - you'll need a strategy to divide up VHD / VHDX files!)</t>
  </si>
  <si>
    <t>Storage Option</t>
  </si>
  <si>
    <t>Max Users / Share based on IO, IP, Handle Limits</t>
  </si>
  <si>
    <t>Approximate Max User / Volume with Capacity Factored In</t>
  </si>
  <si>
    <t>Minimum Volumes Needed</t>
  </si>
  <si>
    <t>ANF Ultra</t>
  </si>
  <si>
    <t>ANF Premium</t>
  </si>
  <si>
    <t>ANF Standard</t>
  </si>
  <si>
    <t>Files Premium</t>
  </si>
  <si>
    <t>Files Premium Burst</t>
  </si>
  <si>
    <t>Files Standard</t>
  </si>
  <si>
    <t>ANF</t>
  </si>
  <si>
    <t>https://docs.microsoft.com/en-us/azure/azure-netapp-files/azure-netapp-files-service-levels for more information</t>
  </si>
  <si>
    <t>Files</t>
  </si>
  <si>
    <t>https://docs.microsoft.com/en-us/azure/storage/files/storage-files-scale-targets</t>
  </si>
  <si>
    <t>Note: for  Azure Files  - throughput shown is Ingress limit for US/EMEA (Egress limits are higher, but Ingress lower elsewhere)</t>
  </si>
  <si>
    <t>DO NOT CHANGE ANYTHING ON THIS SHEET!!!!!!</t>
  </si>
  <si>
    <t>Throughput (MiB/s) by TB</t>
  </si>
  <si>
    <t>Comment</t>
  </si>
  <si>
    <t>Upper limit based on Linux throughput testing</t>
  </si>
  <si>
    <t>Cost by TB</t>
  </si>
  <si>
    <t>Max IOPS 
@ KB / IO</t>
  </si>
  <si>
    <t>based on Max Share IOPS limit, not IO size</t>
  </si>
  <si>
    <t>(could use max Ingress, but bound by share IOPS)</t>
  </si>
  <si>
    <t>Files Premium (Burst)</t>
  </si>
  <si>
    <t>base on 20K IOPS (actually higher)</t>
  </si>
  <si>
    <t>IOPS / User for Max Users per Share 
( non-concurrent) Based on IOPs</t>
  </si>
  <si>
    <t>Limited by # file handles / share (10000)</t>
  </si>
  <si>
    <t>Concurrent Users / VM:</t>
  </si>
  <si>
    <t>All storage limited to 100TB per share (as of 2/1/2022)</t>
  </si>
  <si>
    <t>Profile Size in GB</t>
  </si>
  <si>
    <t xml:space="preserve">Max Concurrent Users </t>
  </si>
  <si>
    <t>Empty Share %:</t>
  </si>
  <si>
    <t>Total Desired Capacity (TB):</t>
  </si>
  <si>
    <t>Target Maximum Share Size (TB):</t>
  </si>
  <si>
    <t>How much of a shares MAX do you want to try to leave available for unexpected growth?</t>
  </si>
  <si>
    <t>How much capacity will you over provision?</t>
  </si>
  <si>
    <t>Total users, not concurrent - users who will use profile storage (log in at least once)</t>
  </si>
  <si>
    <t>Incudes Outlook OST, OneDrive cache, Windows profile, NTUSER.DAT, other</t>
  </si>
  <si>
    <t>Typically estimated at 5-8 per user at steady state, and 50 at startup</t>
  </si>
  <si>
    <t>based on Max Ingress - can't really get there!</t>
  </si>
  <si>
    <t>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</si>
</sst>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2" fillId="0" borderId="0" xfId="3" applyAlignment="1">
      <alignment horizontal="left"/>
    </xf>
    <xf numFmtId="0" fontId="2" fillId="0" borderId="0" xfId="3"/>
    <xf numFmtId="165" fontId="0" fillId="0" borderId="0" xfId="1" applyNumberFormat="1" applyFont="1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horizontal="right"/>
    </xf>
    <xf numFmtId="164" fontId="0" fillId="0" borderId="10" xfId="2" applyNumberFormat="1" applyFont="1" applyBorder="1"/>
    <xf numFmtId="164" fontId="0" fillId="0" borderId="11" xfId="2" applyNumberFormat="1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0" borderId="12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0" fontId="0" fillId="0" borderId="16" xfId="0" applyBorder="1"/>
    <xf numFmtId="0" fontId="0" fillId="0" borderId="1" xfId="0" applyBorder="1"/>
    <xf numFmtId="164" fontId="0" fillId="0" borderId="15" xfId="2" applyNumberFormat="1" applyFont="1" applyBorder="1"/>
    <xf numFmtId="164" fontId="0" fillId="0" borderId="1" xfId="2" applyNumberFormat="1" applyFont="1" applyBorder="1" applyAlignment="1">
      <alignment horizontal="center" wrapText="1"/>
    </xf>
    <xf numFmtId="165" fontId="0" fillId="0" borderId="1" xfId="1" applyNumberFormat="1" applyFont="1" applyFill="1" applyBorder="1"/>
    <xf numFmtId="164" fontId="0" fillId="0" borderId="1" xfId="2" applyNumberFormat="1" applyFont="1" applyBorder="1"/>
    <xf numFmtId="0" fontId="3" fillId="0" borderId="0" xfId="0" applyFont="1" applyAlignment="1">
      <alignment horizontal="right"/>
    </xf>
    <xf numFmtId="0" fontId="0" fillId="0" borderId="17" xfId="0" applyBorder="1"/>
    <xf numFmtId="0" fontId="3" fillId="0" borderId="18" xfId="0" applyFont="1" applyBorder="1" applyAlignment="1">
      <alignment horizontal="right"/>
    </xf>
    <xf numFmtId="0" fontId="3" fillId="2" borderId="5" xfId="0" applyFont="1" applyFill="1" applyBorder="1"/>
    <xf numFmtId="9" fontId="3" fillId="2" borderId="5" xfId="4" applyFont="1" applyFill="1" applyBorder="1"/>
    <xf numFmtId="1" fontId="3" fillId="2" borderId="5" xfId="4" applyNumberFormat="1" applyFont="1" applyFill="1" applyBorder="1"/>
    <xf numFmtId="165" fontId="3" fillId="0" borderId="7" xfId="1" applyNumberFormat="1" applyFont="1" applyFill="1" applyBorder="1" applyAlignment="1">
      <alignment horizontal="right"/>
    </xf>
    <xf numFmtId="0" fontId="3" fillId="2" borderId="8" xfId="0" applyFont="1" applyFill="1" applyBorder="1"/>
    <xf numFmtId="165" fontId="3" fillId="2" borderId="3" xfId="1" applyNumberFormat="1" applyFont="1" applyFill="1" applyBorder="1"/>
    <xf numFmtId="165" fontId="0" fillId="0" borderId="0" xfId="1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165" fontId="0" fillId="0" borderId="7" xfId="1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0" fillId="0" borderId="0" xfId="2" applyNumberFormat="1" applyFont="1" applyBorder="1"/>
    <xf numFmtId="1" fontId="0" fillId="0" borderId="1" xfId="0" applyNumberFormat="1" applyBorder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165" fontId="0" fillId="0" borderId="5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3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7" xfId="0" applyFont="1" applyBorder="1"/>
    <xf numFmtId="0" fontId="4" fillId="0" borderId="4" xfId="0" applyFont="1" applyBorder="1"/>
    <xf numFmtId="0" fontId="4" fillId="0" borderId="6" xfId="0" applyFont="1" applyBorder="1"/>
    <xf numFmtId="0" fontId="4" fillId="0" borderId="4" xfId="0" applyFont="1" applyBorder="1" applyAlignment="1">
      <alignment horizontal="right"/>
    </xf>
    <xf numFmtId="165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/>
    <xf numFmtId="164" fontId="4" fillId="0" borderId="0" xfId="2" applyNumberFormat="1" applyFont="1"/>
    <xf numFmtId="0" fontId="4" fillId="0" borderId="6" xfId="0" applyFont="1" applyBorder="1" applyAlignment="1">
      <alignment horizontal="right"/>
    </xf>
    <xf numFmtId="165" fontId="4" fillId="0" borderId="7" xfId="1" applyNumberFormat="1" applyFont="1" applyBorder="1" applyAlignment="1">
      <alignment horizontal="center"/>
    </xf>
    <xf numFmtId="0" fontId="4" fillId="0" borderId="18" xfId="0" applyFont="1" applyBorder="1" applyAlignment="1">
      <alignment horizontal="right"/>
    </xf>
    <xf numFmtId="165" fontId="4" fillId="0" borderId="3" xfId="1" applyNumberFormat="1" applyFont="1" applyFill="1" applyBorder="1"/>
    <xf numFmtId="165" fontId="4" fillId="0" borderId="5" xfId="1" applyNumberFormat="1" applyFont="1" applyFill="1" applyBorder="1"/>
    <xf numFmtId="165" fontId="4" fillId="0" borderId="7" xfId="1" applyNumberFormat="1" applyFont="1" applyFill="1" applyBorder="1" applyAlignment="1">
      <alignment horizontal="right"/>
    </xf>
    <xf numFmtId="165" fontId="4" fillId="0" borderId="8" xfId="1" applyNumberFormat="1" applyFont="1" applyFill="1" applyBorder="1"/>
    <xf numFmtId="0" fontId="4" fillId="0" borderId="9" xfId="0" applyFont="1" applyBorder="1"/>
    <xf numFmtId="0" fontId="4" fillId="0" borderId="2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164" fontId="1" fillId="0" borderId="13" xfId="2" applyNumberFormat="1" applyFont="1" applyBorder="1"/>
    <xf numFmtId="165" fontId="4" fillId="0" borderId="5" xfId="1" applyNumberFormat="1" applyFont="1" applyBorder="1" applyAlignment="1">
      <alignment horizontal="center"/>
    </xf>
    <xf numFmtId="164" fontId="1" fillId="0" borderId="14" xfId="2" applyNumberFormat="1" applyFont="1" applyBorder="1"/>
    <xf numFmtId="164" fontId="1" fillId="0" borderId="0" xfId="2" applyNumberFormat="1" applyFont="1"/>
    <xf numFmtId="165" fontId="4" fillId="0" borderId="8" xfId="1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165" fontId="0" fillId="0" borderId="0" xfId="1" applyNumberFormat="1" applyFont="1" applyFill="1" applyBorder="1"/>
    <xf numFmtId="9" fontId="0" fillId="0" borderId="0" xfId="4" applyFont="1"/>
    <xf numFmtId="9" fontId="4" fillId="0" borderId="5" xfId="4" applyFont="1" applyFill="1" applyBorder="1"/>
    <xf numFmtId="165" fontId="4" fillId="0" borderId="7" xfId="1" applyNumberFormat="1" applyFont="1" applyBorder="1"/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267566</xdr:colOff>
      <xdr:row>0</xdr:row>
      <xdr:rowOff>0</xdr:rowOff>
    </xdr:from>
    <xdr:to>
      <xdr:col>2</xdr:col>
      <xdr:colOff>1010235</xdr:colOff>
      <xdr:row>13</xdr:row>
      <xdr:rowOff>54298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90650908-029E-4235-9305-7EC595210A77}"/>
            </a:ext>
          </a:extLst>
        </xdr:cNvPr>
        <xdr:cNvSpPr/>
      </xdr:nvSpPr>
      <xdr:spPr>
        <a:xfrm>
          <a:off x="267566" y="0"/>
          <a:ext cx="2855487" cy="254811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rgbClr val="FFFF00"/>
              </a:solidFill>
            </a:rPr>
            <a:t>Inputs:</a:t>
          </a:r>
          <a:br>
            <a:rPr lang="en-US" sz="2400" b="1">
              <a:solidFill>
                <a:srgbClr val="FFFF00"/>
              </a:solidFill>
            </a:rPr>
          </a:br>
          <a:r>
            <a:rPr lang="en-US" sz="2400" b="1">
              <a:solidFill>
                <a:srgbClr val="FFFF00"/>
              </a:solidFill>
            </a:rPr>
            <a:t>Change This Stuff</a:t>
          </a:r>
        </a:p>
      </xdr:txBody>
    </xdr:sp>
    <xdr:clientData/>
  </xdr:twoCellAnchor>
  <xdr:twoCellAnchor>
    <xdr:from>
      <xdr:col>5</xdr:col>
      <xdr:colOff>76200</xdr:colOff>
      <xdr:row>15</xdr:row>
      <xdr:rowOff>228600</xdr:rowOff>
    </xdr:from>
    <xdr:to>
      <xdr:col>9</xdr:col>
      <xdr:colOff>457200</xdr:colOff>
      <xdr:row>22</xdr:row>
      <xdr:rowOff>114300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93F19FB-5B16-4A9E-AE08-33E0907A6701}"/>
            </a:ext>
          </a:extLst>
        </xdr:cNvPr>
        <xdr:cNvSpPr/>
      </xdr:nvSpPr>
      <xdr:spPr>
        <a:xfrm>
          <a:off x="5619750" y="2733675"/>
          <a:ext cx="2819400" cy="1609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rgbClr val="FFFF00"/>
              </a:solidFill>
            </a:rPr>
            <a:t>Output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microsoft.com/en-us/azure/storage/files/storage-files-scale-targets" TargetMode="External"/><Relationship Id="rId1" Type="http://schemas.openxmlformats.org/officeDocument/2006/relationships/hyperlink" Target="https://docs.microsoft.com/en-us/azure/azure-netapp-files/azure-netapp-files-service-levels%20for%20more%20inform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CBC1-5C31-48C2-9C53-34F7D2DA3563}">
  <dimension ref="A2:P82"/>
  <sheetViews>
    <sheetView tabSelected="1" zoomScale="110" zoomScaleNormal="110" workbookViewId="0">
      <selection activeCell="E28" sqref="E28"/>
    </sheetView>
  </sheetViews>
  <sheetFormatPr defaultRowHeight="15" x14ac:dyDescent="0.25"/>
  <cols>
    <col min="2" max="2" width="22.5703125" customWidth="1"/>
    <col min="3" max="3" width="19" customWidth="1"/>
    <col min="4" max="4" width="19.42578125" customWidth="1"/>
    <col min="5" max="5" width="13" customWidth="1"/>
  </cols>
  <sheetData>
    <row r="2" spans="2:12" ht="15.75" thickBot="1" x14ac:dyDescent="0.3"/>
    <row r="3" spans="2:12" x14ac:dyDescent="0.25">
      <c r="C3" s="35"/>
      <c r="D3" s="36" t="s">
        <v>0</v>
      </c>
      <c r="E3" s="42">
        <v>15000</v>
      </c>
      <c r="F3" t="s">
        <v>46</v>
      </c>
    </row>
    <row r="4" spans="2:12" x14ac:dyDescent="0.25">
      <c r="C4" s="14"/>
      <c r="D4" s="34" t="s">
        <v>1</v>
      </c>
      <c r="E4" s="37">
        <v>15</v>
      </c>
      <c r="F4" t="s">
        <v>47</v>
      </c>
    </row>
    <row r="5" spans="2:12" x14ac:dyDescent="0.25">
      <c r="C5" s="14"/>
      <c r="D5" s="34" t="s">
        <v>2</v>
      </c>
      <c r="E5" s="38">
        <v>0.1</v>
      </c>
      <c r="F5" t="s">
        <v>45</v>
      </c>
    </row>
    <row r="6" spans="2:12" x14ac:dyDescent="0.25">
      <c r="C6" s="14"/>
      <c r="D6" s="34" t="s">
        <v>41</v>
      </c>
      <c r="E6" s="38">
        <v>0.5</v>
      </c>
      <c r="F6" t="s">
        <v>44</v>
      </c>
    </row>
    <row r="7" spans="2:12" x14ac:dyDescent="0.25">
      <c r="B7" s="2"/>
      <c r="C7" s="14"/>
      <c r="D7" s="34" t="s">
        <v>3</v>
      </c>
      <c r="E7" s="39">
        <v>20</v>
      </c>
      <c r="F7" t="s">
        <v>48</v>
      </c>
    </row>
    <row r="8" spans="2:12" x14ac:dyDescent="0.25">
      <c r="B8" s="2"/>
      <c r="C8" s="14"/>
      <c r="D8" s="34" t="s">
        <v>4</v>
      </c>
      <c r="E8" s="39">
        <v>32</v>
      </c>
    </row>
    <row r="9" spans="2:12" ht="15.75" thickBot="1" x14ac:dyDescent="0.3">
      <c r="B9" s="2"/>
      <c r="C9" s="15"/>
      <c r="D9" s="40" t="s">
        <v>5</v>
      </c>
      <c r="E9" s="41">
        <v>16</v>
      </c>
    </row>
    <row r="10" spans="2:12" x14ac:dyDescent="0.25">
      <c r="B10" s="2"/>
      <c r="D10" s="56"/>
      <c r="E10" s="51"/>
    </row>
    <row r="11" spans="2:12" x14ac:dyDescent="0.25">
      <c r="B11" s="2"/>
      <c r="D11" s="2" t="s">
        <v>42</v>
      </c>
      <c r="E11">
        <f>E3*E4/1024</f>
        <v>219.7265625</v>
      </c>
      <c r="F11" t="s">
        <v>7</v>
      </c>
    </row>
    <row r="12" spans="2:12" x14ac:dyDescent="0.25">
      <c r="B12" s="2"/>
      <c r="D12" s="2" t="s">
        <v>43</v>
      </c>
      <c r="E12">
        <f>100*(1-E6)</f>
        <v>50</v>
      </c>
    </row>
    <row r="13" spans="2:12" x14ac:dyDescent="0.25">
      <c r="B13" s="2"/>
      <c r="D13" s="2" t="s">
        <v>8</v>
      </c>
      <c r="E13" s="51">
        <f>ROUNDUP(E11*(1+E5)/E12,0)</f>
        <v>5</v>
      </c>
      <c r="F13" s="52" t="s">
        <v>9</v>
      </c>
      <c r="G13" s="53"/>
      <c r="H13" s="53"/>
      <c r="I13" s="53"/>
      <c r="J13" s="53"/>
      <c r="K13" s="53"/>
      <c r="L13" s="53"/>
    </row>
    <row r="14" spans="2:12" x14ac:dyDescent="0.25">
      <c r="B14" s="2"/>
    </row>
    <row r="15" spans="2:12" ht="15.75" thickBot="1" x14ac:dyDescent="0.3">
      <c r="B15" s="2"/>
    </row>
    <row r="16" spans="2:12" ht="45" x14ac:dyDescent="0.25">
      <c r="B16" s="46" t="s">
        <v>10</v>
      </c>
      <c r="C16" s="47" t="s">
        <v>11</v>
      </c>
      <c r="D16" s="47" t="s">
        <v>12</v>
      </c>
      <c r="E16" s="48" t="s">
        <v>13</v>
      </c>
    </row>
    <row r="17" spans="1:16" s="1" customFormat="1" x14ac:dyDescent="0.25">
      <c r="A17" s="21"/>
      <c r="B17" s="16" t="s">
        <v>14</v>
      </c>
      <c r="C17" s="43">
        <f>'AVD File Share Estimate Details'!C57</f>
        <v>7094.4</v>
      </c>
      <c r="D17" s="43">
        <f>'AVD File Share Estimate Details'!D57</f>
        <v>3000</v>
      </c>
      <c r="E17" s="54">
        <f>'AVD File Share Estimate Details'!E57</f>
        <v>5</v>
      </c>
      <c r="H17" s="13"/>
      <c r="J17" s="13"/>
      <c r="K17" s="13"/>
      <c r="L17" s="13"/>
      <c r="N17" s="49"/>
      <c r="O17" s="49"/>
      <c r="P17" s="49"/>
    </row>
    <row r="18" spans="1:16" s="1" customFormat="1" x14ac:dyDescent="0.25">
      <c r="A18" s="21"/>
      <c r="B18" s="16" t="s">
        <v>15</v>
      </c>
      <c r="C18" s="43">
        <f>'AVD File Share Estimate Details'!C58</f>
        <v>7094.4</v>
      </c>
      <c r="D18" s="43">
        <f>'AVD File Share Estimate Details'!D58</f>
        <v>3000</v>
      </c>
      <c r="E18" s="54">
        <f>'AVD File Share Estimate Details'!E58</f>
        <v>5</v>
      </c>
      <c r="F18" s="13"/>
      <c r="H18" s="13"/>
      <c r="J18" s="13"/>
      <c r="K18" s="13"/>
      <c r="L18" s="13"/>
      <c r="N18" s="49"/>
      <c r="O18" s="49"/>
      <c r="P18" s="49"/>
    </row>
    <row r="19" spans="1:16" s="1" customFormat="1" x14ac:dyDescent="0.25">
      <c r="A19" s="21"/>
      <c r="B19" s="16" t="s">
        <v>16</v>
      </c>
      <c r="C19" s="43">
        <f>'AVD File Share Estimate Details'!C59</f>
        <v>2560</v>
      </c>
      <c r="D19" s="43">
        <f>'AVD File Share Estimate Details'!D59</f>
        <v>2500</v>
      </c>
      <c r="E19" s="54">
        <f>'AVD File Share Estimate Details'!E59</f>
        <v>6</v>
      </c>
      <c r="F19" s="13"/>
      <c r="H19" s="13"/>
      <c r="J19" s="13"/>
      <c r="K19" s="13"/>
      <c r="L19" s="13"/>
      <c r="N19" s="49"/>
      <c r="O19" s="49"/>
      <c r="P19" s="49"/>
    </row>
    <row r="20" spans="1:16" x14ac:dyDescent="0.25">
      <c r="A20" s="23"/>
      <c r="B20" s="16" t="s">
        <v>17</v>
      </c>
      <c r="C20" s="43">
        <f>'AVD File Share Estimate Details'!C60</f>
        <v>5000</v>
      </c>
      <c r="D20" s="43">
        <f>'AVD File Share Estimate Details'!D60</f>
        <v>3000</v>
      </c>
      <c r="E20" s="54">
        <f>'AVD File Share Estimate Details'!E60</f>
        <v>5</v>
      </c>
      <c r="F20" s="13"/>
      <c r="G20" s="13"/>
      <c r="H20" s="13"/>
      <c r="J20" s="13"/>
      <c r="K20" s="13"/>
      <c r="L20" s="13"/>
    </row>
    <row r="21" spans="1:16" x14ac:dyDescent="0.25">
      <c r="A21" s="23"/>
      <c r="B21" s="16" t="s">
        <v>18</v>
      </c>
      <c r="C21" s="43">
        <f>'AVD File Share Estimate Details'!C61</f>
        <v>5000</v>
      </c>
      <c r="D21" s="43">
        <f>'AVD File Share Estimate Details'!D61</f>
        <v>3000</v>
      </c>
      <c r="E21" s="54">
        <f>'AVD File Share Estimate Details'!E61</f>
        <v>5</v>
      </c>
      <c r="F21" s="13"/>
      <c r="G21" s="13"/>
      <c r="H21" s="13"/>
      <c r="J21" s="13"/>
      <c r="K21" s="13"/>
      <c r="L21" s="13"/>
    </row>
    <row r="22" spans="1:16" ht="15.75" thickBot="1" x14ac:dyDescent="0.3">
      <c r="B22" s="44" t="s">
        <v>19</v>
      </c>
      <c r="C22" s="45">
        <f>'AVD File Share Estimate Details'!C62</f>
        <v>1000</v>
      </c>
      <c r="D22" s="45">
        <f>'AVD File Share Estimate Details'!D62</f>
        <v>1000</v>
      </c>
      <c r="E22" s="55">
        <f>'AVD File Share Estimate Details'!E62</f>
        <v>15</v>
      </c>
      <c r="F22" s="13"/>
      <c r="G22" s="13"/>
      <c r="H22" s="13"/>
      <c r="J22" s="13"/>
      <c r="K22" s="13"/>
      <c r="L22" s="13"/>
      <c r="M22" s="13"/>
    </row>
    <row r="23" spans="1:16" x14ac:dyDescent="0.25">
      <c r="B23" s="2"/>
    </row>
    <row r="73" spans="2:2" x14ac:dyDescent="0.25">
      <c r="B73" t="s">
        <v>50</v>
      </c>
    </row>
    <row r="74" spans="2:2" x14ac:dyDescent="0.25">
      <c r="B74" s="84">
        <v>0</v>
      </c>
    </row>
    <row r="75" spans="2:2" x14ac:dyDescent="0.25">
      <c r="B75" s="84">
        <v>0.05</v>
      </c>
    </row>
    <row r="76" spans="2:2" x14ac:dyDescent="0.25">
      <c r="B76" s="84">
        <v>0.1</v>
      </c>
    </row>
    <row r="77" spans="2:2" x14ac:dyDescent="0.25">
      <c r="B77" s="84">
        <v>0.15</v>
      </c>
    </row>
    <row r="78" spans="2:2" x14ac:dyDescent="0.25">
      <c r="B78" s="84">
        <v>0.2</v>
      </c>
    </row>
    <row r="79" spans="2:2" x14ac:dyDescent="0.25">
      <c r="B79" s="84">
        <v>0.25</v>
      </c>
    </row>
    <row r="80" spans="2:2" x14ac:dyDescent="0.25">
      <c r="B80" s="84">
        <v>0.3</v>
      </c>
    </row>
    <row r="81" spans="2:2" x14ac:dyDescent="0.25">
      <c r="B81" s="84">
        <v>0.4</v>
      </c>
    </row>
    <row r="82" spans="2:2" x14ac:dyDescent="0.25">
      <c r="B82" s="84">
        <v>0.5</v>
      </c>
    </row>
  </sheetData>
  <dataValidations count="1">
    <dataValidation type="list" allowBlank="1" showInputMessage="1" showErrorMessage="1" sqref="E5:E6" xr:uid="{9A6DEA3E-F951-4E63-8B62-F1EEB8A42C02}">
      <formula1>$B$74:$B$82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994B0D-7FB9-46EC-B4B7-0439C9A94CBF}">
          <x14:formula1>
            <xm:f>'AVD File Share Estimate Details'!$B$76:$B$86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86"/>
  <sheetViews>
    <sheetView topLeftCell="A17" zoomScale="110" zoomScaleNormal="110" workbookViewId="0">
      <selection activeCell="N11" sqref="N11"/>
    </sheetView>
  </sheetViews>
  <sheetFormatPr defaultRowHeight="15" x14ac:dyDescent="0.25"/>
  <cols>
    <col min="1" max="1" width="6.7109375" customWidth="1"/>
    <col min="2" max="2" width="20.140625" style="2" customWidth="1"/>
    <col min="3" max="3" width="15.140625" customWidth="1"/>
    <col min="4" max="4" width="14.42578125" bestFit="1" customWidth="1"/>
    <col min="5" max="5" width="9.28515625" customWidth="1"/>
    <col min="6" max="6" width="10.5703125" customWidth="1"/>
    <col min="7" max="8" width="10.5703125" bestFit="1" customWidth="1"/>
    <col min="9" max="9" width="10.5703125" customWidth="1"/>
    <col min="10" max="13" width="10.5703125" bestFit="1" customWidth="1"/>
    <col min="14" max="14" width="42.7109375" bestFit="1" customWidth="1"/>
  </cols>
  <sheetData>
    <row r="2" spans="1:14" x14ac:dyDescent="0.25">
      <c r="A2" s="2" t="s">
        <v>20</v>
      </c>
      <c r="B2" s="11" t="s">
        <v>21</v>
      </c>
    </row>
    <row r="3" spans="1:14" x14ac:dyDescent="0.25">
      <c r="A3" s="2" t="s">
        <v>22</v>
      </c>
      <c r="B3" s="12" t="s">
        <v>23</v>
      </c>
    </row>
    <row r="4" spans="1:14" x14ac:dyDescent="0.25">
      <c r="B4" s="8" t="s">
        <v>24</v>
      </c>
    </row>
    <row r="5" spans="1:14" x14ac:dyDescent="0.25">
      <c r="B5" s="8"/>
    </row>
    <row r="6" spans="1:14" s="81" customFormat="1" ht="26.25" x14ac:dyDescent="0.4">
      <c r="B6" s="82" t="s">
        <v>25</v>
      </c>
    </row>
    <row r="7" spans="1:14" x14ac:dyDescent="0.25">
      <c r="B7" s="8"/>
    </row>
    <row r="8" spans="1:14" s="3" customFormat="1" ht="30" x14ac:dyDescent="0.25">
      <c r="A8" s="6"/>
      <c r="B8" s="29" t="s">
        <v>10</v>
      </c>
      <c r="C8" s="6" t="s">
        <v>26</v>
      </c>
      <c r="D8" s="6">
        <v>1</v>
      </c>
      <c r="E8" s="6">
        <v>2</v>
      </c>
      <c r="F8" s="6">
        <v>3</v>
      </c>
      <c r="G8" s="6">
        <v>4</v>
      </c>
      <c r="H8" s="6">
        <v>8</v>
      </c>
      <c r="I8" s="6">
        <v>10</v>
      </c>
      <c r="J8" s="6">
        <v>16</v>
      </c>
      <c r="K8" s="6">
        <v>32</v>
      </c>
      <c r="L8" s="6">
        <v>64</v>
      </c>
      <c r="M8" s="6">
        <v>100</v>
      </c>
      <c r="N8" s="6" t="s">
        <v>27</v>
      </c>
    </row>
    <row r="9" spans="1:14" x14ac:dyDescent="0.25">
      <c r="B9" s="2" t="s">
        <v>14</v>
      </c>
      <c r="C9">
        <v>128</v>
      </c>
      <c r="D9">
        <f t="shared" ref="D9:J11" si="0">$C9*D$8</f>
        <v>128</v>
      </c>
      <c r="E9">
        <f t="shared" si="0"/>
        <v>256</v>
      </c>
      <c r="F9">
        <f t="shared" si="0"/>
        <v>384</v>
      </c>
      <c r="G9">
        <f t="shared" si="0"/>
        <v>512</v>
      </c>
      <c r="H9">
        <f t="shared" si="0"/>
        <v>1024</v>
      </c>
      <c r="I9">
        <f t="shared" si="0"/>
        <v>1280</v>
      </c>
      <c r="J9">
        <f t="shared" si="0"/>
        <v>2048</v>
      </c>
      <c r="K9" s="9">
        <v>4434</v>
      </c>
      <c r="L9" s="9">
        <v>4434</v>
      </c>
      <c r="M9" s="9">
        <v>4434</v>
      </c>
      <c r="N9" t="s">
        <v>28</v>
      </c>
    </row>
    <row r="10" spans="1:14" x14ac:dyDescent="0.25">
      <c r="B10" s="2" t="s">
        <v>15</v>
      </c>
      <c r="C10">
        <v>64</v>
      </c>
      <c r="D10">
        <f t="shared" si="0"/>
        <v>64</v>
      </c>
      <c r="E10">
        <f t="shared" si="0"/>
        <v>128</v>
      </c>
      <c r="F10">
        <f t="shared" si="0"/>
        <v>192</v>
      </c>
      <c r="G10">
        <f t="shared" si="0"/>
        <v>256</v>
      </c>
      <c r="H10">
        <f t="shared" si="0"/>
        <v>512</v>
      </c>
      <c r="I10">
        <f t="shared" si="0"/>
        <v>640</v>
      </c>
      <c r="J10">
        <f t="shared" si="0"/>
        <v>1024</v>
      </c>
      <c r="K10">
        <f>$C10*K$8</f>
        <v>2048</v>
      </c>
      <c r="L10">
        <f>$C10*L$8</f>
        <v>4096</v>
      </c>
      <c r="M10" s="9">
        <v>4434</v>
      </c>
      <c r="N10" t="s">
        <v>28</v>
      </c>
    </row>
    <row r="11" spans="1:14" x14ac:dyDescent="0.25">
      <c r="B11" s="2" t="s">
        <v>16</v>
      </c>
      <c r="C11">
        <v>16</v>
      </c>
      <c r="D11">
        <f t="shared" si="0"/>
        <v>16</v>
      </c>
      <c r="E11">
        <f t="shared" si="0"/>
        <v>32</v>
      </c>
      <c r="F11">
        <f t="shared" si="0"/>
        <v>48</v>
      </c>
      <c r="G11">
        <f t="shared" si="0"/>
        <v>64</v>
      </c>
      <c r="H11">
        <f t="shared" si="0"/>
        <v>128</v>
      </c>
      <c r="I11">
        <f t="shared" si="0"/>
        <v>160</v>
      </c>
      <c r="J11">
        <f t="shared" si="0"/>
        <v>256</v>
      </c>
      <c r="K11">
        <f>$C11*K$8</f>
        <v>512</v>
      </c>
      <c r="L11">
        <f>$C11*L$8</f>
        <v>1024</v>
      </c>
      <c r="M11">
        <f>$C11*M$8</f>
        <v>1600</v>
      </c>
    </row>
    <row r="12" spans="1:14" x14ac:dyDescent="0.25">
      <c r="B12" s="2" t="s">
        <v>17</v>
      </c>
      <c r="C12" s="10">
        <v>40</v>
      </c>
      <c r="D12" s="10">
        <v>10340</v>
      </c>
      <c r="E12" s="10">
        <v>10340</v>
      </c>
      <c r="F12" s="10">
        <v>10340</v>
      </c>
      <c r="G12" s="10">
        <v>10340</v>
      </c>
      <c r="H12" s="10">
        <v>10340</v>
      </c>
      <c r="I12" s="10">
        <v>10340</v>
      </c>
      <c r="J12" s="10">
        <v>10340</v>
      </c>
      <c r="K12" s="10">
        <v>10340</v>
      </c>
      <c r="L12" s="10">
        <v>10340</v>
      </c>
      <c r="M12" s="10">
        <v>10340</v>
      </c>
      <c r="N12" t="s">
        <v>49</v>
      </c>
    </row>
    <row r="13" spans="1:14" s="29" customFormat="1" x14ac:dyDescent="0.25">
      <c r="B13" s="26" t="s">
        <v>19</v>
      </c>
      <c r="C13" s="29">
        <v>300</v>
      </c>
      <c r="D13" s="29">
        <v>7152</v>
      </c>
      <c r="E13" s="29">
        <v>7152</v>
      </c>
      <c r="F13" s="29">
        <v>7152</v>
      </c>
      <c r="G13" s="29">
        <v>7152</v>
      </c>
      <c r="H13" s="29">
        <v>7152</v>
      </c>
      <c r="I13" s="29">
        <v>7152</v>
      </c>
      <c r="J13" s="29">
        <v>7152</v>
      </c>
      <c r="K13" s="29">
        <v>7152</v>
      </c>
      <c r="L13" s="29">
        <v>7152</v>
      </c>
      <c r="M13" s="29">
        <v>7152</v>
      </c>
      <c r="N13" t="s">
        <v>49</v>
      </c>
    </row>
    <row r="15" spans="1:14" s="4" customFormat="1" x14ac:dyDescent="0.25">
      <c r="A15" s="7"/>
      <c r="B15" s="29" t="s">
        <v>10</v>
      </c>
      <c r="C15" s="7" t="s">
        <v>29</v>
      </c>
      <c r="D15" s="6">
        <v>1</v>
      </c>
      <c r="E15" s="6">
        <v>2</v>
      </c>
      <c r="F15" s="6">
        <v>3</v>
      </c>
      <c r="G15" s="6">
        <v>4</v>
      </c>
      <c r="H15" s="6">
        <v>8</v>
      </c>
      <c r="I15" s="6">
        <v>10</v>
      </c>
      <c r="J15" s="6">
        <v>16</v>
      </c>
      <c r="K15" s="6">
        <v>32</v>
      </c>
      <c r="L15" s="6">
        <v>64</v>
      </c>
      <c r="M15" s="6">
        <v>100</v>
      </c>
    </row>
    <row r="16" spans="1:14" s="1" customFormat="1" x14ac:dyDescent="0.25">
      <c r="B16" s="2" t="s">
        <v>14</v>
      </c>
      <c r="C16" s="1">
        <f>0.39274*1024</f>
        <v>402.16575999999998</v>
      </c>
      <c r="D16" s="1">
        <f t="shared" ref="D16:M18" si="1">$C16*D$8</f>
        <v>402.16575999999998</v>
      </c>
      <c r="E16" s="1">
        <f t="shared" si="1"/>
        <v>804.33151999999995</v>
      </c>
      <c r="F16" s="1">
        <f t="shared" si="1"/>
        <v>1206.49728</v>
      </c>
      <c r="G16" s="1">
        <f t="shared" si="1"/>
        <v>1608.6630399999999</v>
      </c>
      <c r="H16" s="1">
        <f t="shared" si="1"/>
        <v>3217.3260799999998</v>
      </c>
      <c r="I16" s="1">
        <f t="shared" si="1"/>
        <v>4021.6575999999995</v>
      </c>
      <c r="J16" s="1">
        <f t="shared" si="1"/>
        <v>6434.6521599999996</v>
      </c>
      <c r="K16" s="1">
        <f t="shared" si="1"/>
        <v>12869.304319999999</v>
      </c>
      <c r="L16" s="1">
        <f t="shared" si="1"/>
        <v>25738.608639999999</v>
      </c>
      <c r="M16" s="1">
        <f t="shared" si="1"/>
        <v>40216.576000000001</v>
      </c>
    </row>
    <row r="17" spans="1:15" s="1" customFormat="1" x14ac:dyDescent="0.25">
      <c r="B17" s="2" t="s">
        <v>15</v>
      </c>
      <c r="C17" s="1">
        <f>0.29419*1024</f>
        <v>301.25056000000001</v>
      </c>
      <c r="D17" s="1">
        <f t="shared" si="1"/>
        <v>301.25056000000001</v>
      </c>
      <c r="E17" s="1">
        <f t="shared" si="1"/>
        <v>602.50112000000001</v>
      </c>
      <c r="F17" s="1">
        <f t="shared" si="1"/>
        <v>903.75168000000008</v>
      </c>
      <c r="G17" s="1">
        <f t="shared" si="1"/>
        <v>1205.00224</v>
      </c>
      <c r="H17" s="1">
        <f t="shared" si="1"/>
        <v>2410.0044800000001</v>
      </c>
      <c r="I17" s="1">
        <f t="shared" si="1"/>
        <v>3012.5056</v>
      </c>
      <c r="J17" s="1">
        <f t="shared" si="1"/>
        <v>4820.0089600000001</v>
      </c>
      <c r="K17" s="1">
        <f t="shared" si="1"/>
        <v>9640.0179200000002</v>
      </c>
      <c r="L17" s="1">
        <f t="shared" si="1"/>
        <v>19280.03584</v>
      </c>
      <c r="M17" s="1">
        <f t="shared" si="1"/>
        <v>30125.056</v>
      </c>
    </row>
    <row r="18" spans="1:15" s="1" customFormat="1" x14ac:dyDescent="0.25">
      <c r="B18" s="2" t="s">
        <v>16</v>
      </c>
      <c r="C18" s="1">
        <f>0.14746*1024</f>
        <v>150.99904000000001</v>
      </c>
      <c r="D18" s="1">
        <f t="shared" si="1"/>
        <v>150.99904000000001</v>
      </c>
      <c r="E18" s="1">
        <f t="shared" si="1"/>
        <v>301.99808000000002</v>
      </c>
      <c r="F18" s="1">
        <f t="shared" si="1"/>
        <v>452.99712</v>
      </c>
      <c r="G18" s="1">
        <f t="shared" si="1"/>
        <v>603.99616000000003</v>
      </c>
      <c r="H18" s="1">
        <f t="shared" si="1"/>
        <v>1207.9923200000001</v>
      </c>
      <c r="I18" s="1">
        <f t="shared" si="1"/>
        <v>1509.9904000000001</v>
      </c>
      <c r="J18" s="1">
        <f t="shared" si="1"/>
        <v>2415.9846400000001</v>
      </c>
      <c r="K18" s="1">
        <f t="shared" si="1"/>
        <v>4831.9692800000003</v>
      </c>
      <c r="L18" s="1">
        <f t="shared" si="1"/>
        <v>9663.9385600000005</v>
      </c>
      <c r="M18" s="1">
        <f t="shared" si="1"/>
        <v>15099.904</v>
      </c>
    </row>
    <row r="19" spans="1:15" s="1" customFormat="1" x14ac:dyDescent="0.25">
      <c r="B19" s="2" t="s">
        <v>17</v>
      </c>
      <c r="C19" s="1">
        <v>164</v>
      </c>
      <c r="D19" s="1">
        <f>$C19*D$8</f>
        <v>164</v>
      </c>
      <c r="E19" s="1">
        <f t="shared" ref="E19:M20" si="2">$C19*E$8</f>
        <v>328</v>
      </c>
      <c r="F19" s="1">
        <f t="shared" si="2"/>
        <v>492</v>
      </c>
      <c r="G19" s="1">
        <f t="shared" si="2"/>
        <v>656</v>
      </c>
      <c r="H19" s="1">
        <f t="shared" si="2"/>
        <v>1312</v>
      </c>
      <c r="I19" s="1">
        <f t="shared" si="2"/>
        <v>1640</v>
      </c>
      <c r="J19" s="1">
        <f t="shared" si="2"/>
        <v>2624</v>
      </c>
      <c r="K19" s="1">
        <f t="shared" si="2"/>
        <v>5248</v>
      </c>
      <c r="L19" s="1">
        <f t="shared" si="2"/>
        <v>10496</v>
      </c>
      <c r="M19" s="1">
        <f t="shared" si="2"/>
        <v>16400</v>
      </c>
    </row>
    <row r="20" spans="1:15" s="33" customFormat="1" x14ac:dyDescent="0.25">
      <c r="B20" s="26" t="s">
        <v>19</v>
      </c>
      <c r="C20" s="33">
        <v>61</v>
      </c>
      <c r="D20" s="33">
        <f>$C20*D$8</f>
        <v>61</v>
      </c>
      <c r="E20" s="33">
        <f>$C20*E$8</f>
        <v>122</v>
      </c>
      <c r="F20" s="33">
        <f t="shared" si="2"/>
        <v>183</v>
      </c>
      <c r="G20" s="33">
        <f t="shared" si="2"/>
        <v>244</v>
      </c>
      <c r="H20" s="33">
        <f t="shared" si="2"/>
        <v>488</v>
      </c>
      <c r="I20" s="33">
        <f t="shared" si="2"/>
        <v>610</v>
      </c>
      <c r="J20" s="33">
        <f t="shared" si="2"/>
        <v>976</v>
      </c>
      <c r="K20" s="33">
        <f t="shared" si="2"/>
        <v>1952</v>
      </c>
      <c r="L20" s="33">
        <f t="shared" si="2"/>
        <v>3904</v>
      </c>
      <c r="M20" s="33">
        <f t="shared" si="2"/>
        <v>6100</v>
      </c>
    </row>
    <row r="22" spans="1:15" s="3" customFormat="1" ht="30" x14ac:dyDescent="0.25">
      <c r="A22" s="6"/>
      <c r="B22" s="29" t="s">
        <v>10</v>
      </c>
      <c r="C22" s="6" t="s">
        <v>30</v>
      </c>
      <c r="D22" s="6">
        <v>1</v>
      </c>
      <c r="E22" s="6">
        <v>2</v>
      </c>
      <c r="F22" s="6">
        <v>3</v>
      </c>
      <c r="G22" s="6">
        <v>4</v>
      </c>
      <c r="H22" s="6">
        <v>8</v>
      </c>
      <c r="I22" s="6">
        <v>10</v>
      </c>
      <c r="J22" s="6">
        <v>16</v>
      </c>
      <c r="K22" s="6">
        <v>32</v>
      </c>
      <c r="L22" s="6">
        <v>64</v>
      </c>
      <c r="M22" s="6">
        <v>100</v>
      </c>
    </row>
    <row r="23" spans="1:15" x14ac:dyDescent="0.25">
      <c r="B23" s="2" t="s">
        <v>14</v>
      </c>
      <c r="C23" s="10">
        <f>Summary!$E$8</f>
        <v>32</v>
      </c>
      <c r="D23" s="5">
        <f t="shared" ref="D23:M23" si="3">(D9/$C23)*1024</f>
        <v>4096</v>
      </c>
      <c r="E23" s="5">
        <f t="shared" si="3"/>
        <v>8192</v>
      </c>
      <c r="F23" s="5">
        <f t="shared" si="3"/>
        <v>12288</v>
      </c>
      <c r="G23" s="5">
        <f t="shared" si="3"/>
        <v>16384</v>
      </c>
      <c r="H23" s="5">
        <f t="shared" si="3"/>
        <v>32768</v>
      </c>
      <c r="I23" s="5">
        <f t="shared" si="3"/>
        <v>40960</v>
      </c>
      <c r="J23" s="5">
        <f t="shared" si="3"/>
        <v>65536</v>
      </c>
      <c r="K23" s="5">
        <f t="shared" si="3"/>
        <v>141888</v>
      </c>
      <c r="L23" s="5">
        <f t="shared" si="3"/>
        <v>141888</v>
      </c>
      <c r="M23" s="5">
        <f t="shared" si="3"/>
        <v>141888</v>
      </c>
    </row>
    <row r="24" spans="1:15" x14ac:dyDescent="0.25">
      <c r="B24" s="2" t="s">
        <v>15</v>
      </c>
      <c r="C24" s="10">
        <f>Summary!$E$8</f>
        <v>32</v>
      </c>
      <c r="D24" s="5">
        <f t="shared" ref="D24:M24" si="4">(D10/$C24)*1024</f>
        <v>2048</v>
      </c>
      <c r="E24" s="5">
        <f t="shared" si="4"/>
        <v>4096</v>
      </c>
      <c r="F24" s="5">
        <f t="shared" si="4"/>
        <v>6144</v>
      </c>
      <c r="G24" s="5">
        <f t="shared" si="4"/>
        <v>8192</v>
      </c>
      <c r="H24" s="5">
        <f t="shared" si="4"/>
        <v>16384</v>
      </c>
      <c r="I24" s="5">
        <f t="shared" si="4"/>
        <v>20480</v>
      </c>
      <c r="J24" s="5">
        <f t="shared" si="4"/>
        <v>32768</v>
      </c>
      <c r="K24" s="5">
        <f t="shared" si="4"/>
        <v>65536</v>
      </c>
      <c r="L24" s="5">
        <f t="shared" si="4"/>
        <v>131072</v>
      </c>
      <c r="M24" s="5">
        <f t="shared" si="4"/>
        <v>141888</v>
      </c>
    </row>
    <row r="25" spans="1:15" x14ac:dyDescent="0.25">
      <c r="B25" s="2" t="s">
        <v>16</v>
      </c>
      <c r="C25" s="10">
        <f>Summary!$E$8</f>
        <v>32</v>
      </c>
      <c r="D25" s="5">
        <f t="shared" ref="D25:M25" si="5">(D11/$C25)*1024</f>
        <v>512</v>
      </c>
      <c r="E25" s="5">
        <f t="shared" si="5"/>
        <v>1024</v>
      </c>
      <c r="F25" s="5">
        <f t="shared" si="5"/>
        <v>1536</v>
      </c>
      <c r="G25" s="5">
        <f t="shared" si="5"/>
        <v>2048</v>
      </c>
      <c r="H25" s="5">
        <f t="shared" si="5"/>
        <v>4096</v>
      </c>
      <c r="I25" s="5">
        <f t="shared" si="5"/>
        <v>5120</v>
      </c>
      <c r="J25" s="5">
        <f t="shared" si="5"/>
        <v>8192</v>
      </c>
      <c r="K25" s="5">
        <f t="shared" si="5"/>
        <v>16384</v>
      </c>
      <c r="L25" s="5">
        <f t="shared" si="5"/>
        <v>32768</v>
      </c>
      <c r="M25" s="5">
        <f t="shared" si="5"/>
        <v>51200</v>
      </c>
    </row>
    <row r="26" spans="1:15" x14ac:dyDescent="0.25">
      <c r="B26" s="2" t="s">
        <v>17</v>
      </c>
      <c r="C26" s="10">
        <f>Summary!$E$8</f>
        <v>32</v>
      </c>
      <c r="D26" s="5">
        <f>(D22*1024)+3000</f>
        <v>4024</v>
      </c>
      <c r="E26" s="5">
        <f t="shared" ref="E26:L26" si="6">(E22*1024)+3000</f>
        <v>5048</v>
      </c>
      <c r="F26" s="5">
        <f t="shared" si="6"/>
        <v>6072</v>
      </c>
      <c r="G26" s="5">
        <f t="shared" si="6"/>
        <v>7096</v>
      </c>
      <c r="H26" s="5">
        <f t="shared" si="6"/>
        <v>11192</v>
      </c>
      <c r="I26" s="5">
        <f t="shared" si="6"/>
        <v>13240</v>
      </c>
      <c r="J26" s="5">
        <f t="shared" si="6"/>
        <v>19384</v>
      </c>
      <c r="K26" s="5">
        <f t="shared" si="6"/>
        <v>35768</v>
      </c>
      <c r="L26" s="5">
        <f t="shared" si="6"/>
        <v>68536</v>
      </c>
      <c r="M26" s="5">
        <v>100000</v>
      </c>
      <c r="N26" t="s">
        <v>31</v>
      </c>
      <c r="O26" t="s">
        <v>32</v>
      </c>
    </row>
    <row r="27" spans="1:15" x14ac:dyDescent="0.25">
      <c r="B27" s="2" t="s">
        <v>33</v>
      </c>
      <c r="C27" s="10">
        <f>Summary!$E$8</f>
        <v>32</v>
      </c>
      <c r="D27" s="5">
        <f>(D22*3*1024)+10000</f>
        <v>13072</v>
      </c>
      <c r="E27" s="5">
        <f t="shared" ref="E27:J27" si="7">(E22*3*1024)+10000</f>
        <v>16144</v>
      </c>
      <c r="F27" s="5">
        <f t="shared" si="7"/>
        <v>19216</v>
      </c>
      <c r="G27" s="5">
        <f t="shared" si="7"/>
        <v>22288</v>
      </c>
      <c r="H27" s="5">
        <f t="shared" si="7"/>
        <v>34576</v>
      </c>
      <c r="I27" s="5">
        <f t="shared" si="7"/>
        <v>40720</v>
      </c>
      <c r="J27" s="5">
        <f t="shared" si="7"/>
        <v>59152</v>
      </c>
      <c r="K27" s="5">
        <v>100000</v>
      </c>
      <c r="L27" s="5">
        <v>100000</v>
      </c>
      <c r="M27" s="5">
        <v>100000</v>
      </c>
    </row>
    <row r="28" spans="1:15" s="29" customFormat="1" x14ac:dyDescent="0.25">
      <c r="B28" s="26" t="s">
        <v>19</v>
      </c>
      <c r="C28" s="50">
        <f>Summary!$E$8</f>
        <v>32</v>
      </c>
      <c r="D28" s="27">
        <v>20000</v>
      </c>
      <c r="E28" s="27">
        <v>20000</v>
      </c>
      <c r="F28" s="27">
        <v>20000</v>
      </c>
      <c r="G28" s="27">
        <v>20000</v>
      </c>
      <c r="H28" s="27">
        <v>20000</v>
      </c>
      <c r="I28" s="27">
        <v>20000</v>
      </c>
      <c r="J28" s="27">
        <v>20000</v>
      </c>
      <c r="K28" s="27">
        <v>20000</v>
      </c>
      <c r="L28" s="27">
        <v>20000</v>
      </c>
      <c r="M28" s="27">
        <v>20000</v>
      </c>
      <c r="N28" s="29" t="s">
        <v>34</v>
      </c>
    </row>
    <row r="29" spans="1:15" x14ac:dyDescent="0.25">
      <c r="B29" s="29"/>
    </row>
    <row r="30" spans="1:15" s="1" customFormat="1" ht="75.75" customHeight="1" x14ac:dyDescent="0.25">
      <c r="A30" s="17"/>
      <c r="B30" s="29" t="s">
        <v>10</v>
      </c>
      <c r="C30" s="18" t="s">
        <v>35</v>
      </c>
      <c r="D30" s="19">
        <v>1</v>
      </c>
      <c r="E30" s="19">
        <v>2</v>
      </c>
      <c r="F30" s="19">
        <v>3</v>
      </c>
      <c r="G30" s="19">
        <v>4</v>
      </c>
      <c r="H30" s="19">
        <v>8</v>
      </c>
      <c r="I30" s="19">
        <v>10</v>
      </c>
      <c r="J30" s="19">
        <v>16</v>
      </c>
      <c r="K30" s="19">
        <v>32</v>
      </c>
      <c r="L30" s="19">
        <v>64</v>
      </c>
      <c r="M30" s="19">
        <v>100</v>
      </c>
      <c r="N30" s="20"/>
    </row>
    <row r="31" spans="1:15" s="1" customFormat="1" x14ac:dyDescent="0.25">
      <c r="A31" s="21"/>
      <c r="B31" s="2" t="s">
        <v>14</v>
      </c>
      <c r="C31" s="13">
        <f>Summary!$E$7</f>
        <v>20</v>
      </c>
      <c r="D31" s="13">
        <f t="shared" ref="D31:M31" si="8">D23/$C31</f>
        <v>204.8</v>
      </c>
      <c r="E31" s="13">
        <f t="shared" si="8"/>
        <v>409.6</v>
      </c>
      <c r="F31" s="13">
        <f t="shared" si="8"/>
        <v>614.4</v>
      </c>
      <c r="G31" s="13">
        <f t="shared" si="8"/>
        <v>819.2</v>
      </c>
      <c r="H31" s="83">
        <f t="shared" si="8"/>
        <v>1638.4</v>
      </c>
      <c r="I31" s="83">
        <f t="shared" si="8"/>
        <v>2048</v>
      </c>
      <c r="J31" s="83">
        <f t="shared" si="8"/>
        <v>3276.8</v>
      </c>
      <c r="K31" s="83">
        <f t="shared" si="8"/>
        <v>7094.4</v>
      </c>
      <c r="L31" s="83">
        <f t="shared" si="8"/>
        <v>7094.4</v>
      </c>
      <c r="M31" s="83">
        <f t="shared" si="8"/>
        <v>7094.4</v>
      </c>
      <c r="N31" s="22"/>
    </row>
    <row r="32" spans="1:15" s="1" customFormat="1" x14ac:dyDescent="0.25">
      <c r="A32" s="21"/>
      <c r="B32" s="2" t="s">
        <v>15</v>
      </c>
      <c r="C32" s="13">
        <f>Summary!$E$7</f>
        <v>20</v>
      </c>
      <c r="D32" s="13">
        <f t="shared" ref="D32:M32" si="9">D24/$C32</f>
        <v>102.4</v>
      </c>
      <c r="E32" s="13">
        <f t="shared" si="9"/>
        <v>204.8</v>
      </c>
      <c r="F32" s="13">
        <f t="shared" si="9"/>
        <v>307.2</v>
      </c>
      <c r="G32" s="13">
        <f t="shared" si="9"/>
        <v>409.6</v>
      </c>
      <c r="H32" s="83">
        <f t="shared" si="9"/>
        <v>819.2</v>
      </c>
      <c r="I32" s="83">
        <f t="shared" si="9"/>
        <v>1024</v>
      </c>
      <c r="J32" s="83">
        <f t="shared" si="9"/>
        <v>1638.4</v>
      </c>
      <c r="K32" s="83">
        <f t="shared" si="9"/>
        <v>3276.8</v>
      </c>
      <c r="L32" s="83">
        <f t="shared" si="9"/>
        <v>6553.6</v>
      </c>
      <c r="M32" s="83">
        <f t="shared" si="9"/>
        <v>7094.4</v>
      </c>
      <c r="N32" s="22"/>
    </row>
    <row r="33" spans="1:14" s="1" customFormat="1" x14ac:dyDescent="0.25">
      <c r="A33" s="21"/>
      <c r="B33" s="2" t="s">
        <v>16</v>
      </c>
      <c r="C33" s="13">
        <f>Summary!$E$7</f>
        <v>20</v>
      </c>
      <c r="D33" s="13">
        <f t="shared" ref="D33:M33" si="10">D25/$C33</f>
        <v>25.6</v>
      </c>
      <c r="E33" s="13">
        <f t="shared" si="10"/>
        <v>51.2</v>
      </c>
      <c r="F33" s="13">
        <f t="shared" si="10"/>
        <v>76.8</v>
      </c>
      <c r="G33" s="13">
        <f t="shared" si="10"/>
        <v>102.4</v>
      </c>
      <c r="H33" s="83">
        <f t="shared" si="10"/>
        <v>204.8</v>
      </c>
      <c r="I33" s="83">
        <f t="shared" si="10"/>
        <v>256</v>
      </c>
      <c r="J33" s="83">
        <f t="shared" si="10"/>
        <v>409.6</v>
      </c>
      <c r="K33" s="83">
        <f t="shared" si="10"/>
        <v>819.2</v>
      </c>
      <c r="L33" s="83">
        <f t="shared" si="10"/>
        <v>1638.4</v>
      </c>
      <c r="M33" s="83">
        <f t="shared" si="10"/>
        <v>2560</v>
      </c>
      <c r="N33" s="22"/>
    </row>
    <row r="34" spans="1:14" x14ac:dyDescent="0.25">
      <c r="A34" s="23"/>
      <c r="B34" s="2" t="s">
        <v>17</v>
      </c>
      <c r="C34" s="13">
        <f>Summary!$E$7</f>
        <v>20</v>
      </c>
      <c r="D34" s="13">
        <f t="shared" ref="D34:M34" si="11">D26/$C34</f>
        <v>201.2</v>
      </c>
      <c r="E34" s="13">
        <f t="shared" si="11"/>
        <v>252.4</v>
      </c>
      <c r="F34" s="13">
        <f t="shared" si="11"/>
        <v>303.60000000000002</v>
      </c>
      <c r="G34" s="13">
        <f t="shared" si="11"/>
        <v>354.8</v>
      </c>
      <c r="H34" s="13">
        <f t="shared" si="11"/>
        <v>559.6</v>
      </c>
      <c r="I34" s="13">
        <f t="shared" si="11"/>
        <v>662</v>
      </c>
      <c r="J34" s="13">
        <f t="shared" si="11"/>
        <v>969.2</v>
      </c>
      <c r="K34" s="13">
        <f t="shared" si="11"/>
        <v>1788.4</v>
      </c>
      <c r="L34" s="13">
        <f t="shared" si="11"/>
        <v>3426.8</v>
      </c>
      <c r="M34" s="13">
        <f t="shared" si="11"/>
        <v>5000</v>
      </c>
      <c r="N34" s="24" t="s">
        <v>36</v>
      </c>
    </row>
    <row r="35" spans="1:14" x14ac:dyDescent="0.25">
      <c r="A35" s="23"/>
      <c r="B35" s="2" t="s">
        <v>18</v>
      </c>
      <c r="C35" s="13">
        <f>Summary!$E$7</f>
        <v>20</v>
      </c>
      <c r="D35" s="13">
        <f t="shared" ref="D35:M35" si="12">D27/$C35</f>
        <v>653.6</v>
      </c>
      <c r="E35" s="13">
        <f t="shared" si="12"/>
        <v>807.2</v>
      </c>
      <c r="F35" s="13">
        <f t="shared" si="12"/>
        <v>960.8</v>
      </c>
      <c r="G35" s="13">
        <f t="shared" si="12"/>
        <v>1114.4000000000001</v>
      </c>
      <c r="H35" s="13">
        <f t="shared" si="12"/>
        <v>1728.8</v>
      </c>
      <c r="I35" s="13">
        <f t="shared" si="12"/>
        <v>2036</v>
      </c>
      <c r="J35" s="13">
        <f t="shared" si="12"/>
        <v>2957.6</v>
      </c>
      <c r="K35" s="13">
        <f t="shared" si="12"/>
        <v>5000</v>
      </c>
      <c r="L35" s="13">
        <f t="shared" si="12"/>
        <v>5000</v>
      </c>
      <c r="M35" s="13">
        <f t="shared" si="12"/>
        <v>5000</v>
      </c>
      <c r="N35" s="24" t="s">
        <v>36</v>
      </c>
    </row>
    <row r="36" spans="1:14" x14ac:dyDescent="0.25">
      <c r="A36" s="25"/>
      <c r="B36" s="26" t="s">
        <v>19</v>
      </c>
      <c r="C36" s="27">
        <f>Summary!$E$7</f>
        <v>20</v>
      </c>
      <c r="D36" s="27">
        <f t="shared" ref="D36:M36" si="13">D28/$C36</f>
        <v>1000</v>
      </c>
      <c r="E36" s="27">
        <f t="shared" si="13"/>
        <v>1000</v>
      </c>
      <c r="F36" s="27">
        <f t="shared" si="13"/>
        <v>1000</v>
      </c>
      <c r="G36" s="27">
        <f t="shared" si="13"/>
        <v>1000</v>
      </c>
      <c r="H36" s="27">
        <f t="shared" si="13"/>
        <v>1000</v>
      </c>
      <c r="I36" s="27">
        <f t="shared" si="13"/>
        <v>1000</v>
      </c>
      <c r="J36" s="27">
        <f t="shared" si="13"/>
        <v>1000</v>
      </c>
      <c r="K36" s="27">
        <f t="shared" si="13"/>
        <v>1000</v>
      </c>
      <c r="L36" s="27">
        <f t="shared" si="13"/>
        <v>1000</v>
      </c>
      <c r="M36" s="27">
        <f t="shared" si="13"/>
        <v>1000</v>
      </c>
      <c r="N36" s="28" t="s">
        <v>36</v>
      </c>
    </row>
    <row r="37" spans="1:14" s="29" customFormat="1" x14ac:dyDescent="0.25">
      <c r="B37" s="26"/>
      <c r="C37" s="32"/>
    </row>
    <row r="38" spans="1:14" s="1" customFormat="1" ht="45" x14ac:dyDescent="0.25">
      <c r="A38" s="30"/>
      <c r="B38" s="29" t="s">
        <v>10</v>
      </c>
      <c r="C38" s="31" t="s">
        <v>40</v>
      </c>
      <c r="D38" s="6">
        <v>1</v>
      </c>
      <c r="E38" s="6">
        <v>2</v>
      </c>
      <c r="F38" s="6">
        <v>3</v>
      </c>
      <c r="G38" s="6">
        <v>4</v>
      </c>
      <c r="H38" s="6">
        <v>8</v>
      </c>
      <c r="I38" s="6">
        <v>10</v>
      </c>
      <c r="J38" s="6">
        <v>16</v>
      </c>
      <c r="K38" s="6">
        <v>32</v>
      </c>
      <c r="L38" s="6">
        <v>64</v>
      </c>
      <c r="M38" s="6">
        <v>100</v>
      </c>
      <c r="N38" s="22"/>
    </row>
    <row r="39" spans="1:14" s="1" customFormat="1" x14ac:dyDescent="0.25">
      <c r="A39" s="21"/>
      <c r="B39" s="2" t="s">
        <v>14</v>
      </c>
      <c r="C39" s="13">
        <f>F52</f>
        <v>16</v>
      </c>
      <c r="D39" s="13">
        <f>IF(D31/$C39&gt;10000,10000*$C39,D31)</f>
        <v>204.8</v>
      </c>
      <c r="E39" s="13">
        <f>IF(E31/$C39&gt;10000,10000*$C39,E31)</f>
        <v>409.6</v>
      </c>
      <c r="F39" s="13">
        <f>IF(F31/$C39&gt;10000,10000*$C39,F31)</f>
        <v>614.4</v>
      </c>
      <c r="G39" s="13">
        <f>IF(G31/$C39&gt;10000,10000*$C39,G31)</f>
        <v>819.2</v>
      </c>
      <c r="H39" s="13">
        <f t="shared" ref="H39:M39" si="14">IF(H31/$C39&gt;10000,10000*$C39,H31)</f>
        <v>1638.4</v>
      </c>
      <c r="I39" s="13">
        <f t="shared" si="14"/>
        <v>2048</v>
      </c>
      <c r="J39" s="13">
        <f t="shared" si="14"/>
        <v>3276.8</v>
      </c>
      <c r="K39" s="13">
        <f t="shared" si="14"/>
        <v>7094.4</v>
      </c>
      <c r="L39" s="13">
        <f t="shared" si="14"/>
        <v>7094.4</v>
      </c>
      <c r="M39" s="13">
        <f t="shared" si="14"/>
        <v>7094.4</v>
      </c>
      <c r="N39" s="22"/>
    </row>
    <row r="40" spans="1:14" s="1" customFormat="1" x14ac:dyDescent="0.25">
      <c r="A40" s="21"/>
      <c r="B40" s="2" t="s">
        <v>15</v>
      </c>
      <c r="C40" s="13">
        <f>F52</f>
        <v>16</v>
      </c>
      <c r="D40" s="13">
        <f t="shared" ref="D40:M40" si="15">IF(D32/$C40&gt;10000,10000*$C40,D32)</f>
        <v>102.4</v>
      </c>
      <c r="E40" s="13">
        <f t="shared" si="15"/>
        <v>204.8</v>
      </c>
      <c r="F40" s="13">
        <f t="shared" si="15"/>
        <v>307.2</v>
      </c>
      <c r="G40" s="13">
        <f t="shared" si="15"/>
        <v>409.6</v>
      </c>
      <c r="H40" s="13">
        <f t="shared" si="15"/>
        <v>819.2</v>
      </c>
      <c r="I40" s="13">
        <f t="shared" si="15"/>
        <v>1024</v>
      </c>
      <c r="J40" s="13">
        <f t="shared" si="15"/>
        <v>1638.4</v>
      </c>
      <c r="K40" s="13">
        <f t="shared" si="15"/>
        <v>3276.8</v>
      </c>
      <c r="L40" s="13">
        <f t="shared" si="15"/>
        <v>6553.6</v>
      </c>
      <c r="M40" s="13">
        <f t="shared" si="15"/>
        <v>7094.4</v>
      </c>
      <c r="N40" s="22"/>
    </row>
    <row r="41" spans="1:14" s="1" customFormat="1" x14ac:dyDescent="0.25">
      <c r="A41" s="21"/>
      <c r="B41" s="2" t="s">
        <v>16</v>
      </c>
      <c r="C41" s="13">
        <f>F52</f>
        <v>16</v>
      </c>
      <c r="D41" s="13">
        <f t="shared" ref="D41:M41" si="16">IF(D33/$C41&gt;10000,10000*$C41,D33)</f>
        <v>25.6</v>
      </c>
      <c r="E41" s="13">
        <f t="shared" si="16"/>
        <v>51.2</v>
      </c>
      <c r="F41" s="13">
        <f t="shared" si="16"/>
        <v>76.8</v>
      </c>
      <c r="G41" s="13">
        <f t="shared" si="16"/>
        <v>102.4</v>
      </c>
      <c r="H41" s="13">
        <f t="shared" si="16"/>
        <v>204.8</v>
      </c>
      <c r="I41" s="13">
        <f t="shared" si="16"/>
        <v>256</v>
      </c>
      <c r="J41" s="13">
        <f t="shared" si="16"/>
        <v>409.6</v>
      </c>
      <c r="K41" s="13">
        <f t="shared" si="16"/>
        <v>819.2</v>
      </c>
      <c r="L41" s="13">
        <f t="shared" si="16"/>
        <v>1638.4</v>
      </c>
      <c r="M41" s="13">
        <f t="shared" si="16"/>
        <v>2560</v>
      </c>
      <c r="N41" s="22"/>
    </row>
    <row r="42" spans="1:14" x14ac:dyDescent="0.25">
      <c r="A42" s="23"/>
      <c r="B42" s="2" t="s">
        <v>17</v>
      </c>
      <c r="C42" s="13">
        <f>F52</f>
        <v>16</v>
      </c>
      <c r="D42" s="13">
        <f>IF(D34&gt;10000,10000,D34)</f>
        <v>201.2</v>
      </c>
      <c r="E42" s="13">
        <f t="shared" ref="E42:M42" si="17">IF(E34&gt;10000,10000,E34)</f>
        <v>252.4</v>
      </c>
      <c r="F42" s="13">
        <f t="shared" si="17"/>
        <v>303.60000000000002</v>
      </c>
      <c r="G42" s="13">
        <f t="shared" si="17"/>
        <v>354.8</v>
      </c>
      <c r="H42" s="13">
        <f t="shared" si="17"/>
        <v>559.6</v>
      </c>
      <c r="I42" s="13">
        <f t="shared" si="17"/>
        <v>662</v>
      </c>
      <c r="J42" s="13">
        <f t="shared" si="17"/>
        <v>969.2</v>
      </c>
      <c r="K42" s="13">
        <f t="shared" si="17"/>
        <v>1788.4</v>
      </c>
      <c r="L42" s="13">
        <f t="shared" si="17"/>
        <v>3426.8</v>
      </c>
      <c r="M42" s="13">
        <f t="shared" si="17"/>
        <v>5000</v>
      </c>
      <c r="N42" s="24" t="s">
        <v>36</v>
      </c>
    </row>
    <row r="43" spans="1:14" x14ac:dyDescent="0.25">
      <c r="A43" s="23"/>
      <c r="B43" s="2" t="s">
        <v>18</v>
      </c>
      <c r="C43" s="13">
        <f>F52</f>
        <v>16</v>
      </c>
      <c r="D43" s="13">
        <f>IF(D35&gt;10000,10000,D35)</f>
        <v>653.6</v>
      </c>
      <c r="E43" s="13">
        <f t="shared" ref="E43:M43" si="18">IF(E35&gt;10000,10000,E35)</f>
        <v>807.2</v>
      </c>
      <c r="F43" s="13">
        <f t="shared" si="18"/>
        <v>960.8</v>
      </c>
      <c r="G43" s="13">
        <f t="shared" si="18"/>
        <v>1114.4000000000001</v>
      </c>
      <c r="H43" s="13">
        <f t="shared" si="18"/>
        <v>1728.8</v>
      </c>
      <c r="I43" s="13">
        <f t="shared" si="18"/>
        <v>2036</v>
      </c>
      <c r="J43" s="13">
        <f t="shared" si="18"/>
        <v>2957.6</v>
      </c>
      <c r="K43" s="13">
        <f t="shared" si="18"/>
        <v>5000</v>
      </c>
      <c r="L43" s="13">
        <f t="shared" si="18"/>
        <v>5000</v>
      </c>
      <c r="M43" s="13">
        <f t="shared" si="18"/>
        <v>5000</v>
      </c>
      <c r="N43" s="24" t="s">
        <v>36</v>
      </c>
    </row>
    <row r="44" spans="1:14" s="29" customFormat="1" x14ac:dyDescent="0.25">
      <c r="A44" s="25"/>
      <c r="B44" s="26" t="s">
        <v>19</v>
      </c>
      <c r="C44" s="27">
        <f>F52</f>
        <v>16</v>
      </c>
      <c r="D44" s="27">
        <f>IF(D36&gt;10000,10000,D36)</f>
        <v>1000</v>
      </c>
      <c r="E44" s="27">
        <f t="shared" ref="E44:M44" si="19">IF(E36&gt;10000,10000,E36)</f>
        <v>1000</v>
      </c>
      <c r="F44" s="27">
        <f t="shared" si="19"/>
        <v>1000</v>
      </c>
      <c r="G44" s="27">
        <f t="shared" si="19"/>
        <v>1000</v>
      </c>
      <c r="H44" s="27">
        <f t="shared" si="19"/>
        <v>1000</v>
      </c>
      <c r="I44" s="27">
        <f t="shared" si="19"/>
        <v>1000</v>
      </c>
      <c r="J44" s="27">
        <f t="shared" si="19"/>
        <v>1000</v>
      </c>
      <c r="K44" s="27">
        <f t="shared" si="19"/>
        <v>1000</v>
      </c>
      <c r="L44" s="27">
        <f t="shared" si="19"/>
        <v>1000</v>
      </c>
      <c r="M44" s="27">
        <f t="shared" si="19"/>
        <v>1000</v>
      </c>
      <c r="N44" s="28" t="s">
        <v>36</v>
      </c>
    </row>
    <row r="45" spans="1:14" ht="15.75" thickBot="1" x14ac:dyDescent="0.3"/>
    <row r="46" spans="1:14" x14ac:dyDescent="0.25">
      <c r="B46" s="57"/>
      <c r="C46" s="58"/>
      <c r="D46" s="59"/>
      <c r="E46" s="68" t="s">
        <v>0</v>
      </c>
      <c r="F46" s="69">
        <f>Summary!E3</f>
        <v>15000</v>
      </c>
      <c r="G46" s="58"/>
      <c r="H46" s="58"/>
      <c r="I46" s="58"/>
      <c r="J46" s="58"/>
      <c r="K46" s="58"/>
      <c r="L46" s="58"/>
      <c r="M46" s="58"/>
    </row>
    <row r="47" spans="1:14" x14ac:dyDescent="0.25">
      <c r="B47" s="57"/>
      <c r="C47" s="58"/>
      <c r="D47" s="60"/>
      <c r="E47" s="57" t="s">
        <v>1</v>
      </c>
      <c r="F47" s="70">
        <f>Summary!E4</f>
        <v>15</v>
      </c>
      <c r="G47" s="58"/>
      <c r="H47" s="58"/>
      <c r="I47" s="58"/>
      <c r="J47" s="58"/>
      <c r="K47" s="58"/>
      <c r="L47" s="58"/>
      <c r="M47" s="58"/>
    </row>
    <row r="48" spans="1:14" x14ac:dyDescent="0.25">
      <c r="B48" s="57"/>
      <c r="C48" s="58"/>
      <c r="D48" s="60"/>
      <c r="E48" s="57" t="str">
        <f>Summary!D5</f>
        <v>Max Cap. Buffer %:</v>
      </c>
      <c r="F48" s="85">
        <f>Summary!E5</f>
        <v>0.1</v>
      </c>
      <c r="G48" s="58"/>
      <c r="H48" s="58"/>
      <c r="I48" s="58"/>
      <c r="J48" s="58"/>
      <c r="K48" s="58"/>
      <c r="L48" s="58"/>
      <c r="M48" s="58"/>
    </row>
    <row r="49" spans="1:14" x14ac:dyDescent="0.25">
      <c r="B49" s="57"/>
      <c r="C49" s="58"/>
      <c r="D49" s="60"/>
      <c r="E49" s="57" t="str">
        <f>Summary!D6</f>
        <v>Empty Share %:</v>
      </c>
      <c r="F49" s="85">
        <f>Summary!E6</f>
        <v>0.5</v>
      </c>
      <c r="G49" s="58"/>
      <c r="H49" s="58"/>
      <c r="I49" s="58"/>
      <c r="J49" s="58"/>
      <c r="K49" s="58"/>
      <c r="L49" s="58"/>
      <c r="M49" s="58"/>
    </row>
    <row r="50" spans="1:14" x14ac:dyDescent="0.25">
      <c r="B50" s="57"/>
      <c r="C50" s="58"/>
      <c r="D50" s="60"/>
      <c r="E50" s="57" t="s">
        <v>3</v>
      </c>
      <c r="F50" s="70">
        <f>Summary!E7</f>
        <v>20</v>
      </c>
      <c r="G50" s="58"/>
      <c r="H50" s="58"/>
      <c r="I50" s="58"/>
      <c r="J50" s="58"/>
      <c r="K50" s="58"/>
      <c r="L50" s="58"/>
      <c r="M50" s="58"/>
    </row>
    <row r="51" spans="1:14" x14ac:dyDescent="0.25">
      <c r="B51" s="57"/>
      <c r="C51" s="58"/>
      <c r="D51" s="60"/>
      <c r="E51" s="57" t="s">
        <v>4</v>
      </c>
      <c r="F51" s="70">
        <f>Summary!E8</f>
        <v>32</v>
      </c>
      <c r="G51" s="58"/>
      <c r="H51" s="58"/>
      <c r="I51" s="58"/>
      <c r="J51" s="58"/>
      <c r="K51" s="58"/>
      <c r="L51" s="58"/>
      <c r="M51" s="58"/>
    </row>
    <row r="52" spans="1:14" ht="15.75" thickBot="1" x14ac:dyDescent="0.3">
      <c r="B52" s="57"/>
      <c r="C52" s="58"/>
      <c r="D52" s="61"/>
      <c r="E52" s="71" t="s">
        <v>37</v>
      </c>
      <c r="F52" s="72">
        <f>Summary!E9</f>
        <v>16</v>
      </c>
      <c r="G52" s="58"/>
      <c r="H52" s="58"/>
      <c r="I52" s="58"/>
      <c r="J52" s="58"/>
      <c r="K52" s="58"/>
      <c r="L52" s="58"/>
      <c r="M52" s="58"/>
    </row>
    <row r="53" spans="1:14" x14ac:dyDescent="0.25">
      <c r="B53" s="57"/>
      <c r="C53" s="58"/>
      <c r="D53" s="58"/>
      <c r="E53" s="57" t="s">
        <v>6</v>
      </c>
      <c r="F53" s="58">
        <f>F46*F47/1024</f>
        <v>219.7265625</v>
      </c>
      <c r="G53" s="58" t="s">
        <v>38</v>
      </c>
      <c r="H53" s="58"/>
      <c r="I53" s="58"/>
      <c r="J53" s="58"/>
      <c r="K53" s="58"/>
      <c r="L53" s="58"/>
      <c r="M53" s="58"/>
    </row>
    <row r="54" spans="1:14" x14ac:dyDescent="0.25">
      <c r="B54" s="57"/>
      <c r="C54" s="58"/>
      <c r="D54" s="58"/>
      <c r="E54" s="57" t="s">
        <v>8</v>
      </c>
      <c r="F54" s="58">
        <f>Summary!E13</f>
        <v>5</v>
      </c>
      <c r="G54" s="58" t="s">
        <v>9</v>
      </c>
      <c r="H54" s="58"/>
      <c r="I54" s="58"/>
      <c r="J54" s="58"/>
      <c r="K54" s="58"/>
      <c r="L54" s="58"/>
      <c r="M54" s="58"/>
    </row>
    <row r="55" spans="1:14" ht="15.75" thickBot="1" x14ac:dyDescent="0.3">
      <c r="B55" s="57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</row>
    <row r="56" spans="1:14" ht="75" x14ac:dyDescent="0.25">
      <c r="B56" s="73" t="s">
        <v>10</v>
      </c>
      <c r="C56" s="74" t="s">
        <v>11</v>
      </c>
      <c r="D56" s="74" t="s">
        <v>12</v>
      </c>
      <c r="E56" s="75" t="s">
        <v>13</v>
      </c>
      <c r="F56" s="58"/>
      <c r="G56" s="58"/>
      <c r="H56" s="58"/>
      <c r="I56" s="58"/>
      <c r="J56" s="58"/>
      <c r="K56" s="58"/>
      <c r="L56" s="58"/>
      <c r="M56" s="58"/>
    </row>
    <row r="57" spans="1:14" s="79" customFormat="1" x14ac:dyDescent="0.25">
      <c r="A57" s="76"/>
      <c r="B57" s="62" t="s">
        <v>14</v>
      </c>
      <c r="C57" s="63">
        <f>IF(M31&gt;M39,M39,M31)</f>
        <v>7094.4</v>
      </c>
      <c r="D57" s="64">
        <f>$F$46/E57</f>
        <v>3000</v>
      </c>
      <c r="E57" s="77">
        <f>IF($F$54&gt;$F$46/C57,$F$54,ROUND($F$46/C57,0))</f>
        <v>5</v>
      </c>
      <c r="F57" s="65"/>
      <c r="G57" s="65"/>
      <c r="H57" s="64"/>
      <c r="I57" s="65"/>
      <c r="J57" s="64"/>
      <c r="K57" s="64"/>
      <c r="L57" s="64"/>
      <c r="M57" s="65"/>
      <c r="N57" s="78"/>
    </row>
    <row r="58" spans="1:14" s="79" customFormat="1" x14ac:dyDescent="0.25">
      <c r="A58" s="76"/>
      <c r="B58" s="62" t="s">
        <v>15</v>
      </c>
      <c r="C58" s="63">
        <f t="shared" ref="C58:C62" si="20">IF(M32&gt;M40,M40,M32)</f>
        <v>7094.4</v>
      </c>
      <c r="D58" s="64">
        <f>$F$46/E58</f>
        <v>3000</v>
      </c>
      <c r="E58" s="77">
        <f>IF($F$54&gt;$F$46/C58,$F$54,ROUND($F$46/C58,0))</f>
        <v>5</v>
      </c>
      <c r="F58" s="64"/>
      <c r="G58" s="65"/>
      <c r="H58" s="64"/>
      <c r="I58" s="65"/>
      <c r="J58" s="64"/>
      <c r="K58" s="64"/>
      <c r="L58" s="64"/>
      <c r="M58" s="65"/>
      <c r="N58" s="78"/>
    </row>
    <row r="59" spans="1:14" s="79" customFormat="1" x14ac:dyDescent="0.25">
      <c r="A59" s="76"/>
      <c r="B59" s="62" t="s">
        <v>16</v>
      </c>
      <c r="C59" s="63">
        <f t="shared" si="20"/>
        <v>2560</v>
      </c>
      <c r="D59" s="64">
        <f>$F$46/E59</f>
        <v>2500</v>
      </c>
      <c r="E59" s="77">
        <f>IF($F$54&gt;$F$46/C59,$F$54,ROUND($F$46/C59,0))</f>
        <v>6</v>
      </c>
      <c r="F59" s="64"/>
      <c r="G59" s="65"/>
      <c r="H59" s="64"/>
      <c r="I59" s="65"/>
      <c r="J59" s="64"/>
      <c r="K59" s="64"/>
      <c r="L59" s="64"/>
      <c r="M59" s="65"/>
      <c r="N59" s="78"/>
    </row>
    <row r="60" spans="1:14" x14ac:dyDescent="0.25">
      <c r="A60" s="23"/>
      <c r="B60" s="62" t="s">
        <v>17</v>
      </c>
      <c r="C60" s="63">
        <f t="shared" si="20"/>
        <v>5000</v>
      </c>
      <c r="D60" s="64">
        <f>$F$46/E60</f>
        <v>3000</v>
      </c>
      <c r="E60" s="77">
        <f>IF($F$54&gt;$F$46/C60,$F$54,ROUND($F$46/C60,0))</f>
        <v>5</v>
      </c>
      <c r="F60" s="64"/>
      <c r="G60" s="64"/>
      <c r="H60" s="64"/>
      <c r="I60" s="58"/>
      <c r="J60" s="64"/>
      <c r="K60" s="64"/>
      <c r="L60" s="64"/>
      <c r="M60" s="58"/>
      <c r="N60" s="24"/>
    </row>
    <row r="61" spans="1:14" x14ac:dyDescent="0.25">
      <c r="A61" s="23"/>
      <c r="B61" s="62" t="s">
        <v>18</v>
      </c>
      <c r="C61" s="63">
        <f t="shared" si="20"/>
        <v>5000</v>
      </c>
      <c r="D61" s="64">
        <f>$F$46/E61</f>
        <v>3000</v>
      </c>
      <c r="E61" s="77">
        <f>IF($F$54&gt;$F$46/C61,$F$54,ROUND($F$46/C61,0))</f>
        <v>5</v>
      </c>
      <c r="F61" s="64"/>
      <c r="G61" s="64"/>
      <c r="H61" s="64"/>
      <c r="I61" s="58"/>
      <c r="J61" s="64"/>
      <c r="K61" s="64"/>
      <c r="L61" s="64"/>
      <c r="M61" s="58"/>
      <c r="N61" s="24"/>
    </row>
    <row r="62" spans="1:14" ht="15.75" thickBot="1" x14ac:dyDescent="0.3">
      <c r="B62" s="66" t="s">
        <v>19</v>
      </c>
      <c r="C62" s="67">
        <f t="shared" si="20"/>
        <v>1000</v>
      </c>
      <c r="D62" s="86">
        <f>$F$46/E62</f>
        <v>1000</v>
      </c>
      <c r="E62" s="80">
        <f>IF($F$54&gt;$F$46/C62,$F$54,ROUND($F$46/C62,0))</f>
        <v>15</v>
      </c>
      <c r="F62" s="64"/>
      <c r="G62" s="64"/>
      <c r="H62" s="64"/>
      <c r="I62" s="58"/>
      <c r="J62" s="64"/>
      <c r="K62" s="64"/>
      <c r="L62" s="64"/>
      <c r="M62" s="64"/>
    </row>
    <row r="75" spans="2:2" x14ac:dyDescent="0.25">
      <c r="B75" s="2" t="s">
        <v>39</v>
      </c>
    </row>
    <row r="76" spans="2:2" x14ac:dyDescent="0.25">
      <c r="B76" s="2">
        <v>1</v>
      </c>
    </row>
    <row r="77" spans="2:2" x14ac:dyDescent="0.25">
      <c r="B77" s="2">
        <v>5</v>
      </c>
    </row>
    <row r="78" spans="2:2" x14ac:dyDescent="0.25">
      <c r="B78" s="2">
        <v>10</v>
      </c>
    </row>
    <row r="79" spans="2:2" x14ac:dyDescent="0.25">
      <c r="B79" s="2">
        <v>15</v>
      </c>
    </row>
    <row r="80" spans="2:2" x14ac:dyDescent="0.25">
      <c r="B80" s="2">
        <v>20</v>
      </c>
    </row>
    <row r="81" spans="2:2" x14ac:dyDescent="0.25">
      <c r="B81" s="2">
        <v>25</v>
      </c>
    </row>
    <row r="82" spans="2:2" x14ac:dyDescent="0.25">
      <c r="B82" s="2">
        <v>30</v>
      </c>
    </row>
    <row r="83" spans="2:2" x14ac:dyDescent="0.25">
      <c r="B83" s="2">
        <v>35</v>
      </c>
    </row>
    <row r="84" spans="2:2" x14ac:dyDescent="0.25">
      <c r="B84" s="2">
        <v>40</v>
      </c>
    </row>
    <row r="85" spans="2:2" x14ac:dyDescent="0.25">
      <c r="B85" s="2">
        <v>50</v>
      </c>
    </row>
    <row r="86" spans="2:2" x14ac:dyDescent="0.25">
      <c r="B86" s="2">
        <v>100</v>
      </c>
    </row>
  </sheetData>
  <hyperlinks>
    <hyperlink ref="B2" r:id="rId1" xr:uid="{342F1BAB-993C-4FA9-88FE-2AA72DA4B260}"/>
    <hyperlink ref="B3" r:id="rId2" xr:uid="{40EDB65D-6CD4-42F7-83B4-876D036A9BDC}"/>
  </hyperlinks>
  <pageMargins left="0.7" right="0.7" top="0.75" bottom="0.75" header="0.3" footer="0.3"/>
  <pageSetup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45ADE7A03BC47A9C120EFF0764823" ma:contentTypeVersion="18" ma:contentTypeDescription="Create a new document." ma:contentTypeScope="" ma:versionID="b577b59f0ffd9fcfc9025d3d3888ee72">
  <xsd:schema xmlns:xsd="http://www.w3.org/2001/XMLSchema" xmlns:xs="http://www.w3.org/2001/XMLSchema" xmlns:p="http://schemas.microsoft.com/office/2006/metadata/properties" xmlns:ns1="http://schemas.microsoft.com/sharepoint/v3" xmlns:ns3="6199cffe-ece2-4825-994f-ef479ccd3f70" xmlns:ns4="a416b9e8-f0f4-4b7f-8b07-88723a12bb5c" targetNamespace="http://schemas.microsoft.com/office/2006/metadata/properties" ma:root="true" ma:fieldsID="8d41be6f02d5d9a5d4997fc3a7593823" ns1:_="" ns3:_="" ns4:_="">
    <xsd:import namespace="http://schemas.microsoft.com/sharepoint/v3"/>
    <xsd:import namespace="6199cffe-ece2-4825-994f-ef479ccd3f70"/>
    <xsd:import namespace="a416b9e8-f0f4-4b7f-8b07-88723a12bb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9cffe-ece2-4825-994f-ef479ccd3f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6b9e8-f0f4-4b7f-8b07-88723a12b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9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20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ddress xmlns="http://schemas.microsoft.com/sharepoint/v3" xsi:nil="true"/>
    <_ip_UnifiedCompliancePolicyProperties xmlns="http://schemas.microsoft.com/sharepoint/v3" xsi:nil="true"/>
    <MediaServiceKeyPoints xmlns="a416b9e8-f0f4-4b7f-8b07-88723a12bb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226D8F-AB05-439A-A7E8-034B8836B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199cffe-ece2-4825-994f-ef479ccd3f70"/>
    <ds:schemaRef ds:uri="a416b9e8-f0f4-4b7f-8b07-88723a12b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7831C-CEA2-48D7-9B7C-C5BA1A05915D}">
  <ds:schemaRefs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6199cffe-ece2-4825-994f-ef479ccd3f70"/>
    <ds:schemaRef ds:uri="http://purl.org/dc/dcmitype/"/>
    <ds:schemaRef ds:uri="http://schemas.microsoft.com/office/infopath/2007/PartnerControls"/>
    <ds:schemaRef ds:uri="a416b9e8-f0f4-4b7f-8b07-88723a12bb5c"/>
  </ds:schemaRefs>
</ds:datastoreItem>
</file>

<file path=customXml/itemProps3.xml><?xml version="1.0" encoding="utf-8"?>
<ds:datastoreItem xmlns:ds="http://schemas.openxmlformats.org/officeDocument/2006/customXml" ds:itemID="{65FC837A-766E-4AD0-8908-27D4E712813D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AVD File Share Estimate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Kelbley</dc:creator>
  <cp:keywords/>
  <dc:description/>
  <cp:lastModifiedBy>John Kelbley</cp:lastModifiedBy>
  <cp:revision/>
  <dcterms:created xsi:type="dcterms:W3CDTF">2015-06-05T18:17:20Z</dcterms:created>
  <dcterms:modified xsi:type="dcterms:W3CDTF">2023-10-18T16:46:59Z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0x010100E3945ADE7A03BC47A9C120EFF0764823</vt:lpwstr>
  </property>
</Properties>
</file>