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ian/Documents/Thesis_Columbia/!SDR_manuscript/Real-Data_analysis/"/>
    </mc:Choice>
  </mc:AlternateContent>
  <bookViews>
    <workbookView xWindow="0" yWindow="460" windowWidth="25600" windowHeight="15540" tabRatio="500" activeTab="2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3" l="1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2" i="3"/>
  <c r="B19" i="3"/>
  <c r="B17" i="3"/>
  <c r="B14" i="3"/>
  <c r="B13" i="3"/>
  <c r="B11" i="3"/>
  <c r="B10" i="3"/>
  <c r="B9" i="3"/>
  <c r="B8" i="3"/>
  <c r="B7" i="3"/>
  <c r="B5" i="3"/>
  <c r="B4" i="3"/>
  <c r="B3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2" i="1"/>
  <c r="O39" i="1"/>
  <c r="O4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2" i="1"/>
  <c r="H19" i="1"/>
  <c r="H17" i="1"/>
  <c r="H14" i="1"/>
  <c r="H13" i="1"/>
  <c r="H11" i="1"/>
  <c r="H10" i="1"/>
  <c r="H9" i="1"/>
  <c r="H8" i="1"/>
  <c r="H7" i="1"/>
  <c r="H5" i="1"/>
  <c r="H4" i="1"/>
  <c r="H3" i="1"/>
</calcChain>
</file>

<file path=xl/sharedStrings.xml><?xml version="1.0" encoding="utf-8"?>
<sst xmlns="http://schemas.openxmlformats.org/spreadsheetml/2006/main" count="377" uniqueCount="82">
  <si>
    <t>ID</t>
  </si>
  <si>
    <t>Reference</t>
  </si>
  <si>
    <t>Fig. Number</t>
  </si>
  <si>
    <t>Location</t>
  </si>
  <si>
    <t>Region</t>
  </si>
  <si>
    <t>Package</t>
  </si>
  <si>
    <t>Package Width (km)</t>
  </si>
  <si>
    <t>Min. dip (deg)</t>
  </si>
  <si>
    <t>Max. dip (deg)</t>
  </si>
  <si>
    <t>Max. thickness (km)</t>
  </si>
  <si>
    <t>Planke et al 2000</t>
  </si>
  <si>
    <t>Exmouth Plateau</t>
  </si>
  <si>
    <t>Australia</t>
  </si>
  <si>
    <t>Outer (Inner not shown)</t>
  </si>
  <si>
    <t>Ajay et al 2011</t>
  </si>
  <si>
    <t>Laccadive Ridge</t>
  </si>
  <si>
    <t>India</t>
  </si>
  <si>
    <t>Single</t>
  </si>
  <si>
    <t>Sheridan et al 1993</t>
  </si>
  <si>
    <t>Norfolk Basin, USA</t>
  </si>
  <si>
    <t>North America</t>
  </si>
  <si>
    <t>Eccles et al 2011</t>
  </si>
  <si>
    <t>Faroes</t>
  </si>
  <si>
    <t>North East Atlantic</t>
  </si>
  <si>
    <t>Barton and White 1997 (JGR)</t>
  </si>
  <si>
    <t>3b</t>
  </si>
  <si>
    <t>Edoras Bank</t>
  </si>
  <si>
    <t>Outer</t>
  </si>
  <si>
    <t>3a</t>
  </si>
  <si>
    <t>Inner</t>
  </si>
  <si>
    <t>2b</t>
  </si>
  <si>
    <t>Hatton Bank</t>
  </si>
  <si>
    <t>Blaich et al 2013</t>
  </si>
  <si>
    <t>Pelotas Basin</t>
  </si>
  <si>
    <t>South America</t>
  </si>
  <si>
    <t>-</t>
  </si>
  <si>
    <t>Soto et al 2011</t>
  </si>
  <si>
    <t>Uruguay</t>
  </si>
  <si>
    <t>Jackson et al 2000</t>
  </si>
  <si>
    <t>Jacuipe Basin, Brazil</t>
  </si>
  <si>
    <t>Franke et al 2010</t>
  </si>
  <si>
    <t>Argentina</t>
  </si>
  <si>
    <t>Inner (Outer not shown)</t>
  </si>
  <si>
    <t>Schnabel et al 2008</t>
  </si>
  <si>
    <t>Argentine Basin</t>
  </si>
  <si>
    <t>Hinz et al 1999</t>
  </si>
  <si>
    <t>Colorado Basin, Argentina</t>
  </si>
  <si>
    <t>Pindell et al 2014</t>
  </si>
  <si>
    <t>Pelotas Basin, Brazil</t>
  </si>
  <si>
    <t>7km</t>
  </si>
  <si>
    <t>Franke et al 2007</t>
  </si>
  <si>
    <t>Horn 2015</t>
  </si>
  <si>
    <t>3.2km</t>
  </si>
  <si>
    <t>Koopmann et al 2014</t>
  </si>
  <si>
    <t>South Africa</t>
  </si>
  <si>
    <t>SW Africa</t>
  </si>
  <si>
    <t>Bauer et al 2000</t>
  </si>
  <si>
    <t>5a</t>
  </si>
  <si>
    <t>Namibia</t>
  </si>
  <si>
    <t>Walvis Basin</t>
  </si>
  <si>
    <t>Gladczenko et al 1997</t>
  </si>
  <si>
    <t>Northern Namibia</t>
  </si>
  <si>
    <t>5b</t>
  </si>
  <si>
    <t>Orange Basin, Namibia</t>
  </si>
  <si>
    <t>Namibe Basin, Namibia</t>
  </si>
  <si>
    <t>7c</t>
  </si>
  <si>
    <t>Jan Mayen Fracture Zone</t>
  </si>
  <si>
    <t>Outer Voring Plateau</t>
  </si>
  <si>
    <t>6a</t>
  </si>
  <si>
    <t>Central Voring Margin</t>
  </si>
  <si>
    <t>6b</t>
  </si>
  <si>
    <t>North-central Cuvier Margin</t>
  </si>
  <si>
    <t>Approx. Water Depth (km)</t>
  </si>
  <si>
    <t>Barton and White 1997 (Geol Soc)</t>
  </si>
  <si>
    <t>Approx. Overlying Sed. (TWTT/s, except where stated)</t>
  </si>
  <si>
    <t>alpha_rt (km)</t>
  </si>
  <si>
    <t>alpha_phi</t>
  </si>
  <si>
    <t>alpha_Xf</t>
  </si>
  <si>
    <t>Te_rt (km)</t>
  </si>
  <si>
    <t>Te_phi(km)</t>
  </si>
  <si>
    <t>Te_Xf(km)</t>
  </si>
  <si>
    <t>Max.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</si>
</sst>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7" x14ac:knownFonts="1">
    <font>
      <sz val="10"/>
      <color rgb="FF000000"/>
      <name val="Arial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/>
    </xf>
    <xf numFmtId="164" fontId="3" fillId="0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2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Te_rt (km)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Sheet1!$P$2:$P$40</c:f>
              <c:numCache>
                <c:formatCode>General</c:formatCode>
                <c:ptCount val="39"/>
                <c:pt idx="0">
                  <c:v>0.97390352547874</c:v>
                </c:pt>
                <c:pt idx="1">
                  <c:v>0.46544993078677</c:v>
                </c:pt>
                <c:pt idx="2">
                  <c:v>1.055056544902335</c:v>
                </c:pt>
                <c:pt idx="3">
                  <c:v>0.470683333589364</c:v>
                </c:pt>
                <c:pt idx="4">
                  <c:v>0.832615836955253</c:v>
                </c:pt>
                <c:pt idx="5">
                  <c:v>1.291133585377869</c:v>
                </c:pt>
                <c:pt idx="6">
                  <c:v>0.516830231765202</c:v>
                </c:pt>
                <c:pt idx="7">
                  <c:v>1.237690987263528</c:v>
                </c:pt>
                <c:pt idx="8">
                  <c:v>0.514790808744655</c:v>
                </c:pt>
                <c:pt idx="9">
                  <c:v>0.686296738028687</c:v>
                </c:pt>
                <c:pt idx="10">
                  <c:v>1.25199503225041</c:v>
                </c:pt>
                <c:pt idx="11">
                  <c:v>1.890852634256053</c:v>
                </c:pt>
                <c:pt idx="12">
                  <c:v>0.514474390625147</c:v>
                </c:pt>
                <c:pt idx="13">
                  <c:v>0.986305423565877</c:v>
                </c:pt>
                <c:pt idx="14">
                  <c:v>1.90297821943594</c:v>
                </c:pt>
                <c:pt idx="15">
                  <c:v>1.823778268466088</c:v>
                </c:pt>
                <c:pt idx="16">
                  <c:v>3.50033955193781</c:v>
                </c:pt>
                <c:pt idx="17">
                  <c:v>1.171798463065547</c:v>
                </c:pt>
                <c:pt idx="18">
                  <c:v>1.057950776424338</c:v>
                </c:pt>
                <c:pt idx="19">
                  <c:v>2.111293988892243</c:v>
                </c:pt>
                <c:pt idx="20">
                  <c:v>1.440121774154762</c:v>
                </c:pt>
                <c:pt idx="21">
                  <c:v>0.814563523262402</c:v>
                </c:pt>
                <c:pt idx="22">
                  <c:v>0.0258941934091459</c:v>
                </c:pt>
                <c:pt idx="23">
                  <c:v>1.817059896361381</c:v>
                </c:pt>
                <c:pt idx="24">
                  <c:v>0.844526340776125</c:v>
                </c:pt>
                <c:pt idx="25">
                  <c:v>2.826811273470379</c:v>
                </c:pt>
                <c:pt idx="26">
                  <c:v>1.020539665585475</c:v>
                </c:pt>
                <c:pt idx="27">
                  <c:v>1.863224708841358</c:v>
                </c:pt>
                <c:pt idx="28">
                  <c:v>2.321630835412855</c:v>
                </c:pt>
                <c:pt idx="29">
                  <c:v>0.990530118820565</c:v>
                </c:pt>
                <c:pt idx="30">
                  <c:v>1.471413142428964</c:v>
                </c:pt>
                <c:pt idx="31">
                  <c:v>1.271869032135375</c:v>
                </c:pt>
                <c:pt idx="32">
                  <c:v>4.925762413860827</c:v>
                </c:pt>
                <c:pt idx="33">
                  <c:v>4.498089210737391</c:v>
                </c:pt>
                <c:pt idx="34">
                  <c:v>2.527470854620226</c:v>
                </c:pt>
                <c:pt idx="35">
                  <c:v>0.8719541556536</c:v>
                </c:pt>
                <c:pt idx="36">
                  <c:v>2.093810578229236</c:v>
                </c:pt>
                <c:pt idx="37">
                  <c:v>1.251316541945241</c:v>
                </c:pt>
                <c:pt idx="38">
                  <c:v>2.848459233769742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Te_phi(km)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Sheet1!$Q$2:$Q$40</c:f>
              <c:numCache>
                <c:formatCode>General</c:formatCode>
                <c:ptCount val="39"/>
                <c:pt idx="0">
                  <c:v>1.241912312288564</c:v>
                </c:pt>
                <c:pt idx="1">
                  <c:v>0.593537228971217</c:v>
                </c:pt>
                <c:pt idx="2">
                  <c:v>1.345397854095198</c:v>
                </c:pt>
                <c:pt idx="3">
                  <c:v>0.600210813372209</c:v>
                </c:pt>
                <c:pt idx="4">
                  <c:v>1.061743624773181</c:v>
                </c:pt>
                <c:pt idx="5">
                  <c:v>1.646441002153512</c:v>
                </c:pt>
                <c:pt idx="6">
                  <c:v>0.659056889517513</c:v>
                </c:pt>
                <c:pt idx="7">
                  <c:v>1.578291520338808</c:v>
                </c:pt>
                <c:pt idx="8">
                  <c:v>0.656456237098745</c:v>
                </c:pt>
                <c:pt idx="9">
                  <c:v>0.875158931601908</c:v>
                </c:pt>
                <c:pt idx="10">
                  <c:v>1.596531899513951</c:v>
                </c:pt>
                <c:pt idx="11">
                  <c:v>2.411196905824448</c:v>
                </c:pt>
                <c:pt idx="12">
                  <c:v>0.656052743787378</c:v>
                </c:pt>
                <c:pt idx="13">
                  <c:v>1.257727092220277</c:v>
                </c:pt>
                <c:pt idx="14">
                  <c:v>2.42665933422176</c:v>
                </c:pt>
                <c:pt idx="15">
                  <c:v>2.325664326329417</c:v>
                </c:pt>
                <c:pt idx="16">
                  <c:v>4.463598983898641</c:v>
                </c:pt>
                <c:pt idx="17">
                  <c:v>1.49426601375794</c:v>
                </c:pt>
                <c:pt idx="18">
                  <c:v>1.349088550008865</c:v>
                </c:pt>
                <c:pt idx="19">
                  <c:v>2.692301579232091</c:v>
                </c:pt>
                <c:pt idx="20">
                  <c:v>1.836429292766426</c:v>
                </c:pt>
                <c:pt idx="21">
                  <c:v>1.038723489766045</c:v>
                </c:pt>
                <c:pt idx="22">
                  <c:v>0.0330200238219609</c:v>
                </c:pt>
                <c:pt idx="23">
                  <c:v>2.317097123503788</c:v>
                </c:pt>
                <c:pt idx="24">
                  <c:v>1.07693178351142</c:v>
                </c:pt>
                <c:pt idx="25">
                  <c:v>3.604722267858372</c:v>
                </c:pt>
                <c:pt idx="26">
                  <c:v>1.301382264990193</c:v>
                </c:pt>
                <c:pt idx="27">
                  <c:v>2.375966043795652</c:v>
                </c:pt>
                <c:pt idx="28">
                  <c:v>2.960521082076064</c:v>
                </c:pt>
                <c:pt idx="29">
                  <c:v>1.263114382557771</c:v>
                </c:pt>
                <c:pt idx="30">
                  <c:v>1.876331741532065</c:v>
                </c:pt>
                <c:pt idx="31">
                  <c:v>1.62187503105198</c:v>
                </c:pt>
                <c:pt idx="32">
                  <c:v>6.281284366616195</c:v>
                </c:pt>
                <c:pt idx="33">
                  <c:v>5.735919653685513</c:v>
                </c:pt>
                <c:pt idx="34">
                  <c:v>3.223006274425779</c:v>
                </c:pt>
                <c:pt idx="35">
                  <c:v>1.111907466527623</c:v>
                </c:pt>
                <c:pt idx="36">
                  <c:v>2.670006903840597</c:v>
                </c:pt>
                <c:pt idx="37">
                  <c:v>1.595666695269675</c:v>
                </c:pt>
                <c:pt idx="38">
                  <c:v>3.6323275364793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Te_Xf(km)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Sheet1!$R$2:$R$40</c:f>
              <c:numCache>
                <c:formatCode>General</c:formatCode>
                <c:ptCount val="39"/>
                <c:pt idx="0">
                  <c:v>1.52508022444458</c:v>
                </c:pt>
                <c:pt idx="1">
                  <c:v>0.712710862618854</c:v>
                </c:pt>
                <c:pt idx="2">
                  <c:v>1.704415937596214</c:v>
                </c:pt>
                <c:pt idx="3">
                  <c:v>1.704415937596214</c:v>
                </c:pt>
                <c:pt idx="4">
                  <c:v>5.721516582349057</c:v>
                </c:pt>
                <c:pt idx="5">
                  <c:v>6.093592160067185</c:v>
                </c:pt>
                <c:pt idx="6">
                  <c:v>0.640566028914039</c:v>
                </c:pt>
                <c:pt idx="7">
                  <c:v>1.43731673678433</c:v>
                </c:pt>
                <c:pt idx="8">
                  <c:v>0.786731047017966</c:v>
                </c:pt>
                <c:pt idx="9">
                  <c:v>2.568191855488466</c:v>
                </c:pt>
                <c:pt idx="10">
                  <c:v>10.82236660932639</c:v>
                </c:pt>
                <c:pt idx="11">
                  <c:v>5.476762508506081</c:v>
                </c:pt>
                <c:pt idx="12">
                  <c:v>0.862536046217733</c:v>
                </c:pt>
                <c:pt idx="13">
                  <c:v>4.758980457571853</c:v>
                </c:pt>
                <c:pt idx="14">
                  <c:v>7.113544540504875</c:v>
                </c:pt>
                <c:pt idx="15">
                  <c:v>3.731976726096524</c:v>
                </c:pt>
                <c:pt idx="16">
                  <c:v>3.189595158287388</c:v>
                </c:pt>
                <c:pt idx="17">
                  <c:v>1.888602646161414</c:v>
                </c:pt>
                <c:pt idx="18">
                  <c:v>4.876847338692608</c:v>
                </c:pt>
                <c:pt idx="19">
                  <c:v>4.641838943253067</c:v>
                </c:pt>
                <c:pt idx="20">
                  <c:v>1.982438013487537</c:v>
                </c:pt>
                <c:pt idx="21">
                  <c:v>2.669395766934653</c:v>
                </c:pt>
                <c:pt idx="22">
                  <c:v>5.476762508506081</c:v>
                </c:pt>
                <c:pt idx="23">
                  <c:v>1.43731673678433</c:v>
                </c:pt>
                <c:pt idx="24">
                  <c:v>2.077397344669869</c:v>
                </c:pt>
                <c:pt idx="25">
                  <c:v>1.265791677404519</c:v>
                </c:pt>
                <c:pt idx="26">
                  <c:v>6.726455834522476</c:v>
                </c:pt>
                <c:pt idx="27">
                  <c:v>9.403992069853535</c:v>
                </c:pt>
                <c:pt idx="28">
                  <c:v>5.476762508506081</c:v>
                </c:pt>
                <c:pt idx="29">
                  <c:v>6.093592160067185</c:v>
                </c:pt>
                <c:pt idx="30">
                  <c:v>2.669395766934653</c:v>
                </c:pt>
                <c:pt idx="31">
                  <c:v>10.82236660932639</c:v>
                </c:pt>
                <c:pt idx="32">
                  <c:v>6.726455834522476</c:v>
                </c:pt>
                <c:pt idx="33">
                  <c:v>29.10368411109537</c:v>
                </c:pt>
                <c:pt idx="34">
                  <c:v>2.669395766934653</c:v>
                </c:pt>
                <c:pt idx="35">
                  <c:v>2.17345464184564</c:v>
                </c:pt>
                <c:pt idx="36">
                  <c:v>3.189595158287388</c:v>
                </c:pt>
                <c:pt idx="37">
                  <c:v>0.940045522483329</c:v>
                </c:pt>
                <c:pt idx="38">
                  <c:v>2.467975409485952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07644576"/>
        <c:axId val="-807642528"/>
      </c:lineChart>
      <c:catAx>
        <c:axId val="-80764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7642528"/>
        <c:crosses val="autoZero"/>
        <c:auto val="1"/>
        <c:lblAlgn val="ctr"/>
        <c:lblOffset val="100"/>
        <c:noMultiLvlLbl val="0"/>
      </c:catAx>
      <c:valAx>
        <c:axId val="-8076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764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552372</xdr:colOff>
      <xdr:row>44</xdr:row>
      <xdr:rowOff>15308</xdr:rowOff>
    </xdr:from>
    <xdr:to>
      <xdr:col>9</xdr:col>
      <xdr:colOff>30601</xdr:colOff>
      <xdr:row>70</xdr:row>
      <xdr:rowOff>76506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zoomScale="83" zoomScaleNormal="83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G1" sqref="G1:L40"/>
    </sheetView>
  </sheetViews>
  <sheetFormatPr baseColWidth="10" defaultColWidth="14.5" defaultRowHeight="15.75" customHeight="1" x14ac:dyDescent="0.15"/>
  <cols>
    <col min="1" max="1" width="3.1640625" customWidth="1"/>
    <col min="2" max="2" width="30" bestFit="1" customWidth="1"/>
    <col min="3" max="3" width="12" bestFit="1" customWidth="1"/>
    <col min="4" max="4" width="24.1640625" bestFit="1" customWidth="1"/>
    <col min="5" max="5" width="16.6640625" bestFit="1" customWidth="1"/>
    <col min="6" max="6" width="20.5" bestFit="1" customWidth="1"/>
    <col min="7" max="7" width="18.6640625" customWidth="1"/>
    <col min="8" max="8" width="23.83203125" customWidth="1"/>
    <col min="9" max="9" width="30.1640625" customWidth="1"/>
    <col min="10" max="10" width="13.1640625" customWidth="1"/>
    <col min="11" max="11" width="13.5" customWidth="1"/>
    <col min="12" max="12" width="18.8320312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74</v>
      </c>
      <c r="J1" s="1" t="s">
        <v>7</v>
      </c>
      <c r="K1" s="1" t="s">
        <v>8</v>
      </c>
      <c r="L1" s="2" t="s">
        <v>9</v>
      </c>
      <c r="M1" s="12" t="s">
        <v>75</v>
      </c>
      <c r="N1" s="12" t="s">
        <v>76</v>
      </c>
      <c r="O1" s="12" t="s">
        <v>77</v>
      </c>
      <c r="P1" s="12" t="s">
        <v>78</v>
      </c>
      <c r="Q1" s="12" t="s">
        <v>79</v>
      </c>
      <c r="R1" s="12" t="s">
        <v>80</v>
      </c>
    </row>
    <row r="2" spans="1:18" ht="15.75" customHeight="1" x14ac:dyDescent="0.2">
      <c r="A2" s="3">
        <v>4</v>
      </c>
      <c r="B2" s="3" t="s">
        <v>10</v>
      </c>
      <c r="C2" s="3">
        <v>9</v>
      </c>
      <c r="D2" s="3" t="s">
        <v>11</v>
      </c>
      <c r="E2" s="3" t="s">
        <v>12</v>
      </c>
      <c r="F2" s="3" t="s">
        <v>13</v>
      </c>
      <c r="G2" s="4">
        <v>23</v>
      </c>
      <c r="H2" s="5">
        <v>2</v>
      </c>
      <c r="I2" s="5">
        <v>0.4</v>
      </c>
      <c r="J2" s="6">
        <v>4.6669999999999998</v>
      </c>
      <c r="K2" s="6">
        <v>25.547999999999998</v>
      </c>
      <c r="L2" s="7">
        <v>3</v>
      </c>
      <c r="M2" s="12">
        <f>L2/(TAN(RADIANS(K2)))*2/1.2</f>
        <v>10.46015701930753</v>
      </c>
      <c r="N2">
        <f>2*L2/TAN(RADIANS(K2))</f>
        <v>12.552188423169035</v>
      </c>
      <c r="O2">
        <f>G2/1.57075</f>
        <v>14.642686614674517</v>
      </c>
      <c r="P2">
        <f>((M2*1000/60)^(4/3))/1000</f>
        <v>0.97390352547873982</v>
      </c>
      <c r="Q2">
        <f>((N2*1000/60)^(4/3))/1000</f>
        <v>1.2419123122885645</v>
      </c>
      <c r="R2">
        <f>((O2*1000/60)^(4/3))/1000</f>
        <v>1.5250802244445796</v>
      </c>
    </row>
    <row r="3" spans="1:18" ht="15.75" customHeight="1" x14ac:dyDescent="0.2">
      <c r="A3" s="3">
        <v>1</v>
      </c>
      <c r="B3" s="3" t="s">
        <v>14</v>
      </c>
      <c r="C3" s="3">
        <v>2</v>
      </c>
      <c r="D3" s="3" t="s">
        <v>15</v>
      </c>
      <c r="E3" s="3" t="s">
        <v>16</v>
      </c>
      <c r="F3" s="3" t="s">
        <v>17</v>
      </c>
      <c r="G3" s="4">
        <v>13</v>
      </c>
      <c r="H3" s="5">
        <f>(3.8-0.95)/2 * 1.5</f>
        <v>2.1374999999999997</v>
      </c>
      <c r="I3" s="5">
        <v>0.95</v>
      </c>
      <c r="J3" s="6">
        <v>3.2120000000000002</v>
      </c>
      <c r="K3" s="6">
        <v>25.878</v>
      </c>
      <c r="L3" s="7">
        <v>1.75</v>
      </c>
      <c r="M3" s="12">
        <f t="shared" ref="M3:M40" si="0">L3/(TAN(RADIANS(K3)))*2/1.2</f>
        <v>6.012512301308826</v>
      </c>
      <c r="N3">
        <f t="shared" ref="N3:N40" si="1">2*L3/TAN(RADIANS(K3))</f>
        <v>7.2150147615705906</v>
      </c>
      <c r="O3">
        <f t="shared" ref="O3:O40" si="2">G3/1.57075</f>
        <v>8.2763011300334224</v>
      </c>
      <c r="P3">
        <f t="shared" ref="P3:P40" si="3">((M3*1000/60)^(4/3))/1000</f>
        <v>0.46544993078677011</v>
      </c>
      <c r="Q3">
        <f t="shared" ref="Q3:Q40" si="4">((N3*1000/60)^(4/3))/1000</f>
        <v>0.59353722897121663</v>
      </c>
      <c r="R3">
        <f t="shared" ref="R3:R40" si="5">((O3*1000/60)^(4/3))/1000</f>
        <v>0.71271086261885364</v>
      </c>
    </row>
    <row r="4" spans="1:18" ht="15.75" customHeight="1" x14ac:dyDescent="0.2">
      <c r="A4" s="3">
        <v>2</v>
      </c>
      <c r="B4" s="3" t="s">
        <v>14</v>
      </c>
      <c r="C4" s="3">
        <v>3</v>
      </c>
      <c r="D4" s="3" t="s">
        <v>15</v>
      </c>
      <c r="E4" s="3" t="s">
        <v>16</v>
      </c>
      <c r="F4" s="3" t="s">
        <v>17</v>
      </c>
      <c r="G4" s="4">
        <v>25</v>
      </c>
      <c r="H4" s="5">
        <f>(3.6-I4)/2 * 1.5</f>
        <v>1.8000000000000003</v>
      </c>
      <c r="I4" s="5">
        <v>1.2</v>
      </c>
      <c r="J4" s="6">
        <v>7.4340000000000002</v>
      </c>
      <c r="K4" s="6">
        <v>25.997</v>
      </c>
      <c r="L4" s="7">
        <v>3.25</v>
      </c>
      <c r="M4" s="12">
        <f t="shared" si="0"/>
        <v>11.107288499278017</v>
      </c>
      <c r="N4">
        <f t="shared" si="1"/>
        <v>13.32874619913362</v>
      </c>
      <c r="O4">
        <f t="shared" si="2"/>
        <v>15.915963711602737</v>
      </c>
      <c r="P4">
        <f t="shared" si="3"/>
        <v>1.055056544902335</v>
      </c>
      <c r="Q4">
        <f t="shared" si="4"/>
        <v>1.3453978540951983</v>
      </c>
      <c r="R4">
        <f t="shared" si="5"/>
        <v>1.7044159375962145</v>
      </c>
    </row>
    <row r="5" spans="1:18" ht="15.75" customHeight="1" x14ac:dyDescent="0.2">
      <c r="A5" s="3">
        <v>3</v>
      </c>
      <c r="B5" s="3" t="s">
        <v>14</v>
      </c>
      <c r="C5" s="3">
        <v>4</v>
      </c>
      <c r="D5" s="3" t="s">
        <v>15</v>
      </c>
      <c r="E5" s="3" t="s">
        <v>16</v>
      </c>
      <c r="F5" s="3" t="s">
        <v>17</v>
      </c>
      <c r="G5" s="4">
        <v>25</v>
      </c>
      <c r="H5" s="5">
        <f>(4.2-I5)/2 * 1.5</f>
        <v>2.4750000000000001</v>
      </c>
      <c r="I5" s="5">
        <v>0.9</v>
      </c>
      <c r="J5" s="6">
        <v>4.8659999999999997</v>
      </c>
      <c r="K5" s="6">
        <v>56.518000000000001</v>
      </c>
      <c r="L5" s="8">
        <v>5.5</v>
      </c>
      <c r="M5" s="12">
        <f t="shared" si="0"/>
        <v>6.0631437627135538</v>
      </c>
      <c r="N5">
        <f t="shared" si="1"/>
        <v>7.2757725152562642</v>
      </c>
      <c r="O5">
        <f t="shared" si="2"/>
        <v>15.915963711602737</v>
      </c>
      <c r="P5">
        <f t="shared" si="3"/>
        <v>0.4706833335893636</v>
      </c>
      <c r="Q5">
        <f t="shared" si="4"/>
        <v>0.60021081337220905</v>
      </c>
      <c r="R5">
        <f t="shared" si="5"/>
        <v>1.7044159375962145</v>
      </c>
    </row>
    <row r="6" spans="1:18" ht="15.75" customHeight="1" x14ac:dyDescent="0.2">
      <c r="A6" s="3">
        <v>30</v>
      </c>
      <c r="B6" s="3" t="s">
        <v>18</v>
      </c>
      <c r="C6" s="3">
        <v>3</v>
      </c>
      <c r="D6" s="3" t="s">
        <v>19</v>
      </c>
      <c r="E6" s="3" t="s">
        <v>20</v>
      </c>
      <c r="F6" s="3" t="s">
        <v>17</v>
      </c>
      <c r="G6" s="4">
        <v>62</v>
      </c>
      <c r="H6" s="5">
        <v>0</v>
      </c>
      <c r="I6" s="5">
        <v>4</v>
      </c>
      <c r="J6" s="6">
        <v>2.1680000000000001</v>
      </c>
      <c r="K6" s="6">
        <v>54.246000000000002</v>
      </c>
      <c r="L6" s="7">
        <v>7.75</v>
      </c>
      <c r="M6" s="12">
        <f t="shared" si="0"/>
        <v>9.3000385934933067</v>
      </c>
      <c r="N6">
        <f t="shared" si="1"/>
        <v>11.160046312191968</v>
      </c>
      <c r="O6">
        <f t="shared" si="2"/>
        <v>39.471590004774789</v>
      </c>
      <c r="P6">
        <f t="shared" si="3"/>
        <v>0.83261583695525287</v>
      </c>
      <c r="Q6">
        <f t="shared" si="4"/>
        <v>1.0617436247731811</v>
      </c>
      <c r="R6">
        <f t="shared" si="5"/>
        <v>5.7215165823490572</v>
      </c>
    </row>
    <row r="7" spans="1:18" ht="15.75" customHeight="1" x14ac:dyDescent="0.2">
      <c r="A7" s="3">
        <v>13</v>
      </c>
      <c r="B7" s="3" t="s">
        <v>21</v>
      </c>
      <c r="C7" s="3">
        <v>4</v>
      </c>
      <c r="D7" s="3" t="s">
        <v>22</v>
      </c>
      <c r="E7" s="3" t="s">
        <v>23</v>
      </c>
      <c r="F7" s="3" t="s">
        <v>17</v>
      </c>
      <c r="G7" s="4">
        <v>65</v>
      </c>
      <c r="H7" s="5">
        <f>(1.5/2)*1.5</f>
        <v>1.125</v>
      </c>
      <c r="I7" s="5">
        <v>1.2</v>
      </c>
      <c r="J7" s="6">
        <v>3.4529999999999998</v>
      </c>
      <c r="K7" s="6">
        <v>39.972000000000001</v>
      </c>
      <c r="L7" s="7">
        <v>6.5</v>
      </c>
      <c r="M7" s="12">
        <f t="shared" si="0"/>
        <v>12.923484732404564</v>
      </c>
      <c r="N7">
        <f t="shared" si="1"/>
        <v>15.508181678885476</v>
      </c>
      <c r="O7">
        <f t="shared" si="2"/>
        <v>41.381505650167114</v>
      </c>
      <c r="P7">
        <f t="shared" si="3"/>
        <v>1.2911335853778692</v>
      </c>
      <c r="Q7">
        <f t="shared" si="4"/>
        <v>1.6464410021535116</v>
      </c>
      <c r="R7">
        <f t="shared" si="5"/>
        <v>6.0935921600671854</v>
      </c>
    </row>
    <row r="8" spans="1:18" ht="15.75" customHeight="1" x14ac:dyDescent="0.2">
      <c r="A8" s="3">
        <v>32</v>
      </c>
      <c r="B8" s="3" t="s">
        <v>24</v>
      </c>
      <c r="C8" s="3" t="s">
        <v>25</v>
      </c>
      <c r="D8" s="3" t="s">
        <v>26</v>
      </c>
      <c r="E8" s="3" t="s">
        <v>23</v>
      </c>
      <c r="F8" s="3" t="s">
        <v>27</v>
      </c>
      <c r="G8" s="4">
        <v>12</v>
      </c>
      <c r="H8" s="5">
        <f>(4.1/2)*1.5</f>
        <v>3.0749999999999997</v>
      </c>
      <c r="I8" s="5">
        <v>0.5</v>
      </c>
      <c r="J8" s="6">
        <v>2.194</v>
      </c>
      <c r="K8" s="6">
        <v>32.646000000000001</v>
      </c>
      <c r="L8" s="7">
        <v>2.5</v>
      </c>
      <c r="M8" s="12">
        <f t="shared" si="0"/>
        <v>6.5037251959410876</v>
      </c>
      <c r="N8">
        <f t="shared" si="1"/>
        <v>7.8044702351293047</v>
      </c>
      <c r="O8">
        <f t="shared" si="2"/>
        <v>7.639662581569314</v>
      </c>
      <c r="P8">
        <f t="shared" si="3"/>
        <v>0.51683023176520249</v>
      </c>
      <c r="Q8">
        <f t="shared" si="4"/>
        <v>0.65905688951751329</v>
      </c>
      <c r="R8">
        <f t="shared" si="5"/>
        <v>0.64056602891403924</v>
      </c>
    </row>
    <row r="9" spans="1:18" ht="15.75" customHeight="1" x14ac:dyDescent="0.2">
      <c r="A9" s="3">
        <v>31</v>
      </c>
      <c r="B9" s="3" t="s">
        <v>24</v>
      </c>
      <c r="C9" s="3" t="s">
        <v>28</v>
      </c>
      <c r="D9" s="3" t="s">
        <v>26</v>
      </c>
      <c r="E9" s="3" t="s">
        <v>23</v>
      </c>
      <c r="F9" s="3" t="s">
        <v>29</v>
      </c>
      <c r="G9" s="4">
        <v>22</v>
      </c>
      <c r="H9" s="5">
        <f>(3/2)*1.5</f>
        <v>2.25</v>
      </c>
      <c r="I9" s="5">
        <v>0.5</v>
      </c>
      <c r="J9" s="6">
        <v>3.54</v>
      </c>
      <c r="K9" s="6">
        <v>23.395</v>
      </c>
      <c r="L9" s="7">
        <v>3.25</v>
      </c>
      <c r="M9" s="12">
        <f t="shared" si="0"/>
        <v>12.520175648390232</v>
      </c>
      <c r="N9">
        <f t="shared" si="1"/>
        <v>15.024210778068278</v>
      </c>
      <c r="O9">
        <f t="shared" si="2"/>
        <v>14.006048066210408</v>
      </c>
      <c r="P9">
        <f t="shared" si="3"/>
        <v>1.237690987263528</v>
      </c>
      <c r="Q9">
        <f t="shared" si="4"/>
        <v>1.5782915203388084</v>
      </c>
      <c r="R9">
        <f t="shared" si="5"/>
        <v>1.4373167367843305</v>
      </c>
    </row>
    <row r="10" spans="1:18" ht="15.75" customHeight="1" x14ac:dyDescent="0.2">
      <c r="A10" s="3">
        <v>33</v>
      </c>
      <c r="B10" s="3" t="s">
        <v>73</v>
      </c>
      <c r="C10" s="3" t="s">
        <v>30</v>
      </c>
      <c r="D10" s="3" t="s">
        <v>31</v>
      </c>
      <c r="E10" s="3" t="s">
        <v>23</v>
      </c>
      <c r="F10" s="3" t="s">
        <v>29</v>
      </c>
      <c r="G10" s="4">
        <v>14</v>
      </c>
      <c r="H10" s="5">
        <f>(1.75/2)*1.5</f>
        <v>1.3125</v>
      </c>
      <c r="I10" s="5">
        <v>0.4</v>
      </c>
      <c r="J10" s="6">
        <v>5.7439999999999998</v>
      </c>
      <c r="K10" s="6">
        <v>39.872999999999998</v>
      </c>
      <c r="L10" s="7">
        <v>3.25</v>
      </c>
      <c r="M10" s="12">
        <f t="shared" si="0"/>
        <v>6.48446780839389</v>
      </c>
      <c r="N10">
        <f t="shared" si="1"/>
        <v>7.781361370072668</v>
      </c>
      <c r="O10">
        <f t="shared" si="2"/>
        <v>8.9129396784975317</v>
      </c>
      <c r="P10">
        <f t="shared" si="3"/>
        <v>0.51479080874465488</v>
      </c>
      <c r="Q10">
        <f t="shared" si="4"/>
        <v>0.65645623709874557</v>
      </c>
      <c r="R10">
        <f t="shared" si="5"/>
        <v>0.78673104701796637</v>
      </c>
    </row>
    <row r="11" spans="1:18" ht="15.75" customHeight="1" x14ac:dyDescent="0.2">
      <c r="A11" s="3">
        <v>34</v>
      </c>
      <c r="B11" s="3" t="s">
        <v>73</v>
      </c>
      <c r="C11" s="3" t="s">
        <v>30</v>
      </c>
      <c r="D11" s="3" t="s">
        <v>31</v>
      </c>
      <c r="E11" s="3" t="s">
        <v>23</v>
      </c>
      <c r="F11" s="11" t="s">
        <v>27</v>
      </c>
      <c r="G11" s="4">
        <v>34</v>
      </c>
      <c r="H11" s="5">
        <f>(3.5/2)*1.5</f>
        <v>2.625</v>
      </c>
      <c r="I11" s="5">
        <v>0.3</v>
      </c>
      <c r="J11" s="6">
        <v>1.5009999999999999</v>
      </c>
      <c r="K11" s="6">
        <v>39.646999999999998</v>
      </c>
      <c r="L11" s="7">
        <v>4</v>
      </c>
      <c r="M11" s="12">
        <f t="shared" si="0"/>
        <v>8.0451695540783579</v>
      </c>
      <c r="N11">
        <f t="shared" si="1"/>
        <v>9.6542034648940298</v>
      </c>
      <c r="O11">
        <f t="shared" si="2"/>
        <v>21.645710647779723</v>
      </c>
      <c r="P11">
        <f t="shared" si="3"/>
        <v>0.68629673802868696</v>
      </c>
      <c r="Q11">
        <f t="shared" si="4"/>
        <v>0.87515893160190827</v>
      </c>
      <c r="R11">
        <f t="shared" si="5"/>
        <v>2.5681918554884664</v>
      </c>
    </row>
    <row r="12" spans="1:18" ht="15.75" customHeight="1" x14ac:dyDescent="0.2">
      <c r="A12" s="3">
        <v>5</v>
      </c>
      <c r="B12" s="3" t="s">
        <v>32</v>
      </c>
      <c r="C12" s="3">
        <v>4</v>
      </c>
      <c r="D12" s="3" t="s">
        <v>33</v>
      </c>
      <c r="E12" s="3" t="s">
        <v>34</v>
      </c>
      <c r="F12" s="3" t="s">
        <v>17</v>
      </c>
      <c r="G12" s="4">
        <v>100</v>
      </c>
      <c r="H12" s="5">
        <v>2</v>
      </c>
      <c r="I12" s="5">
        <v>1.7</v>
      </c>
      <c r="J12" s="6">
        <v>1.393</v>
      </c>
      <c r="K12" s="6">
        <v>24.792999999999999</v>
      </c>
      <c r="L12" s="8">
        <v>3.5</v>
      </c>
      <c r="M12" s="12">
        <f t="shared" si="0"/>
        <v>12.628541757808984</v>
      </c>
      <c r="N12">
        <f t="shared" si="1"/>
        <v>15.15425010937078</v>
      </c>
      <c r="O12">
        <f t="shared" si="2"/>
        <v>63.663854846410949</v>
      </c>
      <c r="P12">
        <f t="shared" si="3"/>
        <v>1.2519950322504103</v>
      </c>
      <c r="Q12">
        <f t="shared" si="4"/>
        <v>1.5965318995139508</v>
      </c>
      <c r="R12">
        <f t="shared" si="5"/>
        <v>10.822366609326389</v>
      </c>
    </row>
    <row r="13" spans="1:18" ht="15.75" customHeight="1" x14ac:dyDescent="0.2">
      <c r="A13" s="3">
        <v>21</v>
      </c>
      <c r="B13" s="3" t="s">
        <v>36</v>
      </c>
      <c r="C13" s="3">
        <v>5</v>
      </c>
      <c r="D13" s="3" t="s">
        <v>37</v>
      </c>
      <c r="E13" s="3" t="s">
        <v>34</v>
      </c>
      <c r="F13" s="3" t="s">
        <v>17</v>
      </c>
      <c r="G13" s="4">
        <v>60</v>
      </c>
      <c r="H13" s="5">
        <f t="shared" ref="H13:H14" si="6">5/2*1.5</f>
        <v>3.75</v>
      </c>
      <c r="I13" s="5">
        <v>3.2</v>
      </c>
      <c r="J13" s="6">
        <v>2.903</v>
      </c>
      <c r="K13" s="6">
        <v>17.475999999999999</v>
      </c>
      <c r="L13" s="7">
        <v>3.25</v>
      </c>
      <c r="M13" s="12">
        <f t="shared" si="0"/>
        <v>17.20459733307063</v>
      </c>
      <c r="N13">
        <f t="shared" si="1"/>
        <v>20.645516799684756</v>
      </c>
      <c r="O13">
        <f t="shared" si="2"/>
        <v>38.198312907846571</v>
      </c>
      <c r="P13">
        <f t="shared" si="3"/>
        <v>1.8908526342560532</v>
      </c>
      <c r="Q13">
        <f t="shared" si="4"/>
        <v>2.4111969058244478</v>
      </c>
      <c r="R13">
        <f t="shared" si="5"/>
        <v>5.4767625085060816</v>
      </c>
    </row>
    <row r="14" spans="1:18" ht="15.75" customHeight="1" x14ac:dyDescent="0.2">
      <c r="A14" s="3">
        <v>10</v>
      </c>
      <c r="B14" s="3" t="s">
        <v>38</v>
      </c>
      <c r="C14" s="3">
        <v>8</v>
      </c>
      <c r="D14" s="3" t="s">
        <v>39</v>
      </c>
      <c r="E14" s="3" t="s">
        <v>34</v>
      </c>
      <c r="F14" s="3" t="s">
        <v>17</v>
      </c>
      <c r="G14" s="4">
        <v>15</v>
      </c>
      <c r="H14" s="5">
        <f t="shared" si="6"/>
        <v>3.75</v>
      </c>
      <c r="I14" s="5">
        <v>2.5</v>
      </c>
      <c r="J14" s="6">
        <v>6.6210000000000004</v>
      </c>
      <c r="K14" s="6">
        <v>39.886000000000003</v>
      </c>
      <c r="L14" s="7">
        <v>3.25</v>
      </c>
      <c r="M14" s="12">
        <f t="shared" si="0"/>
        <v>6.4814783016480799</v>
      </c>
      <c r="N14">
        <f t="shared" si="1"/>
        <v>7.7777739619776955</v>
      </c>
      <c r="O14">
        <f t="shared" si="2"/>
        <v>9.5495782269616427</v>
      </c>
      <c r="P14">
        <f t="shared" si="3"/>
        <v>0.51447439062514699</v>
      </c>
      <c r="Q14">
        <f t="shared" si="4"/>
        <v>0.65605274378737777</v>
      </c>
      <c r="R14">
        <f t="shared" si="5"/>
        <v>0.86253604621773305</v>
      </c>
    </row>
    <row r="15" spans="1:18" ht="15.75" customHeight="1" x14ac:dyDescent="0.2">
      <c r="A15" s="3">
        <v>22</v>
      </c>
      <c r="B15" s="3" t="s">
        <v>36</v>
      </c>
      <c r="C15" s="3">
        <v>6</v>
      </c>
      <c r="D15" s="3" t="s">
        <v>37</v>
      </c>
      <c r="E15" s="3" t="s">
        <v>34</v>
      </c>
      <c r="F15" s="3" t="s">
        <v>17</v>
      </c>
      <c r="G15" s="4">
        <v>54</v>
      </c>
      <c r="H15" s="5" t="s">
        <v>35</v>
      </c>
      <c r="I15" s="5" t="s">
        <v>35</v>
      </c>
      <c r="J15" s="6">
        <v>6.633</v>
      </c>
      <c r="K15" s="6">
        <v>32.265000000000001</v>
      </c>
      <c r="L15" s="7">
        <v>4</v>
      </c>
      <c r="M15" s="12">
        <f t="shared" si="0"/>
        <v>10.559900262285653</v>
      </c>
      <c r="N15">
        <f t="shared" si="1"/>
        <v>12.671880314742783</v>
      </c>
      <c r="O15">
        <f t="shared" si="2"/>
        <v>34.378481617061908</v>
      </c>
      <c r="P15">
        <f t="shared" si="3"/>
        <v>0.98630542356587692</v>
      </c>
      <c r="Q15">
        <f t="shared" si="4"/>
        <v>1.2577270922202775</v>
      </c>
      <c r="R15">
        <f t="shared" si="5"/>
        <v>4.7589804575718526</v>
      </c>
    </row>
    <row r="16" spans="1:18" ht="15.75" customHeight="1" x14ac:dyDescent="0.2">
      <c r="A16" s="3">
        <v>8</v>
      </c>
      <c r="B16" s="3" t="s">
        <v>40</v>
      </c>
      <c r="C16" s="3">
        <v>5</v>
      </c>
      <c r="D16" s="3" t="s">
        <v>41</v>
      </c>
      <c r="E16" s="3" t="s">
        <v>34</v>
      </c>
      <c r="F16" s="3" t="s">
        <v>42</v>
      </c>
      <c r="G16" s="4">
        <v>73</v>
      </c>
      <c r="H16" s="5">
        <v>3.375</v>
      </c>
      <c r="I16" s="5">
        <v>3</v>
      </c>
      <c r="J16" s="6">
        <v>3.7090000000000001</v>
      </c>
      <c r="K16" s="6">
        <v>22.280999999999999</v>
      </c>
      <c r="L16" s="7">
        <v>4.25</v>
      </c>
      <c r="M16" s="12">
        <f t="shared" si="0"/>
        <v>17.287277902599786</v>
      </c>
      <c r="N16">
        <f t="shared" si="1"/>
        <v>20.744733483119742</v>
      </c>
      <c r="O16">
        <f t="shared" si="2"/>
        <v>46.474614037879988</v>
      </c>
      <c r="P16">
        <f t="shared" si="3"/>
        <v>1.9029782194359399</v>
      </c>
      <c r="Q16">
        <f t="shared" si="4"/>
        <v>2.4266593342217604</v>
      </c>
      <c r="R16">
        <f t="shared" si="5"/>
        <v>7.1135445405048747</v>
      </c>
    </row>
    <row r="17" spans="1:18" ht="15.75" customHeight="1" x14ac:dyDescent="0.2">
      <c r="A17" s="3">
        <v>12</v>
      </c>
      <c r="B17" s="3" t="s">
        <v>43</v>
      </c>
      <c r="C17" s="3">
        <v>2</v>
      </c>
      <c r="D17" s="3" t="s">
        <v>44</v>
      </c>
      <c r="E17" s="3" t="s">
        <v>34</v>
      </c>
      <c r="F17" s="3" t="s">
        <v>17</v>
      </c>
      <c r="G17" s="4">
        <v>45</v>
      </c>
      <c r="H17" s="5">
        <f>(4/2)*1.5</f>
        <v>3</v>
      </c>
      <c r="I17" s="5">
        <v>2</v>
      </c>
      <c r="J17" s="6">
        <v>3.6459999999999999</v>
      </c>
      <c r="K17" s="6">
        <v>25.303999999999998</v>
      </c>
      <c r="L17" s="7">
        <v>4.75</v>
      </c>
      <c r="M17" s="12">
        <f t="shared" si="0"/>
        <v>16.744812070608727</v>
      </c>
      <c r="N17">
        <f t="shared" si="1"/>
        <v>20.093774484730471</v>
      </c>
      <c r="O17">
        <f t="shared" si="2"/>
        <v>28.648734680884925</v>
      </c>
      <c r="P17">
        <f t="shared" si="3"/>
        <v>1.8237782684660879</v>
      </c>
      <c r="Q17">
        <f t="shared" si="4"/>
        <v>2.325664326329417</v>
      </c>
      <c r="R17">
        <f t="shared" si="5"/>
        <v>3.7319767260965242</v>
      </c>
    </row>
    <row r="18" spans="1:18" ht="15.75" customHeight="1" x14ac:dyDescent="0.2">
      <c r="A18" s="3">
        <v>23</v>
      </c>
      <c r="B18" s="3" t="s">
        <v>36</v>
      </c>
      <c r="C18" s="3">
        <v>7</v>
      </c>
      <c r="D18" s="3" t="s">
        <v>37</v>
      </c>
      <c r="E18" s="3" t="s">
        <v>34</v>
      </c>
      <c r="F18" s="3" t="s">
        <v>17</v>
      </c>
      <c r="G18" s="4">
        <v>40</v>
      </c>
      <c r="H18" s="5" t="s">
        <v>35</v>
      </c>
      <c r="I18" s="5" t="s">
        <v>35</v>
      </c>
      <c r="J18" s="6">
        <v>1.365</v>
      </c>
      <c r="K18" s="6">
        <v>16.169</v>
      </c>
      <c r="L18" s="7">
        <v>4.75</v>
      </c>
      <c r="M18" s="12">
        <f t="shared" si="0"/>
        <v>27.304478229488396</v>
      </c>
      <c r="N18">
        <f t="shared" si="1"/>
        <v>32.765373875386075</v>
      </c>
      <c r="O18">
        <f t="shared" si="2"/>
        <v>25.465541938564378</v>
      </c>
      <c r="P18">
        <f t="shared" si="3"/>
        <v>3.5003395519378104</v>
      </c>
      <c r="Q18">
        <f t="shared" si="4"/>
        <v>4.4635989838986418</v>
      </c>
      <c r="R18">
        <f t="shared" si="5"/>
        <v>3.1895951582873883</v>
      </c>
    </row>
    <row r="19" spans="1:18" ht="15.75" customHeight="1" x14ac:dyDescent="0.2">
      <c r="A19" s="3">
        <v>19</v>
      </c>
      <c r="B19" s="3" t="s">
        <v>45</v>
      </c>
      <c r="C19" s="3">
        <v>14</v>
      </c>
      <c r="D19" s="3" t="s">
        <v>46</v>
      </c>
      <c r="E19" s="3" t="s">
        <v>34</v>
      </c>
      <c r="F19" s="3" t="s">
        <v>17</v>
      </c>
      <c r="G19" s="4">
        <v>27</v>
      </c>
      <c r="H19" s="5">
        <f>(5.8/2)*1.5</f>
        <v>4.3499999999999996</v>
      </c>
      <c r="I19" s="5">
        <v>1.8</v>
      </c>
      <c r="J19" s="6">
        <v>7.335</v>
      </c>
      <c r="K19" s="6">
        <v>36.06</v>
      </c>
      <c r="L19" s="7">
        <v>5.25</v>
      </c>
      <c r="M19" s="12">
        <f t="shared" si="0"/>
        <v>12.016858391811363</v>
      </c>
      <c r="N19">
        <f t="shared" si="1"/>
        <v>14.420230070173634</v>
      </c>
      <c r="O19">
        <f t="shared" si="2"/>
        <v>17.189240808530954</v>
      </c>
      <c r="P19">
        <f t="shared" si="3"/>
        <v>1.1717984630655467</v>
      </c>
      <c r="Q19">
        <f t="shared" si="4"/>
        <v>1.4942660137579395</v>
      </c>
      <c r="R19">
        <f t="shared" si="5"/>
        <v>1.8886026461614143</v>
      </c>
    </row>
    <row r="20" spans="1:18" ht="15.75" customHeight="1" x14ac:dyDescent="0.2">
      <c r="A20" s="3">
        <v>11</v>
      </c>
      <c r="B20" s="3" t="s">
        <v>47</v>
      </c>
      <c r="C20" s="3">
        <v>4</v>
      </c>
      <c r="D20" s="3" t="s">
        <v>48</v>
      </c>
      <c r="E20" s="3" t="s">
        <v>34</v>
      </c>
      <c r="F20" s="3" t="s">
        <v>17</v>
      </c>
      <c r="G20" s="4">
        <v>55</v>
      </c>
      <c r="H20" s="5">
        <v>1.6</v>
      </c>
      <c r="I20" s="10" t="s">
        <v>49</v>
      </c>
      <c r="J20" s="6">
        <v>4.1139999999999999</v>
      </c>
      <c r="K20" s="6">
        <v>39.981999999999999</v>
      </c>
      <c r="L20" s="7">
        <v>5.6</v>
      </c>
      <c r="M20" s="12">
        <f t="shared" si="0"/>
        <v>11.130132810801452</v>
      </c>
      <c r="N20">
        <f t="shared" si="1"/>
        <v>13.356159372961741</v>
      </c>
      <c r="O20">
        <f t="shared" si="2"/>
        <v>35.015120165526021</v>
      </c>
      <c r="P20">
        <f t="shared" si="3"/>
        <v>1.0579507764243383</v>
      </c>
      <c r="Q20">
        <f t="shared" si="4"/>
        <v>1.3490885500088647</v>
      </c>
      <c r="R20">
        <f t="shared" si="5"/>
        <v>4.8768473386926088</v>
      </c>
    </row>
    <row r="21" spans="1:18" ht="15.75" customHeight="1" x14ac:dyDescent="0.2">
      <c r="A21" s="3">
        <v>7</v>
      </c>
      <c r="B21" s="3" t="s">
        <v>40</v>
      </c>
      <c r="C21" s="3">
        <v>4</v>
      </c>
      <c r="D21" s="3" t="s">
        <v>41</v>
      </c>
      <c r="E21" s="3" t="s">
        <v>34</v>
      </c>
      <c r="F21" s="3" t="s">
        <v>42</v>
      </c>
      <c r="G21" s="4">
        <v>53</v>
      </c>
      <c r="H21" s="5">
        <v>3</v>
      </c>
      <c r="I21" s="5">
        <v>3</v>
      </c>
      <c r="J21" s="6">
        <v>1.9119999999999999</v>
      </c>
      <c r="K21" s="6">
        <v>24.033000000000001</v>
      </c>
      <c r="L21" s="9">
        <v>5</v>
      </c>
      <c r="M21" s="12">
        <f t="shared" si="0"/>
        <v>18.687998208336058</v>
      </c>
      <c r="N21">
        <f t="shared" si="1"/>
        <v>22.425597850003268</v>
      </c>
      <c r="O21">
        <f t="shared" si="2"/>
        <v>33.741843068597802</v>
      </c>
      <c r="P21">
        <f t="shared" si="3"/>
        <v>2.1112939888922431</v>
      </c>
      <c r="Q21">
        <f t="shared" si="4"/>
        <v>2.6923015792320912</v>
      </c>
      <c r="R21">
        <f t="shared" si="5"/>
        <v>4.6418389432530676</v>
      </c>
    </row>
    <row r="22" spans="1:18" ht="15.75" customHeight="1" x14ac:dyDescent="0.2">
      <c r="A22" s="3">
        <v>20</v>
      </c>
      <c r="B22" s="3" t="s">
        <v>45</v>
      </c>
      <c r="C22" s="3">
        <v>5</v>
      </c>
      <c r="D22" s="3" t="s">
        <v>41</v>
      </c>
      <c r="E22" s="3" t="s">
        <v>34</v>
      </c>
      <c r="F22" s="3" t="s">
        <v>17</v>
      </c>
      <c r="G22" s="4">
        <v>28</v>
      </c>
      <c r="H22" s="5">
        <f>(4/2)*1.5</f>
        <v>3</v>
      </c>
      <c r="I22" s="5">
        <v>2.8</v>
      </c>
      <c r="J22" s="6">
        <v>7.5190000000000001</v>
      </c>
      <c r="K22" s="6">
        <v>34.341999999999999</v>
      </c>
      <c r="L22" s="7">
        <v>5.75</v>
      </c>
      <c r="M22" s="12">
        <f t="shared" si="0"/>
        <v>14.02654350274349</v>
      </c>
      <c r="N22">
        <f t="shared" si="1"/>
        <v>16.831852203292186</v>
      </c>
      <c r="O22">
        <f t="shared" si="2"/>
        <v>17.825879356995063</v>
      </c>
      <c r="P22">
        <f t="shared" si="3"/>
        <v>1.4401217741547623</v>
      </c>
      <c r="Q22">
        <f t="shared" si="4"/>
        <v>1.8364292927664256</v>
      </c>
      <c r="R22">
        <f t="shared" si="5"/>
        <v>1.9824380134875375</v>
      </c>
    </row>
    <row r="23" spans="1:18" ht="15.75" customHeight="1" x14ac:dyDescent="0.2">
      <c r="A23" s="3">
        <v>6</v>
      </c>
      <c r="B23" s="3" t="s">
        <v>50</v>
      </c>
      <c r="C23" s="3">
        <v>6</v>
      </c>
      <c r="D23" s="3" t="s">
        <v>41</v>
      </c>
      <c r="E23" s="3" t="s">
        <v>34</v>
      </c>
      <c r="F23" s="3" t="s">
        <v>17</v>
      </c>
      <c r="G23" s="4">
        <v>35</v>
      </c>
      <c r="H23" s="5">
        <v>3.375</v>
      </c>
      <c r="I23" s="5">
        <v>2.8</v>
      </c>
      <c r="J23" s="6">
        <v>5.327</v>
      </c>
      <c r="K23" s="6">
        <v>49.82</v>
      </c>
      <c r="L23" s="7">
        <v>6.5</v>
      </c>
      <c r="M23" s="12">
        <f t="shared" si="0"/>
        <v>9.14839628809953</v>
      </c>
      <c r="N23">
        <f t="shared" si="1"/>
        <v>10.978075545719435</v>
      </c>
      <c r="O23">
        <f t="shared" si="2"/>
        <v>22.282349196243832</v>
      </c>
      <c r="P23">
        <f t="shared" si="3"/>
        <v>0.81456352326240167</v>
      </c>
      <c r="Q23">
        <f t="shared" si="4"/>
        <v>1.0387234897660451</v>
      </c>
      <c r="R23">
        <f t="shared" si="5"/>
        <v>2.6693957669346537</v>
      </c>
    </row>
    <row r="24" spans="1:18" ht="15.75" customHeight="1" x14ac:dyDescent="0.2">
      <c r="A24" s="3">
        <v>9</v>
      </c>
      <c r="B24" s="3" t="s">
        <v>51</v>
      </c>
      <c r="C24" s="3">
        <v>12</v>
      </c>
      <c r="D24" s="3" t="s">
        <v>37</v>
      </c>
      <c r="E24" s="3" t="s">
        <v>34</v>
      </c>
      <c r="F24" s="3" t="s">
        <v>17</v>
      </c>
      <c r="G24" s="4">
        <v>60</v>
      </c>
      <c r="H24" s="5">
        <v>2.1</v>
      </c>
      <c r="I24" s="10" t="s">
        <v>52</v>
      </c>
      <c r="J24" s="6">
        <v>5.0460000000000003</v>
      </c>
      <c r="K24" s="6">
        <v>87.114999999999995</v>
      </c>
      <c r="L24" s="9">
        <v>8.1999999999999993</v>
      </c>
      <c r="M24" s="12">
        <f t="shared" si="0"/>
        <v>0.6887364075909479</v>
      </c>
      <c r="N24">
        <f t="shared" si="1"/>
        <v>0.82648368910913739</v>
      </c>
      <c r="O24">
        <f t="shared" si="2"/>
        <v>38.198312907846571</v>
      </c>
      <c r="P24">
        <f t="shared" si="3"/>
        <v>2.5894193409145908E-2</v>
      </c>
      <c r="Q24">
        <f t="shared" si="4"/>
        <v>3.3020023821960932E-2</v>
      </c>
      <c r="R24">
        <f t="shared" si="5"/>
        <v>5.4767625085060816</v>
      </c>
    </row>
    <row r="25" spans="1:18" ht="15.75" customHeight="1" x14ac:dyDescent="0.2">
      <c r="A25" s="3">
        <v>27</v>
      </c>
      <c r="B25" s="3" t="s">
        <v>53</v>
      </c>
      <c r="C25" s="3">
        <v>7</v>
      </c>
      <c r="D25" s="3" t="s">
        <v>54</v>
      </c>
      <c r="E25" s="3" t="s">
        <v>55</v>
      </c>
      <c r="F25" s="3" t="s">
        <v>27</v>
      </c>
      <c r="G25" s="4">
        <v>22</v>
      </c>
      <c r="H25" s="5">
        <f>(5.1/2)*1.5</f>
        <v>3.8249999999999997</v>
      </c>
      <c r="I25" s="5">
        <v>1.6</v>
      </c>
      <c r="J25" s="6">
        <v>1.907</v>
      </c>
      <c r="K25" s="6">
        <v>4.2809999999999997</v>
      </c>
      <c r="L25" s="7">
        <v>0.75</v>
      </c>
      <c r="M25" s="12">
        <f t="shared" si="0"/>
        <v>16.698527759935022</v>
      </c>
      <c r="N25">
        <f t="shared" si="1"/>
        <v>20.038233311922024</v>
      </c>
      <c r="O25">
        <f t="shared" si="2"/>
        <v>14.006048066210408</v>
      </c>
      <c r="P25">
        <f t="shared" si="3"/>
        <v>1.8170598963613811</v>
      </c>
      <c r="Q25">
        <f t="shared" si="4"/>
        <v>2.317097123503788</v>
      </c>
      <c r="R25">
        <f t="shared" si="5"/>
        <v>1.4373167367843305</v>
      </c>
    </row>
    <row r="26" spans="1:18" ht="15.75" customHeight="1" x14ac:dyDescent="0.2">
      <c r="A26" s="3">
        <v>14</v>
      </c>
      <c r="B26" s="3" t="s">
        <v>56</v>
      </c>
      <c r="C26" s="3" t="s">
        <v>57</v>
      </c>
      <c r="D26" s="3" t="s">
        <v>58</v>
      </c>
      <c r="E26" s="3" t="s">
        <v>55</v>
      </c>
      <c r="F26" s="3" t="s">
        <v>27</v>
      </c>
      <c r="G26" s="4">
        <v>29</v>
      </c>
      <c r="H26" s="5">
        <f>1.4/2*1.5</f>
        <v>1.0499999999999998</v>
      </c>
      <c r="I26" s="5">
        <v>2</v>
      </c>
      <c r="J26" s="6">
        <v>3.57</v>
      </c>
      <c r="K26" s="6">
        <v>12.497</v>
      </c>
      <c r="L26" s="9">
        <v>1.25</v>
      </c>
      <c r="M26" s="12">
        <f t="shared" si="0"/>
        <v>9.3996384736869505</v>
      </c>
      <c r="N26">
        <f t="shared" si="1"/>
        <v>11.27956616842434</v>
      </c>
      <c r="O26">
        <f t="shared" si="2"/>
        <v>18.462517905459176</v>
      </c>
      <c r="P26">
        <f t="shared" si="3"/>
        <v>0.84452634077612554</v>
      </c>
      <c r="Q26">
        <f t="shared" si="4"/>
        <v>1.0769317835114203</v>
      </c>
      <c r="R26">
        <f t="shared" si="5"/>
        <v>2.0773973446698695</v>
      </c>
    </row>
    <row r="27" spans="1:18" ht="15.75" customHeight="1" x14ac:dyDescent="0.2">
      <c r="A27" s="3">
        <v>25</v>
      </c>
      <c r="B27" s="3" t="s">
        <v>53</v>
      </c>
      <c r="C27" s="3">
        <v>6</v>
      </c>
      <c r="D27" s="3" t="s">
        <v>54</v>
      </c>
      <c r="E27" s="3" t="s">
        <v>55</v>
      </c>
      <c r="F27" s="3" t="s">
        <v>27</v>
      </c>
      <c r="G27" s="4">
        <v>20</v>
      </c>
      <c r="H27" s="5">
        <f>(5.6/2)*1.5</f>
        <v>4.1999999999999993</v>
      </c>
      <c r="I27" s="5">
        <v>1.5</v>
      </c>
      <c r="J27" s="6">
        <v>2.2730000000000001</v>
      </c>
      <c r="K27" s="6">
        <v>5.1180000000000003</v>
      </c>
      <c r="L27" s="7">
        <v>1.25</v>
      </c>
      <c r="M27" s="12">
        <f t="shared" si="0"/>
        <v>23.260757911697212</v>
      </c>
      <c r="N27">
        <f t="shared" si="1"/>
        <v>27.912909494036654</v>
      </c>
      <c r="O27">
        <f t="shared" si="2"/>
        <v>12.732770969282189</v>
      </c>
      <c r="P27">
        <f t="shared" si="3"/>
        <v>2.8268112734703794</v>
      </c>
      <c r="Q27">
        <f t="shared" si="4"/>
        <v>3.6047222678583721</v>
      </c>
      <c r="R27">
        <f t="shared" si="5"/>
        <v>1.265791677404519</v>
      </c>
    </row>
    <row r="28" spans="1:18" ht="15.75" customHeight="1" x14ac:dyDescent="0.2">
      <c r="A28" s="3">
        <v>16</v>
      </c>
      <c r="B28" s="3" t="s">
        <v>32</v>
      </c>
      <c r="C28" s="3">
        <v>7</v>
      </c>
      <c r="D28" s="3" t="s">
        <v>59</v>
      </c>
      <c r="E28" s="3" t="s">
        <v>55</v>
      </c>
      <c r="F28" s="3" t="s">
        <v>17</v>
      </c>
      <c r="G28" s="4">
        <v>70</v>
      </c>
      <c r="H28" s="5">
        <f>(3.2/2)*1.5</f>
        <v>2.4000000000000004</v>
      </c>
      <c r="I28" s="5">
        <v>1.8</v>
      </c>
      <c r="J28" s="6">
        <v>1.613</v>
      </c>
      <c r="K28" s="6">
        <v>21.036999999999999</v>
      </c>
      <c r="L28" s="7">
        <v>2.5</v>
      </c>
      <c r="M28" s="12">
        <f t="shared" si="0"/>
        <v>10.833621723483891</v>
      </c>
      <c r="N28">
        <f t="shared" si="1"/>
        <v>13.000346068180669</v>
      </c>
      <c r="O28">
        <f t="shared" si="2"/>
        <v>44.564698392487664</v>
      </c>
      <c r="P28">
        <f t="shared" si="3"/>
        <v>1.0205396655854748</v>
      </c>
      <c r="Q28">
        <f t="shared" si="4"/>
        <v>1.3013822649901929</v>
      </c>
      <c r="R28">
        <f t="shared" si="5"/>
        <v>6.7264558345224765</v>
      </c>
    </row>
    <row r="29" spans="1:18" ht="15.75" customHeight="1" x14ac:dyDescent="0.2">
      <c r="A29" s="3">
        <v>17</v>
      </c>
      <c r="B29" s="3" t="s">
        <v>60</v>
      </c>
      <c r="C29" s="3">
        <v>3</v>
      </c>
      <c r="D29" s="3" t="s">
        <v>61</v>
      </c>
      <c r="E29" s="3" t="s">
        <v>55</v>
      </c>
      <c r="F29" s="3" t="s">
        <v>17</v>
      </c>
      <c r="G29" s="4">
        <v>90</v>
      </c>
      <c r="H29" s="5">
        <f>(3.5/2)*1.5</f>
        <v>2.625</v>
      </c>
      <c r="I29" s="5">
        <v>1.8</v>
      </c>
      <c r="J29" s="6">
        <v>1.0760000000000001</v>
      </c>
      <c r="K29" s="6">
        <v>17.658000000000001</v>
      </c>
      <c r="L29" s="7">
        <v>3.25</v>
      </c>
      <c r="M29" s="12">
        <f t="shared" si="0"/>
        <v>17.015713969136524</v>
      </c>
      <c r="N29">
        <f t="shared" si="1"/>
        <v>20.418856762963827</v>
      </c>
      <c r="O29">
        <f t="shared" si="2"/>
        <v>57.297469361769849</v>
      </c>
      <c r="P29">
        <f t="shared" si="3"/>
        <v>1.8632247088413585</v>
      </c>
      <c r="Q29">
        <f t="shared" si="4"/>
        <v>2.3759660437956516</v>
      </c>
      <c r="R29">
        <f t="shared" si="5"/>
        <v>9.4039920698535351</v>
      </c>
    </row>
    <row r="30" spans="1:18" ht="15.75" customHeight="1" x14ac:dyDescent="0.2">
      <c r="A30" s="3">
        <v>18</v>
      </c>
      <c r="B30" s="3" t="s">
        <v>38</v>
      </c>
      <c r="C30" s="3">
        <v>9</v>
      </c>
      <c r="D30" s="3" t="s">
        <v>59</v>
      </c>
      <c r="E30" s="3" t="s">
        <v>55</v>
      </c>
      <c r="F30" s="3" t="s">
        <v>17</v>
      </c>
      <c r="G30" s="4">
        <v>60</v>
      </c>
      <c r="H30" s="5">
        <f>(2.2/2)*1.5</f>
        <v>1.6500000000000001</v>
      </c>
      <c r="I30" s="5">
        <v>1.8</v>
      </c>
      <c r="J30" s="6">
        <v>1.8819999999999999</v>
      </c>
      <c r="K30" s="6">
        <v>18.376999999999999</v>
      </c>
      <c r="L30" s="7">
        <v>4</v>
      </c>
      <c r="M30" s="12">
        <f t="shared" si="0"/>
        <v>20.06763174803195</v>
      </c>
      <c r="N30">
        <f t="shared" si="1"/>
        <v>24.081158097638337</v>
      </c>
      <c r="O30">
        <f t="shared" si="2"/>
        <v>38.198312907846571</v>
      </c>
      <c r="P30">
        <f t="shared" si="3"/>
        <v>2.3216308354128548</v>
      </c>
      <c r="Q30">
        <f t="shared" si="4"/>
        <v>2.9605210820760641</v>
      </c>
      <c r="R30">
        <f t="shared" si="5"/>
        <v>5.4767625085060816</v>
      </c>
    </row>
    <row r="31" spans="1:18" ht="15.75" customHeight="1" x14ac:dyDescent="0.2">
      <c r="A31" s="3">
        <v>24</v>
      </c>
      <c r="B31" s="3" t="s">
        <v>53</v>
      </c>
      <c r="C31" s="3">
        <v>6</v>
      </c>
      <c r="D31" s="3" t="s">
        <v>54</v>
      </c>
      <c r="E31" s="3" t="s">
        <v>55</v>
      </c>
      <c r="F31" s="3" t="s">
        <v>29</v>
      </c>
      <c r="G31" s="4">
        <v>65</v>
      </c>
      <c r="H31" s="5">
        <f>(4.3/2)*1.5</f>
        <v>3.2249999999999996</v>
      </c>
      <c r="I31" s="5">
        <v>1.4</v>
      </c>
      <c r="J31" s="6">
        <v>0.67700000000000005</v>
      </c>
      <c r="K31" s="6">
        <v>35.296999999999997</v>
      </c>
      <c r="L31" s="7">
        <v>4.5</v>
      </c>
      <c r="M31" s="12">
        <f t="shared" si="0"/>
        <v>10.593805974203924</v>
      </c>
      <c r="N31">
        <f t="shared" si="1"/>
        <v>12.712567169044709</v>
      </c>
      <c r="O31">
        <f t="shared" si="2"/>
        <v>41.381505650167114</v>
      </c>
      <c r="P31">
        <f t="shared" si="3"/>
        <v>0.99053011882056463</v>
      </c>
      <c r="Q31">
        <f t="shared" si="4"/>
        <v>1.2631143825577713</v>
      </c>
      <c r="R31">
        <f t="shared" si="5"/>
        <v>6.0935921600671854</v>
      </c>
    </row>
    <row r="32" spans="1:18" ht="15.75" customHeight="1" x14ac:dyDescent="0.2">
      <c r="A32" s="3">
        <v>15</v>
      </c>
      <c r="B32" s="3" t="s">
        <v>56</v>
      </c>
      <c r="C32" s="3" t="s">
        <v>62</v>
      </c>
      <c r="D32" s="3" t="s">
        <v>58</v>
      </c>
      <c r="E32" s="3" t="s">
        <v>55</v>
      </c>
      <c r="F32" s="3" t="s">
        <v>29</v>
      </c>
      <c r="G32" s="4">
        <v>35</v>
      </c>
      <c r="H32" s="5">
        <f>1.4/2*1.5</f>
        <v>1.0499999999999998</v>
      </c>
      <c r="I32" s="5">
        <v>2.2999999999999998</v>
      </c>
      <c r="J32" s="6">
        <v>6.8840000000000003</v>
      </c>
      <c r="K32" s="6">
        <v>30.311</v>
      </c>
      <c r="L32" s="9">
        <v>5</v>
      </c>
      <c r="M32" s="12">
        <f t="shared" si="0"/>
        <v>14.254507717919859</v>
      </c>
      <c r="N32">
        <f t="shared" si="1"/>
        <v>17.10540926150383</v>
      </c>
      <c r="O32">
        <f t="shared" si="2"/>
        <v>22.282349196243832</v>
      </c>
      <c r="P32">
        <f t="shared" si="3"/>
        <v>1.4714131424289645</v>
      </c>
      <c r="Q32">
        <f t="shared" si="4"/>
        <v>1.8763317415320648</v>
      </c>
      <c r="R32">
        <f t="shared" si="5"/>
        <v>2.6693957669346537</v>
      </c>
    </row>
    <row r="33" spans="1:18" ht="15.75" customHeight="1" x14ac:dyDescent="0.2">
      <c r="A33" s="3">
        <v>26</v>
      </c>
      <c r="B33" s="3" t="s">
        <v>53</v>
      </c>
      <c r="C33" s="3">
        <v>7</v>
      </c>
      <c r="D33" s="3" t="s">
        <v>54</v>
      </c>
      <c r="E33" s="3" t="s">
        <v>55</v>
      </c>
      <c r="F33" s="3" t="s">
        <v>29</v>
      </c>
      <c r="G33" s="4">
        <v>100</v>
      </c>
      <c r="H33" s="5">
        <f>(3.6/2)*1.5</f>
        <v>2.7</v>
      </c>
      <c r="I33" s="5">
        <v>2</v>
      </c>
      <c r="J33" s="6">
        <v>0.71</v>
      </c>
      <c r="K33" s="6">
        <v>41.36</v>
      </c>
      <c r="L33" s="7">
        <v>6.75</v>
      </c>
      <c r="M33" s="12">
        <f t="shared" si="0"/>
        <v>12.778593211857563</v>
      </c>
      <c r="N33">
        <f t="shared" si="1"/>
        <v>15.334311854229075</v>
      </c>
      <c r="O33">
        <f t="shared" si="2"/>
        <v>63.663854846410949</v>
      </c>
      <c r="P33">
        <f t="shared" si="3"/>
        <v>1.2718690321353752</v>
      </c>
      <c r="Q33">
        <f t="shared" si="4"/>
        <v>1.6218750310519798</v>
      </c>
      <c r="R33">
        <f t="shared" si="5"/>
        <v>10.822366609326389</v>
      </c>
    </row>
    <row r="34" spans="1:18" ht="15.75" customHeight="1" x14ac:dyDescent="0.2">
      <c r="A34" s="3">
        <v>28</v>
      </c>
      <c r="B34" s="3" t="s">
        <v>53</v>
      </c>
      <c r="C34" s="3">
        <v>9</v>
      </c>
      <c r="D34" s="3" t="s">
        <v>63</v>
      </c>
      <c r="E34" s="3" t="s">
        <v>55</v>
      </c>
      <c r="F34" s="3" t="s">
        <v>17</v>
      </c>
      <c r="G34" s="4">
        <v>70</v>
      </c>
      <c r="H34" s="5">
        <f>(0.8/2*1.5)</f>
        <v>0.60000000000000009</v>
      </c>
      <c r="I34" s="5">
        <v>3.4</v>
      </c>
      <c r="J34" s="6">
        <v>0.80600000000000005</v>
      </c>
      <c r="K34" s="6">
        <v>20.704000000000001</v>
      </c>
      <c r="L34" s="7">
        <v>8</v>
      </c>
      <c r="M34" s="12">
        <f t="shared" si="0"/>
        <v>35.278194131952304</v>
      </c>
      <c r="N34">
        <f t="shared" si="1"/>
        <v>42.333832958342761</v>
      </c>
      <c r="O34">
        <f t="shared" si="2"/>
        <v>44.564698392487664</v>
      </c>
      <c r="P34">
        <f t="shared" si="3"/>
        <v>4.9257624138608271</v>
      </c>
      <c r="Q34">
        <f t="shared" si="4"/>
        <v>6.2812843666161955</v>
      </c>
      <c r="R34">
        <f t="shared" si="5"/>
        <v>6.7264558345224765</v>
      </c>
    </row>
    <row r="35" spans="1:18" ht="15.75" customHeight="1" x14ac:dyDescent="0.2">
      <c r="A35" s="3">
        <v>29</v>
      </c>
      <c r="B35" s="3" t="s">
        <v>53</v>
      </c>
      <c r="C35" s="3">
        <v>12</v>
      </c>
      <c r="D35" s="3" t="s">
        <v>64</v>
      </c>
      <c r="E35" s="3" t="s">
        <v>55</v>
      </c>
      <c r="F35" s="3" t="s">
        <v>17</v>
      </c>
      <c r="G35" s="4">
        <v>210</v>
      </c>
      <c r="H35" s="5">
        <f>(1.5/2)*1.5</f>
        <v>1.125</v>
      </c>
      <c r="I35" s="5">
        <v>1.5</v>
      </c>
      <c r="J35" s="6">
        <v>0.85</v>
      </c>
      <c r="K35" s="6">
        <v>32.299999999999997</v>
      </c>
      <c r="L35" s="7">
        <v>12.5</v>
      </c>
      <c r="M35" s="12">
        <f t="shared" si="0"/>
        <v>32.955074578718815</v>
      </c>
      <c r="N35">
        <f t="shared" si="1"/>
        <v>39.546089494462578</v>
      </c>
      <c r="O35">
        <f t="shared" si="2"/>
        <v>133.694095177463</v>
      </c>
      <c r="P35">
        <f t="shared" si="3"/>
        <v>4.4980892107373913</v>
      </c>
      <c r="Q35">
        <f t="shared" si="4"/>
        <v>5.7359196536855128</v>
      </c>
      <c r="R35">
        <f t="shared" si="5"/>
        <v>29.103684111095369</v>
      </c>
    </row>
    <row r="36" spans="1:18" ht="15.75" customHeight="1" x14ac:dyDescent="0.2">
      <c r="A36" s="3">
        <v>39</v>
      </c>
      <c r="B36" s="3" t="s">
        <v>10</v>
      </c>
      <c r="C36" s="3" t="s">
        <v>65</v>
      </c>
      <c r="D36" s="3" t="s">
        <v>66</v>
      </c>
      <c r="E36" s="3" t="s">
        <v>23</v>
      </c>
      <c r="F36" s="3" t="s">
        <v>42</v>
      </c>
      <c r="G36" s="4">
        <v>35</v>
      </c>
      <c r="H36" s="5">
        <f>(4/2)*1.5</f>
        <v>3</v>
      </c>
      <c r="I36" s="5">
        <v>0.9</v>
      </c>
      <c r="J36" s="6">
        <v>1.1579999999999999</v>
      </c>
      <c r="K36" s="6">
        <v>6.6669999999999998</v>
      </c>
      <c r="L36" s="7">
        <v>1.5</v>
      </c>
      <c r="M36" s="12">
        <f t="shared" si="0"/>
        <v>21.387787849072964</v>
      </c>
      <c r="N36">
        <f t="shared" si="1"/>
        <v>25.665345418887558</v>
      </c>
      <c r="O36">
        <f t="shared" si="2"/>
        <v>22.282349196243832</v>
      </c>
      <c r="P36">
        <f t="shared" si="3"/>
        <v>2.5274708546202258</v>
      </c>
      <c r="Q36">
        <f t="shared" si="4"/>
        <v>3.2230062744257788</v>
      </c>
      <c r="R36">
        <f t="shared" si="5"/>
        <v>2.6693957669346537</v>
      </c>
    </row>
    <row r="37" spans="1:18" ht="15.75" customHeight="1" x14ac:dyDescent="0.2">
      <c r="A37" s="3">
        <v>35</v>
      </c>
      <c r="B37" s="3" t="s">
        <v>38</v>
      </c>
      <c r="C37" s="3">
        <v>1</v>
      </c>
      <c r="D37" s="3" t="s">
        <v>67</v>
      </c>
      <c r="E37" s="3" t="s">
        <v>23</v>
      </c>
      <c r="F37" s="3" t="s">
        <v>17</v>
      </c>
      <c r="G37" s="4">
        <v>30</v>
      </c>
      <c r="H37" s="5">
        <f>1.9/2*1.5</f>
        <v>1.4249999999999998</v>
      </c>
      <c r="I37" s="5">
        <v>1.3</v>
      </c>
      <c r="J37" s="6">
        <v>2.42</v>
      </c>
      <c r="K37" s="6">
        <v>23.402000000000001</v>
      </c>
      <c r="L37" s="7">
        <v>2.5</v>
      </c>
      <c r="M37" s="12">
        <f t="shared" si="0"/>
        <v>9.627676503388237</v>
      </c>
      <c r="N37">
        <f t="shared" si="1"/>
        <v>11.553211804065883</v>
      </c>
      <c r="O37">
        <f t="shared" si="2"/>
        <v>19.099156453923285</v>
      </c>
      <c r="P37">
        <f t="shared" si="3"/>
        <v>0.87195415565360024</v>
      </c>
      <c r="Q37">
        <f t="shared" si="4"/>
        <v>1.1119074665276225</v>
      </c>
      <c r="R37">
        <f t="shared" si="5"/>
        <v>2.1734546418456397</v>
      </c>
    </row>
    <row r="38" spans="1:18" ht="15.75" customHeight="1" x14ac:dyDescent="0.2">
      <c r="A38" s="3">
        <v>37</v>
      </c>
      <c r="B38" s="3" t="s">
        <v>10</v>
      </c>
      <c r="C38" s="3" t="s">
        <v>68</v>
      </c>
      <c r="D38" s="3" t="s">
        <v>69</v>
      </c>
      <c r="E38" s="3" t="s">
        <v>23</v>
      </c>
      <c r="F38" s="3" t="s">
        <v>27</v>
      </c>
      <c r="G38" s="4">
        <v>40</v>
      </c>
      <c r="H38" s="5">
        <f>4.2/2*1.5</f>
        <v>3.1500000000000004</v>
      </c>
      <c r="I38" s="5">
        <v>0.4</v>
      </c>
      <c r="J38" s="6">
        <v>1.556</v>
      </c>
      <c r="K38" s="6">
        <v>13.863</v>
      </c>
      <c r="L38" s="7">
        <v>2.75</v>
      </c>
      <c r="M38" s="12">
        <f t="shared" si="0"/>
        <v>18.571812592985033</v>
      </c>
      <c r="N38">
        <f t="shared" si="1"/>
        <v>22.28617511158204</v>
      </c>
      <c r="O38">
        <f t="shared" si="2"/>
        <v>25.465541938564378</v>
      </c>
      <c r="P38">
        <f t="shared" si="3"/>
        <v>2.0938105782292364</v>
      </c>
      <c r="Q38">
        <f t="shared" si="4"/>
        <v>2.6700069038405969</v>
      </c>
      <c r="R38">
        <f t="shared" si="5"/>
        <v>3.1895951582873883</v>
      </c>
    </row>
    <row r="39" spans="1:18" ht="15.75" customHeight="1" x14ac:dyDescent="0.2">
      <c r="A39" s="3">
        <v>36</v>
      </c>
      <c r="B39" s="3" t="s">
        <v>10</v>
      </c>
      <c r="C39" s="3" t="s">
        <v>68</v>
      </c>
      <c r="D39" s="3" t="s">
        <v>69</v>
      </c>
      <c r="E39" s="3" t="s">
        <v>23</v>
      </c>
      <c r="F39" s="3" t="s">
        <v>29</v>
      </c>
      <c r="G39" s="4">
        <v>16</v>
      </c>
      <c r="H39" s="5">
        <f>(3.1/2)*1.5</f>
        <v>2.3250000000000002</v>
      </c>
      <c r="I39" s="5">
        <v>1.1000000000000001</v>
      </c>
      <c r="J39" s="6">
        <v>3.5939999999999999</v>
      </c>
      <c r="K39" s="6">
        <v>21.608000000000001</v>
      </c>
      <c r="L39" s="7">
        <v>3</v>
      </c>
      <c r="M39" s="12">
        <f t="shared" si="0"/>
        <v>12.62340859624152</v>
      </c>
      <c r="N39">
        <f t="shared" si="1"/>
        <v>15.148090315489823</v>
      </c>
      <c r="O39">
        <f>G39/1.57075</f>
        <v>10.186216775425752</v>
      </c>
      <c r="P39">
        <f t="shared" si="3"/>
        <v>1.2513165419452414</v>
      </c>
      <c r="Q39">
        <f t="shared" si="4"/>
        <v>1.595666695269675</v>
      </c>
      <c r="R39">
        <f t="shared" si="5"/>
        <v>0.94004552248332895</v>
      </c>
    </row>
    <row r="40" spans="1:18" ht="15.75" customHeight="1" x14ac:dyDescent="0.2">
      <c r="A40" s="3">
        <v>38</v>
      </c>
      <c r="B40" s="3" t="s">
        <v>10</v>
      </c>
      <c r="C40" s="3" t="s">
        <v>70</v>
      </c>
      <c r="D40" s="3" t="s">
        <v>71</v>
      </c>
      <c r="E40" s="3" t="s">
        <v>23</v>
      </c>
      <c r="F40" s="3" t="s">
        <v>42</v>
      </c>
      <c r="G40" s="4">
        <v>33</v>
      </c>
      <c r="H40" s="5">
        <f>(3.6/2)*1.5</f>
        <v>2.7</v>
      </c>
      <c r="I40" s="5">
        <v>1.3</v>
      </c>
      <c r="J40" s="6">
        <v>3.2719999999999998</v>
      </c>
      <c r="K40" s="6">
        <v>37.447000000000003</v>
      </c>
      <c r="L40" s="7">
        <v>10.75</v>
      </c>
      <c r="M40" s="12">
        <f t="shared" si="0"/>
        <v>23.394230069901127</v>
      </c>
      <c r="N40">
        <f t="shared" si="1"/>
        <v>28.07307608388135</v>
      </c>
      <c r="O40">
        <f t="shared" si="2"/>
        <v>21.009072099315613</v>
      </c>
      <c r="P40">
        <f t="shared" si="3"/>
        <v>2.8484592337697419</v>
      </c>
      <c r="Q40">
        <f t="shared" si="4"/>
        <v>3.6323275364792997</v>
      </c>
      <c r="R40">
        <f t="shared" si="5"/>
        <v>2.4679754094859518</v>
      </c>
    </row>
  </sheetData>
  <phoneticPr fontId="6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40"/>
    </sheetView>
  </sheetViews>
  <sheetFormatPr baseColWidth="10" defaultRowHeight="13" x14ac:dyDescent="0.15"/>
  <cols>
    <col min="6" max="6" width="19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78</v>
      </c>
      <c r="H1" t="s">
        <v>79</v>
      </c>
      <c r="I1" t="s">
        <v>80</v>
      </c>
    </row>
    <row r="2" spans="1:9" ht="16" x14ac:dyDescent="0.15">
      <c r="A2" s="3">
        <v>4</v>
      </c>
      <c r="B2" s="3" t="s">
        <v>10</v>
      </c>
      <c r="C2" s="3">
        <v>9</v>
      </c>
      <c r="D2" s="3" t="s">
        <v>11</v>
      </c>
      <c r="E2" s="3" t="s">
        <v>12</v>
      </c>
      <c r="F2" s="3" t="s">
        <v>13</v>
      </c>
      <c r="G2">
        <v>0.97390352547873982</v>
      </c>
      <c r="H2">
        <v>1.2419123122885645</v>
      </c>
      <c r="I2">
        <v>1.5250802244445796</v>
      </c>
    </row>
    <row r="3" spans="1:9" ht="16" x14ac:dyDescent="0.15">
      <c r="A3" s="3">
        <v>1</v>
      </c>
      <c r="B3" s="3" t="s">
        <v>14</v>
      </c>
      <c r="C3" s="3">
        <v>2</v>
      </c>
      <c r="D3" s="3" t="s">
        <v>15</v>
      </c>
      <c r="E3" s="3" t="s">
        <v>16</v>
      </c>
      <c r="F3" s="3" t="s">
        <v>17</v>
      </c>
      <c r="G3">
        <v>0.46544993078677011</v>
      </c>
      <c r="H3">
        <v>0.59353722897121663</v>
      </c>
      <c r="I3">
        <v>0.71271086261885364</v>
      </c>
    </row>
    <row r="4" spans="1:9" ht="16" x14ac:dyDescent="0.15">
      <c r="A4" s="3">
        <v>2</v>
      </c>
      <c r="B4" s="3" t="s">
        <v>14</v>
      </c>
      <c r="C4" s="3">
        <v>3</v>
      </c>
      <c r="D4" s="3" t="s">
        <v>15</v>
      </c>
      <c r="E4" s="3" t="s">
        <v>16</v>
      </c>
      <c r="F4" s="3" t="s">
        <v>17</v>
      </c>
      <c r="G4">
        <v>1.055056544902335</v>
      </c>
      <c r="H4">
        <v>1.3453978540951983</v>
      </c>
      <c r="I4">
        <v>1.7044159375962145</v>
      </c>
    </row>
    <row r="5" spans="1:9" ht="16" x14ac:dyDescent="0.15">
      <c r="A5" s="3">
        <v>3</v>
      </c>
      <c r="B5" s="3" t="s">
        <v>14</v>
      </c>
      <c r="C5" s="3">
        <v>4</v>
      </c>
      <c r="D5" s="3" t="s">
        <v>15</v>
      </c>
      <c r="E5" s="3" t="s">
        <v>16</v>
      </c>
      <c r="F5" s="3" t="s">
        <v>17</v>
      </c>
      <c r="G5">
        <v>0.4706833335893636</v>
      </c>
      <c r="H5">
        <v>0.60021081337220905</v>
      </c>
      <c r="I5">
        <v>1.7044159375962145</v>
      </c>
    </row>
    <row r="6" spans="1:9" ht="16" x14ac:dyDescent="0.15">
      <c r="A6" s="3">
        <v>30</v>
      </c>
      <c r="B6" s="3" t="s">
        <v>18</v>
      </c>
      <c r="C6" s="3">
        <v>3</v>
      </c>
      <c r="D6" s="3" t="s">
        <v>19</v>
      </c>
      <c r="E6" s="3" t="s">
        <v>20</v>
      </c>
      <c r="F6" s="3" t="s">
        <v>17</v>
      </c>
      <c r="G6">
        <v>0.83261583695525287</v>
      </c>
      <c r="H6">
        <v>1.0617436247731811</v>
      </c>
      <c r="I6">
        <v>5.7215165823490572</v>
      </c>
    </row>
    <row r="7" spans="1:9" ht="16" x14ac:dyDescent="0.15">
      <c r="A7" s="3">
        <v>13</v>
      </c>
      <c r="B7" s="3" t="s">
        <v>21</v>
      </c>
      <c r="C7" s="3">
        <v>4</v>
      </c>
      <c r="D7" s="3" t="s">
        <v>22</v>
      </c>
      <c r="E7" s="3" t="s">
        <v>23</v>
      </c>
      <c r="F7" s="3" t="s">
        <v>17</v>
      </c>
      <c r="G7">
        <v>1.2911335853778692</v>
      </c>
      <c r="H7">
        <v>1.6464410021535116</v>
      </c>
      <c r="I7">
        <v>6.0935921600671854</v>
      </c>
    </row>
    <row r="8" spans="1:9" ht="16" x14ac:dyDescent="0.15">
      <c r="A8" s="3">
        <v>32</v>
      </c>
      <c r="B8" s="3" t="s">
        <v>24</v>
      </c>
      <c r="C8" s="3" t="s">
        <v>25</v>
      </c>
      <c r="D8" s="3" t="s">
        <v>26</v>
      </c>
      <c r="E8" s="3" t="s">
        <v>23</v>
      </c>
      <c r="F8" s="3" t="s">
        <v>27</v>
      </c>
      <c r="G8">
        <v>0.51683023176520249</v>
      </c>
      <c r="H8">
        <v>0.65905688951751329</v>
      </c>
      <c r="I8">
        <v>0.64056602891403924</v>
      </c>
    </row>
    <row r="9" spans="1:9" ht="16" x14ac:dyDescent="0.15">
      <c r="A9" s="3">
        <v>31</v>
      </c>
      <c r="B9" s="3" t="s">
        <v>24</v>
      </c>
      <c r="C9" s="3" t="s">
        <v>28</v>
      </c>
      <c r="D9" s="3" t="s">
        <v>26</v>
      </c>
      <c r="E9" s="3" t="s">
        <v>23</v>
      </c>
      <c r="F9" s="3" t="s">
        <v>29</v>
      </c>
      <c r="G9">
        <v>1.237690987263528</v>
      </c>
      <c r="H9">
        <v>1.5782915203388084</v>
      </c>
      <c r="I9">
        <v>1.4373167367843305</v>
      </c>
    </row>
    <row r="10" spans="1:9" ht="16" x14ac:dyDescent="0.15">
      <c r="A10" s="3">
        <v>33</v>
      </c>
      <c r="B10" s="3" t="s">
        <v>73</v>
      </c>
      <c r="C10" s="3" t="s">
        <v>30</v>
      </c>
      <c r="D10" s="3" t="s">
        <v>31</v>
      </c>
      <c r="E10" s="3" t="s">
        <v>23</v>
      </c>
      <c r="F10" s="3" t="s">
        <v>29</v>
      </c>
      <c r="G10">
        <v>0.51479080874465488</v>
      </c>
      <c r="H10">
        <v>0.65645623709874557</v>
      </c>
      <c r="I10">
        <v>0.78673104701796637</v>
      </c>
    </row>
    <row r="11" spans="1:9" ht="16" x14ac:dyDescent="0.15">
      <c r="A11" s="3">
        <v>34</v>
      </c>
      <c r="B11" s="3" t="s">
        <v>73</v>
      </c>
      <c r="C11" s="3" t="s">
        <v>30</v>
      </c>
      <c r="D11" s="3" t="s">
        <v>31</v>
      </c>
      <c r="E11" s="3" t="s">
        <v>23</v>
      </c>
      <c r="F11" s="11" t="s">
        <v>27</v>
      </c>
      <c r="G11">
        <v>0.68629673802868696</v>
      </c>
      <c r="H11">
        <v>0.87515893160190827</v>
      </c>
      <c r="I11">
        <v>2.5681918554884664</v>
      </c>
    </row>
    <row r="12" spans="1:9" ht="16" x14ac:dyDescent="0.15">
      <c r="A12" s="3">
        <v>5</v>
      </c>
      <c r="B12" s="3" t="s">
        <v>32</v>
      </c>
      <c r="C12" s="3">
        <v>4</v>
      </c>
      <c r="D12" s="3" t="s">
        <v>33</v>
      </c>
      <c r="E12" s="3" t="s">
        <v>34</v>
      </c>
      <c r="F12" s="3" t="s">
        <v>17</v>
      </c>
      <c r="G12">
        <v>1.2519950322504103</v>
      </c>
      <c r="H12">
        <v>1.5965318995139508</v>
      </c>
      <c r="I12">
        <v>10.822366609326389</v>
      </c>
    </row>
    <row r="13" spans="1:9" ht="16" x14ac:dyDescent="0.15">
      <c r="A13" s="3">
        <v>21</v>
      </c>
      <c r="B13" s="3" t="s">
        <v>36</v>
      </c>
      <c r="C13" s="3">
        <v>5</v>
      </c>
      <c r="D13" s="3" t="s">
        <v>37</v>
      </c>
      <c r="E13" s="3" t="s">
        <v>34</v>
      </c>
      <c r="F13" s="3" t="s">
        <v>17</v>
      </c>
      <c r="G13">
        <v>1.8908526342560532</v>
      </c>
      <c r="H13">
        <v>2.4111969058244478</v>
      </c>
      <c r="I13">
        <v>5.4767625085060816</v>
      </c>
    </row>
    <row r="14" spans="1:9" ht="16" x14ac:dyDescent="0.15">
      <c r="A14" s="3">
        <v>10</v>
      </c>
      <c r="B14" s="3" t="s">
        <v>38</v>
      </c>
      <c r="C14" s="3">
        <v>8</v>
      </c>
      <c r="D14" s="3" t="s">
        <v>39</v>
      </c>
      <c r="E14" s="3" t="s">
        <v>34</v>
      </c>
      <c r="F14" s="3" t="s">
        <v>17</v>
      </c>
      <c r="G14">
        <v>0.51447439062514699</v>
      </c>
      <c r="H14">
        <v>0.65605274378737777</v>
      </c>
      <c r="I14">
        <v>0.86253604621773305</v>
      </c>
    </row>
    <row r="15" spans="1:9" ht="16" x14ac:dyDescent="0.15">
      <c r="A15" s="3">
        <v>22</v>
      </c>
      <c r="B15" s="3" t="s">
        <v>36</v>
      </c>
      <c r="C15" s="3">
        <v>6</v>
      </c>
      <c r="D15" s="3" t="s">
        <v>37</v>
      </c>
      <c r="E15" s="3" t="s">
        <v>34</v>
      </c>
      <c r="F15" s="3" t="s">
        <v>17</v>
      </c>
      <c r="G15">
        <v>0.98630542356587692</v>
      </c>
      <c r="H15">
        <v>1.2577270922202775</v>
      </c>
      <c r="I15">
        <v>4.7589804575718526</v>
      </c>
    </row>
    <row r="16" spans="1:9" ht="16" x14ac:dyDescent="0.15">
      <c r="A16" s="3">
        <v>8</v>
      </c>
      <c r="B16" s="3" t="s">
        <v>40</v>
      </c>
      <c r="C16" s="3">
        <v>5</v>
      </c>
      <c r="D16" s="3" t="s">
        <v>41</v>
      </c>
      <c r="E16" s="3" t="s">
        <v>34</v>
      </c>
      <c r="F16" s="3" t="s">
        <v>42</v>
      </c>
      <c r="G16">
        <v>1.9029782194359399</v>
      </c>
      <c r="H16">
        <v>2.4266593342217604</v>
      </c>
      <c r="I16">
        <v>7.1135445405048747</v>
      </c>
    </row>
    <row r="17" spans="1:9" ht="16" x14ac:dyDescent="0.15">
      <c r="A17" s="3">
        <v>12</v>
      </c>
      <c r="B17" s="3" t="s">
        <v>43</v>
      </c>
      <c r="C17" s="3">
        <v>2</v>
      </c>
      <c r="D17" s="3" t="s">
        <v>44</v>
      </c>
      <c r="E17" s="3" t="s">
        <v>34</v>
      </c>
      <c r="F17" s="3" t="s">
        <v>17</v>
      </c>
      <c r="G17">
        <v>1.8237782684660879</v>
      </c>
      <c r="H17">
        <v>2.325664326329417</v>
      </c>
      <c r="I17">
        <v>3.7319767260965242</v>
      </c>
    </row>
    <row r="18" spans="1:9" ht="16" x14ac:dyDescent="0.15">
      <c r="A18" s="3">
        <v>23</v>
      </c>
      <c r="B18" s="3" t="s">
        <v>36</v>
      </c>
      <c r="C18" s="3">
        <v>7</v>
      </c>
      <c r="D18" s="3" t="s">
        <v>37</v>
      </c>
      <c r="E18" s="3" t="s">
        <v>34</v>
      </c>
      <c r="F18" s="3" t="s">
        <v>17</v>
      </c>
      <c r="G18">
        <v>3.5003395519378104</v>
      </c>
      <c r="H18">
        <v>4.4635989838986418</v>
      </c>
      <c r="I18">
        <v>3.1895951582873883</v>
      </c>
    </row>
    <row r="19" spans="1:9" ht="16" x14ac:dyDescent="0.15">
      <c r="A19" s="3">
        <v>19</v>
      </c>
      <c r="B19" s="3" t="s">
        <v>45</v>
      </c>
      <c r="C19" s="3">
        <v>14</v>
      </c>
      <c r="D19" s="3" t="s">
        <v>46</v>
      </c>
      <c r="E19" s="3" t="s">
        <v>34</v>
      </c>
      <c r="F19" s="3" t="s">
        <v>17</v>
      </c>
      <c r="G19">
        <v>1.1717984630655467</v>
      </c>
      <c r="H19">
        <v>1.4942660137579395</v>
      </c>
      <c r="I19">
        <v>1.8886026461614143</v>
      </c>
    </row>
    <row r="20" spans="1:9" ht="16" x14ac:dyDescent="0.15">
      <c r="A20" s="3">
        <v>11</v>
      </c>
      <c r="B20" s="3" t="s">
        <v>47</v>
      </c>
      <c r="C20" s="3">
        <v>4</v>
      </c>
      <c r="D20" s="3" t="s">
        <v>48</v>
      </c>
      <c r="E20" s="3" t="s">
        <v>34</v>
      </c>
      <c r="F20" s="3" t="s">
        <v>17</v>
      </c>
      <c r="G20">
        <v>1.0579507764243383</v>
      </c>
      <c r="H20">
        <v>1.3490885500088647</v>
      </c>
      <c r="I20">
        <v>4.8768473386926088</v>
      </c>
    </row>
    <row r="21" spans="1:9" ht="16" x14ac:dyDescent="0.15">
      <c r="A21" s="3">
        <v>7</v>
      </c>
      <c r="B21" s="3" t="s">
        <v>40</v>
      </c>
      <c r="C21" s="3">
        <v>4</v>
      </c>
      <c r="D21" s="3" t="s">
        <v>41</v>
      </c>
      <c r="E21" s="3" t="s">
        <v>34</v>
      </c>
      <c r="F21" s="3" t="s">
        <v>42</v>
      </c>
      <c r="G21">
        <v>2.1112939888922431</v>
      </c>
      <c r="H21">
        <v>2.6923015792320912</v>
      </c>
      <c r="I21">
        <v>4.6418389432530676</v>
      </c>
    </row>
    <row r="22" spans="1:9" ht="16" x14ac:dyDescent="0.15">
      <c r="A22" s="3">
        <v>20</v>
      </c>
      <c r="B22" s="3" t="s">
        <v>45</v>
      </c>
      <c r="C22" s="3">
        <v>5</v>
      </c>
      <c r="D22" s="3" t="s">
        <v>41</v>
      </c>
      <c r="E22" s="3" t="s">
        <v>34</v>
      </c>
      <c r="F22" s="3" t="s">
        <v>17</v>
      </c>
      <c r="G22">
        <v>1.4401217741547623</v>
      </c>
      <c r="H22">
        <v>1.8364292927664256</v>
      </c>
      <c r="I22">
        <v>1.9824380134875375</v>
      </c>
    </row>
    <row r="23" spans="1:9" ht="16" x14ac:dyDescent="0.15">
      <c r="A23" s="3">
        <v>6</v>
      </c>
      <c r="B23" s="3" t="s">
        <v>50</v>
      </c>
      <c r="C23" s="3">
        <v>6</v>
      </c>
      <c r="D23" s="3" t="s">
        <v>41</v>
      </c>
      <c r="E23" s="3" t="s">
        <v>34</v>
      </c>
      <c r="F23" s="3" t="s">
        <v>17</v>
      </c>
      <c r="G23">
        <v>0.81456352326240167</v>
      </c>
      <c r="H23">
        <v>1.0387234897660451</v>
      </c>
      <c r="I23">
        <v>2.6693957669346537</v>
      </c>
    </row>
    <row r="24" spans="1:9" ht="16" x14ac:dyDescent="0.15">
      <c r="A24" s="3">
        <v>9</v>
      </c>
      <c r="B24" s="3" t="s">
        <v>51</v>
      </c>
      <c r="C24" s="3">
        <v>12</v>
      </c>
      <c r="D24" s="3" t="s">
        <v>37</v>
      </c>
      <c r="E24" s="3" t="s">
        <v>34</v>
      </c>
      <c r="F24" s="3" t="s">
        <v>17</v>
      </c>
      <c r="G24">
        <v>2.5894193409145908E-2</v>
      </c>
      <c r="H24">
        <v>3.3020023821960932E-2</v>
      </c>
      <c r="I24">
        <v>5.4767625085060816</v>
      </c>
    </row>
    <row r="25" spans="1:9" ht="16" x14ac:dyDescent="0.15">
      <c r="A25" s="3">
        <v>27</v>
      </c>
      <c r="B25" s="3" t="s">
        <v>53</v>
      </c>
      <c r="C25" s="3">
        <v>7</v>
      </c>
      <c r="D25" s="3" t="s">
        <v>54</v>
      </c>
      <c r="E25" s="3" t="s">
        <v>55</v>
      </c>
      <c r="F25" s="3" t="s">
        <v>27</v>
      </c>
      <c r="G25">
        <v>1.8170598963613811</v>
      </c>
      <c r="H25">
        <v>2.317097123503788</v>
      </c>
      <c r="I25">
        <v>1.4373167367843305</v>
      </c>
    </row>
    <row r="26" spans="1:9" ht="16" x14ac:dyDescent="0.15">
      <c r="A26" s="3">
        <v>14</v>
      </c>
      <c r="B26" s="3" t="s">
        <v>56</v>
      </c>
      <c r="C26" s="3" t="s">
        <v>57</v>
      </c>
      <c r="D26" s="3" t="s">
        <v>58</v>
      </c>
      <c r="E26" s="3" t="s">
        <v>55</v>
      </c>
      <c r="F26" s="3" t="s">
        <v>27</v>
      </c>
      <c r="G26">
        <v>0.84452634077612554</v>
      </c>
      <c r="H26">
        <v>1.0769317835114203</v>
      </c>
      <c r="I26">
        <v>2.0773973446698695</v>
      </c>
    </row>
    <row r="27" spans="1:9" ht="16" x14ac:dyDescent="0.15">
      <c r="A27" s="3">
        <v>25</v>
      </c>
      <c r="B27" s="3" t="s">
        <v>53</v>
      </c>
      <c r="C27" s="3">
        <v>6</v>
      </c>
      <c r="D27" s="3" t="s">
        <v>54</v>
      </c>
      <c r="E27" s="3" t="s">
        <v>55</v>
      </c>
      <c r="F27" s="3" t="s">
        <v>27</v>
      </c>
      <c r="G27">
        <v>2.8268112734703794</v>
      </c>
      <c r="H27">
        <v>3.6047222678583721</v>
      </c>
      <c r="I27">
        <v>1.265791677404519</v>
      </c>
    </row>
    <row r="28" spans="1:9" ht="16" x14ac:dyDescent="0.15">
      <c r="A28" s="3">
        <v>16</v>
      </c>
      <c r="B28" s="3" t="s">
        <v>32</v>
      </c>
      <c r="C28" s="3">
        <v>7</v>
      </c>
      <c r="D28" s="3" t="s">
        <v>59</v>
      </c>
      <c r="E28" s="3" t="s">
        <v>55</v>
      </c>
      <c r="F28" s="3" t="s">
        <v>17</v>
      </c>
      <c r="G28">
        <v>1.0205396655854748</v>
      </c>
      <c r="H28">
        <v>1.3013822649901929</v>
      </c>
      <c r="I28">
        <v>6.7264558345224765</v>
      </c>
    </row>
    <row r="29" spans="1:9" ht="16" x14ac:dyDescent="0.15">
      <c r="A29" s="3">
        <v>17</v>
      </c>
      <c r="B29" s="3" t="s">
        <v>60</v>
      </c>
      <c r="C29" s="3">
        <v>3</v>
      </c>
      <c r="D29" s="3" t="s">
        <v>61</v>
      </c>
      <c r="E29" s="3" t="s">
        <v>55</v>
      </c>
      <c r="F29" s="3" t="s">
        <v>17</v>
      </c>
      <c r="G29">
        <v>1.8632247088413585</v>
      </c>
      <c r="H29">
        <v>2.3759660437956516</v>
      </c>
      <c r="I29">
        <v>9.4039920698535351</v>
      </c>
    </row>
    <row r="30" spans="1:9" ht="16" x14ac:dyDescent="0.15">
      <c r="A30" s="3">
        <v>18</v>
      </c>
      <c r="B30" s="3" t="s">
        <v>38</v>
      </c>
      <c r="C30" s="3">
        <v>9</v>
      </c>
      <c r="D30" s="3" t="s">
        <v>59</v>
      </c>
      <c r="E30" s="3" t="s">
        <v>55</v>
      </c>
      <c r="F30" s="3" t="s">
        <v>17</v>
      </c>
      <c r="G30">
        <v>2.3216308354128548</v>
      </c>
      <c r="H30">
        <v>2.9605210820760641</v>
      </c>
      <c r="I30">
        <v>5.4767625085060816</v>
      </c>
    </row>
    <row r="31" spans="1:9" ht="16" x14ac:dyDescent="0.15">
      <c r="A31" s="3">
        <v>24</v>
      </c>
      <c r="B31" s="3" t="s">
        <v>53</v>
      </c>
      <c r="C31" s="3">
        <v>6</v>
      </c>
      <c r="D31" s="3" t="s">
        <v>54</v>
      </c>
      <c r="E31" s="3" t="s">
        <v>55</v>
      </c>
      <c r="F31" s="3" t="s">
        <v>29</v>
      </c>
      <c r="G31">
        <v>0.99053011882056463</v>
      </c>
      <c r="H31">
        <v>1.2631143825577713</v>
      </c>
      <c r="I31">
        <v>6.0935921600671854</v>
      </c>
    </row>
    <row r="32" spans="1:9" ht="16" x14ac:dyDescent="0.15">
      <c r="A32" s="3">
        <v>15</v>
      </c>
      <c r="B32" s="3" t="s">
        <v>56</v>
      </c>
      <c r="C32" s="3" t="s">
        <v>62</v>
      </c>
      <c r="D32" s="3" t="s">
        <v>58</v>
      </c>
      <c r="E32" s="3" t="s">
        <v>55</v>
      </c>
      <c r="F32" s="3" t="s">
        <v>29</v>
      </c>
      <c r="G32">
        <v>1.4714131424289645</v>
      </c>
      <c r="H32">
        <v>1.8763317415320648</v>
      </c>
      <c r="I32">
        <v>2.6693957669346537</v>
      </c>
    </row>
    <row r="33" spans="1:9" ht="16" x14ac:dyDescent="0.15">
      <c r="A33" s="3">
        <v>26</v>
      </c>
      <c r="B33" s="3" t="s">
        <v>53</v>
      </c>
      <c r="C33" s="3">
        <v>7</v>
      </c>
      <c r="D33" s="3" t="s">
        <v>54</v>
      </c>
      <c r="E33" s="3" t="s">
        <v>55</v>
      </c>
      <c r="F33" s="3" t="s">
        <v>29</v>
      </c>
      <c r="G33">
        <v>1.2718690321353752</v>
      </c>
      <c r="H33">
        <v>1.6218750310519798</v>
      </c>
      <c r="I33">
        <v>10.822366609326389</v>
      </c>
    </row>
    <row r="34" spans="1:9" ht="16" x14ac:dyDescent="0.15">
      <c r="A34" s="3">
        <v>28</v>
      </c>
      <c r="B34" s="3" t="s">
        <v>53</v>
      </c>
      <c r="C34" s="3">
        <v>9</v>
      </c>
      <c r="D34" s="3" t="s">
        <v>63</v>
      </c>
      <c r="E34" s="3" t="s">
        <v>55</v>
      </c>
      <c r="F34" s="3" t="s">
        <v>17</v>
      </c>
      <c r="G34">
        <v>4.9257624138608271</v>
      </c>
      <c r="H34">
        <v>6.2812843666161955</v>
      </c>
      <c r="I34">
        <v>6.7264558345224765</v>
      </c>
    </row>
    <row r="35" spans="1:9" ht="16" x14ac:dyDescent="0.15">
      <c r="A35" s="3">
        <v>29</v>
      </c>
      <c r="B35" s="3" t="s">
        <v>53</v>
      </c>
      <c r="C35" s="3">
        <v>12</v>
      </c>
      <c r="D35" s="3" t="s">
        <v>64</v>
      </c>
      <c r="E35" s="3" t="s">
        <v>55</v>
      </c>
      <c r="F35" s="3" t="s">
        <v>17</v>
      </c>
      <c r="G35">
        <v>4.4980892107373913</v>
      </c>
      <c r="H35">
        <v>5.7359196536855128</v>
      </c>
      <c r="I35">
        <v>29.103684111095369</v>
      </c>
    </row>
    <row r="36" spans="1:9" ht="16" x14ac:dyDescent="0.15">
      <c r="A36" s="3">
        <v>39</v>
      </c>
      <c r="B36" s="3" t="s">
        <v>10</v>
      </c>
      <c r="C36" s="3" t="s">
        <v>65</v>
      </c>
      <c r="D36" s="3" t="s">
        <v>66</v>
      </c>
      <c r="E36" s="3" t="s">
        <v>23</v>
      </c>
      <c r="F36" s="3" t="s">
        <v>42</v>
      </c>
      <c r="G36">
        <v>2.5274708546202258</v>
      </c>
      <c r="H36">
        <v>3.2230062744257788</v>
      </c>
      <c r="I36">
        <v>2.6693957669346537</v>
      </c>
    </row>
    <row r="37" spans="1:9" ht="16" x14ac:dyDescent="0.15">
      <c r="A37" s="3">
        <v>35</v>
      </c>
      <c r="B37" s="3" t="s">
        <v>38</v>
      </c>
      <c r="C37" s="3">
        <v>1</v>
      </c>
      <c r="D37" s="3" t="s">
        <v>67</v>
      </c>
      <c r="E37" s="3" t="s">
        <v>23</v>
      </c>
      <c r="F37" s="3" t="s">
        <v>17</v>
      </c>
      <c r="G37">
        <v>0.87195415565360024</v>
      </c>
      <c r="H37">
        <v>1.1119074665276225</v>
      </c>
      <c r="I37">
        <v>2.1734546418456397</v>
      </c>
    </row>
    <row r="38" spans="1:9" ht="16" x14ac:dyDescent="0.15">
      <c r="A38" s="3">
        <v>37</v>
      </c>
      <c r="B38" s="3" t="s">
        <v>10</v>
      </c>
      <c r="C38" s="3" t="s">
        <v>68</v>
      </c>
      <c r="D38" s="3" t="s">
        <v>69</v>
      </c>
      <c r="E38" s="3" t="s">
        <v>23</v>
      </c>
      <c r="F38" s="3" t="s">
        <v>27</v>
      </c>
      <c r="G38">
        <v>2.0938105782292364</v>
      </c>
      <c r="H38">
        <v>2.6700069038405969</v>
      </c>
      <c r="I38">
        <v>3.1895951582873883</v>
      </c>
    </row>
    <row r="39" spans="1:9" ht="16" x14ac:dyDescent="0.15">
      <c r="A39" s="3">
        <v>36</v>
      </c>
      <c r="B39" s="3" t="s">
        <v>10</v>
      </c>
      <c r="C39" s="3" t="s">
        <v>68</v>
      </c>
      <c r="D39" s="3" t="s">
        <v>69</v>
      </c>
      <c r="E39" s="3" t="s">
        <v>23</v>
      </c>
      <c r="F39" s="3" t="s">
        <v>29</v>
      </c>
      <c r="G39">
        <v>1.2513165419452414</v>
      </c>
      <c r="H39">
        <v>1.595666695269675</v>
      </c>
      <c r="I39">
        <v>0.94004552248332895</v>
      </c>
    </row>
    <row r="40" spans="1:9" ht="16" x14ac:dyDescent="0.15">
      <c r="A40" s="3">
        <v>38</v>
      </c>
      <c r="B40" s="3" t="s">
        <v>10</v>
      </c>
      <c r="C40" s="3" t="s">
        <v>70</v>
      </c>
      <c r="D40" s="3" t="s">
        <v>71</v>
      </c>
      <c r="E40" s="3" t="s">
        <v>23</v>
      </c>
      <c r="F40" s="3" t="s">
        <v>42</v>
      </c>
      <c r="G40">
        <v>2.8484592337697419</v>
      </c>
      <c r="H40">
        <v>3.6323275364792997</v>
      </c>
      <c r="I40">
        <v>2.4679754094859518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A1048576"/>
    </sheetView>
  </sheetViews>
  <sheetFormatPr baseColWidth="10" defaultRowHeight="13" x14ac:dyDescent="0.15"/>
  <cols>
    <col min="1" max="1" width="11" customWidth="1"/>
    <col min="2" max="2" width="12.1640625" customWidth="1"/>
    <col min="3" max="3" width="16.6640625" customWidth="1"/>
    <col min="4" max="4" width="11.5" customWidth="1"/>
    <col min="5" max="5" width="11.1640625" customWidth="1"/>
  </cols>
  <sheetData>
    <row r="1" spans="1:6" ht="16" x14ac:dyDescent="0.2">
      <c r="A1" s="13" t="s">
        <v>6</v>
      </c>
      <c r="B1" s="13" t="s">
        <v>72</v>
      </c>
      <c r="C1" s="13" t="s">
        <v>74</v>
      </c>
      <c r="D1" s="13" t="s">
        <v>7</v>
      </c>
      <c r="E1" s="13" t="s">
        <v>8</v>
      </c>
      <c r="F1" s="14" t="s">
        <v>81</v>
      </c>
    </row>
    <row r="2" spans="1:6" ht="16" x14ac:dyDescent="0.15">
      <c r="A2" s="15">
        <v>23</v>
      </c>
      <c r="B2" s="16">
        <v>2</v>
      </c>
      <c r="C2" s="16">
        <v>0.4</v>
      </c>
      <c r="D2" s="17">
        <v>4.6669999999999998</v>
      </c>
      <c r="E2" s="17">
        <v>25.547999999999998</v>
      </c>
      <c r="F2" s="18">
        <v>3</v>
      </c>
    </row>
    <row r="3" spans="1:6" ht="16" x14ac:dyDescent="0.15">
      <c r="A3" s="15">
        <v>13</v>
      </c>
      <c r="B3" s="16">
        <f>(3.8-0.95)/2 * 1.5</f>
        <v>2.1374999999999997</v>
      </c>
      <c r="C3" s="16">
        <v>0.95</v>
      </c>
      <c r="D3" s="17">
        <v>3.2120000000000002</v>
      </c>
      <c r="E3" s="17">
        <v>25.878</v>
      </c>
      <c r="F3" s="18">
        <v>1.75</v>
      </c>
    </row>
    <row r="4" spans="1:6" ht="16" x14ac:dyDescent="0.15">
      <c r="A4" s="15">
        <v>25</v>
      </c>
      <c r="B4" s="16">
        <f>(3.6-C4)/2 * 1.5</f>
        <v>1.8000000000000003</v>
      </c>
      <c r="C4" s="16">
        <v>1.2</v>
      </c>
      <c r="D4" s="17">
        <v>7.4340000000000002</v>
      </c>
      <c r="E4" s="17">
        <v>25.997</v>
      </c>
      <c r="F4" s="18">
        <v>3.25</v>
      </c>
    </row>
    <row r="5" spans="1:6" ht="16" x14ac:dyDescent="0.15">
      <c r="A5" s="15">
        <v>25</v>
      </c>
      <c r="B5" s="16">
        <f>(4.2-C5)/2 * 1.5</f>
        <v>2.4750000000000001</v>
      </c>
      <c r="C5" s="16">
        <v>0.9</v>
      </c>
      <c r="D5" s="17">
        <v>4.8659999999999997</v>
      </c>
      <c r="E5" s="17">
        <v>56.518000000000001</v>
      </c>
      <c r="F5" s="19">
        <v>5.5</v>
      </c>
    </row>
    <row r="6" spans="1:6" ht="16" x14ac:dyDescent="0.15">
      <c r="A6" s="15">
        <v>62</v>
      </c>
      <c r="B6" s="16">
        <v>0</v>
      </c>
      <c r="C6" s="16">
        <v>4</v>
      </c>
      <c r="D6" s="17">
        <v>2.1680000000000001</v>
      </c>
      <c r="E6" s="17">
        <v>54.246000000000002</v>
      </c>
      <c r="F6" s="18">
        <v>7.75</v>
      </c>
    </row>
    <row r="7" spans="1:6" ht="16" x14ac:dyDescent="0.15">
      <c r="A7" s="15">
        <v>65</v>
      </c>
      <c r="B7" s="16">
        <f>(1.5/2)*1.5</f>
        <v>1.125</v>
      </c>
      <c r="C7" s="16">
        <v>1.2</v>
      </c>
      <c r="D7" s="17">
        <v>3.4529999999999998</v>
      </c>
      <c r="E7" s="17">
        <v>39.972000000000001</v>
      </c>
      <c r="F7" s="18">
        <v>6.5</v>
      </c>
    </row>
    <row r="8" spans="1:6" ht="16" x14ac:dyDescent="0.15">
      <c r="A8" s="15">
        <v>12</v>
      </c>
      <c r="B8" s="16">
        <f>(4.1/2)*1.5</f>
        <v>3.0749999999999997</v>
      </c>
      <c r="C8" s="16">
        <v>0.5</v>
      </c>
      <c r="D8" s="17">
        <v>2.194</v>
      </c>
      <c r="E8" s="17">
        <v>32.646000000000001</v>
      </c>
      <c r="F8" s="18">
        <v>2.5</v>
      </c>
    </row>
    <row r="9" spans="1:6" ht="16" x14ac:dyDescent="0.15">
      <c r="A9" s="15">
        <v>22</v>
      </c>
      <c r="B9" s="16">
        <f>(3/2)*1.5</f>
        <v>2.25</v>
      </c>
      <c r="C9" s="16">
        <v>0.5</v>
      </c>
      <c r="D9" s="17">
        <v>3.54</v>
      </c>
      <c r="E9" s="17">
        <v>23.395</v>
      </c>
      <c r="F9" s="18">
        <v>3.25</v>
      </c>
    </row>
    <row r="10" spans="1:6" ht="16" x14ac:dyDescent="0.15">
      <c r="A10" s="15">
        <v>14</v>
      </c>
      <c r="B10" s="16">
        <f>(1.75/2)*1.5</f>
        <v>1.3125</v>
      </c>
      <c r="C10" s="16">
        <v>0.4</v>
      </c>
      <c r="D10" s="17">
        <v>5.7439999999999998</v>
      </c>
      <c r="E10" s="17">
        <v>39.872999999999998</v>
      </c>
      <c r="F10" s="18">
        <v>3.25</v>
      </c>
    </row>
    <row r="11" spans="1:6" ht="16" x14ac:dyDescent="0.15">
      <c r="A11" s="15">
        <v>34</v>
      </c>
      <c r="B11" s="16">
        <f>(3.5/2)*1.5</f>
        <v>2.625</v>
      </c>
      <c r="C11" s="16">
        <v>0.3</v>
      </c>
      <c r="D11" s="17">
        <v>1.5009999999999999</v>
      </c>
      <c r="E11" s="17">
        <v>39.646999999999998</v>
      </c>
      <c r="F11" s="18">
        <v>4</v>
      </c>
    </row>
    <row r="12" spans="1:6" ht="16" x14ac:dyDescent="0.15">
      <c r="A12" s="15">
        <v>100</v>
      </c>
      <c r="B12" s="16">
        <v>2</v>
      </c>
      <c r="C12" s="16">
        <v>1.7</v>
      </c>
      <c r="D12" s="17">
        <v>1.393</v>
      </c>
      <c r="E12" s="17">
        <v>24.792999999999999</v>
      </c>
      <c r="F12" s="19">
        <v>3.5</v>
      </c>
    </row>
    <row r="13" spans="1:6" ht="16" x14ac:dyDescent="0.15">
      <c r="A13" s="15">
        <v>60</v>
      </c>
      <c r="B13" s="16">
        <f t="shared" ref="B13:B14" si="0">5/2*1.5</f>
        <v>3.75</v>
      </c>
      <c r="C13" s="16">
        <v>3.2</v>
      </c>
      <c r="D13" s="17">
        <v>2.903</v>
      </c>
      <c r="E13" s="17">
        <v>17.475999999999999</v>
      </c>
      <c r="F13" s="18">
        <v>3.25</v>
      </c>
    </row>
    <row r="14" spans="1:6" ht="16" x14ac:dyDescent="0.15">
      <c r="A14" s="15">
        <v>15</v>
      </c>
      <c r="B14" s="16">
        <f t="shared" si="0"/>
        <v>3.75</v>
      </c>
      <c r="C14" s="16">
        <v>2.5</v>
      </c>
      <c r="D14" s="17">
        <v>6.6210000000000004</v>
      </c>
      <c r="E14" s="17">
        <v>39.886000000000003</v>
      </c>
      <c r="F14" s="18">
        <v>3.25</v>
      </c>
    </row>
    <row r="15" spans="1:6" ht="16" x14ac:dyDescent="0.15">
      <c r="A15" s="15">
        <v>54</v>
      </c>
      <c r="B15" s="16" t="s">
        <v>35</v>
      </c>
      <c r="C15" s="16" t="s">
        <v>35</v>
      </c>
      <c r="D15" s="17">
        <v>6.633</v>
      </c>
      <c r="E15" s="17">
        <v>32.265000000000001</v>
      </c>
      <c r="F15" s="18">
        <v>4</v>
      </c>
    </row>
    <row r="16" spans="1:6" ht="16" x14ac:dyDescent="0.15">
      <c r="A16" s="15">
        <v>73</v>
      </c>
      <c r="B16" s="16">
        <v>3.375</v>
      </c>
      <c r="C16" s="16">
        <v>3</v>
      </c>
      <c r="D16" s="17">
        <v>3.7090000000000001</v>
      </c>
      <c r="E16" s="17">
        <v>22.280999999999999</v>
      </c>
      <c r="F16" s="18">
        <v>4.25</v>
      </c>
    </row>
    <row r="17" spans="1:6" ht="16" x14ac:dyDescent="0.15">
      <c r="A17" s="15">
        <v>45</v>
      </c>
      <c r="B17" s="16">
        <f>(4/2)*1.5</f>
        <v>3</v>
      </c>
      <c r="C17" s="16">
        <v>2</v>
      </c>
      <c r="D17" s="17">
        <v>3.6459999999999999</v>
      </c>
      <c r="E17" s="17">
        <v>25.303999999999998</v>
      </c>
      <c r="F17" s="18">
        <v>4.75</v>
      </c>
    </row>
    <row r="18" spans="1:6" ht="16" x14ac:dyDescent="0.15">
      <c r="A18" s="15">
        <v>40</v>
      </c>
      <c r="B18" s="16" t="s">
        <v>35</v>
      </c>
      <c r="C18" s="16" t="s">
        <v>35</v>
      </c>
      <c r="D18" s="17">
        <v>1.365</v>
      </c>
      <c r="E18" s="17">
        <v>16.169</v>
      </c>
      <c r="F18" s="18">
        <v>4.75</v>
      </c>
    </row>
    <row r="19" spans="1:6" ht="16" x14ac:dyDescent="0.15">
      <c r="A19" s="15">
        <v>27</v>
      </c>
      <c r="B19" s="16">
        <f>(5.8/2)*1.5</f>
        <v>4.3499999999999996</v>
      </c>
      <c r="C19" s="16">
        <v>1.8</v>
      </c>
      <c r="D19" s="17">
        <v>7.335</v>
      </c>
      <c r="E19" s="17">
        <v>36.06</v>
      </c>
      <c r="F19" s="18">
        <v>5.25</v>
      </c>
    </row>
    <row r="20" spans="1:6" ht="16" x14ac:dyDescent="0.15">
      <c r="A20" s="15">
        <v>55</v>
      </c>
      <c r="B20" s="16">
        <v>1.6</v>
      </c>
      <c r="C20" s="20" t="s">
        <v>49</v>
      </c>
      <c r="D20" s="17">
        <v>4.1139999999999999</v>
      </c>
      <c r="E20" s="17">
        <v>39.981999999999999</v>
      </c>
      <c r="F20" s="18">
        <v>5.6</v>
      </c>
    </row>
    <row r="21" spans="1:6" ht="16" x14ac:dyDescent="0.2">
      <c r="A21" s="15">
        <v>53</v>
      </c>
      <c r="B21" s="16">
        <v>3</v>
      </c>
      <c r="C21" s="16">
        <v>3</v>
      </c>
      <c r="D21" s="17">
        <v>1.9119999999999999</v>
      </c>
      <c r="E21" s="17">
        <v>24.033000000000001</v>
      </c>
      <c r="F21" s="21">
        <v>5</v>
      </c>
    </row>
    <row r="22" spans="1:6" ht="16" x14ac:dyDescent="0.15">
      <c r="A22" s="15">
        <v>28</v>
      </c>
      <c r="B22" s="16">
        <f>(4/2)*1.5</f>
        <v>3</v>
      </c>
      <c r="C22" s="16">
        <v>2.8</v>
      </c>
      <c r="D22" s="17">
        <v>7.5190000000000001</v>
      </c>
      <c r="E22" s="17">
        <v>34.341999999999999</v>
      </c>
      <c r="F22" s="18">
        <v>5.75</v>
      </c>
    </row>
    <row r="23" spans="1:6" ht="16" x14ac:dyDescent="0.15">
      <c r="A23" s="15">
        <v>35</v>
      </c>
      <c r="B23" s="16">
        <v>3.375</v>
      </c>
      <c r="C23" s="16">
        <v>2.8</v>
      </c>
      <c r="D23" s="17">
        <v>5.327</v>
      </c>
      <c r="E23" s="17">
        <v>49.82</v>
      </c>
      <c r="F23" s="18">
        <v>6.5</v>
      </c>
    </row>
    <row r="24" spans="1:6" ht="16" x14ac:dyDescent="0.2">
      <c r="A24" s="15">
        <v>60</v>
      </c>
      <c r="B24" s="16">
        <v>2.1</v>
      </c>
      <c r="C24" s="20" t="s">
        <v>52</v>
      </c>
      <c r="D24" s="17">
        <v>5.0460000000000003</v>
      </c>
      <c r="E24" s="17">
        <v>87.114999999999995</v>
      </c>
      <c r="F24" s="21">
        <v>8.1999999999999993</v>
      </c>
    </row>
    <row r="25" spans="1:6" ht="16" x14ac:dyDescent="0.15">
      <c r="A25" s="15">
        <v>22</v>
      </c>
      <c r="B25" s="16">
        <f>(5.1/2)*1.5</f>
        <v>3.8249999999999997</v>
      </c>
      <c r="C25" s="16">
        <v>1.6</v>
      </c>
      <c r="D25" s="17">
        <v>1.907</v>
      </c>
      <c r="E25" s="17">
        <v>4.2809999999999997</v>
      </c>
      <c r="F25" s="18">
        <v>0.75</v>
      </c>
    </row>
    <row r="26" spans="1:6" ht="16" x14ac:dyDescent="0.2">
      <c r="A26" s="15">
        <v>29</v>
      </c>
      <c r="B26" s="16">
        <f>1.4/2*1.5</f>
        <v>1.0499999999999998</v>
      </c>
      <c r="C26" s="16">
        <v>2</v>
      </c>
      <c r="D26" s="17">
        <v>3.57</v>
      </c>
      <c r="E26" s="17">
        <v>12.497</v>
      </c>
      <c r="F26" s="21">
        <v>1.25</v>
      </c>
    </row>
    <row r="27" spans="1:6" ht="16" x14ac:dyDescent="0.15">
      <c r="A27" s="15">
        <v>20</v>
      </c>
      <c r="B27" s="16">
        <f>(5.6/2)*1.5</f>
        <v>4.1999999999999993</v>
      </c>
      <c r="C27" s="16">
        <v>1.5</v>
      </c>
      <c r="D27" s="17">
        <v>2.2730000000000001</v>
      </c>
      <c r="E27" s="17">
        <v>5.1180000000000003</v>
      </c>
      <c r="F27" s="18">
        <v>1.25</v>
      </c>
    </row>
    <row r="28" spans="1:6" ht="16" x14ac:dyDescent="0.15">
      <c r="A28" s="15">
        <v>70</v>
      </c>
      <c r="B28" s="16">
        <f>(3.2/2)*1.5</f>
        <v>2.4000000000000004</v>
      </c>
      <c r="C28" s="16">
        <v>1.8</v>
      </c>
      <c r="D28" s="17">
        <v>1.613</v>
      </c>
      <c r="E28" s="17">
        <v>21.036999999999999</v>
      </c>
      <c r="F28" s="18">
        <v>2.5</v>
      </c>
    </row>
    <row r="29" spans="1:6" ht="16" x14ac:dyDescent="0.15">
      <c r="A29" s="15">
        <v>90</v>
      </c>
      <c r="B29" s="16">
        <f>(3.5/2)*1.5</f>
        <v>2.625</v>
      </c>
      <c r="C29" s="16">
        <v>1.8</v>
      </c>
      <c r="D29" s="17">
        <v>1.0760000000000001</v>
      </c>
      <c r="E29" s="17">
        <v>17.658000000000001</v>
      </c>
      <c r="F29" s="18">
        <v>3.25</v>
      </c>
    </row>
    <row r="30" spans="1:6" ht="16" x14ac:dyDescent="0.15">
      <c r="A30" s="15">
        <v>60</v>
      </c>
      <c r="B30" s="16">
        <f>(2.2/2)*1.5</f>
        <v>1.6500000000000001</v>
      </c>
      <c r="C30" s="16">
        <v>1.8</v>
      </c>
      <c r="D30" s="17">
        <v>1.8819999999999999</v>
      </c>
      <c r="E30" s="17">
        <v>18.376999999999999</v>
      </c>
      <c r="F30" s="18">
        <v>4</v>
      </c>
    </row>
    <row r="31" spans="1:6" ht="16" x14ac:dyDescent="0.15">
      <c r="A31" s="15">
        <v>65</v>
      </c>
      <c r="B31" s="16">
        <f>(4.3/2)*1.5</f>
        <v>3.2249999999999996</v>
      </c>
      <c r="C31" s="16">
        <v>1.4</v>
      </c>
      <c r="D31" s="17">
        <v>0.67700000000000005</v>
      </c>
      <c r="E31" s="17">
        <v>35.296999999999997</v>
      </c>
      <c r="F31" s="18">
        <v>4.5</v>
      </c>
    </row>
    <row r="32" spans="1:6" ht="16" x14ac:dyDescent="0.2">
      <c r="A32" s="15">
        <v>35</v>
      </c>
      <c r="B32" s="16">
        <f>1.4/2*1.5</f>
        <v>1.0499999999999998</v>
      </c>
      <c r="C32" s="16">
        <v>2.2999999999999998</v>
      </c>
      <c r="D32" s="17">
        <v>6.8840000000000003</v>
      </c>
      <c r="E32" s="17">
        <v>30.311</v>
      </c>
      <c r="F32" s="21">
        <v>5</v>
      </c>
    </row>
    <row r="33" spans="1:6" ht="16" x14ac:dyDescent="0.15">
      <c r="A33" s="15">
        <v>100</v>
      </c>
      <c r="B33" s="16">
        <f>(3.6/2)*1.5</f>
        <v>2.7</v>
      </c>
      <c r="C33" s="16">
        <v>2</v>
      </c>
      <c r="D33" s="17">
        <v>0.71</v>
      </c>
      <c r="E33" s="17">
        <v>41.36</v>
      </c>
      <c r="F33" s="18">
        <v>6.75</v>
      </c>
    </row>
    <row r="34" spans="1:6" ht="16" x14ac:dyDescent="0.15">
      <c r="A34" s="15">
        <v>70</v>
      </c>
      <c r="B34" s="16">
        <f>(0.8/2*1.5)</f>
        <v>0.60000000000000009</v>
      </c>
      <c r="C34" s="16">
        <v>3.4</v>
      </c>
      <c r="D34" s="17">
        <v>0.80600000000000005</v>
      </c>
      <c r="E34" s="17">
        <v>20.704000000000001</v>
      </c>
      <c r="F34" s="18">
        <v>8</v>
      </c>
    </row>
    <row r="35" spans="1:6" ht="16" x14ac:dyDescent="0.15">
      <c r="A35" s="15">
        <v>210</v>
      </c>
      <c r="B35" s="16">
        <f>(1.5/2)*1.5</f>
        <v>1.125</v>
      </c>
      <c r="C35" s="16">
        <v>1.5</v>
      </c>
      <c r="D35" s="17">
        <v>0.85</v>
      </c>
      <c r="E35" s="17">
        <v>32.299999999999997</v>
      </c>
      <c r="F35" s="18">
        <v>12.5</v>
      </c>
    </row>
    <row r="36" spans="1:6" ht="16" x14ac:dyDescent="0.15">
      <c r="A36" s="15">
        <v>35</v>
      </c>
      <c r="B36" s="16">
        <f>(4/2)*1.5</f>
        <v>3</v>
      </c>
      <c r="C36" s="16">
        <v>0.9</v>
      </c>
      <c r="D36" s="17">
        <v>1.1579999999999999</v>
      </c>
      <c r="E36" s="17">
        <v>6.6669999999999998</v>
      </c>
      <c r="F36" s="18">
        <v>1.5</v>
      </c>
    </row>
    <row r="37" spans="1:6" ht="16" x14ac:dyDescent="0.15">
      <c r="A37" s="15">
        <v>30</v>
      </c>
      <c r="B37" s="16">
        <f>1.9/2*1.5</f>
        <v>1.4249999999999998</v>
      </c>
      <c r="C37" s="16">
        <v>1.3</v>
      </c>
      <c r="D37" s="17">
        <v>2.42</v>
      </c>
      <c r="E37" s="17">
        <v>23.402000000000001</v>
      </c>
      <c r="F37" s="18">
        <v>2.5</v>
      </c>
    </row>
    <row r="38" spans="1:6" ht="16" x14ac:dyDescent="0.15">
      <c r="A38" s="15">
        <v>40</v>
      </c>
      <c r="B38" s="16">
        <f>4.2/2*1.5</f>
        <v>3.1500000000000004</v>
      </c>
      <c r="C38" s="16">
        <v>0.4</v>
      </c>
      <c r="D38" s="17">
        <v>1.556</v>
      </c>
      <c r="E38" s="17">
        <v>13.863</v>
      </c>
      <c r="F38" s="18">
        <v>2.75</v>
      </c>
    </row>
    <row r="39" spans="1:6" ht="16" x14ac:dyDescent="0.15">
      <c r="A39" s="15">
        <v>16</v>
      </c>
      <c r="B39" s="16">
        <f>(3.1/2)*1.5</f>
        <v>2.3250000000000002</v>
      </c>
      <c r="C39" s="16">
        <v>1.1000000000000001</v>
      </c>
      <c r="D39" s="17">
        <v>3.5939999999999999</v>
      </c>
      <c r="E39" s="17">
        <v>21.608000000000001</v>
      </c>
      <c r="F39" s="18">
        <v>3</v>
      </c>
    </row>
    <row r="40" spans="1:6" ht="16" x14ac:dyDescent="0.15">
      <c r="A40" s="15">
        <v>33</v>
      </c>
      <c r="B40" s="16">
        <f>(3.6/2)*1.5</f>
        <v>2.7</v>
      </c>
      <c r="C40" s="16">
        <v>1.3</v>
      </c>
      <c r="D40" s="17">
        <v>3.2719999999999998</v>
      </c>
      <c r="E40" s="17">
        <v>37.447000000000003</v>
      </c>
      <c r="F40" s="18">
        <v>10.75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2018-02-14T20:42:55Z</cp:lastPrinted>
  <dcterms:created xsi:type="dcterms:W3CDTF">2018-02-14T20:40:49Z</dcterms:created>
  <dcterms:modified xsi:type="dcterms:W3CDTF">2018-02-14T20:44:49Z</dcterms:modified>
</cp:coreProperties>
</file>