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lcigriffin/Desktop/"/>
    </mc:Choice>
  </mc:AlternateContent>
  <xr:revisionPtr revIDLastSave="0" documentId="8_{0DFF9BE5-420E-C54B-BCE9-81E019DB69D0}" xr6:coauthVersionLast="47" xr6:coauthVersionMax="47" xr10:uidLastSave="{00000000-0000-0000-0000-000000000000}"/>
  <bookViews>
    <workbookView xWindow="44400" yWindow="0" windowWidth="22800" windowHeight="21600" activeTab="5" xr2:uid="{00000000-000D-0000-FFFF-FFFF00000000}"/>
  </bookViews>
  <sheets>
    <sheet name="Crowdfunding" sheetId="1" r:id="rId1"/>
    <sheet name="Category Stats" sheetId="3" r:id="rId2"/>
    <sheet name="Sub-Category Stats" sheetId="4" r:id="rId3"/>
    <sheet name="Outcome Based on Launch Date" sheetId="6" r:id="rId4"/>
    <sheet name="Goal Analysis" sheetId="7" r:id="rId5"/>
    <sheet name="Stats Summary" sheetId="8" r:id="rId6"/>
  </sheets>
  <definedNames>
    <definedName name="_xlnm._FilterDatabase" localSheetId="0" hidden="1">Crowdfunding!$A$1:$T$1001</definedName>
    <definedName name="_xlnm._FilterDatabase" localSheetId="5" hidden="1">'Stats Summary'!$A$1:$D$1</definedName>
    <definedName name="_xlchart.v1.0" hidden="1">'Stats Summary'!$A$2:$A$566</definedName>
    <definedName name="_xlchart.v1.1" hidden="1">'Stats Summary'!$B$1</definedName>
    <definedName name="_xlchart.v1.10" hidden="1">'Stats Summary'!$C$1</definedName>
    <definedName name="_xlchart.v1.11" hidden="1">'Stats Summary'!$C$2:$C$566</definedName>
    <definedName name="_xlchart.v1.12" hidden="1">'Stats Summary'!$D$1</definedName>
    <definedName name="_xlchart.v1.13" hidden="1">'Stats Summary'!$D$2:$D$566</definedName>
    <definedName name="_xlchart.v1.14" hidden="1">'Stats Summary'!$A$2:$A$566</definedName>
    <definedName name="_xlchart.v1.15" hidden="1">'Stats Summary'!$B$1</definedName>
    <definedName name="_xlchart.v1.16" hidden="1">'Stats Summary'!$B$2:$B$566</definedName>
    <definedName name="_xlchart.v1.17" hidden="1">'Stats Summary'!$C$1</definedName>
    <definedName name="_xlchart.v1.18" hidden="1">'Stats Summary'!$C$2:$C$566</definedName>
    <definedName name="_xlchart.v1.19" hidden="1">'Stats Summary'!$D$1</definedName>
    <definedName name="_xlchart.v1.2" hidden="1">'Stats Summary'!$B$2:$B$566</definedName>
    <definedName name="_xlchart.v1.20" hidden="1">'Stats Summary'!$D$2:$D$566</definedName>
    <definedName name="_xlchart.v1.21" hidden="1">'Stats Summary'!$A$2:$A$566</definedName>
    <definedName name="_xlchart.v1.22" hidden="1">'Stats Summary'!$B$1</definedName>
    <definedName name="_xlchart.v1.23" hidden="1">'Stats Summary'!$B$2:$B$566</definedName>
    <definedName name="_xlchart.v1.24" hidden="1">'Stats Summary'!$C$1</definedName>
    <definedName name="_xlchart.v1.25" hidden="1">'Stats Summary'!$C$2:$C$566</definedName>
    <definedName name="_xlchart.v1.26" hidden="1">'Stats Summary'!$D$1</definedName>
    <definedName name="_xlchart.v1.27" hidden="1">'Stats Summary'!$D$2:$D$566</definedName>
    <definedName name="_xlchart.v1.28" hidden="1">'Stats Summary'!$A$2:$A$566</definedName>
    <definedName name="_xlchart.v1.29" hidden="1">'Stats Summary'!$B$1</definedName>
    <definedName name="_xlchart.v1.3" hidden="1">'Stats Summary'!$C$1</definedName>
    <definedName name="_xlchart.v1.30" hidden="1">'Stats Summary'!$B$2:$B$566</definedName>
    <definedName name="_xlchart.v1.31" hidden="1">'Stats Summary'!$C$1</definedName>
    <definedName name="_xlchart.v1.32" hidden="1">'Stats Summary'!$C$2:$C$566</definedName>
    <definedName name="_xlchart.v1.33" hidden="1">'Stats Summary'!$D$1</definedName>
    <definedName name="_xlchart.v1.34" hidden="1">'Stats Summary'!$D$2:$D$566</definedName>
    <definedName name="_xlchart.v1.35" hidden="1">'Stats Summary'!$A$2:$A$566</definedName>
    <definedName name="_xlchart.v1.36" hidden="1">'Stats Summary'!$B$1</definedName>
    <definedName name="_xlchart.v1.37" hidden="1">'Stats Summary'!$B$2:$B$566</definedName>
    <definedName name="_xlchart.v1.38" hidden="1">'Stats Summary'!$C$1</definedName>
    <definedName name="_xlchart.v1.39" hidden="1">'Stats Summary'!$C$2:$C$566</definedName>
    <definedName name="_xlchart.v1.4" hidden="1">'Stats Summary'!$C$2:$C$566</definedName>
    <definedName name="_xlchart.v1.40" hidden="1">'Stats Summary'!$D$1</definedName>
    <definedName name="_xlchart.v1.41" hidden="1">'Stats Summary'!$D$2:$D$566</definedName>
    <definedName name="_xlchart.v1.42" hidden="1">'Stats Summary'!$A$2:$A$566</definedName>
    <definedName name="_xlchart.v1.43" hidden="1">'Stats Summary'!$B$1</definedName>
    <definedName name="_xlchart.v1.44" hidden="1">'Stats Summary'!$B$2:$B$566</definedName>
    <definedName name="_xlchart.v1.45" hidden="1">'Stats Summary'!$C$1</definedName>
    <definedName name="_xlchart.v1.46" hidden="1">'Stats Summary'!$C$2:$C$566</definedName>
    <definedName name="_xlchart.v1.47" hidden="1">'Stats Summary'!$D$1</definedName>
    <definedName name="_xlchart.v1.48" hidden="1">'Stats Summary'!$D$2:$D$566</definedName>
    <definedName name="_xlchart.v1.49" hidden="1">'Stats Summary'!$A$2:$A$566</definedName>
    <definedName name="_xlchart.v1.5" hidden="1">'Stats Summary'!$D$1</definedName>
    <definedName name="_xlchart.v1.50" hidden="1">'Stats Summary'!$B$1</definedName>
    <definedName name="_xlchart.v1.51" hidden="1">'Stats Summary'!$B$2:$B$566</definedName>
    <definedName name="_xlchart.v1.52" hidden="1">'Stats Summary'!$C$1</definedName>
    <definedName name="_xlchart.v1.53" hidden="1">'Stats Summary'!$C$2:$C$566</definedName>
    <definedName name="_xlchart.v1.54" hidden="1">'Stats Summary'!$D$1</definedName>
    <definedName name="_xlchart.v1.55" hidden="1">'Stats Summary'!$D$2:$D$566</definedName>
    <definedName name="_xlchart.v1.56" hidden="1">'Stats Summary'!$A$2:$A$566</definedName>
    <definedName name="_xlchart.v1.57" hidden="1">'Stats Summary'!$B$1</definedName>
    <definedName name="_xlchart.v1.58" hidden="1">'Stats Summary'!$B$2:$B$566</definedName>
    <definedName name="_xlchart.v1.59" hidden="1">'Stats Summary'!$C$1</definedName>
    <definedName name="_xlchart.v1.6" hidden="1">'Stats Summary'!$D$2:$D$566</definedName>
    <definedName name="_xlchart.v1.60" hidden="1">'Stats Summary'!$C$2:$C$566</definedName>
    <definedName name="_xlchart.v1.61" hidden="1">'Stats Summary'!$D$1</definedName>
    <definedName name="_xlchart.v1.62" hidden="1">'Stats Summary'!$D$2:$D$566</definedName>
    <definedName name="_xlchart.v1.7" hidden="1">'Stats Summary'!$A$2:$A$566</definedName>
    <definedName name="_xlchart.v1.8" hidden="1">'Stats Summary'!$B$1</definedName>
    <definedName name="_xlchart.v1.9" hidden="1">'Stats Summary'!$B$2:$B$566</definedName>
    <definedName name="backers_count">Crowdfunding!$H:$H</definedName>
    <definedName name="colors">#REF!</definedName>
    <definedName name="Goal">'Goal Analysis'!$A$1:$A$13</definedName>
    <definedName name="Number_Canceled">'Goal Analysis'!$D$1:$D$13</definedName>
    <definedName name="Number_Failed">'Goal Analysis'!$C$1:$C$13</definedName>
    <definedName name="Number_Successful">'Goal Analysis'!$B$1:$B$13</definedName>
    <definedName name="outcome">Crowdfunding!$G$1:$G$1001</definedName>
    <definedName name="Percentage_Canceled">'Goal Analysis'!$H$1:$H$13</definedName>
    <definedName name="Percentage_Failed">'Goal Analysis'!$G$1:$G$13</definedName>
    <definedName name="Percentage_Successful">'Goal Analysis'!$F$1:$F$13</definedName>
    <definedName name="pledged">Crowdfunding!$E:$E</definedName>
    <definedName name="Total_Projects">'Goal Analysis'!$E$1:$E$13</definedName>
  </definedNames>
  <calcPr calcId="191029"/>
  <pivotCaches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 l="1"/>
  <c r="L3" i="8"/>
  <c r="L2" i="8"/>
  <c r="K3" i="8"/>
  <c r="K2" i="8"/>
  <c r="J3" i="8"/>
  <c r="J2" i="8"/>
  <c r="I3" i="8"/>
  <c r="I2" i="8"/>
  <c r="H3" i="8"/>
  <c r="H2" i="8"/>
  <c r="G3" i="8"/>
  <c r="G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E3" i="7" s="1"/>
  <c r="S2" i="1"/>
  <c r="C2" i="7"/>
  <c r="B2" i="7"/>
  <c r="B5" i="7"/>
  <c r="B6" i="7"/>
  <c r="E6" i="7" s="1"/>
  <c r="B7" i="7"/>
  <c r="B8" i="7"/>
  <c r="B9" i="7"/>
  <c r="B10" i="7"/>
  <c r="E10" i="7" s="1"/>
  <c r="B11" i="7"/>
  <c r="B12" i="7"/>
  <c r="B13" i="7"/>
  <c r="E13" i="7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9" i="7" l="1"/>
  <c r="H9" i="7" s="1"/>
  <c r="E5" i="7"/>
  <c r="E11" i="7"/>
  <c r="G11" i="7" s="1"/>
  <c r="E7" i="7"/>
  <c r="F7" i="7" s="1"/>
  <c r="E12" i="7"/>
  <c r="G12" i="7" s="1"/>
  <c r="E2" i="7"/>
  <c r="G6" i="7"/>
  <c r="G10" i="7"/>
  <c r="H6" i="7"/>
  <c r="H10" i="7"/>
  <c r="G3" i="7"/>
  <c r="G7" i="7"/>
  <c r="H3" i="7"/>
  <c r="G5" i="7"/>
  <c r="G9" i="7"/>
  <c r="G13" i="7"/>
  <c r="H5" i="7"/>
  <c r="H13" i="7"/>
  <c r="F13" i="7"/>
  <c r="F9" i="7"/>
  <c r="F5" i="7"/>
  <c r="F3" i="7"/>
  <c r="E8" i="7"/>
  <c r="F8" i="7" s="1"/>
  <c r="E4" i="7"/>
  <c r="G4" i="7" s="1"/>
  <c r="F10" i="7"/>
  <c r="F6" i="7"/>
  <c r="H11" i="7" l="1"/>
  <c r="F11" i="7"/>
  <c r="H12" i="7"/>
  <c r="F12" i="7"/>
  <c r="H7" i="7"/>
  <c r="E14" i="7"/>
  <c r="H2" i="7"/>
  <c r="F2" i="7"/>
  <c r="G2" i="7"/>
  <c r="H4" i="7"/>
  <c r="H8" i="7"/>
  <c r="F4" i="7"/>
  <c r="G8" i="7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<sst xmlns="http://schemas.openxmlformats.org/spreadsheetml/2006/main" count="7066" uniqueCount="2115">
  <si>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</si>
  <si>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</si>
  <si>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</si>
  <si>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</si>
  <si>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</si>
  <si>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</si>
  <si>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</si>
  <si>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</si>
  <si>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</si>
  <si>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</si>
  <si>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</si>
  <si>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</si>
  <si>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</si>
  <si>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</si>
  <si>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</si>
  <si>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</si>
  <si>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</si>
  <si>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</si>
  <si>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</si>
  <si>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</si>
  <si>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</si>
  <si>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</si>
  <si>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</si>
  <si>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</si>
  <si>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</si>
  <si>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</si>
  <si>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</si>
  <si>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</si>
  <si>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</si>
  <si>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</si>
  <si>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</si>
  <si>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</si>
  <si>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</si>
  <si>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</si>
  <si>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</si>
  <si>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</si>
  <si>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</si>
  <si>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</si>
  <si>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</si>
  <si>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</si>
  <si>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</si>
  <si>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</si>
  <si>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</si>
  <si>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</si>
  <si>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</si>
  <si>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</si>
  <si>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</si>
  <si>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</si>
  <si>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</si>
  <si>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</si>
  <si>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</si>
  <si>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</si>
  <si>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</si>
  <si>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</si>
  <si>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</si>
  <si>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</si>
  <si>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</si>
  <si>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</si>
  <si>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</si>
  <si>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</si>
  <si>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</si>
  <si>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</si>
  <si>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</si>
  <si>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</si>
  <si>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</si>
  <si>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</si>
  <si>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</si>
  <si>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</si>
  <si>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</si>
  <si>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</si>
  <si>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</si>
  <si>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</si>
  <si>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</si>
  <si>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</si>
  <si>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</si>
  <si>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</si>
  <si>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</si>
  <si>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</si>
  <si>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</si>
  <si>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</si>
  <si>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</si>
  <si>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</si>
  <si>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</si>
  <si>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</si>
  <si>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</si>
  <si>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</si>
  <si>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</si>
  <si>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</si>
  <si>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</si>
  <si>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</si>
  <si>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</si>
  <si>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</si>
  <si>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</si>
  <si>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</si>
  <si>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</si>
  <si>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</si>
  <si>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</si>
  <si>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</si>
  <si>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</si>
  <si>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</si>
  <si>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</si>
  <si>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</si>
  <si>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</si>
  <si>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</si>
  <si>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</si>
  <si>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</si>
  <si>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</si>
  <si>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</si>
  <si>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</si>
  <si>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</si>
  <si>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</si>
  <si>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</si>
  <si>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</si>
  <si>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</si>
  <si>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</si>
  <si>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</si>
  <si>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</si>
  <si>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</si>
  <si>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</si>
  <si>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</si>
  <si>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</si>
  <si>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</si>
  <si>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</si>
  <si>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</si>
  <si>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</si>
  <si>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</si>
  <si>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</si>
  <si>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</si>
  <si>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</si>
  <si>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</si>
  <si>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</si>
  <si>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</si>
  <si>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</si>
  <si>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</si>
  <si>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</si>
  <si>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</si>
  <si>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</si>
  <si>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</si>
  <si>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</si>
  <si>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</si>
  <si>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</si>
  <si>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</si>
  <si>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</si>
  <si>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</si>
  <si>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</si>
  <si>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</si>
  <si>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</si>
  <si>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</si>
  <si>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</si>
  <si>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</si>
  <si>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</si>
  <si>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</si>
  <si>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</si>
  <si>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</si>
  <si>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</si>
  <si>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</si>
  <si>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</si>
  <si>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</si>
  <si>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</si>
  <si>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</si>
  <si>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</si>
  <si>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</si>
  <si>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</si>
  <si>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</si>
  <si>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</si>
  <si>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</si>
  <si>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</si>
  <si>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</si>
  <si>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</si>
  <si>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</si>
  <si>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</si>
  <si>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</si>
  <si>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</si>
  <si>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</si>
  <si>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</si>
  <si>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</si>
  <si>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</si>
  <si>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</si>
  <si>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</si>
  <si>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</si>
  <si>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</si>
  <si>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</si>
  <si>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</si>
  <si>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</si>
  <si>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</si>
  <si>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</si>
  <si>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</si>
  <si>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</si>
  <si>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</si>
  <si>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</si>
  <si>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</si>
  <si>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</si>
  <si>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</si>
  <si>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</si>
  <si>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</si>
  <si>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</si>
  <si>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</si>
  <si>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</si>
  <si>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</si>
  <si>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</si>
  <si>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</si>
  <si>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</si>
  <si>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</si>
  <si>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</si>
  <si>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</si>
  <si>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</si>
  <si>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</si>
  <si>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</si>
  <si>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</si>
  <si>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</si>
  <si>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</si>
  <si>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</si>
  <si>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</si>
  <si>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</si>
  <si>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</si>
  <si>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</si>
  <si>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</si>
  <si>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</si>
  <si>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</si>
  <si>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</si>
  <si>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</si>
  <si>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</si>
  <si>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</si>
  <si>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</si>
  <si>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</si>
  <si>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</si>
  <si>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</si>
  <si>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</si>
  <si>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</si>
  <si>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</si>
  <si>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</si>
  <si>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</si>
  <si>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</si>
  <si>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</si>
  <si>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</si>
  <si>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</si>
  <si>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</si>
  <si>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</si>
  <si>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</si>
  <si>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</si>
  <si>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</si>
  <si>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</si>
  <si>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</si>
  <si>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</si>
  <si>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</si>
  <si>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</si>
  <si>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</si>
  <si>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</si>
  <si>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</si>
  <si>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</si>
  <si>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</si>
  <si>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</si>
  <si>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</si>
  <si>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</si>
  <si>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</si>
  <si>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</si>
  <si>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</si>
  <si>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</si>
  <si>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</si>
  <si>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</si>
  <si>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</si>
  <si>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</si>
  <si>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</si>
  <si>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</si>
  <si>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</si>
  <si>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</si>
  <si>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</si>
  <si>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</si>
  <si>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</si>
  <si>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</si>
  <si>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</si>
  <si>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</si>
  <si>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</si>
  <si>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</si>
  <si>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</si>
  <si>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</si>
  <si>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</si>
  <si>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</si>
  <si>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</si>
  <si>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</si>
  <si>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</si>
  <si>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</si>
  <si>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</si>
  <si>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</si>
  <si>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</si>
  <si>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</si>
  <si>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</si>
  <si>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</si>
  <si>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</si>
  <si>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</si>
  <si>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</si>
  <si>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</si>
  <si>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</si>
  <si>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</si>
  <si>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</si>
  <si>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</si>
  <si>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</si>
  <si>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</si>
  <si>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</si>
  <si>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</si>
  <si>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</si>
  <si>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</si>
  <si>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</si>
  <si>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</si>
  <si>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</si>
  <si>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</si>
  <si>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</si>
  <si>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</si>
  <si>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</si>
  <si>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</si>
  <si>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</si>
  <si>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</si>
  <si>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</si>
  <si>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</si>
  <si>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</si>
  <si>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</si>
  <si>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</si>
  <si>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</si>
  <si>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</si>
  <si>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</si>
  <si>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</si>
  <si>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</si>
  <si>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</si>
  <si>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</si>
  <si>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</si>
  <si>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</si>
  <si>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</si>
  <si>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</si>
  <si>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</si>
  <si>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</si>
  <si>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</si>
  <si>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</si>
  <si>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</si>
  <si>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</si>
  <si>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</si>
  <si>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</si>
  <si>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</si>
  <si>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</si>
  <si>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</si>
  <si>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</si>
  <si>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</si>
  <si>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</si>
  <si>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</si>
  <si>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</si>
  <si>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</si>
  <si>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</si>
  <si>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</si>
  <si>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</si>
  <si>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</si>
  <si>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</si>
  <si>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</si>
  <si>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</si>
  <si>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</si>
  <si>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</si>
  <si>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</si>
  <si>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</si>
  <si>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</si>
  <si>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</si>
  <si>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</si>
  <si>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</si>
  <si>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</si>
  <si>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</si>
  <si>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</si>
  <si>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</si>
  <si>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</si>
  <si>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</si>
  <si>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</si>
  <si>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</si>
  <si>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</si>
  <si>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</si>
  <si>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</si>
  <si>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</si>
  <si>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</si>
  <si>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</si>
  <si>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</si>
  <si>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</si>
  <si>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</si>
  <si>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</si>
  <si>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</si>
  <si>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</si>
  <si>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</si>
  <si>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</si>
  <si>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</si>
  <si>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</si>
  <si>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</si>
  <si>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</si>
  <si>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</si>
  <si>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</si>
  <si>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</si>
  <si>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</si>
  <si>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</si>
  <si>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</si>
  <si>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</si>
  <si>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</si>
  <si>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</si>
  <si>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</si>
  <si>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</si>
  <si>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</si>
  <si>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</si>
  <si>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</si>
  <si>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</si>
  <si>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</si>
  <si>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</si>
  <si>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</si>
  <si>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</si>
  <si>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</si>
  <si>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</si>
  <si>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</si>
  <si>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</si>
  <si>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</si>
  <si>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</si>
  <si>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</si>
  <si>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</si>
  <si>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</si>
  <si>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</si>
  <si>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</si>
  <si>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</si>
  <si>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</si>
  <si>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</si>
  <si>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</si>
  <si>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</si>
  <si>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</si>
  <si>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</si>
  <si>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</si>
  <si>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</si>
  <si>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</si>
  <si>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</si>
  <si>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</si>
  <si>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</si>
  <si>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</si>
  <si>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</si>
  <si>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</si>
  <si>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</si>
  <si>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</si>
  <si>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</si>
  <si>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</si>
  <si>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</si>
  <si>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</si>
  <si>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</si>
  <si>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</si>
  <si>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</si>
  <si>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</si>
  <si>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</si>
  <si>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</si>
  <si>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</si>
  <si>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</si>
  <si>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</si>
  <si>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</si>
  <si>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</si>
  <si>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</si>
  <si>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</si>
  <si>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</si>
  <si>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</si>
  <si>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</si>
  <si>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</si>
  <si>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</si>
  <si>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</si>
  <si>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</si>
  <si>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</si>
  <si>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</si>
  <si>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</si>
  <si>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</si>
  <si>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</si>
  <si>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</si>
  <si>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</si>
  <si>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</si>
  <si>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</si>
  <si>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</si>
  <si>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</si>
  <si>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</si>
  <si>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</si>
  <si>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</si>
  <si>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</si>
  <si>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</si>
  <si>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</si>
  <si>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</si>
  <si>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</si>
  <si>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</si>
  <si>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</si>
  <si>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</si>
  <si>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</si>
  <si>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</si>
  <si>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</si>
  <si>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</si>
  <si>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</si>
  <si>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</si>
  <si>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</si>
  <si>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</si>
  <si>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</si>
  <si>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</si>
  <si>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</si>
  <si>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</si>
  <si>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</si>
  <si>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</si>
  <si>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</si>
  <si>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</si>
  <si>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</si>
  <si>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</si>
  <si>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</si>
  <si>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</si>
  <si>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</si>
  <si>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</si>
  <si>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</si>
  <si>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</si>
  <si>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</si>
  <si>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</si>
  <si>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</si>
  <si>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</si>
  <si>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</si>
  <si>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</si>
  <si>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</si>
  <si>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</si>
  <si>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</si>
  <si>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</si>
  <si>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</si>
  <si>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</si>
  <si>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</si>
  <si>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</si>
  <si>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</si>
  <si>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</si>
  <si>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</si>
  <si>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</si>
  <si>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</si>
  <si>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</si>
  <si>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</si>
  <si>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</si>
  <si>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</si>
  <si>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</si>
  <si>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</si>
  <si>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</si>
  <si>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</si>
  <si>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</si>
  <si>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</si>
  <si>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</si>
  <si>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</si>
  <si>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</si>
  <si>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</si>
  <si>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</si>
  <si>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</si>
  <si>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</si>
  <si>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</si>
  <si>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</si>
  <si>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</si>
  <si>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</si>
  <si>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</si>
  <si>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</si>
  <si>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</si>
  <si>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</si>
  <si>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</si>
  <si>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</si>
  <si>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</si>
  <si>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</si>
  <si>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</si>
  <si>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</si>
  <si>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</si>
  <si>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</si>
  <si>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</si>
  <si>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</si>
  <si>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</si>
  <si>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</si>
  <si>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</si>
  <si>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</si>
  <si>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</si>
  <si>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</si>
  <si>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</si>
  <si>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</si>
  <si>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</si>
  <si>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</si>
  <si>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</si>
  <si>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</si>
  <si>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</si>
  <si>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</si>
  <si>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</si>
  <si>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</si>
  <si>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</si>
  <si>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</si>
  <si>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</si>
  <si>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</si>
  <si>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</si>
  <si>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</si>
  <si>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</si>
  <si>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</si>
  <si>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</si>
  <si>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</si>
  <si>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</si>
  <si>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</si>
  <si>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</si>
  <si>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</si>
  <si>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</si>
  <si>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</si>
  <si>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</si>
  <si>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</si>
  <si>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</si>
  <si>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</si>
  <si>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</si>
  <si>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</si>
  <si>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</si>
  <si>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</si>
  <si>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</si>
  <si>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</si>
  <si>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</si>
  <si>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</si>
  <si>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</si>
  <si>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</si>
  <si>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</si>
  <si>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</si>
  <si>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</si>
  <si>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</si>
  <si>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</si>
  <si>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</si>
  <si>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</si>
  <si>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</si>
  <si>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</si>
  <si>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</si>
  <si>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</si>
  <si>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</si>
  <si>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</si>
  <si>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</si>
  <si>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</si>
  <si>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</si>
  <si>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</si>
  <si>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</si>
  <si>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</si>
  <si>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</si>
  <si>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</si>
  <si>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</si>
  <si>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</si>
  <si>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</si>
  <si>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</si>
  <si>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</si>
  <si>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</si>
  <si>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</si>
  <si>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</si>
  <si>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</si>
  <si>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</si>
  <si>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</si>
  <si>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</si>
  <si>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</si>
  <si>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</si>
  <si>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</si>
  <si>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</si>
  <si>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</si>
  <si>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</si>
  <si>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</si>
  <si>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</si>
  <si>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</si>
  <si>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</si>
  <si>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</si>
  <si>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</si>
  <si>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</si>
  <si>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</si>
  <si>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</si>
  <si>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</si>
  <si>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</si>
  <si>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</si>
  <si>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</si>
  <si>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</si>
  <si>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</si>
  <si>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</si>
  <si>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</si>
  <si>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</si>
  <si>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</si>
  <si>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</si>
  <si>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</si>
  <si>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</si>
  <si>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</si>
  <si>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</si>
  <si>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</si>
  <si>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</si>
  <si>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</si>
  <si>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</si>
  <si>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</si>
  <si>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</si>
  <si>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</si>
  <si>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</si>
  <si>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</si>
  <si>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</si>
  <si>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</si>
  <si>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</si>
  <si>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</si>
  <si>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</si>
  <si>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</si>
  <si>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</si>
  <si>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</si>
  <si>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</si>
  <si>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</si>
  <si>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</si>
  <si>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</si>
  <si>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</si>
  <si>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</si>
  <si>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</si>
  <si>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</si>
  <si>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</si>
  <si>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</si>
  <si>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</si>
  <si>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</si>
  <si>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</si>
  <si>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</si>
  <si>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</si>
  <si>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</si>
  <si>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</si>
  <si>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</si>
  <si>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</si>
  <si>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</si>
  <si>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</si>
  <si>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</si>
  <si>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</si>
  <si>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</si>
  <si>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</si>
  <si>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</si>
  <si>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</si>
  <si>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</si>
  <si>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</si>
  <si>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</si>
  <si>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</si>
  <si>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</si>
  <si>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</si>
  <si>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</si>
  <si>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</si>
  <si>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</si>
  <si>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</si>
  <si>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</si>
  <si>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</si>
  <si>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</si>
  <si>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</si>
  <si>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</si>
  <si>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</si>
  <si>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</si>
  <si>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</si>
  <si>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</si>
  <si>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</si>
  <si>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</si>
  <si>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</si>
  <si>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</si>
  <si>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</si>
  <si>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</si>
  <si>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</si>
  <si>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</si>
  <si>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</si>
  <si>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</si>
  <si>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</si>
  <si>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</si>
  <si>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</si>
  <si>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</si>
  <si>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</si>
  <si>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</si>
  <si>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</si>
  <si>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</si>
  <si>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</si>
  <si>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</si>
  <si>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</si>
  <si>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</si>
  <si>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</si>
  <si>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</si>
  <si>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</si>
  <si>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</si>
  <si>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</si>
  <si>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</si>
  <si>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</si>
  <si>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</si>
  <si>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</si>
  <si>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</si>
  <si>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</si>
  <si>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</si>
  <si>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</si>
  <si>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</si>
  <si>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</si>
  <si>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</si>
  <si>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</si>
  <si>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</si>
  <si>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</si>
  <si>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</si>
  <si>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</si>
  <si>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</si>
  <si>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</si>
  <si>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</si>
  <si>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</si>
  <si>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</si>
  <si>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</si>
  <si>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</si>
  <si>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</si>
  <si>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</si>
  <si>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</si>
  <si>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</si>
  <si>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</si>
  <si>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</si>
  <si>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</si>
  <si>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</si>
  <si>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</si>
  <si>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</si>
  <si>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</si>
  <si>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</si>
  <si>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</si>
  <si>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</si>
  <si>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</si>
  <si>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</si>
  <si>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</si>
  <si>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</si>
  <si>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</si>
  <si>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</si>
  <si>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</si>
  <si>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</si>
  <si>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</si>
  <si>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</si>
  <si>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</si>
  <si>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</si>
  <si>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</si>
  <si>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</si>
  <si>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</si>
  <si>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</si>
  <si>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</si>
  <si>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</si>
  <si>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</si>
  <si>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</si>
  <si>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</si>
  <si>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</si>
  <si>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</si>
  <si>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</si>
  <si>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</si>
  <si>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</si>
  <si>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</si>
  <si>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</si>
  <si>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</si>
  <si>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</si>
  <si>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</si>
  <si>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</si>
  <si>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</si>
  <si>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</si>
  <si>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</si>
  <si>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</si>
  <si>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</si>
  <si>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</si>
  <si>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</si>
  <si>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</si>
  <si>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</si>
  <si>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</si>
  <si>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</si>
  <si>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</si>
  <si>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</si>
  <si>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</si>
  <si>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</si>
  <si>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</si>
  <si>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</si>
  <si>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</si>
  <si>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</si>
  <si>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</si>
  <si>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</si>
  <si>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</si>
  <si>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</si>
  <si>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</si>
  <si>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</si>
  <si>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</si>
  <si>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</si>
  <si>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</si>
  <si>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</si>
  <si>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</si>
  <si>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</si>
  <si>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</si>
  <si>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</si>
  <si>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</si>
  <si>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</si>
  <si>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</si>
  <si>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</si>
  <si>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</si>
  <si>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</si>
  <si>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</si>
  <si>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</si>
  <si>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</si>
  <si>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</si>
  <si>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</si>
  <si>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</si>
  <si>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</si>
  <si>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</si>
  <si>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</si>
  <si>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</si>
  <si>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</si>
  <si>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</si>
  <si>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</si>
  <si>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</si>
  <si>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</si>
  <si>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</si>
  <si>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</si>
  <si>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</si>
  <si>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</si>
  <si>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</si>
  <si>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</si>
  <si>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</si>
  <si>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</si>
  <si>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</si>
  <si>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</si>
  <si>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</si>
  <si>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</si>
  <si>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</si>
  <si>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</si>
  <si>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</si>
  <si>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</si>
  <si>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</si>
  <si>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</si>
  <si>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</si>
  <si>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</si>
  <si>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</si>
  <si>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</si>
  <si>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</si>
  <si>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</si>
  <si>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</si>
  <si>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</si>
  <si>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</si>
  <si>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</si>
  <si>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</si>
  <si>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</si>
  <si>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</si>
  <si>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</si>
  <si>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</si>
  <si>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</si>
  <si>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</si>
  <si>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</si>
  <si>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</si>
  <si>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</si>
  <si>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</si>
  <si>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</si>
  <si>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</si>
  <si>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</si>
  <si>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</si>
  <si>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</si>
  <si>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</si>
  <si>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</si>
  <si>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</si>
  <si>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</si>
  <si>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</si>
  <si>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</si>
  <si>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</si>
  <si>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</si>
  <si>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</si>
  <si>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</si>
  <si>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</si>
  <si>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</si>
  <si>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</si>
  <si>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</si>
  <si>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</si>
  <si>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</si>
  <si>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</si>
  <si>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</si>
  <si>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</si>
  <si>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</si>
  <si>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</si>
  <si>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</si>
  <si>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</si>
  <si>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</si>
  <si>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</si>
  <si>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</si>
  <si>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</si>
  <si>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</si>
  <si>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</si>
  <si>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</si>
  <si>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</si>
  <si>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</si>
  <si>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</si>
  <si>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</si>
  <si>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</si>
  <si>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</si>
  <si>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</si>
  <si>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</si>
  <si>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</si>
  <si>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</si>
  <si>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</si>
  <si>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</si>
  <si>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</si>
  <si>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</si>
  <si>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</si>
  <si>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</si>
  <si>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</si>
  <si>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</si>
  <si>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</si>
  <si>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</si>
  <si>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</si>
  <si>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</si>
  <si>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</si>
  <si>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</si>
  <si>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</si>
  <si>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</si>
  <si>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</si>
  <si>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</si>
  <si>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</si>
  <si>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</si>
  <si>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</si>
  <si>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</si>
  <si>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</si>
  <si>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</si>
  <si>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</si>
  <si>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</si>
  <si>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</si>
  <si>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</si>
  <si>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</si>
  <si>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</si>
  <si>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</si>
  <si>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</si>
  <si>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</si>
  <si>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</si>
  <si>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</si>
  <si>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</si>
  <si>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</si>
  <si>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</si>
  <si>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</si>
  <si>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</si>
  <si>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</si>
  <si>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</si>
  <si>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</si>
  <si>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</si>
  <si>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</si>
  <si>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</si>
  <si>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</si>
  <si>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</si>
  <si>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</si>
  <si>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</si>
  <si>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</si>
  <si>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</si>
  <si>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</si>
  <si>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</si>
  <si>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</si>
  <si>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</si>
  <si>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</si>
  <si>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</si>
  <si>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</si>
  <si>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</si>
  <si>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</si>
  <si>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</si>
  <si>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</si>
  <si>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</si>
  <si>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</si>
  <si>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</si>
  <si>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</si>
  <si>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</si>
  <si>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</si>
  <si>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</si>
  <si>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</si>
  <si>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</si>
  <si>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</si>
  <si>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</si>
  <si>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</si>
  <si>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</si>
  <si>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</si>
  <si>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</si>
  <si>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</si>
  <si>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</si>
  <si>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</si>
  <si>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</si>
  <si>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</si>
  <si>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</si>
  <si>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</si>
  <si>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</si>
  <si>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</si>
  <si>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</si>
  <si>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</si>
  <si>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</si>
  <si>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</si>
  <si>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</si>
  <si>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</si>
  <si>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</si>
  <si>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</si>
  <si>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</si>
  <si>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</si>
  <si>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</si>
  <si>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</si>
  <si>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</si>
  <si>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</si>
  <si>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</si>
  <si>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</si>
  <si>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</si>
  <si>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</si>
  <si>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</si>
  <si>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</si>
  <si>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</si>
  <si>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</si>
  <si>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</si>
  <si>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</si>
  <si>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</si>
  <si>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</si>
  <si>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</si>
  <si>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</si>
  <si>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</si>
  <si>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</si>
  <si>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</si>
  <si>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</si>
  <si>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</si>
  <si>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</si>
  <si>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</si>
  <si>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</si>
  <si>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</si>
  <si>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</si>
  <si>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</si>
  <si>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</si>
  <si>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</si>
  <si>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</si>
  <si>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</si>
  <si>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</si>
  <si>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</si>
  <si>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</si>
  <si>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</si>
  <si>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</si>
  <si>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</si>
  <si>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</si>
  <si>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</si>
  <si>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</si>
  <si>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</si>
  <si>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</si>
  <si>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</si>
  <si>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</si>
  <si>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</si>
  <si>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</si>
  <si>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</si>
  <si>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</si>
  <si>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</si>
  <si>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</si>
  <si>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</si>
  <si>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</si>
  <si>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</si>
  <si>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</si>
  <si>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</si>
  <si>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</si>
  <si>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</si>
  <si>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</si>
  <si>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</si>
  <si>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</si>
  <si>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</si>
  <si>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</si>
  <si>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</si>
  <si>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</si>
  <si>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</si>
  <si>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</si>
  <si>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</si>
  <si>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</si>
  <si>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</si>
  <si>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</si>
  <si>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</si>
  <si>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</si>
  <si>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</si>
  <si>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</si>
  <si>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</si>
  <si>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</si>
  <si>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</si>
  <si>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</si>
  <si>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</si>
  <si>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</si>
  <si>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</si>
  <si>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</si>
  <si>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</si>
  <si>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</si>
  <si>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</si>
  <si>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</si>
  <si>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</si>
  <si>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</si>
  <si>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</si>
  <si>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</si>
  <si>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</si>
  <si>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</si>
  <si>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</si>
  <si>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</si>
  <si>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</si>
  <si>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</si>
  <si>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</si>
  <si>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</si>
  <si>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</si>
  <si>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</si>
  <si>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</si>
  <si>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</si>
  <si>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</si>
  <si>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</si>
  <si>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</si>
  <si>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</si>
  <si>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</si>
  <si>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</si>
  <si>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</si>
  <si>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</si>
  <si>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</si>
  <si>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</si>
  <si>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</si>
  <si>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</si>
  <si>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</si>
  <si>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</si>
  <si>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</si>
  <si>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</si>
  <si>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</si>
  <si>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</si>
  <si>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</si>
  <si>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</si>
  <si>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</si>
  <si>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</si>
  <si>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</si>
  <si>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</si>
  <si>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</si>
  <si>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</si>
  <si>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</si>
  <si>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</si>
  <si>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</si>
  <si>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</si>
  <si>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</si>
  <si>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</si>
  <si>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</si>
  <si>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</si>
  <si>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</si>
  <si>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</si>
  <si>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</si>
  <si>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</si>
  <si>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</si>
  <si>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</si>
  <si>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</si>
  <si>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</si>
  <si>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</si>
  <si>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</si>
  <si>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</si>
  <si>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</si>
  <si>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</si>
  <si>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</si>
  <si>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</si>
  <si>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</si>
  <si>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</si>
  <si>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</si>
  <si>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</si>
  <si>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</si>
  <si>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</si>
  <si>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</si>
  <si>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</si>
  <si>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</si>
  <si>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</si>
  <si>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</si>
  <si>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</si>
  <si>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</si>
  <si>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</si>
  <si>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</si>
  <si>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</si>
  <si>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</si>
  <si>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</si>
  <si>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</si>
  <si>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</si>
  <si>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</si>
  <si>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</si>
  <si>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</si>
  <si>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</si>
  <si>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</si>
  <si>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</si>
  <si>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</si>
  <si>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</si>
  <si>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</si>
  <si>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</si>
  <si>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</si>
  <si>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</si>
  <si>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</si>
  <si>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</si>
  <si>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</si>
  <si>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</si>
  <si>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</si>
  <si>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</si>
  <si>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</si>
  <si>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</si>
  <si>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</si>
  <si>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</si>
  <si>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</si>
  <si>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</si>
  <si>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</si>
  <si>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</si>
  <si>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</si>
  <si>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</si>
  <si>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</si>
  <si>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</si>
  <si>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</si>
  <si>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</si>
  <si>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</si>
  <si>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</si>
  <si>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</si>
  <si>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</si>
  <si>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</si>
  <si>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</si>
  <si>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</si>
  <si>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</si>
  <si>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</si>
  <si>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</si>
  <si>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</si>
  <si>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</si>
  <si>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</si>
  <si>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</si>
  <si>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</si>
  <si>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</si>
  <si>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</si>
  <si>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</si>
  <si>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</si>
  <si>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</si>
  <si>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</si>
  <si>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</si>
  <si>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</si>
  <si>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</si>
  <si>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</si>
  <si>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</si>
  <si>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</si>
  <si>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</si>
  <si>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</si>
  <si>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</si>
  <si>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</si>
  <si>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</si>
  <si>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</si>
  <si>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</si>
  <si>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</si>
  <si>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</si>
  <si>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</si>
  <si>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</si>
  <si>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</si>
  <si>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</si>
  <si>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</si>
  <si>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</si>
  <si>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</si>
  <si>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</si>
  <si>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</si>
  <si>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</si>
  <si>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</si>
  <si>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</si>
  <si>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</si>
  <si>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</si>
  <si>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</si>
  <si>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</si>
  <si>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</si>
  <si>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</si>
  <si>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</si>
  <si>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</si>
  <si>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</si>
  <si>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</si>
  <si>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</si>
  <si>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</si>
  <si>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</si>
  <si>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</si>
  <si>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</si>
  <si>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</si>
  <si>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</si>
  <si>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</si>
  <si>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</si>
  <si>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</si>
  <si>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</si>
  <si>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</si>
  <si>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</si>
  <si>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</si>
  <si>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</si>
  <si>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</si>
  <si>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</si>
  <si>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</si>
  <si>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</si>
  <si>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</si>
  <si>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</si>
  <si>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</si>
  <si>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</si>
  <si>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</si>
  <si>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</si>
  <si>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</si>
  <si>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</si>
  <si>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</si>
  <si>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</si>
  <si>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</si>
  <si>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</si>
  <si>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</si>
  <si>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</si>
  <si>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</si>
  <si>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</si>
  <si>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</si>
  <si>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</si>
  <si>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</si>
  <si>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</si>
  <si>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</si>
  <si>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</si>
  <si>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</si>
  <si>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</si>
  <si>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</si>
  <si>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</si>
  <si>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</si>
  <si>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</si>
  <si>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</si>
  <si>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</si>
  <si>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</si>
  <si>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</si>
  <si>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</si>
  <si>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</si>
  <si>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</si>
  <si>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</si>
  <si>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</si>
  <si>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</si>
  <si>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</si>
  <si>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</si>
  <si>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</si>
  <si>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</si>
  <si>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</si>
  <si>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</si>
  <si>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</si>
  <si>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</si>
  <si>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</si>
  <si>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</si>
  <si>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</si>
  <si>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</si>
  <si>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</si>
  <si>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</si>
  <si>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</si>
  <si>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</si>
  <si>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</si>
  <si>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</si>
  <si>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</si>
  <si>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</si>
  <si>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</si>
  <si>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</si>
  <si>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</si>
  <si>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</si>
  <si>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</si>
  <si>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</si>
  <si>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</si>
  <si>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</si>
  <si>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</si>
  <si>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</si>
  <si>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</si>
  <si>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</si>
  <si>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</si>
  <si>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</si>
  <si>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</si>
  <si>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</si>
  <si>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</si>
  <si>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</si>
  <si>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</si>
  <si>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</si>
  <si>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</si>
  <si>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</si>
  <si>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</si>
  <si>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</si>
  <si>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</si>
  <si>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</si>
  <si>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</si>
  <si>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</si>
  <si>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</si>
  <si>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</si>
  <si>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</si>
  <si>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</si>
  <si>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</si>
  <si>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</si>
  <si>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</si>
  <si>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</si>
  <si>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</si>
  <si>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</si>
  <si>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</si>
  <si>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</si>
  <si>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</si>
  <si>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</si>
  <si>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</si>
  <si>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</si>
  <si>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</si>
  <si>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</si>
  <si>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</si>
  <si>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</si>
  <si>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</si>
  <si>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</si>
  <si>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</si>
  <si>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</si>
  <si>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</si>
  <si>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</si>
  <si>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</si>
  <si>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</si>
  <si>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</si>
  <si>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</si>
  <si>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</si>
  <si>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</si>
  <si>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</si>
  <si>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</si>
  <si>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</si>
  <si>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</si>
  <si>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</si>
  <si>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</si>
  <si>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</si>
  <si>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</si>
  <si>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</si>
  <si>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</si>
  <si>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</si>
  <si>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</si>
  <si>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</si>
  <si>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</si>
  <si>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</si>
  <si>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</si>
  <si>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</si>
  <si>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</si>
  <si>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</si>
  <si>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</si>
  <si>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</si>
  <si>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</si>
  <si>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</si>
  <si>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</si>
  <si>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</si>
  <si>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</si>
  <si>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</si>
  <si>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</si>
  <si>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</si>
  <si>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</si>
  <si>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</si>
  <si>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</si>
  <si>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</si>
  <si>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</si>
  <si>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</si>
  <si>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</si>
  <si>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</si>
  <si>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</si>
  <si>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</si>
  <si>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</si>
  <si>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</si>
  <si>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</si>
  <si>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</si>
  <si>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</si>
  <si>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</si>
  <si>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</si>
  <si>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</si>
  <si>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</si>
  <si>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</si>
  <si>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</si>
  <si>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</si>
  <si>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</si>
  <si>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</si>
  <si>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</si>
  <si>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</si>
  <si>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</si>
  <si>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</si>
  <si>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</si>
  <si>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</si>
  <si>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</si>
  <si>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</si>
  <si>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</si>
  <si>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</si>
  <si>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</si>
  <si>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</si>
  <si>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</si>
  <si>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</si>
  <si>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</si>
  <si>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</si>
  <si>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</si>
  <si>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</si>
  <si>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</si>
  <si>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</si>
  <si>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</si>
  <si>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</si>
  <si>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</si>
  <si>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</si>
  <si>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</si>
  <si>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</si>
  <si>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</si>
  <si>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</si>
  <si>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</si>
  <si>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</si>
  <si>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</si>
  <si>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</si>
  <si>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</si>
  <si>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</si>
  <si>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</si>
  <si>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</si>
  <si>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</si>
  <si>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</si>
  <si>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</si>
  <si>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</si>
  <si>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</si>
  <si>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</si>
  <si>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</si>
  <si>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</si>
  <si>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</si>
  <si>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</si>
  <si>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</si>
  <si>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</si>
  <si>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</si>
  <si>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</si>
  <si>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</si>
  <si>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</si>
  <si>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</si>
  <si>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</si>
  <si>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</si>
  <si>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</si>
  <si>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</si>
  <si>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</si>
  <si>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</si>
  <si>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</si>
  <si>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</si>
  <si>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</si>
  <si>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</si>
  <si>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</si>
  <si>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</si>
  <si>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</si>
  <si>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</si>
  <si>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</si>
  <si>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</si>
  <si>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</si>
  <si>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</si>
  <si>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</si>
  <si>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</si>
  <si>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</si>
  <si>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</si>
  <si>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</si>
  <si>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</si>
  <si>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</si>
  <si>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</si>
  <si>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</si>
  <si>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</si>
  <si>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</si>
  <si>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</si>
  <si>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</si>
  <si>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</si>
  <si>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</si>
  <si>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</si>
  <si>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</si>
  <si>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</si>
  <si>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</si>
  <si>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</si>
  <si>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</si>
  <si>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</si>
  <si>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</si>
  <si>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</si>
  <si>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</si>
  <si>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</si>
  <si>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</si>
  <si>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</si>
  <si>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</si>
  <si>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</si>
  <si>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</si>
  <si>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</si>
  <si>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</si>
  <si>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</si>
  <si>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</si>
  <si>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</si>
  <si>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</si>
  <si>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</si>
  <si>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</si>
  <si>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</si>
  <si>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</si>
  <si>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</si>
  <si>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</si>
  <si>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</si>
  <si>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</si>
  <si>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</si>
  <si>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</si>
  <si>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</si>
  <si>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</si>
  <si>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</si>
  <si>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</si>
  <si>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</si>
  <si>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</si>
  <si>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</si>
  <si>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</si>
  <si>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</si>
  <si>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</si>
  <si>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</si>
  <si>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</si>
  <si>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</si>
  <si>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</si>
  <si>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</si>
  <si>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</si>
  <si>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</si>
  <si>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</si>
  <si>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</si>
  <si>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</si>
  <si>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</si>
  <si>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</si>
  <si>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</si>
  <si>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</si>
  <si>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</si>
  <si>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</si>
  <si>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</si>
  <si>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</si>
  <si>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</si>
  <si>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</si>
  <si>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</si>
  <si>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</si>
  <si>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</si>
  <si>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</si>
  <si>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</si>
  <si>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</si>
  <si>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</si>
  <si>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</si>
  <si>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</si>
  <si>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</si>
  <si>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</si>
  <si>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</si>
  <si>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</si>
  <si>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</si>
  <si>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</si>
  <si>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</si>
  <si>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</si>
  <si>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</si>
  <si>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</si>
  <si>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</si>
  <si>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</si>
  <si>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</si>
  <si>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</si>
  <si>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</si>
  <si>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</si>
  <si>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</si>
  <si>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</si>
  <si>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</si>
  <si>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</si>
  <si>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</si>
  <si>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</si>
  <si>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</si>
  <si>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</si>
  <si>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</si>
  <si>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</si>
  <si>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</si>
  <si>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</si>
  <si>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</si>
  <si>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</si>
  <si>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</si>
  <si>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</si>
  <si>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</si>
  <si>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</si>
  <si>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</si>
  <si>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</si>
  <si>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</si>
  <si>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</si>
  <si>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</si>
  <si>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</si>
  <si>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</si>
  <si>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</si>
  <si>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</si>
  <si>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</si>
  <si>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</si>
  <si>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</si>
  <si>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</si>
  <si>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</si>
  <si>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</si>
  <si>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</si>
  <si>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</si>
  <si>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</si>
  <si>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</si>
  <si>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</si>
  <si>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</si>
  <si>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</si>
  <si>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</si>
  <si>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</si>
  <si>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</si>
  <si>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</si>
  <si>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</si>
  <si>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</si>
  <si>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</si>
  <si>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</si>
  <si>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</si>
  <si>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</si>
  <si>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</si>
  <si>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</si>
  <si>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</si>
  <si>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</si>
  <si>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</si>
  <si>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</si>
  <si>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</si>
  <si>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</si>
  <si>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</si>
  <si>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</si>
  <si>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</si>
  <si>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</si>
  <si>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</si>
  <si>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</si>
  <si>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</si>
  <si>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</si>
  <si>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</si>
  <si>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</si>
  <si>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</si>
  <si>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</si>
  <si>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</si>
  <si>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</si>
  <si>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</si>
  <si>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</si>
  <si>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</si>
  <si>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</si>
  <si>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</si>
  <si>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</si>
  <si>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</si>
  <si>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</si>
  <si>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</si>
  <si>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</si>
  <si>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</si>
  <si>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</si>
  <si>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</si>
  <si>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</si>
  <si>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</si>
  <si>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</si>
  <si>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</si>
  <si>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</si>
  <si>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</si>
  <si>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</si>
  <si>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</si>
  <si>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</si>
  <si>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</si>
  <si>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</si>
  <si>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</si>
  <si>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</si>
  <si>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</si>
  <si>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</si>
  <si>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</si>
  <si>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</si>
  <si>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</si>
  <si>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</si>
  <si>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</si>
  <si>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</si>
  <si>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</si>
  <si>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</si>
  <si>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</si>
  <si>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</si>
  <si>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</si>
  <si>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</si>
  <si>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</si>
  <si>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</si>
  <si>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</si>
  <si>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</si>
  <si>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</si>
  <si>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</si>
  <si>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</si>
  <si>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</si>
  <si>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</si>
  <si>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</si>
  <si>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</si>
  <si>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</si>
  <si>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</si>
  <si>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</si>
  <si>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</si>
  <si>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</si>
  <si>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</si>
  <si>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</si>
  <si>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</si>
  <si>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</si>
  <si>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</si>
  <si>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</si>
  <si>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</si>
  <si>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</si>
  <si>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</si>
  <si>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</si>
  <si>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</si>
  <si>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</si>
  <si>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</si>
  <si>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</si>
  <si>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</si>
  <si>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</si>
  <si>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</si>
  <si>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</si>
  <si>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</si>
  <si>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</si>
  <si>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</si>
  <si>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</si>
  <si>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</si>
  <si>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</si>
  <si>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</si>
  <si>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</si>
  <si>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</si>
  <si>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</si>
  <si>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</si>
  <si>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</si>
  <si>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</si>
  <si>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</si>
  <si>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</si>
  <si>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</si>
  <si>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</si>
  <si>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</si>
  <si>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</si>
  <si>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</si>
  <si>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</si>
  <si>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</si>
  <si>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</si>
  <si>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</si>
  <si>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</si>
  <si>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</si>
  <si>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</si>
  <si>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</si>
  <si>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</si>
  <si>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</si>
  <si>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</si>
  <si>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</si>
  <si>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</si>
  <si>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</si>
  <si>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</si>
  <si>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</si>
  <si>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</si>
  <si>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</si>
  <si>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</si>
  <si>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</si>
  <si>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</si>
  <si>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</si>
  <si>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</si>
  <si>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</si>
  <si>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</si>
  <si>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</si>
  <si>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</si>
  <si>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</si>
  <si>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</si>
  <si>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</si>
  <si>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</si>
  <si>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</si>
  <si>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</si>
  <si>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</si>
  <si>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</si>
  <si>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</si>
  <si>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</si>
  <si>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</si>
  <si>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</si>
  <si>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</si>
  <si>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</si>
  <si>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</si>
  <si>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</si>
  <si>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</si>
  <si>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</si>
  <si>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</si>
  <si>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</si>
  <si>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</si>
  <si>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</si>
  <si>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</si>
  <si>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</si>
  <si>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</si>
  <si>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</si>
  <si>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</si>
  <si>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</si>
  <si>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</si>
  <si>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</si>
  <si>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</si>
  <si>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</si>
  <si>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</si>
  <si>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</si>
  <si>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</si>
  <si>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</si>
  <si>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</si>
  <si>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</si>
  <si>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</si>
  <si>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</si>
  <si>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</si>
  <si>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</si>
  <si>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</si>
  <si>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</si>
  <si>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</si>
  <si>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</si>
  <si>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</si>
  <si>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</si>
  <si>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</si>
  <si>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</si>
  <si>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</si>
  <si>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</si>
  <si>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</si>
  <si>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</si>
  <si>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</si>
  <si>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</si>
  <si>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</si>
  <si>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</si>
  <si>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</si>
  <si>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</si>
  <si>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</si>
  <si>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</si>
  <si>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</si>
  <si>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</si>
  <si>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</si>
  <si>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</si>
  <si>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</si>
  <si>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</si>
  <si>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</si>
  <si>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</si>
  <si>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</si>
  <si>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</si>
  <si>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</si>
  <si>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</si>
  <si>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</si>
  <si>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</si>
  <si>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</si>
  <si>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</si>
  <si>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</si>
  <si>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</si>
  <si>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</si>
  <si>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</si>
  <si>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</si>
  <si>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</si>
  <si>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</si>
  <si>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</si>
  <si>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</si>
  <si>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</si>
  <si>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</si>
  <si>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</si>
  <si>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</si>
  <si>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</si>
  <si>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</si>
  <si>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</si>
  <si>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</si>
  <si>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</si>
  <si>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</si>
  <si>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</si>
  <si>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</si>
  <si>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</si>
  <si>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</si>
  <si>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</si>
  <si>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</si>
  <si>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</si>
  <si>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</si>
  <si>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</si>
  <si>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</si>
  <si>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</si>
  <si>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</si>
  <si>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</si>
  <si>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</si>
  <si>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</si>
  <si>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</si>
  <si>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</si>
  <si>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</si>
  <si>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</si>
  <si>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</si>
  <si>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</si>
  <si>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</si>
  <si>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</si>
  <si>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</si>
  <si>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</si>
  <si>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</si>
  <si>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</si>
  <si>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</si>
  <si>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</si>
  <si>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</si>
  <si>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</si>
  <si>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</si>
  <si>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</si>
  <si>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</si>
  <si>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</si>
  <si>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</si>
  <si>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</si>
  <si>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</si>
  <si>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</si>
  <si>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</si>
  <si>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</si>
  <si>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</si>
  <si>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</si>
  <si>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</si>
  <si>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</si>
  <si>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</si>
  <si>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</si>
  <si>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</si>
  <si>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</si>
  <si>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</si>
  <si>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</si>
  <si>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</si>
  <si>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</si>
  <si>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</si>
  <si>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</si>
  <si>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</si>
  <si>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</si>
  <si>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</si>
  <si>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</si>
  <si>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</si>
  <si>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</si>
  <si>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</si>
  <si>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</si>
  <si>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</si>
  <si>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</si>
  <si>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</si>
  <si>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</si>
  <si>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</si>
  <si>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</si>
  <si>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</si>
  <si>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</si>
  <si>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</si>
  <si>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</si>
  <si>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</si>
  <si>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</si>
  <si>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</si>
  <si>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</si>
  <si>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</si>
  <si>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</si>
  <si>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</si>
  <si>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</si>
  <si>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</si>
  <si>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</si>
  <si>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</si>
  <si>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</si>
  <si>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</si>
  <si>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</si>
  <si>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</si>
  <si>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</si>
  <si>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</si>
  <si>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</si>
  <si>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</si>
  <si>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</si>
  <si>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</si>
  <si>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</si>
  <si>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</si>
  <si>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</si>
  <si>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</si>
  <si>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</si>
  <si>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</si>
  <si>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</si>
  <si>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</si>
  <si>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</si>
  <si>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</si>
  <si>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</si>
  <si>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</si>
  <si>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</si>
  <si>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</si>
  <si>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</si>
  <si>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</si>
  <si>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</si>
  <si>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</si>
  <si>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</si>
  <si>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</si>
  <si>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</si>
  <si>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</si>
  <si>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</si>
  <si>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</si>
  <si>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</si>
  <si>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</si>
  <si>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</si>
  <si>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</si>
  <si>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</si>
  <si>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</si>
  <si>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40000-44999</t>
  </si>
  <si>
    <t>45000-49999</t>
  </si>
  <si>
    <t>Greater than 50000</t>
  </si>
  <si>
    <t>30000-34999</t>
  </si>
  <si>
    <t>35000-39999</t>
  </si>
  <si>
    <t>mean</t>
  </si>
  <si>
    <t>median</t>
  </si>
  <si>
    <t>minimum</t>
  </si>
  <si>
    <t>maximum</t>
  </si>
  <si>
    <t>variance</t>
  </si>
  <si>
    <t>standard deviation</t>
  </si>
  <si>
    <t>INSERT WRITEUP PORTION IN README</t>
  </si>
  <si>
    <t xml:space="preserve">Median is a better way to summarize the data, because there are significant outliers present in both categories ("successful" and "failed"). The median will give us a more accurate look at the trends, because it is influenced less by the outliers than a strict average (mean) would be. </t>
  </si>
  <si>
    <t xml:space="preserve">Successful campaigns appear to have more variability. This makes sense to me, because there are significantly more backers in the total pool of successful campaigns in comparison to failed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</si>
</sst>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A6A6C"/>
      <color rgb="FF323F50"/>
      <color rgb="FFFF9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Kelci Griffin.xlsx]Category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2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4-AB4C-8264-7CDA0DC96BE9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4-AB4C-8264-7CDA0DC96BE9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23F50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4-AB4C-8264-7CDA0DC96BE9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4-AB4C-8264-7CDA0DC9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8914367"/>
        <c:axId val="1798439455"/>
      </c:barChart>
      <c:catAx>
        <c:axId val="17989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39455"/>
        <c:crosses val="autoZero"/>
        <c:auto val="1"/>
        <c:lblAlgn val="ctr"/>
        <c:lblOffset val="100"/>
        <c:noMultiLvlLbl val="0"/>
      </c:catAx>
      <c:valAx>
        <c:axId val="17984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Kelci Griffin.xlsx]Sub-Category Stats!PivotTable5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9B41-841F-CCE7C648A003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3-9B41-841F-CCE7C648A003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3-9B41-841F-CCE7C648A003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3-9B41-841F-CCE7C648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1022095"/>
        <c:axId val="1691218031"/>
      </c:barChart>
      <c:catAx>
        <c:axId val="16910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18031"/>
        <c:crosses val="autoZero"/>
        <c:auto val="1"/>
        <c:lblAlgn val="ctr"/>
        <c:lblOffset val="100"/>
        <c:noMultiLvlLbl val="0"/>
      </c:catAx>
      <c:valAx>
        <c:axId val="16912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Kelci Griffin.xlsx]Outcome Based on Launch Date!PivotTable7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0-D444-BE95-B3063DF4DE68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0-D444-BE95-B3063DF4DE68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0-D444-BE95-B3063DF4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12143"/>
        <c:axId val="1690780383"/>
      </c:lineChart>
      <c:catAx>
        <c:axId val="17207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0383"/>
        <c:crosses val="autoZero"/>
        <c:auto val="1"/>
        <c:lblAlgn val="ctr"/>
        <c:lblOffset val="100"/>
        <c:noMultiLvlLbl val="0"/>
      </c:catAx>
      <c:valAx>
        <c:axId val="16907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0-E145-A3DD-8C1A49FDB00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0-E145-A3DD-8C1A49FDB00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0-E145-A3DD-8C1A49FD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01728"/>
        <c:axId val="1678916720"/>
      </c:lineChart>
      <c:catAx>
        <c:axId val="12970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16720"/>
        <c:crosses val="autoZero"/>
        <c:auto val="1"/>
        <c:lblAlgn val="ctr"/>
        <c:lblOffset val="100"/>
        <c:noMultiLvlLbl val="0"/>
      </c:catAx>
      <c:valAx>
        <c:axId val="1678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txData>
          <cx:v>backer quantities: successful vs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quantities: successful vs failed</a:t>
          </a:r>
        </a:p>
      </cx:txPr>
    </cx:title>
    <cx:plotArea>
      <cx:plotAreaRegion>
        <cx:plotSurface>
          <cx:spPr>
            <a:ln>
              <a:solidFill>
                <a:srgbClr val="00B050"/>
              </a:solidFill>
            </a:ln>
          </cx:spPr>
        </cx:plotSurface>
        <cx:series layoutId="boxWhisker" uniqueId="{E55258EE-5D71-F94C-BF97-C1FE70737ACB}" formatIdx="0">
          <cx:tx>
            <cx:txData>
              <cx:v>Successful</cx:v>
            </cx:txData>
          </cx:tx>
          <cx:spPr>
            <a:solidFill>
              <a:srgbClr val="92D050"/>
            </a:solidFill>
            <a:ln>
              <a:solidFill>
                <a:srgbClr val="92D05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3F1391D-C4F0-E644-B2DE-4F15DE2C8614}" formatIdx="2">
          <cx:tx>
            <cx:txData>
              <cx:v>Failed</cx:v>
            </cx:txData>
          </cx:tx>
          <cx:spPr>
            <a:solidFill>
              <a:srgbClr val="FA6A6C"/>
            </a:solidFill>
            <a:ln>
              <a:solidFill>
                <a:srgbClr val="FA6A6C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0</xdr:rowOff>
    </xdr:from>
    <xdr:to>
      <xdr:col>14</xdr:col>
      <xdr:colOff>355600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B321F-D9BE-2B8F-F697-115A0906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376767</xdr:colOff>
      <xdr:row>2</xdr:row>
      <xdr:rowOff>190500</xdr:rowOff>
    </xdr:from>
    <xdr:to>
      <xdr:col>15</xdr:col>
      <xdr:colOff>355600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1A0B8-E386-7C6E-CE73-122284B6A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24859</xdr:rowOff>
    </xdr:from>
    <xdr:to>
      <xdr:col>14</xdr:col>
      <xdr:colOff>165100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B825-85D6-AE7D-0A68-3C6FFD54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55881</xdr:rowOff>
    </xdr:from>
    <xdr:to>
      <xdr:col>7</xdr:col>
      <xdr:colOff>1308100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14387-34A6-DBAD-CF72-3CD8DFEB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12700</xdr:rowOff>
    </xdr:from>
    <xdr:to>
      <xdr:col>13</xdr:col>
      <xdr:colOff>12700</xdr:colOff>
      <xdr:row>33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FA2A001-287B-BFD5-B72D-5E043C7BF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2300" y="2654300"/>
              <a:ext cx="70485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adsales 5" refreshedDate="45227.489195254631" createdVersion="8" refreshedVersion="8" minRefreshableVersion="3" recordCount="1001" xr:uid="{AC231CA9-A637-9C44-80F8-E0146570BC5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D0A4-AC79-3F4B-BD03-22640016A16E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412EC-C81E-854D-81A0-642169DEDBA5}" name="PivotTable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DF946-E39C-0C41-89A5-C9458BEA3A29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28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((E2/D2)*100)</f>
        <v>0</v>
      </c>
      <c r="G2" t="s">
        <v>14</v>
      </c>
      <c r="H2">
        <v>0</v>
      </c>
      <c r="I2" s="4">
        <f>IF(H2=0, 0, 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R2, 1)-1)</f>
        <v>food</v>
      </c>
      <c r="T2" t="str">
        <f>RIGHT(R2, LEN(R2)-FIND("/", R2, 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((E3/D3)*100)</f>
        <v>1040</v>
      </c>
      <c r="G3" t="s">
        <v>20</v>
      </c>
      <c r="H3">
        <v>158</v>
      </c>
      <c r="I3" s="4">
        <f t="shared" ref="I3:I66" si="1">IF(H3=0, 0, 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R3, 1)-1)</f>
        <v>music</v>
      </c>
      <c r="T3" t="str">
        <f t="shared" ref="T3:T66" si="5">RIGHT(R3, LEN(R3)-FIND("/", R3, 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((E67/D67)*100)</f>
        <v>236.14754098360655</v>
      </c>
      <c r="G67" t="s">
        <v>20</v>
      </c>
      <c r="H67">
        <v>236</v>
      </c>
      <c r="I67" s="4">
        <f t="shared" ref="I67:I130" si="7">IF(H67=0, 0, 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R67, 1)-1)</f>
        <v>theater</v>
      </c>
      <c r="T67" t="str">
        <f t="shared" ref="T67:T130" si="11">RIGHT(R67, LEN(R67)-FIND("/", R67, 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((E131/D131)*100)</f>
        <v>3.202693602693603</v>
      </c>
      <c r="G131" t="s">
        <v>74</v>
      </c>
      <c r="H131">
        <v>55</v>
      </c>
      <c r="I131" s="4">
        <f t="shared" ref="I131:I194" si="13">IF(H131=0, 0, 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R131, 1)-1)</f>
        <v>food</v>
      </c>
      <c r="T131" t="str">
        <f t="shared" ref="T131:T194" si="17">RIGHT(R131, LEN(R131)-FIND("/", R131, 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((E195/D195)*100)</f>
        <v>45.636363636363633</v>
      </c>
      <c r="G195" t="s">
        <v>14</v>
      </c>
      <c r="H195">
        <v>65</v>
      </c>
      <c r="I195" s="4">
        <f t="shared" ref="I195:I258" si="19">IF(H195=0, 0, 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R195, 1)-1)</f>
        <v>music</v>
      </c>
      <c r="T195" t="str">
        <f t="shared" ref="T195:T258" si="23">RIGHT(R195, LEN(R195)-FIND("/", R195, 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((E259/D259)*100)</f>
        <v>146</v>
      </c>
      <c r="G259" t="s">
        <v>20</v>
      </c>
      <c r="H259">
        <v>92</v>
      </c>
      <c r="I259" s="4">
        <f t="shared" ref="I259:I322" si="25">IF(H259=0, 0, 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R259, 1)-1)</f>
        <v>theater</v>
      </c>
      <c r="T259" t="str">
        <f t="shared" ref="T259:T322" si="29">RIGHT(R259, LEN(R259)-FIND("/", R259, 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((E323/D323)*100)</f>
        <v>94.144366197183089</v>
      </c>
      <c r="G323" t="s">
        <v>14</v>
      </c>
      <c r="H323">
        <v>2468</v>
      </c>
      <c r="I323" s="4">
        <f t="shared" ref="I323:I386" si="31">IF(H323=0, 0, 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R323, 1)-1)</f>
        <v>film &amp; video</v>
      </c>
      <c r="T323" t="str">
        <f t="shared" ref="T323:T386" si="35">RIGHT(R323, LEN(R323)-FIND("/", R323, 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((E387/D387)*100)</f>
        <v>146.16709511568124</v>
      </c>
      <c r="G387" t="s">
        <v>20</v>
      </c>
      <c r="H387">
        <v>1137</v>
      </c>
      <c r="I387" s="4">
        <f t="shared" ref="I387:I450" si="37">IF(H387=0, 0, 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R387, 1)-1)</f>
        <v>publishing</v>
      </c>
      <c r="T387" t="str">
        <f t="shared" ref="T387:T450" si="41">RIGHT(R387, LEN(R387)-FIND("/", R387, 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((E451/D451)*100)</f>
        <v>967</v>
      </c>
      <c r="G451" t="s">
        <v>20</v>
      </c>
      <c r="H451">
        <v>86</v>
      </c>
      <c r="I451" s="4">
        <f t="shared" ref="I451:I514" si="43">IF(H451=0, 0, 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R451, 1)-1)</f>
        <v>games</v>
      </c>
      <c r="T451" t="str">
        <f t="shared" ref="T451:T514" si="47">RIGHT(R451, LEN(R451)-FIND("/", R451, 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((E515/D515)*100)</f>
        <v>39.277108433734945</v>
      </c>
      <c r="G515" t="s">
        <v>74</v>
      </c>
      <c r="H515">
        <v>35</v>
      </c>
      <c r="I515" s="4">
        <f t="shared" ref="I515:I578" si="49">IF(H515=0, 0, 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R515, 1)-1)</f>
        <v>film &amp; video</v>
      </c>
      <c r="T515" t="str">
        <f t="shared" ref="T515:T578" si="53">RIGHT(R515, LEN(R515)-FIND("/", R515, 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((E579/D579)*100)</f>
        <v>18.853658536585368</v>
      </c>
      <c r="G579" t="s">
        <v>74</v>
      </c>
      <c r="H579">
        <v>37</v>
      </c>
      <c r="I579" s="4">
        <f t="shared" ref="I579:I642" si="55">IF(H579=0, 0, 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R579, 1)-1)</f>
        <v>music</v>
      </c>
      <c r="T579" t="str">
        <f t="shared" ref="T579:T642" si="59">RIGHT(R579, LEN(R579)-FIND("/", R579, 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((E643/D643)*100)</f>
        <v>119.96808510638297</v>
      </c>
      <c r="G643" t="s">
        <v>20</v>
      </c>
      <c r="H643">
        <v>194</v>
      </c>
      <c r="I643" s="4">
        <f t="shared" ref="I643:I706" si="61">IF(H643=0, 0, 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R643, 1)-1)</f>
        <v>theater</v>
      </c>
      <c r="T643" t="str">
        <f t="shared" ref="T643:T706" si="65">RIGHT(R643, LEN(R643)-FIND("/", R643, 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((E707/D707)*100)</f>
        <v>99.026517383618156</v>
      </c>
      <c r="G707" t="s">
        <v>14</v>
      </c>
      <c r="H707">
        <v>2025</v>
      </c>
      <c r="I707" s="4">
        <f t="shared" ref="I707:I770" si="67">IF(H707=0, 0, 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R707, 1)-1)</f>
        <v>publishing</v>
      </c>
      <c r="T707" t="str">
        <f t="shared" ref="T707:T770" si="71">RIGHT(R707, LEN(R707)-FIND("/", R707, 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((E771/D771)*100)</f>
        <v>86.867834394904463</v>
      </c>
      <c r="G771" t="s">
        <v>14</v>
      </c>
      <c r="H771">
        <v>3410</v>
      </c>
      <c r="I771" s="4">
        <f t="shared" ref="I771:I834" si="73">IF(H771=0, 0, 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R771, 1)-1)</f>
        <v>games</v>
      </c>
      <c r="T771" t="str">
        <f t="shared" ref="T771:T834" si="77">RIGHT(R771, LEN(R771)-FIND("/", R771, 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((E835/D835)*100)</f>
        <v>157.69117647058823</v>
      </c>
      <c r="G835" t="s">
        <v>20</v>
      </c>
      <c r="H835">
        <v>165</v>
      </c>
      <c r="I835" s="4">
        <f t="shared" ref="I835:I898" si="79">IF(H835=0, 0, 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R835, 1)-1)</f>
        <v>publishing</v>
      </c>
      <c r="T835" t="str">
        <f t="shared" ref="T835:T898" si="83">RIGHT(R835, LEN(R835)-FIND("/", R835, 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((E899/D899)*100)</f>
        <v>27.693181818181817</v>
      </c>
      <c r="G899" t="s">
        <v>14</v>
      </c>
      <c r="H899">
        <v>27</v>
      </c>
      <c r="I899" s="4">
        <f t="shared" ref="I899:I962" si="85">IF(H899=0, 0, 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R899, 1)-1)</f>
        <v>theater</v>
      </c>
      <c r="T899" t="str">
        <f t="shared" ref="T899:T962" si="89">RIGHT(R899, LEN(R899)-FIND("/", R899, 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((E963/D963)*100)</f>
        <v>119.29824561403508</v>
      </c>
      <c r="G963" t="s">
        <v>20</v>
      </c>
      <c r="H963">
        <v>155</v>
      </c>
      <c r="I963" s="4">
        <f t="shared" ref="I963:I1001" si="91">IF(H963=0, 0, 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R963, 1)-1)</f>
        <v>publishing</v>
      </c>
      <c r="T963" t="str">
        <f t="shared" ref="T963:T1001" si="95">RIGHT(R963, LEN(R963)-FIND("/", R963, 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 G3:G1001">
    <cfRule type="containsText" dxfId="18" priority="3" stopIfTrue="1" operator="containsText" text="live">
      <formula>NOT(ISERROR(SEARCH("live",G1)))</formula>
    </cfRule>
    <cfRule type="containsText" dxfId="17" priority="4" stopIfTrue="1" operator="containsText" text="canceled">
      <formula>NOT(ISERROR(SEARCH("canceled",G1)))</formula>
    </cfRule>
    <cfRule type="containsText" dxfId="16" priority="5" stopIfTrue="1" operator="containsText" text="successful">
      <formula>NOT(ISERROR(SEARCH("successful",G1)))</formula>
    </cfRule>
    <cfRule type="containsText" dxfId="15" priority="6" stopIfTrue="1" operator="containsText" text="failed">
      <formula>NOT(ISERROR(SEARCH("failed",G1)))</formula>
    </cfRule>
  </conditionalFormatting>
  <conditionalFormatting sqref="G2">
    <cfRule type="containsText" dxfId="14" priority="2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A6A6C"/>
        <color rgb="FF92D050"/>
        <color rgb="FF5A8AC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B823-4541-8D4F-BE34-164D8DB44750}">
  <sheetPr codeName="Sheet2"/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6" t="s">
        <v>6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2034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7" t="s">
        <v>2035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7" t="s">
        <v>2036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7" t="s">
        <v>2037</v>
      </c>
      <c r="B9" s="8"/>
      <c r="C9" s="8"/>
      <c r="D9" s="8"/>
      <c r="E9" s="8">
        <v>4</v>
      </c>
      <c r="F9" s="8">
        <v>4</v>
      </c>
    </row>
    <row r="10" spans="1:6" x14ac:dyDescent="0.2">
      <c r="A10" s="7" t="s">
        <v>2038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7" t="s">
        <v>2039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7" t="s">
        <v>2040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7" t="s">
        <v>2041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7" t="s">
        <v>2042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7" t="s">
        <v>2043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95CC-D96A-AA44-A6F2-79E51A608ACE}">
  <sheetPr codeName="Sheet3"/>
  <dimension ref="A1:F30"/>
  <sheetViews>
    <sheetView workbookViewId="0">
      <selection activeCell="G47" sqref="G4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5DE9-D03E-E543-88CC-E6B8DDEBDBF0}">
  <sheetPr codeName="Sheet4"/>
  <dimension ref="A1:E18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2085</v>
      </c>
      <c r="B2" t="s">
        <v>2046</v>
      </c>
    </row>
    <row r="4" spans="1:5" x14ac:dyDescent="0.2">
      <c r="A4" s="6" t="s">
        <v>2044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7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88FD-709E-3D45-9BFE-CA1F3C035F95}">
  <sheetPr codeName="Sheet5"/>
  <dimension ref="A1:N14"/>
  <sheetViews>
    <sheetView workbookViewId="0">
      <selection activeCell="E14" sqref="E14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4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14" x14ac:dyDescent="0.2">
      <c r="A2" t="s">
        <v>2094</v>
      </c>
      <c r="B2">
        <f>COUNTIFS(Crowdfunding!$G1:G1001, "successful", Crowdfunding!$D1:D1001,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SUM(B2, C2, 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14" x14ac:dyDescent="0.2">
      <c r="A3" t="s">
        <v>2095</v>
      </c>
      <c r="B3">
        <f>COUNTIFS(Crowdfunding!$G:$G, "=successful", Crowdfunding!$D:$D, "&gt;=1000",Crowdfunding!$D:$D,  "&lt;4999")</f>
        <v>191</v>
      </c>
      <c r="C3">
        <f>COUNTIFS(Crowdfunding!$G:$G, "=failed", Crowdfunding!$D:$D, "&gt;=1000",Crowdfunding!$D:$D,  "&lt;4999")</f>
        <v>38</v>
      </c>
      <c r="D3">
        <f>COUNTIFS(Crowdfunding!$G:$G, "=canceled", Crowdfunding!$D:$D, "&gt;=1000",Crowdfunding!$D:$D,  "&lt;4999")</f>
        <v>2</v>
      </c>
      <c r="E3">
        <f t="shared" ref="E3:E13" si="0">SUM(B3, C3, 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14" x14ac:dyDescent="0.2">
      <c r="A4" t="s">
        <v>2096</v>
      </c>
      <c r="B4">
        <f>COUNTIFS(Crowdfunding!$G1:G1003, "successful", Crowdfunding!$D1:D1003, "&gt;=5000", Crowdfunding!$D1:D1003, "&lt;=9999")</f>
        <v>164</v>
      </c>
      <c r="C4">
        <f>COUNTIFS(Crowdfunding!$G:$G, "=failed", Crowdfunding!$D:$D, "&gt;=5000",Crowdfunding!$D:$D,  "&lt;9999")</f>
        <v>126</v>
      </c>
      <c r="D4">
        <f>COUNTIFS(Crowdfunding!$G:$G, "=canceled", Crowdfunding!$D:$D, "&gt;=5000",Crowdfunding!$D:$D,  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14" x14ac:dyDescent="0.2">
      <c r="A5" t="s">
        <v>2097</v>
      </c>
      <c r="B5">
        <f>COUNTIFS(Crowdfunding!$G1:G1004, "successful", Crowdfunding!$D1:D1004, "&gt;=10000", Crowdfunding!$D1:D1004, "&lt;=14999")</f>
        <v>4</v>
      </c>
      <c r="C5">
        <f>COUNTIFS(Crowdfunding!$G:$G, "=failed", Crowdfunding!$D:$D, "&gt;=10000",Crowdfunding!$D:$D,  "&lt;14999")</f>
        <v>5</v>
      </c>
      <c r="D5">
        <f>COUNTIFS(Crowdfunding!$G:$G, "=canceled", Crowdfunding!$D:$D, "&gt;=10000",Crowdfunding!$D:$D,  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14" x14ac:dyDescent="0.2">
      <c r="A6" t="s">
        <v>2098</v>
      </c>
      <c r="B6">
        <f>COUNTIFS(Crowdfunding!$G1:G1005, "successful", Crowdfunding!$D1:D1005, "&gt;=15000", Crowdfunding!$D1:D1005, "&lt;=19999")</f>
        <v>10</v>
      </c>
      <c r="C6">
        <f>COUNTIFS(Crowdfunding!$G:$G, "=failed", Crowdfunding!$D:$D, "&gt;=15000",Crowdfunding!$D:$D,  "&lt;19999")</f>
        <v>0</v>
      </c>
      <c r="D6">
        <f>COUNTIFS(Crowdfunding!$G:$G, "=canceled", Crowdfunding!$D:$D, "&gt;=15000",Crowdfunding!$D:$D,  "&lt;19999")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14" x14ac:dyDescent="0.2">
      <c r="A7" t="s">
        <v>2099</v>
      </c>
      <c r="B7">
        <f>COUNTIFS(Crowdfunding!$G1:G1006, "successful", Crowdfunding!$D1:D1006, "&gt;=20000", Crowdfunding!$D1:D1006, "&lt;=24999")</f>
        <v>7</v>
      </c>
      <c r="C7">
        <f>COUNTIFS(Crowdfunding!$G:$G, "=failed", Crowdfunding!$D:$D, "&gt;=20000",Crowdfunding!$D:$D,  "&lt;24999")</f>
        <v>0</v>
      </c>
      <c r="D7">
        <f>COUNTIFS(Crowdfunding!$G:$G, "=canceled", Crowdfunding!$D:$D, "&gt;=20000",Crowdfunding!$D:$D,  "&lt;24999")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14" x14ac:dyDescent="0.2">
      <c r="A8" t="s">
        <v>2100</v>
      </c>
      <c r="B8">
        <f>COUNTIFS(Crowdfunding!$G1:G1007, "successful", Crowdfunding!$D1:D1007, "&gt;=25000", Crowdfunding!$D1:D1007, "&lt;=29999")</f>
        <v>11</v>
      </c>
      <c r="C8">
        <f>COUNTIFS(Crowdfunding!$G:$G, "=failed", Crowdfunding!$D:$D, "&gt;=25000",Crowdfunding!$D:$D,  "&lt;29999")</f>
        <v>3</v>
      </c>
      <c r="D8">
        <f>COUNTIFS(Crowdfunding!$G:$G, "=canceled", Crowdfunding!$D:$D, "&gt;=25000",Crowdfunding!$D:$D,  "&lt;29999")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14" x14ac:dyDescent="0.2">
      <c r="A9" t="s">
        <v>2104</v>
      </c>
      <c r="B9">
        <f>COUNTIFS(Crowdfunding!$G1:G1008, "successful", Crowdfunding!$D1:D1008, "&gt;=30000", Crowdfunding!$D1:D1008, "&lt;=34999")</f>
        <v>7</v>
      </c>
      <c r="C9">
        <f>COUNTIFS(Crowdfunding!$G:$G, "=failed", Crowdfunding!$D:$D, "&gt;=30000",Crowdfunding!$D:$D,  "&lt;34999")</f>
        <v>0</v>
      </c>
      <c r="D9">
        <f>COUNTIFS(Crowdfunding!$G:$G, "=canceled", Crowdfunding!$D:$D, "&gt;=30000",Crowdfunding!$D:$D,  "&lt;34999")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14" x14ac:dyDescent="0.2">
      <c r="A10" t="s">
        <v>2105</v>
      </c>
      <c r="B10">
        <f>COUNTIFS(Crowdfunding!$G1:G1008, "successful", Crowdfunding!$D1:D1008, "&gt;=35000", Crowdfunding!$D1:D1008, "&lt;=39999")</f>
        <v>8</v>
      </c>
      <c r="C10">
        <f>COUNTIFS(Crowdfunding!$G:$G, "=failed", Crowdfunding!$D:$D, "&gt;=35000",Crowdfunding!$D:$D,  "&lt;39999")</f>
        <v>3</v>
      </c>
      <c r="D10">
        <f>COUNTIFS(Crowdfunding!$G:$G, "=canceled", Crowdfunding!$D:$D, "&gt;=35000",Crowdfunding!$D:$D,  "&lt;39999")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14" x14ac:dyDescent="0.2">
      <c r="A11" t="s">
        <v>2101</v>
      </c>
      <c r="B11">
        <f>COUNTIFS(Crowdfunding!$G1:G1009, "successful", Crowdfunding!$D1:D1009, "&gt;=40000", Crowdfunding!$D1:D1009, "&lt;=44999")</f>
        <v>11</v>
      </c>
      <c r="C11">
        <f>COUNTIFS(Crowdfunding!$G:$G, "=failed", Crowdfunding!$D:$D, "&gt;=40000",Crowdfunding!$D:$D,  "&lt;44999")</f>
        <v>3</v>
      </c>
      <c r="D11">
        <f>COUNTIFS(Crowdfunding!$G:$G, "=canceled", Crowdfunding!$D:$D, "&gt;=40000",Crowdfunding!$D:$D,  "&lt;44999")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14" x14ac:dyDescent="0.2">
      <c r="A12" t="s">
        <v>2102</v>
      </c>
      <c r="B12">
        <f>COUNTIFS(Crowdfunding!$G2:G1010, "successful", Crowdfunding!$D2:D1010, "&gt;=45000", Crowdfunding!$D2:D1010, "&lt;=49999")</f>
        <v>8</v>
      </c>
      <c r="C12">
        <f>COUNTIFS(Crowdfunding!$G:$G, "=failed", Crowdfunding!$D:$D, "&gt;=45000",Crowdfunding!$D:$D,  "&lt;49999")</f>
        <v>3</v>
      </c>
      <c r="D12">
        <f>COUNTIFS(Crowdfunding!$G:$G, "=canceled", Crowdfunding!$D:$D, "&gt;=45000",Crowdfunding!$D:$D,  "&lt;49999")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14" x14ac:dyDescent="0.2">
      <c r="A13" t="s">
        <v>2103</v>
      </c>
      <c r="B13">
        <f>COUNTIFS(Crowdfunding!$G2:G1011, "successful", Crowdfunding!$D2:D1011, "&gt;=50000")</f>
        <v>114</v>
      </c>
      <c r="C13">
        <f>COUNTIFS(Crowdfunding!$G:$G, "=failed", Crowdfunding!$D:$D, "&gt;=50000")</f>
        <v>163</v>
      </c>
      <c r="D13">
        <f>COUNTIFS(Crowdfunding!$G:$G, "=canceled", Crowdfunding!$D:$D,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  <c r="N13" t="s">
        <v>2112</v>
      </c>
    </row>
    <row r="14" spans="1:14" x14ac:dyDescent="0.2">
      <c r="E14">
        <f>SUM(E2:E13)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3D4F-3C85-4645-BB08-AEC1E3204F51}">
  <sheetPr codeName="Sheet6"/>
  <dimension ref="A1:M566"/>
  <sheetViews>
    <sheetView tabSelected="1" topLeftCell="B3" workbookViewId="0">
      <selection activeCell="F9" sqref="F9:L11"/>
    </sheetView>
  </sheetViews>
  <sheetFormatPr baseColWidth="10" defaultRowHeight="16" x14ac:dyDescent="0.2"/>
  <cols>
    <col min="2" max="2" width="12.83203125" bestFit="1" customWidth="1"/>
    <col min="4" max="4" width="12.83203125" bestFit="1" customWidth="1"/>
    <col min="12" max="12" width="16.5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F1" s="11" t="s">
        <v>4</v>
      </c>
      <c r="G1" s="11" t="s">
        <v>2106</v>
      </c>
      <c r="H1" s="11" t="s">
        <v>2107</v>
      </c>
      <c r="I1" s="11" t="s">
        <v>2108</v>
      </c>
      <c r="J1" s="11" t="s">
        <v>2109</v>
      </c>
      <c r="K1" s="11" t="s">
        <v>2110</v>
      </c>
      <c r="L1" s="11" t="s">
        <v>2111</v>
      </c>
      <c r="M1" s="11"/>
    </row>
    <row r="2" spans="1:13" x14ac:dyDescent="0.2">
      <c r="A2" t="s">
        <v>20</v>
      </c>
      <c r="B2">
        <v>158</v>
      </c>
      <c r="C2" t="s">
        <v>14</v>
      </c>
      <c r="D2">
        <v>0</v>
      </c>
      <c r="F2" t="s">
        <v>20</v>
      </c>
      <c r="G2">
        <f>AVERAGE($B:$B)</f>
        <v>851.14690265486729</v>
      </c>
      <c r="H2">
        <f>MEDIAN($B:$B)</f>
        <v>201</v>
      </c>
      <c r="I2">
        <f>MIN($B:$B)</f>
        <v>16</v>
      </c>
      <c r="J2">
        <f>MAX($B:$B)</f>
        <v>7295</v>
      </c>
      <c r="K2">
        <f>_xlfn.VAR.P($B:$B)</f>
        <v>1603373.7324019109</v>
      </c>
      <c r="L2">
        <f>_xlfn.STDEV.P($B:$B)</f>
        <v>1266.2439466397898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F3" t="s">
        <v>14</v>
      </c>
      <c r="G3">
        <f>AVERAGE($D:$D)</f>
        <v>585.61538461538464</v>
      </c>
      <c r="H3">
        <f>MEDIAN($D:$D)</f>
        <v>114.5</v>
      </c>
      <c r="I3">
        <f>MIN($D:$D)</f>
        <v>0</v>
      </c>
      <c r="J3">
        <f>MAX($D:$D)</f>
        <v>6080</v>
      </c>
      <c r="K3">
        <f>_xlfn.VAR.P($D:$D)</f>
        <v>921574.68174133555</v>
      </c>
      <c r="L3">
        <f>_xlfn.STDEV.P($D:$D)</f>
        <v>959.98681331637863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  <c r="F5" s="13" t="s">
        <v>2113</v>
      </c>
      <c r="G5" s="13"/>
      <c r="H5" s="13"/>
      <c r="I5" s="13"/>
      <c r="J5" s="13"/>
      <c r="K5" s="13"/>
      <c r="L5" s="13"/>
    </row>
    <row r="6" spans="1:13" x14ac:dyDescent="0.2">
      <c r="A6" t="s">
        <v>20</v>
      </c>
      <c r="B6">
        <v>220</v>
      </c>
      <c r="C6" t="s">
        <v>14</v>
      </c>
      <c r="D6">
        <v>44</v>
      </c>
      <c r="F6" s="13"/>
      <c r="G6" s="13"/>
      <c r="H6" s="13"/>
      <c r="I6" s="13"/>
      <c r="J6" s="13"/>
      <c r="K6" s="13"/>
      <c r="L6" s="13"/>
    </row>
    <row r="7" spans="1:13" x14ac:dyDescent="0.2">
      <c r="A7" t="s">
        <v>20</v>
      </c>
      <c r="B7">
        <v>98</v>
      </c>
      <c r="C7" t="s">
        <v>14</v>
      </c>
      <c r="D7">
        <v>27</v>
      </c>
      <c r="F7" s="13"/>
      <c r="G7" s="13"/>
      <c r="H7" s="13"/>
      <c r="I7" s="13"/>
      <c r="J7" s="13"/>
      <c r="K7" s="13"/>
      <c r="L7" s="13"/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ht="16" customHeight="1" x14ac:dyDescent="0.2">
      <c r="A9" t="s">
        <v>20</v>
      </c>
      <c r="B9">
        <v>1249</v>
      </c>
      <c r="C9" t="s">
        <v>14</v>
      </c>
      <c r="D9">
        <v>200</v>
      </c>
      <c r="F9" s="13" t="s">
        <v>2114</v>
      </c>
      <c r="G9" s="13"/>
      <c r="H9" s="13"/>
      <c r="I9" s="13"/>
      <c r="J9" s="13"/>
      <c r="K9" s="13"/>
      <c r="L9" s="13"/>
    </row>
    <row r="10" spans="1:13" x14ac:dyDescent="0.2">
      <c r="A10" t="s">
        <v>20</v>
      </c>
      <c r="B10">
        <v>1396</v>
      </c>
      <c r="C10" t="s">
        <v>14</v>
      </c>
      <c r="D10">
        <v>452</v>
      </c>
      <c r="F10" s="13"/>
      <c r="G10" s="13"/>
      <c r="H10" s="13"/>
      <c r="I10" s="13"/>
      <c r="J10" s="13"/>
      <c r="K10" s="13"/>
      <c r="L10" s="13"/>
    </row>
    <row r="11" spans="1:13" x14ac:dyDescent="0.2">
      <c r="A11" t="s">
        <v>20</v>
      </c>
      <c r="B11">
        <v>890</v>
      </c>
      <c r="C11" t="s">
        <v>14</v>
      </c>
      <c r="D11">
        <v>674</v>
      </c>
      <c r="F11" s="13"/>
      <c r="G11" s="13"/>
      <c r="H11" s="13"/>
      <c r="I11" s="13"/>
      <c r="J11" s="13"/>
      <c r="K11" s="13"/>
      <c r="L11" s="13"/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13" x14ac:dyDescent="0.2">
      <c r="A33" t="s">
        <v>20</v>
      </c>
      <c r="B33">
        <v>303</v>
      </c>
      <c r="C33" t="s">
        <v>14</v>
      </c>
      <c r="D33">
        <v>1</v>
      </c>
    </row>
    <row r="34" spans="1:13" x14ac:dyDescent="0.2">
      <c r="A34" t="s">
        <v>20</v>
      </c>
      <c r="B34">
        <v>209</v>
      </c>
      <c r="C34" t="s">
        <v>14</v>
      </c>
      <c r="D34">
        <v>37</v>
      </c>
    </row>
    <row r="35" spans="1:13" x14ac:dyDescent="0.2">
      <c r="A35" t="s">
        <v>20</v>
      </c>
      <c r="B35">
        <v>131</v>
      </c>
      <c r="C35" t="s">
        <v>14</v>
      </c>
      <c r="D35">
        <v>60</v>
      </c>
    </row>
    <row r="36" spans="1:13" ht="16" customHeight="1" x14ac:dyDescent="0.2">
      <c r="A36" t="s">
        <v>20</v>
      </c>
      <c r="B36">
        <v>164</v>
      </c>
      <c r="C36" t="s">
        <v>14</v>
      </c>
      <c r="D36">
        <v>296</v>
      </c>
    </row>
    <row r="37" spans="1:13" x14ac:dyDescent="0.2">
      <c r="A37" t="s">
        <v>20</v>
      </c>
      <c r="B37">
        <v>201</v>
      </c>
      <c r="C37" t="s">
        <v>14</v>
      </c>
      <c r="D37">
        <v>3304</v>
      </c>
      <c r="G37" s="12"/>
      <c r="H37" s="12"/>
      <c r="I37" s="12"/>
      <c r="J37" s="12"/>
      <c r="K37" s="12"/>
      <c r="L37" s="12"/>
      <c r="M37" s="12"/>
    </row>
    <row r="38" spans="1:13" x14ac:dyDescent="0.2">
      <c r="A38" t="s">
        <v>20</v>
      </c>
      <c r="B38">
        <v>211</v>
      </c>
      <c r="C38" t="s">
        <v>14</v>
      </c>
      <c r="D38">
        <v>73</v>
      </c>
      <c r="G38" s="12"/>
      <c r="H38" s="12"/>
      <c r="I38" s="12"/>
      <c r="J38" s="12"/>
      <c r="K38" s="12"/>
      <c r="L38" s="12"/>
      <c r="M38" s="12"/>
    </row>
    <row r="39" spans="1:13" x14ac:dyDescent="0.2">
      <c r="A39" t="s">
        <v>20</v>
      </c>
      <c r="B39">
        <v>128</v>
      </c>
      <c r="C39" t="s">
        <v>14</v>
      </c>
      <c r="D39">
        <v>3387</v>
      </c>
      <c r="G39" s="12"/>
      <c r="H39" s="12"/>
      <c r="I39" s="12"/>
      <c r="J39" s="12"/>
      <c r="K39" s="12"/>
      <c r="L39" s="12"/>
      <c r="M39" s="12"/>
    </row>
    <row r="40" spans="1:13" x14ac:dyDescent="0.2">
      <c r="A40" t="s">
        <v>20</v>
      </c>
      <c r="B40">
        <v>1600</v>
      </c>
      <c r="C40" t="s">
        <v>14</v>
      </c>
      <c r="D40">
        <v>662</v>
      </c>
      <c r="G40" s="12"/>
      <c r="H40" s="12"/>
      <c r="I40" s="12"/>
      <c r="J40" s="12"/>
      <c r="K40" s="12"/>
      <c r="L40" s="12"/>
      <c r="M40" s="12"/>
    </row>
    <row r="41" spans="1:13" x14ac:dyDescent="0.2">
      <c r="A41" t="s">
        <v>20</v>
      </c>
      <c r="B41">
        <v>249</v>
      </c>
      <c r="C41" t="s">
        <v>14</v>
      </c>
      <c r="D41">
        <v>774</v>
      </c>
    </row>
    <row r="42" spans="1:13" x14ac:dyDescent="0.2">
      <c r="A42" t="s">
        <v>20</v>
      </c>
      <c r="B42">
        <v>236</v>
      </c>
      <c r="C42" t="s">
        <v>14</v>
      </c>
      <c r="D42">
        <v>672</v>
      </c>
    </row>
    <row r="43" spans="1:13" x14ac:dyDescent="0.2">
      <c r="A43" t="s">
        <v>20</v>
      </c>
      <c r="B43">
        <v>4065</v>
      </c>
      <c r="C43" t="s">
        <v>14</v>
      </c>
      <c r="D43">
        <v>940</v>
      </c>
    </row>
    <row r="44" spans="1:13" x14ac:dyDescent="0.2">
      <c r="A44" t="s">
        <v>20</v>
      </c>
      <c r="B44">
        <v>246</v>
      </c>
      <c r="C44" t="s">
        <v>14</v>
      </c>
      <c r="D44">
        <v>117</v>
      </c>
    </row>
    <row r="45" spans="1:13" x14ac:dyDescent="0.2">
      <c r="A45" t="s">
        <v>20</v>
      </c>
      <c r="B45">
        <v>2475</v>
      </c>
      <c r="C45" t="s">
        <v>14</v>
      </c>
      <c r="D45">
        <v>115</v>
      </c>
    </row>
    <row r="46" spans="1:13" x14ac:dyDescent="0.2">
      <c r="A46" t="s">
        <v>20</v>
      </c>
      <c r="B46">
        <v>76</v>
      </c>
      <c r="C46" t="s">
        <v>14</v>
      </c>
      <c r="D46">
        <v>326</v>
      </c>
    </row>
    <row r="47" spans="1:13" x14ac:dyDescent="0.2">
      <c r="A47" t="s">
        <v>20</v>
      </c>
      <c r="B47">
        <v>54</v>
      </c>
      <c r="C47" t="s">
        <v>14</v>
      </c>
      <c r="D47">
        <v>1</v>
      </c>
    </row>
    <row r="48" spans="1:13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D1" xr:uid="{DCFE3D4F-3C85-4645-BB08-AEC1E3204F51}"/>
  <mergeCells count="2">
    <mergeCell ref="F5:L7"/>
    <mergeCell ref="F9:L11"/>
  </mergeCells>
  <conditionalFormatting sqref="A1:A566">
    <cfRule type="containsText" dxfId="13" priority="11" stopIfTrue="1" operator="containsText" text="live">
      <formula>NOT(ISERROR(SEARCH("live",A1)))</formula>
    </cfRule>
    <cfRule type="containsText" dxfId="12" priority="12" stopIfTrue="1" operator="containsText" text="canceled">
      <formula>NOT(ISERROR(SEARCH("canceled",A1)))</formula>
    </cfRule>
    <cfRule type="containsText" dxfId="11" priority="13" stopIfTrue="1" operator="containsText" text="successful">
      <formula>NOT(ISERROR(SEARCH("successful",A1)))</formula>
    </cfRule>
    <cfRule type="containsText" dxfId="10" priority="14" stopIfTrue="1" operator="containsText" text="failed">
      <formula>NOT(ISERROR(SEARCH("failed",A1)))</formula>
    </cfRule>
  </conditionalFormatting>
  <conditionalFormatting sqref="C3:C365 C1">
    <cfRule type="containsText" dxfId="9" priority="7" stopIfTrue="1" operator="containsText" text="live">
      <formula>NOT(ISERROR(SEARCH("live",C1)))</formula>
    </cfRule>
    <cfRule type="containsText" dxfId="8" priority="8" stopIfTrue="1" operator="containsText" text="canceled">
      <formula>NOT(ISERROR(SEARCH("canceled",C1)))</formula>
    </cfRule>
    <cfRule type="containsText" dxfId="7" priority="9" stopIfTrue="1" operator="containsText" text="successful">
      <formula>NOT(ISERROR(SEARCH("successful",C1)))</formula>
    </cfRule>
    <cfRule type="containsText" dxfId="6" priority="10" stopIfTrue="1" operator="containsText" text="failed">
      <formula>NOT(ISERROR(SEARCH("failed",C1)))</formula>
    </cfRule>
  </conditionalFormatting>
  <conditionalFormatting sqref="C2">
    <cfRule type="containsText" dxfId="5" priority="6" operator="containsText" text="failed">
      <formula>NOT(ISERROR(SEARCH("failed",C2)))</formula>
    </cfRule>
  </conditionalFormatting>
  <conditionalFormatting sqref="F2">
    <cfRule type="containsText" dxfId="4" priority="2" stopIfTrue="1" operator="containsText" text="live">
      <formula>NOT(ISERROR(SEARCH("live",F2)))</formula>
    </cfRule>
    <cfRule type="containsText" dxfId="3" priority="3" stopIfTrue="1" operator="containsText" text="canceled">
      <formula>NOT(ISERROR(SEARCH("canceled",F2)))</formula>
    </cfRule>
    <cfRule type="containsText" dxfId="2" priority="4" stopIfTrue="1" operator="containsText" text="successful">
      <formula>NOT(ISERROR(SEARCH("successful",F2)))</formula>
    </cfRule>
    <cfRule type="containsText" dxfId="1" priority="5" stopIfTrue="1" operator="containsText" text="failed">
      <formula>NOT(ISERROR(SEARCH("failed",F2)))</formula>
    </cfRule>
  </conditionalFormatting>
  <conditionalFormatting sqref="F3">
    <cfRule type="containsText" dxfId="0" priority="1" operator="containsText" text="failed">
      <formula>NOT(ISERROR(SEARCH("failed",F3)))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Crowdfunding</vt:lpstr>
      <vt:lpstr>Category Stats</vt:lpstr>
      <vt:lpstr>Sub-Category Stats</vt:lpstr>
      <vt:lpstr>Outcome Based on Launch Date</vt:lpstr>
      <vt:lpstr>Goal Analysis</vt:lpstr>
      <vt:lpstr>Stats Summary</vt:lpstr>
      <vt:lpstr>backers_count</vt:lpstr>
      <vt:lpstr>Goal</vt:lpstr>
      <vt:lpstr>Number_Canceled</vt:lpstr>
      <vt:lpstr>Number_Failed</vt:lpstr>
      <vt:lpstr>Number_Successful</vt:lpstr>
      <vt:lpstr>outcome</vt:lpstr>
      <vt:lpstr>Percentage_Canceled</vt:lpstr>
      <vt:lpstr>Percentage_Failed</vt:lpstr>
      <vt:lpstr>Percentage_Successful</vt:lpstr>
      <vt:lpstr>pledged</vt:lpstr>
      <vt:lpstr>Total_Projects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Kelci Griffin</cp:lastModifiedBy>
  <dcterms:created xsi:type="dcterms:W3CDTF">2021-09-29T18:52:28Z</dcterms:created>
  <dcterms:modified xsi:type="dcterms:W3CDTF">2023-10-31T16:29:48Z</dcterms:modified>
</cp:coreProperties>
</file>