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allam\python\realtime_api_tests\"/>
    </mc:Choice>
  </mc:AlternateContent>
  <xr:revisionPtr revIDLastSave="0" documentId="13_ncr:1_{B38062A7-1CA1-48D2-9E4B-B612377B104C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New feed" sheetId="1" r:id="rId1"/>
    <sheet name="NSADAQ 100" sheetId="2" r:id="rId2"/>
    <sheet name="NASDAQ 100 - 2" sheetId="3" r:id="rId3"/>
    <sheet name="NASDAQ 100 - 3" sheetId="4" r:id="rId4"/>
    <sheet name="Feuille 3" sheetId="5" r:id="rId5"/>
    <sheet name="Feuille 4" sheetId="6" r:id="rId6"/>
    <sheet name="companies_and_subsideries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65" i="5" l="1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" i="5"/>
  <c r="O1" i="5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<sst xmlns="http://schemas.openxmlformats.org/spreadsheetml/2006/main" count="5969" uniqueCount="3160">
  <si>
    <t>new papers Stock related.</t>
  </si>
  <si>
    <t>to XML</t>
  </si>
  <si>
    <t>https://stackoverflow.com/questions/4687042/getting-raw-xml-data-from-a-feedburner-rss-feed</t>
  </si>
  <si>
    <t>ADBE</t>
  </si>
  <si>
    <t>Adobe Inc.</t>
  </si>
  <si>
    <t>Compnay that are in the nasdaq 100 accorind to wikipedai</t>
  </si>
  <si>
    <t>FAST</t>
  </si>
  <si>
    <t>NFLX</t>
  </si>
  <si>
    <t>AMD</t>
  </si>
  <si>
    <t>Advanced Micro Devices Inc</t>
  </si>
  <si>
    <t>FB</t>
  </si>
  <si>
    <t>NTES</t>
  </si>
  <si>
    <t>dbr:Texas_Instruments</t>
  </si>
  <si>
    <t>c</t>
  </si>
  <si>
    <t>Ticker</t>
  </si>
  <si>
    <t>ALGN</t>
  </si>
  <si>
    <t>Align Technology Inc</t>
  </si>
  <si>
    <t>FISV</t>
  </si>
  <si>
    <t>NVDA</t>
  </si>
  <si>
    <t>dbr:Stericycle</t>
  </si>
  <si>
    <t>Activision Blizzard</t>
  </si>
  <si>
    <t>ATVI</t>
  </si>
  <si>
    <t>https://en.wikipedia.org/wiki/Activision_Blizzard</t>
  </si>
  <si>
    <t>Pour utiliser ce scritpe il faut donnée les autorisation, active l'api 
sheet : resources &gt; service avancé google : activé google api sheet.
lors de la permier execution une reeeur explique comment activée l'API 
pour ulisier le scripte : 
poser EXTRACT_URL(A1) puis lance le proceesue depuis le menu Etract URLs.
Scritp : 
function onOpen() {
  var menu = SpreadsheetApp.getUi().createMenu("Extract URLs");
  menu.addItem("Process =EXTRACT_URL(A1) formulas", "processFormulas");
  menu.addToUi();
}
function EXTRACT_URL() {
  return SpreadsheetApp.getActiveRange().getFormula();
}
function processFormulas() {
  var spreadsheet = SpreadsheetApp.getActiveSpreadsheet();
  var sheet = spreadsheet.getActiveSheet();
  var rows = sheet.getDataRange().getFormulas();
  for (var r = 0; r &lt; rows.length; r++) {
    var row = rows[r];
    for (var c = 0; c &lt; row.length; c++) {
      var formula = row[c];
      if (formula) {
        var matched = formula.match(/^=EXTRACT_URL\((.*)\)$/i);
        if (matched) {
          var targetRange = matched[1];
          if (targetRange.indexOf("!") &lt; 0) {
            targetRange = sheet.getName() + "!" + targetRange;
          }
          var result = Sheets.Spreadsheets.get(spreadsheet.getId(), {
            ranges: targetRange,
            fields: 'sheets.data.rowData.values.hyperlink'
          });
          try {
            var value = result.sheets[0].data[0].rowData[0].values[0].hyperlink;
            sheet.getRange(r + 1, c + 1).setValue(value);
          } catch (e) {
            // no hyperlink; just ignore
          }
        }
      }
    }
  }
}</t>
  </si>
  <si>
    <t>ALXN</t>
  </si>
  <si>
    <t>Alexion Pharmaceuticals Inc</t>
  </si>
  <si>
    <t>FOX</t>
  </si>
  <si>
    <t>NXPI</t>
  </si>
  <si>
    <t xml:space="preserve">résutlats de la requetes : </t>
  </si>
  <si>
    <t>dbr:Cognizant</t>
  </si>
  <si>
    <t>PREFIX dbpedia-owl:&lt;http://dbpedia.org/ontology/&gt;
SELECT DISTINCT ?compagny ?subsudary_name WHERE {
&lt;http://dbpedia.org/resource/NASDAQ-100&gt; &lt;http://dbpedia.org/ontology/wikiPageWikiLink&gt; ?compagny.
?compagny dbpedia-owl:division|dbpedia-owl:subsidiary ?subsudary.
?compagny rdfs:label ?compagny_name.
?subsudary rdfs:label ?subsudary_name.
FILTER(LANG(?compagny_name) = "" || LANGMATCHES(LANG(?compagny_name), "en"))
FILTER(LANG(?subsudary_name) = "" || LANGMATCHES(LANG(?subsudary_name), "en"))
}</t>
  </si>
  <si>
    <t>company that has a subsidary according to the prévious query</t>
  </si>
  <si>
    <t xml:space="preserve">commpany that has a </t>
  </si>
  <si>
    <t>PREFIX dbpedia-owl:&lt;http://dbpedia.org/ontology/&gt;
SELECT DISTINCT ?compagny_name ?subsudary_name WHERE {
?compagny &lt;http://dbpedia.org/property/tradedAs&gt; &lt;http://dbpedia.org/resource/NASDAQ-100&gt;.
?compagny dbpedia-owl:division|dbpedia-owl:subsidiary ?subsudary.
?compagny rdfs:label ?compagny_name.
?subsudary rdfs:label ?subsudary_name.
FILTER(LANG(?compagny_name) = "" || LANGMATCHES(LANG(?compagny_name), "en"))
FILTER(LANG(?subsudary_name) = "" || LANGMATCHES(LANG(?subsudary_name), "en"))
}</t>
  </si>
  <si>
    <t>"Activision Blizzard"@en</t>
  </si>
  <si>
    <t>https://en.wikipedia.org/wiki/Adobe_Inc.</t>
  </si>
  <si>
    <t>"Activision"@en</t>
  </si>
  <si>
    <t>Finance &amp; Commerce</t>
  </si>
  <si>
    <t>AMZN</t>
  </si>
  <si>
    <t>http://dbpedia.org/resource/Texas_Instruments</t>
  </si>
  <si>
    <t>Amazon.com Inc</t>
  </si>
  <si>
    <t>TFCFA</t>
  </si>
  <si>
    <t>Activision</t>
  </si>
  <si>
    <t>"21st Century Fox"@en</t>
  </si>
  <si>
    <t>"Fox Broadcasting Company"@en</t>
  </si>
  <si>
    <t>http://dbpedia.org/resource/Stericycle</t>
  </si>
  <si>
    <t>FOXA</t>
  </si>
  <si>
    <t>21st Century Fox</t>
  </si>
  <si>
    <t>Fox Broadcasting Company</t>
  </si>
  <si>
    <t>"UAL Corporation"@en</t>
  </si>
  <si>
    <t>"United Airlines"@en</t>
  </si>
  <si>
    <t>http://dbpedia.org/resource/Cognizant</t>
  </si>
  <si>
    <t>ORLY</t>
  </si>
  <si>
    <t>Electronic Arts</t>
  </si>
  <si>
    <t>Visceral Games</t>
  </si>
  <si>
    <t>"Mattel"@en</t>
  </si>
  <si>
    <t>"HiT Entertainment"@en</t>
  </si>
  <si>
    <t>dbr:21st_Century_Fox</t>
  </si>
  <si>
    <t>http://dbpedia.org/resource/21st_Century_Fox</t>
  </si>
  <si>
    <t>Mattel</t>
  </si>
  <si>
    <t>HiT Entertainment</t>
  </si>
  <si>
    <t>"20th Century Fox Television"@en</t>
  </si>
  <si>
    <t>Advanced Micro Devices</t>
  </si>
  <si>
    <t>dbr:Akamai_Technologies</t>
  </si>
  <si>
    <t>http://dbpedia.org/resource/Akamai_Technologies</t>
  </si>
  <si>
    <t>20th Century Fox Television</t>
  </si>
  <si>
    <t>"Apple Inc."@en</t>
  </si>
  <si>
    <t>"FileMaker Inc."@en</t>
  </si>
  <si>
    <t>dbr:Discovery_Communications</t>
  </si>
  <si>
    <t>http://dbpedia.org/resource/Discovery_Communications</t>
  </si>
  <si>
    <t>https://en.wikipedia.org/wiki/Advanced_Micro_Devices</t>
  </si>
  <si>
    <t>Apple Inc.</t>
  </si>
  <si>
    <t>FileMaker Inc.</t>
  </si>
  <si>
    <t>"Viacom"@en</t>
  </si>
  <si>
    <t>"Viacom International"@en</t>
  </si>
  <si>
    <t>dbr:Dish_Network</t>
  </si>
  <si>
    <t>http://dbpedia.org/resource/Dish_Network</t>
  </si>
  <si>
    <t>Fox Star Studios</t>
  </si>
  <si>
    <t>AMGN</t>
  </si>
  <si>
    <t>"Fox Star Studios"@en</t>
  </si>
  <si>
    <t>dbr:Adobe_Systems</t>
  </si>
  <si>
    <t>http://dbpedia.org/resource/Adobe_Systems</t>
  </si>
  <si>
    <t>20th Century Fox</t>
  </si>
  <si>
    <t>"20th Century Fox"@en</t>
  </si>
  <si>
    <t>dbr:Apple_Inc.</t>
  </si>
  <si>
    <t>http://dbpedia.org/resource/Apple_Inc.</t>
  </si>
  <si>
    <t>Amgen Inc</t>
  </si>
  <si>
    <t>https://finance-commerce.com/feed/</t>
  </si>
  <si>
    <t>TFCF</t>
  </si>
  <si>
    <t>Fox Entertainment Group</t>
  </si>
  <si>
    <t>"Fox Entertainment Group"@en</t>
  </si>
  <si>
    <t>dbr:Intel</t>
  </si>
  <si>
    <t>http://dbpedia.org/resource/Intel</t>
  </si>
  <si>
    <t>Fox Sports Networks</t>
  </si>
  <si>
    <t>"Fox Sports Networks"@en</t>
  </si>
  <si>
    <t>dbr:Mattel</t>
  </si>
  <si>
    <t>http://dbpedia.org/resource/Mattel</t>
  </si>
  <si>
    <t>GILD</t>
  </si>
  <si>
    <t>EBay</t>
  </si>
  <si>
    <t>Half.com</t>
  </si>
  <si>
    <t>PAYX</t>
  </si>
  <si>
    <t>"Alphabet Inc."@en</t>
  </si>
  <si>
    <t>"GV (company)"@en</t>
  </si>
  <si>
    <t>dbr:Microsoft</t>
  </si>
  <si>
    <t>http://dbpedia.org/resource/Microsoft</t>
  </si>
  <si>
    <t>Investor's Business Daily</t>
  </si>
  <si>
    <t>Major League Gaming</t>
  </si>
  <si>
    <t>"EBay"@en</t>
  </si>
  <si>
    <t>"Half.com"@en</t>
  </si>
  <si>
    <t>dbr:Yahoo!</t>
  </si>
  <si>
    <t>http://dbpedia.org/resource/Yahoo!</t>
  </si>
  <si>
    <t>Alexion Pharmaceuticals</t>
  </si>
  <si>
    <t>Dish Network</t>
  </si>
  <si>
    <t>Sling TV</t>
  </si>
  <si>
    <t>"Major League Gaming"@en</t>
  </si>
  <si>
    <t>dbr:Verisk_Analytics</t>
  </si>
  <si>
    <t>http://dbpedia.org/resource/Verisk_Analytics</t>
  </si>
  <si>
    <t>http://feeds2.feedburner.com/InvestingRss?fmt=xml</t>
  </si>
  <si>
    <t>https://en.wikipedia.org/wiki/Alexion_Pharmaceuticals</t>
  </si>
  <si>
    <t>EA Canada</t>
  </si>
  <si>
    <t>"Rainbow S.r.l."@en</t>
  </si>
  <si>
    <t>dbr:American_Airlines_Group</t>
  </si>
  <si>
    <t>http://dbpedia.org/resource/American_Airlines_Group</t>
  </si>
  <si>
    <t>PopCap Games</t>
  </si>
  <si>
    <t>"Dish Network"@en</t>
  </si>
  <si>
    <t>"Sling TV"@en</t>
  </si>
  <si>
    <t>dbr:VimpelCom_Ltd.</t>
  </si>
  <si>
    <t>http://dbpedia.org/resource/VimpelCom_Ltd.</t>
  </si>
  <si>
    <t>http://feeds2.feedburner.com/BusinessRss?fmt=xml</t>
  </si>
  <si>
    <t>AAL</t>
  </si>
  <si>
    <t>Blizzard Entertainment</t>
  </si>
  <si>
    <t>"Network 18"@en</t>
  </si>
  <si>
    <t>dbr:EBay</t>
  </si>
  <si>
    <t>http://dbpedia.org/resource/EBay</t>
  </si>
  <si>
    <t>The Sims Studio</t>
  </si>
  <si>
    <t>"Blizzard Entertainment"@en</t>
  </si>
  <si>
    <t>dbr:Activision_Blizzard</t>
  </si>
  <si>
    <t>http://dbpedia.org/resource/Activision_Blizzard</t>
  </si>
  <si>
    <t>American Airlines Group Inc</t>
  </si>
  <si>
    <t>Fox Networks Group</t>
  </si>
  <si>
    <t>http://feeds2.feedburner.com/EconomyRss?fmt=xml</t>
  </si>
  <si>
    <t>"Paramount Pictures"@en</t>
  </si>
  <si>
    <t>dbr:CA_Technologies</t>
  </si>
  <si>
    <t>http://dbpedia.org/resource/CA_Technologies</t>
  </si>
  <si>
    <t>GOOG</t>
  </si>
  <si>
    <t>EA Montreal</t>
  </si>
  <si>
    <t>"Starz Inc."@en</t>
  </si>
  <si>
    <t>"Starz Distribution"@en</t>
  </si>
  <si>
    <t>dbr:Lam_Research</t>
  </si>
  <si>
    <t>http://dbpedia.org/resource/Lam_Research</t>
  </si>
  <si>
    <t>Anobit</t>
  </si>
  <si>
    <t>dbr:Linear_Technology</t>
  </si>
  <si>
    <t>http://dbpedia.org/resource/Linear_Technology</t>
  </si>
  <si>
    <t>http://feeds2.feedburner.com/InternetTechnologyRss?fmt=xml</t>
  </si>
  <si>
    <t>PCAR</t>
  </si>
  <si>
    <t>Fox Digital Entertainment</t>
  </si>
  <si>
    <t>"Fox Networks Group"@en</t>
  </si>
  <si>
    <t>dbr:Amazon.com</t>
  </si>
  <si>
    <t>http://dbpedia.org/resource/Amazon.com</t>
  </si>
  <si>
    <t>Align Technology, Inc.</t>
  </si>
  <si>
    <t>Fisher-Price</t>
  </si>
  <si>
    <t>"Sidewalk Labs"@en</t>
  </si>
  <si>
    <t>dbr:Analog_Devices</t>
  </si>
  <si>
    <t>http://dbpedia.org/resource/Analog_Devices</t>
  </si>
  <si>
    <t>http://feeds2.feedburner.com/ManagementRss?fmt=xml</t>
  </si>
  <si>
    <t>https://en.wikipedia.org/wiki/Align_Technology</t>
  </si>
  <si>
    <t>Amazon.com</t>
  </si>
  <si>
    <t>Goodreads</t>
  </si>
  <si>
    <t>"Vevo"@en</t>
  </si>
  <si>
    <t>dbr:Automatic_Data_Processing</t>
  </si>
  <si>
    <t>http://dbpedia.org/resource/Automatic_Data_Processing</t>
  </si>
  <si>
    <t>ADI</t>
  </si>
  <si>
    <t>http://feeds2.feedburner.com/PoliticRss?fmt=xml</t>
  </si>
  <si>
    <t>Zappos</t>
  </si>
  <si>
    <t>"Anobit"@en</t>
  </si>
  <si>
    <t>dbr:Cisco_Systems</t>
  </si>
  <si>
    <t>http://dbpedia.org/resource/Cisco_Systems</t>
  </si>
  <si>
    <t>Analog Devices Inc</t>
  </si>
  <si>
    <t>ComiXology</t>
  </si>
  <si>
    <t>"Fox Digital Entertainment"@en</t>
  </si>
  <si>
    <t>GOOGL</t>
  </si>
  <si>
    <t>http://feeds2.feedburner.com/EditorialRss?fmt=xml</t>
  </si>
  <si>
    <t>dbr:KLA-Tencor</t>
  </si>
  <si>
    <t>http://dbpedia.org/resource/KLA-Tencor</t>
  </si>
  <si>
    <t>Ghost Games</t>
  </si>
  <si>
    <t>"Fisher-Price"@en</t>
  </si>
  <si>
    <t>dbr:Liberty_Global</t>
  </si>
  <si>
    <t>BKNG</t>
  </si>
  <si>
    <t>http://dbpedia.org/resource/Liberty_Global</t>
  </si>
  <si>
    <t>Sky plc</t>
  </si>
  <si>
    <t>"Amazon.com"@en</t>
  </si>
  <si>
    <t>"Goodreads"@en</t>
  </si>
  <si>
    <t>dbr:Biogen</t>
  </si>
  <si>
    <t>http://dbpedia.org/resource/Biogen</t>
  </si>
  <si>
    <t>Alphabet Inc.</t>
  </si>
  <si>
    <t>Alexa Internet</t>
  </si>
  <si>
    <t>"Virgin Media"@en</t>
  </si>
  <si>
    <t>"Virgin Mobile UK"@en</t>
  </si>
  <si>
    <t>dbr:Comcast</t>
  </si>
  <si>
    <t>The Journal of Commerce</t>
  </si>
  <si>
    <t>http://dbpedia.org/resource/Comcast</t>
  </si>
  <si>
    <t>https://en.wikipedia.org/wiki/Alphabet_Inc.</t>
  </si>
  <si>
    <t>Amazon Web Services</t>
  </si>
  <si>
    <t>"Zappos"@en</t>
  </si>
  <si>
    <t>dbr:Electronic_Arts</t>
  </si>
  <si>
    <t>http://dbpedia.org/resource/Electronic_Arts</t>
  </si>
  <si>
    <t>AAPL</t>
  </si>
  <si>
    <t>American Airlines Group</t>
  </si>
  <si>
    <t>American Eagle (airline brand)</t>
  </si>
  <si>
    <t>"ComiXology"@en</t>
  </si>
  <si>
    <t>dbr:Expeditors_International</t>
  </si>
  <si>
    <t>http://dbpedia.org/resource/Expeditors_International</t>
  </si>
  <si>
    <t>https://www.joc.com/rssfeed/8876</t>
  </si>
  <si>
    <t>Apple Inc</t>
  </si>
  <si>
    <t>Fox News Channel</t>
  </si>
  <si>
    <t>"Google Fiber"@en</t>
  </si>
  <si>
    <t>dbr:Qualcomm</t>
  </si>
  <si>
    <t>http://dbpedia.org/resource/Qualcomm</t>
  </si>
  <si>
    <t>BioWare</t>
  </si>
  <si>
    <t>"Defy Media"@en</t>
  </si>
  <si>
    <t>dbr:Autodesk</t>
  </si>
  <si>
    <t>http://dbpedia.org/resource/Autodesk</t>
  </si>
  <si>
    <t>HAS</t>
  </si>
  <si>
    <t>TrueX</t>
  </si>
  <si>
    <t>"Stackdriver"@en</t>
  </si>
  <si>
    <t>dbr:Bed_Bath_&amp;_Beyond</t>
  </si>
  <si>
    <t>http://dbpedia.org/resource/Bed_Bath_&amp;_Beyond</t>
  </si>
  <si>
    <t>PYPL</t>
  </si>
  <si>
    <t>Marriott International</t>
  </si>
  <si>
    <t>Starwood Hotels &amp; Resorts</t>
  </si>
  <si>
    <t>"Virgin Media Business"@en</t>
  </si>
  <si>
    <t>dbr:Whole_Foods_Market</t>
  </si>
  <si>
    <t>http://dbpedia.org/resource/Whole_Foods_Market</t>
  </si>
  <si>
    <t>EA Digital Illusions CE</t>
  </si>
  <si>
    <t>"Sky plc"@en</t>
  </si>
  <si>
    <t>dbr:McKesson_Corporation</t>
  </si>
  <si>
    <t>http://dbpedia.org/resource/McKesson_Corporation</t>
  </si>
  <si>
    <t>http://www.joc.com/rssfeed/8876</t>
  </si>
  <si>
    <t>FX Networks</t>
  </si>
  <si>
    <t>"American Airlines Group"@en</t>
  </si>
  <si>
    <t>"American Eagle (airline brand)"@en</t>
  </si>
  <si>
    <t>dbr:Amgen</t>
  </si>
  <si>
    <t>http://dbpedia.org/resource/Amgen</t>
  </si>
  <si>
    <t>Beats Electronics</t>
  </si>
  <si>
    <t>"Fox News Channel"@en</t>
  </si>
  <si>
    <t>dbr:Xilinx</t>
  </si>
  <si>
    <t>http://dbpedia.org/resource/Xilinx</t>
  </si>
  <si>
    <t>http://www.joc.com/rssfeed/8886</t>
  </si>
  <si>
    <t>King (company)</t>
  </si>
  <si>
    <t>"DirecTV"@en</t>
  </si>
  <si>
    <t>"Game Show Network"@en</t>
  </si>
  <si>
    <t>dbr:Marriott_International</t>
  </si>
  <si>
    <t>http://dbpedia.org/resource/Marriott_International</t>
  </si>
  <si>
    <t>AMAT</t>
  </si>
  <si>
    <t>National Geographic Channel</t>
  </si>
  <si>
    <t>"AT&amp;T Sports Networks"@en</t>
  </si>
  <si>
    <t>dbr:The_Priceline_Group</t>
  </si>
  <si>
    <t>http://dbpedia.org/resource/The_Priceline_Group</t>
  </si>
  <si>
    <t>Applied Materials Inc</t>
  </si>
  <si>
    <t>"TrueX"@en</t>
  </si>
  <si>
    <t>dbr:Alexion_Pharmaceuticals</t>
  </si>
  <si>
    <t>http://dbpedia.org/resource/Alexion_Pharmaceuticals</t>
  </si>
  <si>
    <t>http://www.joc.com/rssfeed/8878</t>
  </si>
  <si>
    <t>HSIC</t>
  </si>
  <si>
    <t>Internet Movie Database</t>
  </si>
  <si>
    <t>"Viacom 18"@en</t>
  </si>
  <si>
    <t>dbr:Liberty_Interactive</t>
  </si>
  <si>
    <t>http://dbpedia.org/resource/Liberty_Interactive</t>
  </si>
  <si>
    <t>PEP</t>
  </si>
  <si>
    <t>http://www.joc.com/rssfeed/8877</t>
  </si>
  <si>
    <t>A9.com</t>
  </si>
  <si>
    <t>Amazon.com, Inc.</t>
  </si>
  <si>
    <t>"VirusTotal"@en</t>
  </si>
  <si>
    <t>dbr:Universal_Display_Corporation</t>
  </si>
  <si>
    <t>http://dbpedia.org/resource/Universal_Display_Corporation</t>
  </si>
  <si>
    <t>https://en.wikipedia.org/wiki/Amazon.com</t>
  </si>
  <si>
    <t>Blockbuster LLC</t>
  </si>
  <si>
    <t>"Vodafone"@en</t>
  </si>
  <si>
    <t>"Vodafone Global Enterprise"@en</t>
  </si>
  <si>
    <t>http://www.joc.com/rssfeed/8879</t>
  </si>
  <si>
    <t>dbr:C._H._Robinson</t>
  </si>
  <si>
    <t>http://dbpedia.org/resource/C._H._Robinson</t>
  </si>
  <si>
    <t>Comcast</t>
  </si>
  <si>
    <t>NBCUniversal</t>
  </si>
  <si>
    <t>"FX Networks"@en</t>
  </si>
  <si>
    <t>ASML</t>
  </si>
  <si>
    <t>dbr:Celgene</t>
  </si>
  <si>
    <t>http://dbpedia.org/resource/Celgene</t>
  </si>
  <si>
    <t>ASML Holding NV</t>
  </si>
  <si>
    <t>Discovery Communications</t>
  </si>
  <si>
    <t>Lionsgate</t>
  </si>
  <si>
    <t>"Beats Electronics"@en</t>
  </si>
  <si>
    <t>dbr:Cerner</t>
  </si>
  <si>
    <t>http://dbpedia.org/resource/Cerner</t>
  </si>
  <si>
    <t>http://www.joc.com/rssfeed/8884</t>
  </si>
  <si>
    <t>ILMN</t>
  </si>
  <si>
    <t>20th Television</t>
  </si>
  <si>
    <t>"King (company)"@en</t>
  </si>
  <si>
    <t>dbr:Equinix</t>
  </si>
  <si>
    <t>http://dbpedia.org/resource/Equinix</t>
  </si>
  <si>
    <t>QCOM</t>
  </si>
  <si>
    <t>Blue Sky Studios</t>
  </si>
  <si>
    <t>"National Geographic Channel"@en</t>
  </si>
  <si>
    <t>dbr:Tesla_Motors</t>
  </si>
  <si>
    <t>http://dbpedia.org/resource/Tesla_Motors</t>
  </si>
  <si>
    <t>http://www.joc.com/rssfeed/8980</t>
  </si>
  <si>
    <t>Comcast Cable</t>
  </si>
  <si>
    <t>"Viacom International Media Networks"@en</t>
  </si>
  <si>
    <t>Criterion Games</t>
  </si>
  <si>
    <t>"T-Mobile US"@en</t>
  </si>
  <si>
    <t>"Metro PCS"@en</t>
  </si>
  <si>
    <t>Fox Television Stations</t>
  </si>
  <si>
    <t>"Blockbuster LLC"@en</t>
  </si>
  <si>
    <t>Gumtree</t>
  </si>
  <si>
    <t>"Broadcom Limited"@en</t>
  </si>
  <si>
    <t>"Broadcom"@en</t>
  </si>
  <si>
    <t>Cisco Systems</t>
  </si>
  <si>
    <t>List of acquisitions by Cisco Systems</t>
  </si>
  <si>
    <t>"Viacom Media Networks"@en</t>
  </si>
  <si>
    <t>Microsoft</t>
  </si>
  <si>
    <t>List of mergers and acquisitions by Microsoft</t>
  </si>
  <si>
    <t>"Discovery Communications"@en</t>
  </si>
  <si>
    <t>"Lionsgate"@en</t>
  </si>
  <si>
    <t>YES Network</t>
  </si>
  <si>
    <t>"20th Television"@en</t>
  </si>
  <si>
    <t>Motive Studios</t>
  </si>
  <si>
    <t>"Blue Sky Studios"@en</t>
  </si>
  <si>
    <t>Activision Blizzard Studios</t>
  </si>
  <si>
    <t>"Fox Television Stations"@en</t>
  </si>
  <si>
    <t>Braeburn Capital</t>
  </si>
  <si>
    <t>"Gumtree"@en</t>
  </si>
  <si>
    <t>Kijiji</t>
  </si>
  <si>
    <t>"Seagate Technology"@en</t>
  </si>
  <si>
    <t>"LaCie"@en</t>
  </si>
  <si>
    <t>American Airlines Shuttle</t>
  </si>
  <si>
    <t>"Microsoft"@en</t>
  </si>
  <si>
    <t>"List of mergers and acquisitions by Microsoft"@en</t>
  </si>
  <si>
    <t>EA Tiburon</t>
  </si>
  <si>
    <t>"Western Digital"@en</t>
  </si>
  <si>
    <t>"SanDisk"@en</t>
  </si>
  <si>
    <t>Comcast Interactive Media</t>
  </si>
  <si>
    <t>"YES Network"@en</t>
  </si>
  <si>
    <t>Marriott Hotels &amp; Resorts</t>
  </si>
  <si>
    <t>"Activision Blizzard Studios"@en</t>
  </si>
  <si>
    <t>Stubhub</t>
  </si>
  <si>
    <t>"Braeburn Capital"@en</t>
  </si>
  <si>
    <t>https://en.wikipedia.org/wiki/American_Airlines_Group</t>
  </si>
  <si>
    <t>Endemol Shine Group</t>
  </si>
  <si>
    <t>"Kijiji"@en</t>
  </si>
  <si>
    <t>Liberty Interactive</t>
  </si>
  <si>
    <t>"American Airlines Shuttle"@en</t>
  </si>
  <si>
    <t>VimpelCom Ltd.</t>
  </si>
  <si>
    <t>OJSC VimpelCom</t>
  </si>
  <si>
    <t>"Calico (company)"@en</t>
  </si>
  <si>
    <t>Audible.com</t>
  </si>
  <si>
    <t>ADSK</t>
  </si>
  <si>
    <t>"Google"@en</t>
  </si>
  <si>
    <t>Junglee.com</t>
  </si>
  <si>
    <t>http://www.joc.com/rssfeed/8919</t>
  </si>
  <si>
    <t>"Stubhub"@en</t>
  </si>
  <si>
    <t>Comcast Spectacor</t>
  </si>
  <si>
    <t>Autodesk Inc</t>
  </si>
  <si>
    <t>"Endemol Shine Group"@en</t>
  </si>
  <si>
    <t>Mega Brands</t>
  </si>
  <si>
    <t>"Jigsaw (company)"@en</t>
  </si>
  <si>
    <t>STAR TV</t>
  </si>
  <si>
    <t>"VimpelCom Ltd."@en</t>
  </si>
  <si>
    <t>"OJSC VimpelCom"@en</t>
  </si>
  <si>
    <t>IBazar</t>
  </si>
  <si>
    <t>"Audience (TV network)"@en</t>
  </si>
  <si>
    <t>Midco</t>
  </si>
  <si>
    <t>"Mega Brands"@en</t>
  </si>
  <si>
    <t>Wind Telecom</t>
  </si>
  <si>
    <t>"Virgin Media Ireland"@en</t>
  </si>
  <si>
    <t>American Airlines Cargo</t>
  </si>
  <si>
    <t>"STAR TV"@en</t>
  </si>
  <si>
    <t>Kyivstar</t>
  </si>
  <si>
    <t>"IBazar"@en</t>
  </si>
  <si>
    <t>Hulu</t>
  </si>
  <si>
    <t>"Wind Telecom"@en</t>
  </si>
  <si>
    <t>INCY</t>
  </si>
  <si>
    <t>Digital Photography Review</t>
  </si>
  <si>
    <t>"American Airlines Cargo"@en</t>
  </si>
  <si>
    <t>American Airlines, Inc.</t>
  </si>
  <si>
    <t>"Charter Communications"@en</t>
  </si>
  <si>
    <t>http://www.joc.com/rssfeed/8900</t>
  </si>
  <si>
    <t>"Bright House Networks"@en</t>
  </si>
  <si>
    <t>GittiGidiyor</t>
  </si>
  <si>
    <t>"Nest Labs"@en</t>
  </si>
  <si>
    <t>Twitch (website)</t>
  </si>
  <si>
    <t>"HGST"@en</t>
  </si>
  <si>
    <t>REGN</t>
  </si>
  <si>
    <t>Yahoo!</t>
  </si>
  <si>
    <t>List of acquisitions by Yahoo!</t>
  </si>
  <si>
    <t>"Kyivstar"@en</t>
  </si>
  <si>
    <t>All3media</t>
  </si>
  <si>
    <t>"Time Warner Cable"@en</t>
  </si>
  <si>
    <t>Envoy Air Inc.</t>
  </si>
  <si>
    <t>"Firebase"@en</t>
  </si>
  <si>
    <t>PSA Airlines, Inc.</t>
  </si>
  <si>
    <t>"Google Capital"@en</t>
  </si>
  <si>
    <t>Piedmont Airlines, Inc.</t>
  </si>
  <si>
    <t>"Hulu"@en</t>
  </si>
  <si>
    <t>"American Airlines, Inc."@en</t>
  </si>
  <si>
    <t>"BET Networks"@en</t>
  </si>
  <si>
    <t>"Oracle Corporation"@en</t>
  </si>
  <si>
    <t>"List of acquisitions by Oracle"@en</t>
  </si>
  <si>
    <t>"Verily"@en</t>
  </si>
  <si>
    <t>"GittiGidiyor"@en</t>
  </si>
  <si>
    <t>"Yahoo!"@en</t>
  </si>
  <si>
    <t>"List of acquisitions by Yahoo!"@en</t>
  </si>
  <si>
    <t>"X (incubator)"@en</t>
  </si>
  <si>
    <t>"All3media"@en</t>
  </si>
  <si>
    <t>"Envoy Air Inc."@en</t>
  </si>
  <si>
    <t>"PSA Airlines, Inc."@en</t>
  </si>
  <si>
    <t>"Piedmont Airlines, Inc."@en</t>
  </si>
  <si>
    <t>"Mylan"@en</t>
  </si>
  <si>
    <t>"Meda AB"@en</t>
  </si>
  <si>
    <t>"Electronic Arts"@en</t>
  </si>
  <si>
    <t>"Visceral Games"@en</t>
  </si>
  <si>
    <t>"Walgreens Boots Alliance"@en</t>
  </si>
  <si>
    <t>"Boots Opticians"@en</t>
  </si>
  <si>
    <t>"EA Canada"@en</t>
  </si>
  <si>
    <t>Amgen Inc.</t>
  </si>
  <si>
    <t>"PopCap Games"@en</t>
  </si>
  <si>
    <t>"Boots UK"@en</t>
  </si>
  <si>
    <t>"The Sims Studio"@en</t>
  </si>
  <si>
    <t>"Drugstore.com"@en</t>
  </si>
  <si>
    <t>"EA Montreal"@en</t>
  </si>
  <si>
    <t>"PetSmart"@en</t>
  </si>
  <si>
    <t>"PetSmart Charities"@en</t>
  </si>
  <si>
    <t>"CSX Corporation"@en</t>
  </si>
  <si>
    <t>"Conrail Shared Assets Operations"@en</t>
  </si>
  <si>
    <t>"Monster Beverage"@en</t>
  </si>
  <si>
    <t>"Blue Sky Beverage Company"@en</t>
  </si>
  <si>
    <t>"Ghost Games"@en</t>
  </si>
  <si>
    <t>"Alexa Internet"@en</t>
  </si>
  <si>
    <t>"Amazon Web Services"@en</t>
  </si>
  <si>
    <t>"Dollar Tree"@en</t>
  </si>
  <si>
    <t>"Deals"@en</t>
  </si>
  <si>
    <t>"Paccar"@en</t>
  </si>
  <si>
    <t>"Kenworth"@en</t>
  </si>
  <si>
    <t>"Check Point"@en</t>
  </si>
  <si>
    <t>"ZoneAlarm"@en</t>
  </si>
  <si>
    <t>"BioWare"@en</t>
  </si>
  <si>
    <t>"Garmin"@en</t>
  </si>
  <si>
    <t>"Navigon"@en</t>
  </si>
  <si>
    <t>"News Corporation"@en</t>
  </si>
  <si>
    <t>"List of assets owned by News Corp"@en</t>
  </si>
  <si>
    <t>"Symantec"@en</t>
  </si>
  <si>
    <t>"List of mergers and acquisitions by Symantec"@en</t>
  </si>
  <si>
    <t>"Marriott International"@en</t>
  </si>
  <si>
    <t>"Starwood Hotels &amp; Resorts"@en</t>
  </si>
  <si>
    <t>"EA Digital Illusions CE"@en</t>
  </si>
  <si>
    <t>"Liberty Media"@en</t>
  </si>
  <si>
    <t>"Internet Movie Database"@en</t>
  </si>
  <si>
    <t>http://www.joc.com/rssfeed/8924</t>
  </si>
  <si>
    <t>"A9.com"@en</t>
  </si>
  <si>
    <t>"Alliance Healthcare"@en</t>
  </si>
  <si>
    <t>"CSX Transportation"@en</t>
  </si>
  <si>
    <t>"Comcast"@en</t>
  </si>
  <si>
    <t>"NBCUniversal"@en</t>
  </si>
  <si>
    <t>"Walgreens"@en</t>
  </si>
  <si>
    <t>"Family Dollar"@en</t>
  </si>
  <si>
    <t>"Comcast Cable"@en</t>
  </si>
  <si>
    <t>"Criterion Games"@en</t>
  </si>
  <si>
    <t>https://en.wikipedia.org/wiki/Amgen</t>
  </si>
  <si>
    <t>"Cisco Systems"@en</t>
  </si>
  <si>
    <t>"List of acquisitions by Cisco Systems"@en</t>
  </si>
  <si>
    <t>"Peterbilt"@en</t>
  </si>
  <si>
    <t>"Motive Studios"@en</t>
  </si>
  <si>
    <t>"Seaboard Coast Line"@en</t>
  </si>
  <si>
    <t>"EA Tiburon"@en</t>
  </si>
  <si>
    <t>"Comcast Interactive Media"@en</t>
  </si>
  <si>
    <t>"Duane Reade"@en</t>
  </si>
  <si>
    <t>"Marriott Hotels &amp; Resorts"@en</t>
  </si>
  <si>
    <t>"Liberty Interactive"@en</t>
  </si>
  <si>
    <t>"Audible.com"@en</t>
  </si>
  <si>
    <t>"Junglee.com"@en</t>
  </si>
  <si>
    <t>"Comcast Spectacor"@en</t>
  </si>
  <si>
    <t>"Farmacias Benavides"@en</t>
  </si>
  <si>
    <t>"Midco"@en</t>
  </si>
  <si>
    <t>"Micron Technology"@en</t>
  </si>
  <si>
    <t>"Lexar"@en</t>
  </si>
  <si>
    <t>"Dollar Tree Canada"@en</t>
  </si>
  <si>
    <t>"Fruit Growers Express"@en</t>
  </si>
  <si>
    <t>"Express Scripts"@en</t>
  </si>
  <si>
    <t>"Accredo"@en</t>
  </si>
  <si>
    <t>"Digital Photography Review"@en</t>
  </si>
  <si>
    <t>"List of assets owned by 21st Century Fox"@en</t>
  </si>
  <si>
    <t>"Twitch (website)"@en</t>
  </si>
  <si>
    <t>ADP</t>
  </si>
  <si>
    <t>http://www.joc.com/rssfeed/8883</t>
  </si>
  <si>
    <t>Automatic Data Processing Inc</t>
  </si>
  <si>
    <t>http://www.joc.com/rssfeed/8979</t>
  </si>
  <si>
    <t>INTC</t>
  </si>
  <si>
    <t>ROST</t>
  </si>
  <si>
    <t>Analog Devices</t>
  </si>
  <si>
    <t>http://www.joc.com/rssfeed/8914</t>
  </si>
  <si>
    <t>https://en.wikipedia.org/wiki/Analog_Devices</t>
  </si>
  <si>
    <t>AVGO</t>
  </si>
  <si>
    <t>Broadcom Inc</t>
  </si>
  <si>
    <t>INTU</t>
  </si>
  <si>
    <t>SIRI</t>
  </si>
  <si>
    <t>http://www.joc.com/rssfeed/8901</t>
  </si>
  <si>
    <t>http://www.joc.com/rssfeed/8925</t>
  </si>
  <si>
    <t>http://www.joc.com/rssfeed/8890</t>
  </si>
  <si>
    <t>http://www.joc.com/rssfeed/8981</t>
  </si>
  <si>
    <t>http://www.joc.com/rssfeed/8992</t>
  </si>
  <si>
    <t>Applied Materials, Inc.</t>
  </si>
  <si>
    <t>ASML Holding</t>
  </si>
  <si>
    <t>http://www.joc.com/rssfeed/8903</t>
  </si>
  <si>
    <t>Autodesk, Inc.</t>
  </si>
  <si>
    <t>http://www.joc.com/rssfeed/8926</t>
  </si>
  <si>
    <t>Automatic Data Processing, Inc.</t>
  </si>
  <si>
    <t>Baidu.com, Inc.</t>
  </si>
  <si>
    <t>BIDU</t>
  </si>
  <si>
    <t>Biogen, Inc</t>
  </si>
  <si>
    <t>BIIB</t>
  </si>
  <si>
    <t>BioMarin Pharmaceutical, Inc.</t>
  </si>
  <si>
    <t>BMRN</t>
  </si>
  <si>
    <t>Booking Holdings</t>
  </si>
  <si>
    <t>http://www.joc.com/rssfeed/8888</t>
  </si>
  <si>
    <t>Broadcom Inc.</t>
  </si>
  <si>
    <t>Cadence Design Systems, Inc.</t>
  </si>
  <si>
    <t>CDNS</t>
  </si>
  <si>
    <t>Celgene Corporation</t>
  </si>
  <si>
    <t>CELG</t>
  </si>
  <si>
    <t>Cerner Corporation</t>
  </si>
  <si>
    <t>http://www.joc.com/rssfeed/8982</t>
  </si>
  <si>
    <t>CERN</t>
  </si>
  <si>
    <t>Charter Communications, Inc.</t>
  </si>
  <si>
    <t>CHTR</t>
  </si>
  <si>
    <t>http://www.joc.com/rssfeed/8916</t>
  </si>
  <si>
    <t>Check Point Software Technologies Ltd.</t>
  </si>
  <si>
    <t>CHKP</t>
  </si>
  <si>
    <t>http://www.joc.com/rssfeed/8906</t>
  </si>
  <si>
    <t>Cintas Corporation</t>
  </si>
  <si>
    <t>CTAS</t>
  </si>
  <si>
    <t>Cisco Systems, Inc.</t>
  </si>
  <si>
    <t>http://www.joc.com/rssfeed/8929</t>
  </si>
  <si>
    <t>CSCO</t>
  </si>
  <si>
    <t>http://www.joc.com/rssfeed/8887</t>
  </si>
  <si>
    <t>Citrix Systems, Inc.</t>
  </si>
  <si>
    <t>CTXS</t>
  </si>
  <si>
    <t>Cognizant Technology Solutions Corporation</t>
  </si>
  <si>
    <t>http://www.joc.com/rssfeed/8984</t>
  </si>
  <si>
    <t>CTSH</t>
  </si>
  <si>
    <t>Comcast Corporation</t>
  </si>
  <si>
    <t>CMCSA</t>
  </si>
  <si>
    <t>http://www.joc.com/rssfeed/8991</t>
  </si>
  <si>
    <t>Costco Wholesale Corporation</t>
  </si>
  <si>
    <t>COST</t>
  </si>
  <si>
    <t>http://www.joc.com/rssfeed/8908</t>
  </si>
  <si>
    <t>CSX Corporation</t>
  </si>
  <si>
    <t>CSX</t>
  </si>
  <si>
    <t>http://www.joc.com/rssfeed/8915</t>
  </si>
  <si>
    <t>Ctrip International</t>
  </si>
  <si>
    <t>CTRP</t>
  </si>
  <si>
    <t>http://www.joc.com/rssfeed/8931</t>
  </si>
  <si>
    <t>Dollar Tree, Inc.</t>
  </si>
  <si>
    <t>DLTR</t>
  </si>
  <si>
    <t>eBay Inc.</t>
  </si>
  <si>
    <t>http://www.joc.com/rssfeed/8895</t>
  </si>
  <si>
    <t>EBAY</t>
  </si>
  <si>
    <t>EA</t>
  </si>
  <si>
    <t>Expedia Group</t>
  </si>
  <si>
    <t>http://www.joc.com/rssfeed/8978</t>
  </si>
  <si>
    <t>EXPE</t>
  </si>
  <si>
    <t>Facebook, Inc.</t>
  </si>
  <si>
    <t>Fastenal Company</t>
  </si>
  <si>
    <t>Fiserv, Inc.</t>
  </si>
  <si>
    <t>Fox Corporation</t>
  </si>
  <si>
    <t>http://www.joc.com/rssfeed/8922</t>
  </si>
  <si>
    <t>Gilead Sciences, Inc.</t>
  </si>
  <si>
    <t>http://www.joc.com/rssfeed/8904</t>
  </si>
  <si>
    <t>Hasbro, Inc.</t>
  </si>
  <si>
    <t>Henry Schein, Inc.</t>
  </si>
  <si>
    <t>http://www.joc.com/rssfeed/8930</t>
  </si>
  <si>
    <t>IDEXX Laboratories, Inc.</t>
  </si>
  <si>
    <t>IDXX</t>
  </si>
  <si>
    <t>http://www.joc.com/rssfeed/8889</t>
  </si>
  <si>
    <t>Illumina, Inc.</t>
  </si>
  <si>
    <t>Incyte Corporation</t>
  </si>
  <si>
    <t>Intel Corporation</t>
  </si>
  <si>
    <t>http://www.joc.com/rssfeed/8891</t>
  </si>
  <si>
    <t>Intuit, Inc.</t>
  </si>
  <si>
    <t>Intuitive Surgical Inc.</t>
  </si>
  <si>
    <t>https://en.wikipedia.org/wiki/Apple_Inc.</t>
  </si>
  <si>
    <t>ISRG</t>
  </si>
  <si>
    <t>http://www.joc.com/rssfeed/8990</t>
  </si>
  <si>
    <t>J.B. Hunt Transport Services, Inc.</t>
  </si>
  <si>
    <t>JBHT</t>
  </si>
  <si>
    <t>Baidu Inc</t>
  </si>
  <si>
    <t>JD.com</t>
  </si>
  <si>
    <t>http://www.joc.com/rssfeed/8985</t>
  </si>
  <si>
    <t>JD</t>
  </si>
  <si>
    <t>KLA-Tencor Corporation</t>
  </si>
  <si>
    <t>http://www.joc.com/rssfeed/8909</t>
  </si>
  <si>
    <t>SWKS</t>
  </si>
  <si>
    <t>KLAC</t>
  </si>
  <si>
    <t>Lam Research, Inc.</t>
  </si>
  <si>
    <t>LRCX</t>
  </si>
  <si>
    <t>Liberty Global</t>
  </si>
  <si>
    <t>LBTYA</t>
  </si>
  <si>
    <t>http://www.joc.com/rssfeed/8986</t>
  </si>
  <si>
    <t>https://en.wikipedia.org/wiki/Applied_Materials</t>
  </si>
  <si>
    <t>LBTYK</t>
  </si>
  <si>
    <t>Lululemon athletica</t>
  </si>
  <si>
    <t>http://www.joc.com/rssfeed/8987</t>
  </si>
  <si>
    <t>LULU</t>
  </si>
  <si>
    <t>Marriott International, Inc.</t>
  </si>
  <si>
    <t>Biogen Inc</t>
  </si>
  <si>
    <t>MAR</t>
  </si>
  <si>
    <t>Maxim Integrated Products</t>
  </si>
  <si>
    <t>MXIM</t>
  </si>
  <si>
    <t>MercadoLibre</t>
  </si>
  <si>
    <t>http://www.joc.com/rssfeed/8988</t>
  </si>
  <si>
    <t>MELI</t>
  </si>
  <si>
    <t>Microchip Technology</t>
  </si>
  <si>
    <t>http://www.joc.com/rssfeed/8989</t>
  </si>
  <si>
    <t>SBUX</t>
  </si>
  <si>
    <t>MCHP</t>
  </si>
  <si>
    <t>Micron Technology, Inc.</t>
  </si>
  <si>
    <t>MU</t>
  </si>
  <si>
    <t>Microsoft Corporation</t>
  </si>
  <si>
    <t>http://www.joc.com/rssfeed/8948</t>
  </si>
  <si>
    <t>MSFT</t>
  </si>
  <si>
    <t>Mondelēz International</t>
  </si>
  <si>
    <t>https://en.wikipedia.org/wiki/ASML_Holding</t>
  </si>
  <si>
    <t>MDLZ</t>
  </si>
  <si>
    <t>Monster Beverage</t>
  </si>
  <si>
    <t>http://www.joc.com/rssfeed/8880</t>
  </si>
  <si>
    <t>MNST</t>
  </si>
  <si>
    <t>Mylan N.V.</t>
  </si>
  <si>
    <t>MYL</t>
  </si>
  <si>
    <t>NetApp</t>
  </si>
  <si>
    <t>Biomarin Pharmaceutical Inc</t>
  </si>
  <si>
    <t>NTAP</t>
  </si>
  <si>
    <t>NetEase, Inc.</t>
  </si>
  <si>
    <t>Netflix</t>
  </si>
  <si>
    <t>NVIDIA Corporation</t>
  </si>
  <si>
    <t>http://www.joc.com/rssfeed/8881</t>
  </si>
  <si>
    <t>SYMC</t>
  </si>
  <si>
    <t>NXP Semiconductors</t>
  </si>
  <si>
    <t>O'Reilly Automotive, Inc.</t>
  </si>
  <si>
    <t>http://www.joc.com/rssfeed/8973</t>
  </si>
  <si>
    <t>PACCAR Inc.</t>
  </si>
  <si>
    <t>https://en.wikipedia.org/wiki/Autodesk</t>
  </si>
  <si>
    <t>http://www.joc.com/rssfeed/10595</t>
  </si>
  <si>
    <t>Paychex, Inc.</t>
  </si>
  <si>
    <t>http://www.joc.com/rssfeed/8993</t>
  </si>
  <si>
    <t>Cadence Design Systems Inc</t>
  </si>
  <si>
    <t>PayPal Holdings, Inc.</t>
  </si>
  <si>
    <t>PepsiCo, Inc.</t>
  </si>
  <si>
    <t>QUALCOMM Incorporated</t>
  </si>
  <si>
    <t>SNPS</t>
  </si>
  <si>
    <t>http://www.joc.com/rssfeed/8936</t>
  </si>
  <si>
    <t>Regeneron Pharmaceuticals</t>
  </si>
  <si>
    <t>Ross Stores Inc.</t>
  </si>
  <si>
    <t>Sirius XM Radio, Inc.</t>
  </si>
  <si>
    <t>http://www.joc.com/rssfeed/8943</t>
  </si>
  <si>
    <t>https://en.wikipedia.org/wiki/Automatic_Data_Processing</t>
  </si>
  <si>
    <t>Skyworks Solutions, Inc.</t>
  </si>
  <si>
    <t>Starbucks Corporation</t>
  </si>
  <si>
    <t>http://www.joc.com/rssfeed/10611</t>
  </si>
  <si>
    <t>Symantec Corporation</t>
  </si>
  <si>
    <t>Celgene Corp</t>
  </si>
  <si>
    <t>Synopsys, Inc.</t>
  </si>
  <si>
    <t>http://www.joc.com/rssfeed/10596</t>
  </si>
  <si>
    <t>T-Mobile US</t>
  </si>
  <si>
    <t>TMUS</t>
  </si>
  <si>
    <t>Take-Two Interactive, Inc.</t>
  </si>
  <si>
    <t>http://www.joc.com/rssfeed/8945</t>
  </si>
  <si>
    <t>TTWO</t>
  </si>
  <si>
    <t>Tesla, Inc.</t>
  </si>
  <si>
    <t>TSLA</t>
  </si>
  <si>
    <t>Texas Instruments, Inc.</t>
  </si>
  <si>
    <t>http://www.joc.com/rssfeed/8998</t>
  </si>
  <si>
    <t>TXN</t>
  </si>
  <si>
    <t>The Kraft Heinz Company</t>
  </si>
  <si>
    <t>http://www.joc.com/rssfeed/8974</t>
  </si>
  <si>
    <t>KHC</t>
  </si>
  <si>
    <t>https://en.wikipedia.org/wiki/Baidu</t>
  </si>
  <si>
    <t>Twenty-First Century Fox</t>
  </si>
  <si>
    <t>http://www.joc.com/rssfeed/8875</t>
  </si>
  <si>
    <t>Ulta Beauty</t>
  </si>
  <si>
    <t>Cerner Corp</t>
  </si>
  <si>
    <t>ULTA</t>
  </si>
  <si>
    <t>http://www.joc.com/rssfeed/10597</t>
  </si>
  <si>
    <t>United Continental Holdings</t>
  </si>
  <si>
    <t>UAL</t>
  </si>
  <si>
    <t>VeriSign</t>
  </si>
  <si>
    <t>http://www.joc.com/rssfeed/8946</t>
  </si>
  <si>
    <t>VRSN</t>
  </si>
  <si>
    <t>Verisk Analytics</t>
  </si>
  <si>
    <t>http://www.joc.com/rssfeed/8994</t>
  </si>
  <si>
    <t>VRSK</t>
  </si>
  <si>
    <t>Vertex Pharmaceuticals</t>
  </si>
  <si>
    <t>VRTX</t>
  </si>
  <si>
    <t>Walgreens Boots Alliance</t>
  </si>
  <si>
    <t>https://en.wikipedia.org/wiki/Biogen</t>
  </si>
  <si>
    <t>http://www.joc.com/rssfeed/8976</t>
  </si>
  <si>
    <t>WBA</t>
  </si>
  <si>
    <t>Western Digital</t>
  </si>
  <si>
    <t>WDC</t>
  </si>
  <si>
    <t>Willis Towers Watson</t>
  </si>
  <si>
    <t>WLTW</t>
  </si>
  <si>
    <t>Workday, Inc.</t>
  </si>
  <si>
    <t>Check Point Software Technologies Ltd</t>
  </si>
  <si>
    <t>WDAY</t>
  </si>
  <si>
    <t>Wynn Resorts</t>
  </si>
  <si>
    <t>http://www.joc.com/rssfeed/8893</t>
  </si>
  <si>
    <t>WYNN</t>
  </si>
  <si>
    <t>Xcel Energy, Inc.</t>
  </si>
  <si>
    <t>XEL</t>
  </si>
  <si>
    <t>Xilinx, Inc.</t>
  </si>
  <si>
    <t>http://www.joc.com/rssfeed/10598</t>
  </si>
  <si>
    <t>XLNX</t>
  </si>
  <si>
    <t>http://www.joc.com/rssfeed/8917</t>
  </si>
  <si>
    <t>https://en.wikipedia.org/wiki/BioMarin_Pharmaceutical</t>
  </si>
  <si>
    <t>http://www.joc.com/rssfeed/8995</t>
  </si>
  <si>
    <t>Charter Communications Inc</t>
  </si>
  <si>
    <t>https://en.wikipedia.org/wiki/Booking_Holdings</t>
  </si>
  <si>
    <t>Ctrip.Com International Ltd</t>
  </si>
  <si>
    <t>https://en.wikipedia.org/wiki/Broadcom_Inc.</t>
  </si>
  <si>
    <t>Cintas Corp</t>
  </si>
  <si>
    <t>https://en.wikipedia.org/wiki/Cadence_Design_Systems</t>
  </si>
  <si>
    <t>Cisco Systems Inc</t>
  </si>
  <si>
    <t>https://en.wikipedia.org/wiki/Celgene</t>
  </si>
  <si>
    <t>Citrix Systems Inc</t>
  </si>
  <si>
    <t>http://www.joc.com/rssfeed/8975</t>
  </si>
  <si>
    <t>http://www.joc.com/rssfeed/8947</t>
  </si>
  <si>
    <t>http://www.joc.com/rssfeed/10599</t>
  </si>
  <si>
    <t>https://en.wikipedia.org/wiki/Cerner</t>
  </si>
  <si>
    <t>http://www.joc.com/rssfeed/8983</t>
  </si>
  <si>
    <t>http://www.joc.com/rssfeed/8996</t>
  </si>
  <si>
    <t>Comcast Corp</t>
  </si>
  <si>
    <t>http://www.joc.com/rssfeed/8977</t>
  </si>
  <si>
    <t>http://www.joc.com/rssfeed/10600</t>
  </si>
  <si>
    <t>http://www.joc.com/rssfeed/8927</t>
  </si>
  <si>
    <t>http://www.joc.com/rssfeed/8997</t>
  </si>
  <si>
    <t>http://www.joc.com/rssfeed/10601</t>
  </si>
  <si>
    <t>https://en.wikipedia.org/wiki/Charter_Communications</t>
  </si>
  <si>
    <t>http://www.joc.com/rssfeed/8937</t>
  </si>
  <si>
    <t>http://www.joc.com/rssfeed/10602</t>
  </si>
  <si>
    <t>http://www.joc.com/rssfeed/10604</t>
  </si>
  <si>
    <t>http://rssfeeds.usatoday.com/usatoday-NewsTopStories</t>
  </si>
  <si>
    <t>Costco Wholesale Corp</t>
  </si>
  <si>
    <t>http://www.joc.com/rssfeed/10605</t>
  </si>
  <si>
    <t>http://www.joc.com/rssfeed/10610</t>
  </si>
  <si>
    <t>The Wall Street Journal</t>
  </si>
  <si>
    <t>http://rssfeeds.usatoday.com/UsatodaycomNation-TopStories</t>
  </si>
  <si>
    <t>http://www.wsj.com/xml/rss/3_7041.xml</t>
  </si>
  <si>
    <t>https://en.wikipedia.org/wiki/Check_Point</t>
  </si>
  <si>
    <t>http://www.wsj.com/xml/rss/3_7085.xml</t>
  </si>
  <si>
    <t>http://www.wsj.com/xml/rss/3_7014.xml</t>
  </si>
  <si>
    <t>http://www.wsj.com/xml/rss/3_7031.xml</t>
  </si>
  <si>
    <t>CSX Corp</t>
  </si>
  <si>
    <t>http://www.wsj.com/xml/rss/3_7455.xml</t>
  </si>
  <si>
    <t>http://www.wsj.com/xml/rss/3_7201.xml</t>
  </si>
  <si>
    <t>Motley Fool</t>
  </si>
  <si>
    <t>http://rssfeeds.usatoday.com/UsatodaycomWashington-TopStories</t>
  </si>
  <si>
    <t>https://www.fool.com/a/feeds/foolwatch?format=rss2&amp;id=foolwatch&amp;apikey=foolwatch-feed</t>
  </si>
  <si>
    <t>https://en.wikipedia.org/wiki/Cintas</t>
  </si>
  <si>
    <t>CNN Monny</t>
  </si>
  <si>
    <t>http://rss.cnn.com/rss/money_latest.rss?fmt=xml</t>
  </si>
  <si>
    <t>http://rss.cnn.com/rss/money_topstories.rss?fmt=xml</t>
  </si>
  <si>
    <t>Cognizant Technology Solutions Corp</t>
  </si>
  <si>
    <t>http://rss.cnn.com/rss/money_mostpopular.rss?fmt=xml</t>
  </si>
  <si>
    <t>http://rss.cnn.com/rss/money_news_companies.rss?fmt=xml</t>
  </si>
  <si>
    <t>http://rssfeeds.usatoday.com/UsatodaycomWorld-TopStories</t>
  </si>
  <si>
    <t>http://rss.cnn.com/rss/money_news_international.rss?fmt=xml</t>
  </si>
  <si>
    <t>http://rss.cnn.com/rss/money_news_economy.rss?fmt=xml</t>
  </si>
  <si>
    <t>http://rss.cnn.com/rss/money_video_business.rss?fmt=xml</t>
  </si>
  <si>
    <t>https://en.wikipedia.org/wiki/Cisco_Systems</t>
  </si>
  <si>
    <t>http://rss.cnn.com/rss/money_media.rss?fmt=xml</t>
  </si>
  <si>
    <t>http://rss.cnn.com/rss/money_markets.rss?fmt=xml</t>
  </si>
  <si>
    <t>Dollar Tree Inc</t>
  </si>
  <si>
    <t>http://rss.cnn.com/cnnmoneymorningbuzz?fmt=xml</t>
  </si>
  <si>
    <t>http://rssfeeds.usatoday.com/News-Opinion</t>
  </si>
  <si>
    <t>http://rss.cnn.com/rss/money_technology.rss?fmt=xml</t>
  </si>
  <si>
    <t>http://rss.cnn.com/rss/money_pf.rss?fmt=xml</t>
  </si>
  <si>
    <t>http://rss.cnn.com/rss/money_autos.rss?fmt=xml</t>
  </si>
  <si>
    <t>http://rss.cnn.com/rss/money_funds.rss?fmt=xml</t>
  </si>
  <si>
    <t>https://en.wikipedia.org/wiki/Citrix_Systems</t>
  </si>
  <si>
    <t>http://rss.cnn.com/rss/money_pf_college.rss?fmt=xml</t>
  </si>
  <si>
    <t>http://rss.cnn.com/rss/money_pf_insurance.rss?fmt=xml</t>
  </si>
  <si>
    <t>http://rssfeeds.usatoday.com/UsatodaycomSports-TopStories</t>
  </si>
  <si>
    <t>http://rss.cnn.com/rss/money_pf_taxes.rss?fmt=xml</t>
  </si>
  <si>
    <t>http://rss.cnn.com/rss/money_retirement.rss?fmt=xml</t>
  </si>
  <si>
    <t>http://rss.cnn.com/rss/money_lifestyle.rss?fmt=xml</t>
  </si>
  <si>
    <t>http://rss.cnn.com/rss/money_realestate.rss?fmt=xml</t>
  </si>
  <si>
    <t>http://rss.cnn.com/rss/money_luxury.rss?fmt=xml</t>
  </si>
  <si>
    <t>https://en.wikipedia.org/wiki/Cognizant</t>
  </si>
  <si>
    <t>http://rss.cnn.com/rss/money_smbusiness.rss?fmt=xml</t>
  </si>
  <si>
    <t>http://rssfeeds.usatoday.com/UsatodaycomNfl-TopStories</t>
  </si>
  <si>
    <t>eBay Inc</t>
  </si>
  <si>
    <t xml:space="preserve">L.A. BIZ </t>
  </si>
  <si>
    <t>http://feeds.bizjournals.com/bizj_losangeles?fmt=xml</t>
  </si>
  <si>
    <t>http://feeds.bizjournals.com/industry_8?fmt=xml</t>
  </si>
  <si>
    <t>http://feeds.bizjournals.com/industry_20?fmt=xml</t>
  </si>
  <si>
    <t>http://rssfeeds.usatoday.com/UsatodaycomCollegeFootball-TopStories</t>
  </si>
  <si>
    <t>https://en.wikipedia.org/wiki/Comcast</t>
  </si>
  <si>
    <t>http://feeds.bizjournals.com/industry_14?fmt=xml</t>
  </si>
  <si>
    <t>http://feeds.bizjournals.com/industry_11?fmt=xml</t>
  </si>
  <si>
    <t>Expedia Group Inc</t>
  </si>
  <si>
    <t>http://feeds.bizjournals.com/industry_10?fmt=xml</t>
  </si>
  <si>
    <t>http://feeds.bizjournals.com/industry_21?fmt=xml</t>
  </si>
  <si>
    <t>http://rssfeeds.usatoday.com/UsatodaycomMlb-TopStories</t>
  </si>
  <si>
    <t>http://feeds.bizjournals.com/industry_2?fmt=xml</t>
  </si>
  <si>
    <t>https://en.wikipedia.org/wiki/Costco</t>
  </si>
  <si>
    <t>http://feeds.bizjournals.com/industry_12?fmt=xml</t>
  </si>
  <si>
    <t>http://feeds.bizjournals.com/industry_5?fmt=xml</t>
  </si>
  <si>
    <t>Fastenal Co</t>
  </si>
  <si>
    <t>http://feeds.bizjournals.com/industry_18?fmt=xml</t>
  </si>
  <si>
    <t>https://en.wikipedia.org/wiki/CSX_Corporation</t>
  </si>
  <si>
    <t>http://feeds.bizjournals.com/industry_22?fmt=xml</t>
  </si>
  <si>
    <t>http://feeds.bizjournals.com/industry_6?fmt=xml</t>
  </si>
  <si>
    <t>http://rssfeeds.usatoday.com/UsatodaycomNba-TopStories</t>
  </si>
  <si>
    <t>Facebook</t>
  </si>
  <si>
    <t>http://feeds.bizjournals.com/industry_23?fmt=xml</t>
  </si>
  <si>
    <t>https://en.wikipedia.org/wiki/Ctrip</t>
  </si>
  <si>
    <t>http://feeds.bizjournals.com/industry_19?fmt=xml</t>
  </si>
  <si>
    <t>http://feeds.bizjournals.com/industry_24?fmt=xml</t>
  </si>
  <si>
    <t>Fiserv Inc</t>
  </si>
  <si>
    <t>http://rssfeeds.usatoday.com/UsatodaycomGolf-TopStories</t>
  </si>
  <si>
    <t>https://en.wikipedia.org/wiki/Dollar_Tree</t>
  </si>
  <si>
    <t>Twenty-First Century Fox Inc</t>
  </si>
  <si>
    <t>http://rssfeeds.usatoday.com/topfantasy</t>
  </si>
  <si>
    <t>https://en.wikipedia.org/wiki/EBay</t>
  </si>
  <si>
    <t>http://rssfeeds.usatoday.com/UsatodaycomNhl-TopStories</t>
  </si>
  <si>
    <t>https://en.wikipedia.org/wiki/Electronic_Arts</t>
  </si>
  <si>
    <t>http://feeds.bizjournals.com/industry_7?fmt=xml</t>
  </si>
  <si>
    <t>Gilead Sciences Inc</t>
  </si>
  <si>
    <t>http://feeds.bizjournals.com/industry_17?fmt=xml</t>
  </si>
  <si>
    <t>https://en.wikipedia.org/wiki/Expedia_Group</t>
  </si>
  <si>
    <t>http://rssfeeds.usatoday.com/UsatodaycomCollegeMensBasketball-TopStories</t>
  </si>
  <si>
    <t>Alphabet Class C</t>
  </si>
  <si>
    <t>https://www.entrepreneur.com/page/215927</t>
  </si>
  <si>
    <t>https://en.wikipedia.org/wiki/Facebook,_Inc.</t>
  </si>
  <si>
    <t>https://feed.businesswire.com/rss/home/?rss=G1QFDERJXkJeEVlZXw==</t>
  </si>
  <si>
    <t>https://feed.businesswire.com/rss/home/?rss=G1QFDERJXkJeGFJYWw==</t>
  </si>
  <si>
    <t>Alphabet Class A</t>
  </si>
  <si>
    <t>https://feed.businesswire.com/rss/home/?rss=G1QFDERJXkJeGFJYWg==</t>
  </si>
  <si>
    <t>https://en.wikipedia.org/wiki/Fastenal</t>
  </si>
  <si>
    <t>https://feed.businesswire.com/rss/home/?rss=G1QFDERJXkJeGFJYVQ==</t>
  </si>
  <si>
    <t>http://rssfeeds.usatoday.com/UsatodaycomSoccer-TopStories</t>
  </si>
  <si>
    <t>https://feed.businesswire.com/rss/home/?rss=G1QFDERJXkJeGFJYVA==</t>
  </si>
  <si>
    <t>Hasbro Inc</t>
  </si>
  <si>
    <t>https://feed.businesswire.com/rss/home/?rss=G1QFDERJXkJeGFNRXQ==</t>
  </si>
  <si>
    <t>https://en.wikipedia.org/wiki/Fiserv</t>
  </si>
  <si>
    <t>https://feed.businesswire.com/rss/home/?rss=G1QFDERJXkJeGFNRXA==</t>
  </si>
  <si>
    <t>https://feed.businesswire.com/rss/home/?rss=G1QFDERJXkJeGVpUXw==</t>
  </si>
  <si>
    <t>Henry Schein Inc</t>
  </si>
  <si>
    <t>http://rssfeeds.usatoday.com/topmotorsports</t>
  </si>
  <si>
    <t>https://feed.businesswire.com/rss/home/?rss=G1QFDERJXkJeGVpUXg==</t>
  </si>
  <si>
    <t>https://en.wikipedia.org/wiki/Fox_Corporation</t>
  </si>
  <si>
    <t>https://feed.businesswire.com/rss/home/?rss=G1QFDERJXkJeGVpXXQ==</t>
  </si>
  <si>
    <t>https://feed.businesswire.com/rss/home/?rss=G1QFDERJXkJeGV1SXw==</t>
  </si>
  <si>
    <t>Illumina Inc</t>
  </si>
  <si>
    <t>https://feed.businesswire.com/rss/home/?rss=G1QFDERJXkJeEFpRVQ==</t>
  </si>
  <si>
    <t>http://rssfeeds.usatoday.com/UsatodayTennis-TopStories</t>
  </si>
  <si>
    <t>https://feed.businesswire.com/rss/home/?rss=G1QFDERJXkJeGVpUWQ==</t>
  </si>
  <si>
    <t>https://feed.businesswire.com/rss/home/?rss=G1QFDERJXkJeGVpUWA==</t>
  </si>
  <si>
    <t>https://feed.businesswire.com/rss/home/?rss=G1QFDERJXkJeGVpUWw==</t>
  </si>
  <si>
    <t>https://feed.businesswire.com/rss/home/?rss=G1QFDERJXkJeGVpUWg==</t>
  </si>
  <si>
    <t>https://feed.businesswire.com/rss/home/?rss=G1QFDERJXkJeGVpXXw==</t>
  </si>
  <si>
    <t>http://rssfeeds.usatoday.com/UsatodayCycling-TopStories</t>
  </si>
  <si>
    <t>https://feed.businesswire.com/rss/home/?rss=G1QFDERJXkJeGVpXXg==</t>
  </si>
  <si>
    <t>https://feed.businesswire.com/rss/home/?rss=G1QFDERJXkJeGVpXWQ==</t>
  </si>
  <si>
    <t>https://feed.businesswire.com/rss/home/?rss=G1QFDERJXkJeGVpXWA==</t>
  </si>
  <si>
    <t>https://feed.businesswire.com/rss/home/?rss=G1QFDERJXkJeEFpRVA==</t>
  </si>
  <si>
    <t>http://rssfeeds.usatoday.com/UsatodaycomOlympicsCoverage-TopStories</t>
  </si>
  <si>
    <t>https://feed.businesswire.com/rss/home/?rss=G1QFDERJXkJeGVpXWw==</t>
  </si>
  <si>
    <t>https://feed.businesswire.com/rss/home/?rss=G1QFDERJXkJeGVpXWg==</t>
  </si>
  <si>
    <t>https://feed.businesswire.com/rss/home/?rss=G1QFDERJXkJeGVpXVQ==</t>
  </si>
  <si>
    <t>https://feed.businesswire.com/rss/home/?rss=G1QFDERJXkJeGVpXVA==</t>
  </si>
  <si>
    <t>https://feed.businesswire.com/rss/home/?rss=G1QFDERJXkJeGVpWXQ==</t>
  </si>
  <si>
    <t>http://rssfeeds.usatoday.com/mmajunkie</t>
  </si>
  <si>
    <t>https://feed.businesswire.com/rss/home/?rss=G1QFDERJXkJeGVpWXA==</t>
  </si>
  <si>
    <t>Incyte Corp</t>
  </si>
  <si>
    <t>https://feed.businesswire.com/rss/home/?rss=G1QFDERJXkJeGVpWXg==</t>
  </si>
  <si>
    <t>https://en.wikipedia.org/wiki/Gilead_Sciences</t>
  </si>
  <si>
    <t>https://feed.businesswire.com/rss/home/?rss=G1QFDERJXkJeGVpWWQ==</t>
  </si>
  <si>
    <t>http://rssfeeds.usatoday.com/usatoday-LifeTopStories</t>
  </si>
  <si>
    <t>https://feed.businesswire.com/rss/home/?rss=G1QFDERJXkJeEFpQXQ==</t>
  </si>
  <si>
    <t>Intel Corp</t>
  </si>
  <si>
    <t>https://feed.businesswire.com/rss/home/?rss=G1QFDERJXkJeGVpWWA==</t>
  </si>
  <si>
    <t>https://en.wikipedia.org/wiki/Hasbro</t>
  </si>
  <si>
    <t>https://feed.businesswire.com/rss/home/?rss=G1QFDERJXkJeGVpWWw==</t>
  </si>
  <si>
    <t>https://feed.businesswire.com/rss/home/?rss=G1QFDERJXkJeGVpWWg==</t>
  </si>
  <si>
    <t>https://feed.businesswire.com/rss/home/?rss=G1QFDERJXkJeGVpWVQ==</t>
  </si>
  <si>
    <t>Intuit Inc</t>
  </si>
  <si>
    <t>https://feed.businesswire.com/rss/home/?rss=G1QFDERJXkJeGVpWVA==</t>
  </si>
  <si>
    <t>http://rssfeeds.usatoday.com/toppeople</t>
  </si>
  <si>
    <t>https://en.wikipedia.org/wiki/Henry_Schein</t>
  </si>
  <si>
    <t>https://feed.businesswire.com/rss/home/?rss=G1QFDERJXkJeGVpZXQ==</t>
  </si>
  <si>
    <t>Intuitive Surgical Inc</t>
  </si>
  <si>
    <t>https://feed.businesswire.com/rss/home/?rss=G1QFDERJXkJeGVtSXw==</t>
  </si>
  <si>
    <t>https://en.wikipedia.org/wiki/Idexx_Laboratories</t>
  </si>
  <si>
    <t>https://feed.businesswire.com/rss/home/?rss=G1QFDERJXkJeGVtSXg==</t>
  </si>
  <si>
    <t>http://rssfeeds.usatoday.com/allthemoms</t>
  </si>
  <si>
    <t>https://feed.businesswire.com/rss/home/?rss=G1QFDERJXkJeGVtSWQ==</t>
  </si>
  <si>
    <t>IDEXX Laboratories Inc</t>
  </si>
  <si>
    <t>https://feed.businesswire.com/rss/home/?rss=G1QFDERJXkJeGVtSWA==</t>
  </si>
  <si>
    <t>https://en.wikipedia.org/wiki/Illumina_(company)</t>
  </si>
  <si>
    <t>https://feed.businesswire.com/rss/home/?rss=G1QFDERJXkJeGVtSWw==</t>
  </si>
  <si>
    <t>https://feed.businesswire.com/rss/home/?rss=G1QFDERJXkJeGVtSWg==</t>
  </si>
  <si>
    <t>J.B. Hunt Transport Services Inc</t>
  </si>
  <si>
    <t>https://feed.businesswire.com/rss/home/?rss=G1QFDERJXkJeGVtSVQ==</t>
  </si>
  <si>
    <t>https://feed.businesswire.com/rss/home/?rss=G1QFDERJXkJeGVtSVA==</t>
  </si>
  <si>
    <t>http://rssfeeds.usatoday.com/UsatodaycomMovies-TopStories</t>
  </si>
  <si>
    <t>https://en.wikipedia.org/wiki/Incyte</t>
  </si>
  <si>
    <t>https://feed.businesswire.com/rss/home/?rss=G1QFDERJXkJeFFlUXw==</t>
  </si>
  <si>
    <t>https://feed.businesswire.com/rss/home/?rss=G1QFDERJXkJeGVpZWQ==</t>
  </si>
  <si>
    <t>JD.com Inc</t>
  </si>
  <si>
    <t>https://feed.businesswire.com/rss/home/?rss=G1QFDERJXkJeGVtVXQ==</t>
  </si>
  <si>
    <t>https://en.wikipedia.org/wiki/Intel_Corporation</t>
  </si>
  <si>
    <t>https://feed.businesswire.com/rss/home/?rss=G1QFDERJXkJeEFpQXA==</t>
  </si>
  <si>
    <t>http://rssfeeds.usatoday.com/UsatodaycomMusic-TopStories</t>
  </si>
  <si>
    <t>https://feed.businesswire.com/rss/home/?rss=G1QFDERJXkJeGVtVXA==</t>
  </si>
  <si>
    <t>KLA-Tencor Corp</t>
  </si>
  <si>
    <t>https://feed.businesswire.com/rss/home/?rss=G1QFDERJXkJeGVtVXw==</t>
  </si>
  <si>
    <t>https://en.wikipedia.org/wiki/Intuit</t>
  </si>
  <si>
    <t>https://feed.businesswire.com/rss/home/?rss=G1QFDERJXkJeGVtVXg==</t>
  </si>
  <si>
    <t>https://feed.businesswire.com/rss/home/?rss=G1QFDERJXkJeGVtVWQ==</t>
  </si>
  <si>
    <t>Kraft Heinz Co</t>
  </si>
  <si>
    <t>https://feed.businesswire.com/rss/home/?rss=G1QFDERJXkJeGVtVWA==</t>
  </si>
  <si>
    <t>https://en.wikipedia.org/wiki/Intuitive_Surgical</t>
  </si>
  <si>
    <t>http://rssfeeds.usatoday.com/UsatodaycomTelevision-TopStories</t>
  </si>
  <si>
    <t>https://feed.businesswire.com/rss/home/?rss=G1QFDERJXkJeEFpQXw==</t>
  </si>
  <si>
    <t>https://feed.businesswire.com/rss/home/?rss=G1QFDERJXkJeGFNSXQ==</t>
  </si>
  <si>
    <t>https://feed.businesswire.com/rss/home/?rss=G1QFDERJXkJeGFNSWQ==</t>
  </si>
  <si>
    <t>Lam Research Corp</t>
  </si>
  <si>
    <t>https://feed.businesswire.com/rss/home/?rss=G1QFDERJXkJeGFNSWg==</t>
  </si>
  <si>
    <t>https://en.wikipedia.org/wiki/J._B._Hunt</t>
  </si>
  <si>
    <t>https://feed.businesswire.com/rss/home/?rss=G1QFDERJXkJeGFNSVQ==</t>
  </si>
  <si>
    <t>http://rssfeeds.usatoday.com/UsatodaycomBooks-TopStories</t>
  </si>
  <si>
    <t>https://feed.businesswire.com/rss/home/?rss=G1QFDERJXkJeGFNVXQ==</t>
  </si>
  <si>
    <t>Liberty Global PLC</t>
  </si>
  <si>
    <t>https://feed.businesswire.com/rss/home/?rss=G1QFDERJXkJeEVlWWw==</t>
  </si>
  <si>
    <t>https://en.wikipedia.org/wiki/JD.com</t>
  </si>
  <si>
    <t>https://feed.businesswire.com/rss/home/?rss=G1QFDERJXkJeGFNVXg==</t>
  </si>
  <si>
    <t>https://feed.businesswire.com/rss/home/?rss=G1QFDERJXkJeGFNVWQ==</t>
  </si>
  <si>
    <t>https://feed.businesswire.com/rss/home/?rss=G1QFDERJXkJeGFNVWA==</t>
  </si>
  <si>
    <t>https://en.wikipedia.org/wiki/KLA-Tencor</t>
  </si>
  <si>
    <t>http://rssfeeds.usatoday.com/UsatodaycomMoney-TopStories</t>
  </si>
  <si>
    <t>https://feed.businesswire.com/rss/home/?rss=G1QFDERJXkJeGFNVWg==</t>
  </si>
  <si>
    <t>Lululemon Athletica Inc</t>
  </si>
  <si>
    <t>https://feed.businesswire.com/rss/home/?rss=G1QFDERJXkJeGFNVWw==</t>
  </si>
  <si>
    <t>https://en.wikipedia.org/wiki/Lam_Research</t>
  </si>
  <si>
    <t>https://feed.businesswire.com/rss/home/?rss=G1QFDERJXkJeGFNVVQ==</t>
  </si>
  <si>
    <t>https://feed.businesswire.com/rss/home/?rss=G1QFDERJXkJeGFNVVA==</t>
  </si>
  <si>
    <t>MercadoLibre Inc</t>
  </si>
  <si>
    <t>http://rssfeeds.usatoday.com/UsatodaycomMoney-Healey</t>
  </si>
  <si>
    <t>https://feed.businesswire.com/rss/home/?rss=G1QFDERJXkJeGFNUXQ==</t>
  </si>
  <si>
    <t>https://en.wikipedia.org/wiki/Liberty_Global</t>
  </si>
  <si>
    <t>https://feed.businesswire.com/rss/home/?rss=G1QFDERJXkJeGFNUXA==</t>
  </si>
  <si>
    <t>Marriott International Inc</t>
  </si>
  <si>
    <t>https://feed.businesswire.com/rss/home/?rss=G1QFDERJXkJeGFNUXw==</t>
  </si>
  <si>
    <t>https://feed.businesswire.com/rss/home/?rss=G1QFDERJXkJeGFNUWQ==</t>
  </si>
  <si>
    <t>http://rssfeeds.usatoday.com/usatoday-TechTopStories</t>
  </si>
  <si>
    <t>https://feed.businesswire.com/rss/home/?rss=G1QFDERJXkJeGFNUWA==</t>
  </si>
  <si>
    <t>Microchip Technology Inc</t>
  </si>
  <si>
    <t>https://feed.businesswire.com/rss/home/?rss=G1QFDERJXkJeGFNUWw==</t>
  </si>
  <si>
    <t>https://en.wikipedia.org/wiki/Lululemon_athletica</t>
  </si>
  <si>
    <t>https://feed.businesswire.com/rss/home/?rss=G1QFDERJXkJeGFNUWg==</t>
  </si>
  <si>
    <t>http://rssfeeds.usatoday.com/UsatodaycomTech-PersonalTalk</t>
  </si>
  <si>
    <t>Mondelez International Inc</t>
  </si>
  <si>
    <t>https://feed.businesswire.com/rss/home/?rss=G1QFDERJXkJeEFtRXA==</t>
  </si>
  <si>
    <t>https://en.wikipedia.org/wiki/Marriott_International</t>
  </si>
  <si>
    <t>https://feed.businesswire.com/rss/home/?rss=G1QFDERJXkJeEVlZWA==</t>
  </si>
  <si>
    <t>https://feed.businesswire.com/rss/home/?rss=G1QFDERJXkJeGFNUVA==</t>
  </si>
  <si>
    <t>Monster Beverage Corp</t>
  </si>
  <si>
    <t>https://feed.businesswire.com/rss/home/?rss=G1QFDERJXkJeGFNUVQ==</t>
  </si>
  <si>
    <t>http://rssfeeds.usatoday.com/topgaming</t>
  </si>
  <si>
    <t>https://en.wikipedia.org/wiki/Maxim_Integrated_Products</t>
  </si>
  <si>
    <t>https://feed.businesswire.com/rss/home/?rss=G1QFDERJXkJeGFNXXQ==</t>
  </si>
  <si>
    <t>https://feed.businesswire.com/rss/home/?rss=G1QFDERJXkJeGFNXXA==</t>
  </si>
  <si>
    <t>Microsoft Corp</t>
  </si>
  <si>
    <t>https://feed.businesswire.com/rss/home/?rss=G1QFDERJXkJeGFNXXw==</t>
  </si>
  <si>
    <t>https://en.wikipedia.org/wiki/MercadoLibre</t>
  </si>
  <si>
    <t>http://rssfeeds.usatoday.com/UsatodaycomTravel-TopStories</t>
  </si>
  <si>
    <t>https://feed.businesswire.com/rss/home/?rss=G1QFDERJXkJeGFNXXg==</t>
  </si>
  <si>
    <t>Micron Technology Inc</t>
  </si>
  <si>
    <t>https://feed.businesswire.com/rss/home/?rss=G1QFDERJXkJeGFNXWQ==</t>
  </si>
  <si>
    <t>https://feed.businesswire.com/rss/home/?rss=G1QFDERJXkJeGFNXWA==</t>
  </si>
  <si>
    <t>https://en.wikipedia.org/wiki/Microchip_Technology</t>
  </si>
  <si>
    <t>https://feed.businesswire.com/rss/home/?rss=G1QFDERJXkJeGFNXWw==</t>
  </si>
  <si>
    <t>Maxim Integrated Products Inc</t>
  </si>
  <si>
    <t>https://feed.businesswire.com/rss/home/?rss=G1QFDERJXkJeGFNXWg==</t>
  </si>
  <si>
    <t>http://rssfeeds.usatoday.com/UsatodayTravel-Destinations</t>
  </si>
  <si>
    <t>https://en.wikipedia.org/wiki/Micron_Technology</t>
  </si>
  <si>
    <t>https://feed.businesswire.com/rss/home/?rss=G1QFDERJXkJeGFNXVQ==</t>
  </si>
  <si>
    <t>Mylan NV</t>
  </si>
  <si>
    <t>https://feed.businesswire.com/rss/home/?rss=G1QFDERJXkJeGFNXVA==</t>
  </si>
  <si>
    <t>https://en.wikipedia.org/wiki/Microsoft</t>
  </si>
  <si>
    <t>https://feed.businesswire.com/rss/home/?rss=G1QFDERJXkJeGFNWXQ==</t>
  </si>
  <si>
    <t>http://rssfeeds.usatoday.com/UsatodayTravel-Flights</t>
  </si>
  <si>
    <t>https://feed.businesswire.com/rss/home/?rss=G1QFDERJXkJeGFNWXA==</t>
  </si>
  <si>
    <t>NetApp Inc</t>
  </si>
  <si>
    <t>https://feed.businesswire.com/rss/home/?rss=G1QFDERJXkJeGFNWXw==</t>
  </si>
  <si>
    <t>https://en.wikipedia.org/wiki/Mondelez_International</t>
  </si>
  <si>
    <t>https://feed.businesswire.com/rss/home/?rss=G1QFDERJXkJeGFNWXg==</t>
  </si>
  <si>
    <t>Netflix Inc</t>
  </si>
  <si>
    <t>https://feed.businesswire.com/rss/home/?rss=G1QFDERJXkJeGFNWWQ==</t>
  </si>
  <si>
    <t>http://rssfeeds.usatoday.com/TP-TheCruiseLog</t>
  </si>
  <si>
    <t>https://en.wikipedia.org/wiki/Monster_Beverage</t>
  </si>
  <si>
    <t>https://feed.businesswire.com/rss/home/?rss=G1QFDERJXkJeGFNWWA==</t>
  </si>
  <si>
    <t>https://feed.businesswire.com/rss/home/?rss=G1QFDERJXkJeGFNWWg==</t>
  </si>
  <si>
    <t>NetEase Inc</t>
  </si>
  <si>
    <t>https://feed.businesswire.com/rss/home/?rss=G1QFDERJXkJeGFNWVQ==</t>
  </si>
  <si>
    <t>https://en.wikipedia.org/wiki/Mylan</t>
  </si>
  <si>
    <t>https://feed.businesswire.com/rss/home/?rss=G1QFDERJXkJeGFNWVA==</t>
  </si>
  <si>
    <t>http://rssfeeds.usatoday.com/UsatodayTravel-Hotels</t>
  </si>
  <si>
    <t>NVIDIA Corp</t>
  </si>
  <si>
    <t>https://feed.businesswire.com/rss/home/?rss=G1QFDERJXkJfEVxWXw==</t>
  </si>
  <si>
    <t>https://en.wikipedia.org/wiki/NetApp</t>
  </si>
  <si>
    <t>https://feed.businesswire.com/rss/home/?rss=G1QFDERJXkJeEFpTXA==</t>
  </si>
  <si>
    <t>https://feed.businesswire.com/rss/home/?rss=G1QFDERJXkJeGFNZXQ==</t>
  </si>
  <si>
    <t>NXP Semiconductors NV</t>
  </si>
  <si>
    <t>https://en.wikipedia.org/wiki/NetEase</t>
  </si>
  <si>
    <t>https://www.huffingtonpost.com/section/asian-voices/feed</t>
  </si>
  <si>
    <t>https://feed.businesswire.com/rss/home/?rss=G1QFDERJXkJeGFNZXA==</t>
  </si>
  <si>
    <t>https://feed.businesswire.com/rss/home/?rss=G1QFDERJXkJeGFNZXw==</t>
  </si>
  <si>
    <t>O'Reilly Automotive Inc</t>
  </si>
  <si>
    <t>https://en.wikipedia.org/wiki/Netflix</t>
  </si>
  <si>
    <t>https://feed.businesswire.com/rss/home/?rss=G1QFDERJXkJeGFNZXg==</t>
  </si>
  <si>
    <t>https://feed.businesswire.com/rss/home/?rss=G1QFDERJXkJeGFNZWA==</t>
  </si>
  <si>
    <t>Paychex Inc</t>
  </si>
  <si>
    <t>https://feed.businesswire.com/rss/home/?rss=G1QFDERJXkJeGFNZWw==</t>
  </si>
  <si>
    <t>https://www.huffingtonpost.com/section/black-voices/feed</t>
  </si>
  <si>
    <t>https://en.wikipedia.org/wiki/Nvidia</t>
  </si>
  <si>
    <t>https://feed.businesswire.com/rss/home/?rss=G1QFDERJXkJeGFNZWg==</t>
  </si>
  <si>
    <t>https://feed.businesswire.com/rss/home/?rss=G1QFDERJXkJeGVtXWw==</t>
  </si>
  <si>
    <t>PACCAR Inc</t>
  </si>
  <si>
    <t>https://feed.businesswire.com/rss/home/?rss=G1QFDERJXkJeEFpQWA==</t>
  </si>
  <si>
    <t>https://en.wikipedia.org/wiki/NXP_Semiconductors</t>
  </si>
  <si>
    <t>https://feed.businesswire.com/rss/home/?rss=G1QFDERJXkJeGFNZVQ==</t>
  </si>
  <si>
    <t>https://www.huffingtonpost.com/section/books/feed</t>
  </si>
  <si>
    <t>https://feed.businesswire.com/rss/home/?rss=G1QFDERJXkJeGFNZVA==</t>
  </si>
  <si>
    <t>Booking Holdings Inc</t>
  </si>
  <si>
    <t>https://en.wikipedia.org/wiki/O%27Reilly_Auto_Parts</t>
  </si>
  <si>
    <t>https://feed.businesswire.com/rss/home/?rss=G1QFDERJXkJeGFNYXQ==</t>
  </si>
  <si>
    <t>https://feed.businesswire.com/rss/home/?rss=G1QFDERJXkJeEFpTXw==</t>
  </si>
  <si>
    <t>PayPal Holdings Inc</t>
  </si>
  <si>
    <t>https://www.huffingtonpost.com/section/business/feed</t>
  </si>
  <si>
    <t>https://feed.businesswire.com/rss/home/?rss=G1QFDERJXkJeGFNYXw==</t>
  </si>
  <si>
    <t>https://en.wikipedia.org/wiki/Paccar</t>
  </si>
  <si>
    <t>https://feed.businesswire.com/rss/home/?rss=G1QFDERJXkJeGFNYXg==</t>
  </si>
  <si>
    <t>PepsiCo Inc.</t>
  </si>
  <si>
    <t>https://feed.businesswire.com/rss/home/?rss=G1QFDERJXkJeEFpQWw==</t>
  </si>
  <si>
    <t>https://en.wikipedia.org/wiki/Paychex</t>
  </si>
  <si>
    <t>https://feed.businesswire.com/rss/home/?rss=G1QFDERJXkJeGFNQVQ==</t>
  </si>
  <si>
    <t>https://www.huffingtonpost.com/section/celebrity/feed</t>
  </si>
  <si>
    <t>https://feed.businesswire.com/rss/home/?rss=G1QFDERJXkJeGFNTXA==</t>
  </si>
  <si>
    <t>Qualcomm Inc</t>
  </si>
  <si>
    <t>https://en.wikipedia.org/wiki/PayPal</t>
  </si>
  <si>
    <t>https://feed.businesswire.com/rss/home/?rss=G1QFDERJXkJeGVpXXA==</t>
  </si>
  <si>
    <t>https://feed.businesswire.com/rss/home/?rss=G1QFDERJXkJeGFNTXg==</t>
  </si>
  <si>
    <t>Regeneron Pharmaceuticals Inc</t>
  </si>
  <si>
    <t>https://feed.businesswire.com/rss/home/?rss=G1QFDERJXkJeGFNTWQ==</t>
  </si>
  <si>
    <t>https://en.wikipedia.org/wiki/PepsiCo</t>
  </si>
  <si>
    <t>https://www.huffingtonpost.com/section/college/feed</t>
  </si>
  <si>
    <t>https://feed.businesswire.com/rss/home/?rss=G1QFDERJXkJeGFNTWA==</t>
  </si>
  <si>
    <t>https://feed.businesswire.com/rss/home/?rss=G1QFDERJXkJeGFNTWw==</t>
  </si>
  <si>
    <t>Ross Stores Inc</t>
  </si>
  <si>
    <t>https://en.wikipedia.org/wiki/Qualcomm</t>
  </si>
  <si>
    <t>https://feed.businesswire.com/rss/home/?rss=G1QFDERJXkJeEFpQWQ==</t>
  </si>
  <si>
    <t>https://feed.businesswire.com/rss/home/?rss=G1QFDERJXkJeGVpQXg==</t>
  </si>
  <si>
    <t>Sirius XM Holdings Inc</t>
  </si>
  <si>
    <t>https://www.huffingtonpost.com/section/comedy/feed</t>
  </si>
  <si>
    <t>https://feed.businesswire.com/rss/home/?rss=G1QFDERJXkJeGVpQWQ==</t>
  </si>
  <si>
    <t>https://en.wikipedia.org/wiki/Regeneron_Pharmaceuticals</t>
  </si>
  <si>
    <t>https://feed.businesswire.com/rss/home/?rss=G1QFDERJXkJeGVpQWw==</t>
  </si>
  <si>
    <t>https://feed.businesswire.com/rss/home/?rss=G1QFDERJXkJeGVpQWg==</t>
  </si>
  <si>
    <t>Skyworks Solutions Inc</t>
  </si>
  <si>
    <t>https://feed.businesswire.com/rss/home/?rss=G1QFDERJXkJeGVpQVQ==</t>
  </si>
  <si>
    <t>https://en.wikipedia.org/wiki/Ross_Stores</t>
  </si>
  <si>
    <t>https://www.huffingtonpost.com/section/crime/feed</t>
  </si>
  <si>
    <t>https://feed.businesswire.com/rss/home/?rss=G1QFDERJXkJeGVpTXA==</t>
  </si>
  <si>
    <t>Starbucks Corp</t>
  </si>
  <si>
    <t>https://feed.businesswire.com/rss/home/?rss=G1QFDERJXkJeGVpTXw==</t>
  </si>
  <si>
    <t>https://en.wikipedia.org/wiki/Sirius_XM_Satellite_Radio</t>
  </si>
  <si>
    <t>https://feed.businesswire.com/rss/home/?rss=G1QFDERJXkJeGVpTWQ==</t>
  </si>
  <si>
    <t>https://www.huffingtonpost.com/section/arts/feed</t>
  </si>
  <si>
    <t>https://feed.businesswire.com/rss/home/?rss=G1QFDERJXkJeEF5XWQ==</t>
  </si>
  <si>
    <t>Symantec Corp</t>
  </si>
  <si>
    <t>https://en.wikipedia.org/wiki/Skyworks_Solutions</t>
  </si>
  <si>
    <t>https://feed.businesswire.com/rss/home/?rss=G1QFDERJXkJeGVpTWA==</t>
  </si>
  <si>
    <t>https://feed.businesswire.com/rss/home/?rss=G1QFDERJXkJeGVpTWg==</t>
  </si>
  <si>
    <t>Synopsys Inc</t>
  </si>
  <si>
    <t>https://feed.businesswire.com/rss/home/?rss=G1QFDERJXkJeGVpTVA==</t>
  </si>
  <si>
    <t>https://en.wikipedia.org/wiki/Starbucks</t>
  </si>
  <si>
    <t>https://feed.businesswire.com/rss/home/?rss=G1QFDERJXkJeGVpWXw==</t>
  </si>
  <si>
    <t>https://feed.businesswire.com/rss/home/?rss=G1QFDERJXkJeGVpZXA==</t>
  </si>
  <si>
    <t>https://www.huffingtonpost.com/section/divorce/feed</t>
  </si>
  <si>
    <t>https://feed.businesswire.com/rss/home/?rss=G1QFDERJXkJeGVpZWw==</t>
  </si>
  <si>
    <t>Take-Two Interactive Software Inc</t>
  </si>
  <si>
    <t>https://feed.businesswire.com/rss/home/?rss=G1QFDERJXkJeGVpZWg==</t>
  </si>
  <si>
    <t>https://en.wikipedia.org/wiki/Symantec</t>
  </si>
  <si>
    <t>https://feed.businesswire.com/rss/home/?rss=G1QFDERJXkJeGVpZVQ==</t>
  </si>
  <si>
    <t>https://feed.businesswire.com/rss/home/?rss=G1QFDERJXkJcGVlWWQ==</t>
  </si>
  <si>
    <t>Tesla Inc</t>
  </si>
  <si>
    <t>https://www.huffingtonpost.com/section/education/feed</t>
  </si>
  <si>
    <t>https://feed.businesswire.com/rss/home/?rss=G1QFDERJXkJeGVpZVA==</t>
  </si>
  <si>
    <t>https://en.wikipedia.org/wiki/Synopsys</t>
  </si>
  <si>
    <t>https://feed.businesswire.com/rss/home/?rss=G1QFDERJXkJeGVpYXQ==</t>
  </si>
  <si>
    <t>Texas Instruments Inc</t>
  </si>
  <si>
    <t>https://feed.businesswire.com/rss/home/?rss=G1QFDERJXkJeGVpYXw==</t>
  </si>
  <si>
    <t>https://en.wikipedia.org/wiki/T-Mobile_US</t>
  </si>
  <si>
    <t>https://feed.businesswire.com/rss/home/?rss=G1QFDERJXkJeEFtTXQ==</t>
  </si>
  <si>
    <t>https://www.huffingtonpost.com/section/entertainment/feed</t>
  </si>
  <si>
    <t>https://feed.businesswire.com/rss/home/?rss=G1QFDERJXkJeGVpYXg==</t>
  </si>
  <si>
    <t>T-Mobile US Inc</t>
  </si>
  <si>
    <t>https://feed.businesswire.com/rss/home/?rss=G1QFDERJXkJeGVpYWQ==</t>
  </si>
  <si>
    <t>https://en.wikipedia.org/wiki/Take-Two_Interactive</t>
  </si>
  <si>
    <t>https://feed.businesswire.com/rss/home/?rss=G1QFDERJXkJeGVpYWA==</t>
  </si>
  <si>
    <t>https://feed.businesswire.com/rss/home/?rss=G1QFDERJXkJeGVpYWw==</t>
  </si>
  <si>
    <t>Ulta Beauty Inc</t>
  </si>
  <si>
    <t>https://www.huffingtonpost.com/section/green/feed</t>
  </si>
  <si>
    <t>https://feed.businesswire.com/rss/home/?rss=G1QFDERJXkJeGVpYWg==</t>
  </si>
  <si>
    <t>https://en.wikipedia.org/wiki/Tesla,_Inc.</t>
  </si>
  <si>
    <t>https://feed.businesswire.com/rss/home/?rss=G1QFDERJXkJeGVtXWQ==</t>
  </si>
  <si>
    <t>United Continental Holdings Inc</t>
  </si>
  <si>
    <t>https://feed.businesswire.com/rss/home/?rss=G1QFDERJXkJeGVtUXQ==</t>
  </si>
  <si>
    <t>https://en.wikipedia.org/wiki/Texas_Instruments</t>
  </si>
  <si>
    <t>https://feed.businesswire.com/rss/home/?rss=G1QFDERJXkJeEVlZXg==</t>
  </si>
  <si>
    <t>https://www.huffingtonpost.com/section/taste/feed</t>
  </si>
  <si>
    <t>https://feed.businesswire.com/rss/home/?rss=G1QFDERJXkJeGVtUXA==</t>
  </si>
  <si>
    <t>Verisign Inc</t>
  </si>
  <si>
    <t>https://feed.businesswire.com/rss/home/?rss=G1QFDERJXkJeGVtUXw==</t>
  </si>
  <si>
    <t>https://en.wikipedia.org/wiki/The_Kraft_Heinz_Company</t>
  </si>
  <si>
    <t>https://feed.businesswire.com/rss/home/?rss=G1QFDERJXkJeGVtUXg==</t>
  </si>
  <si>
    <t>Verisk Analytics Inc</t>
  </si>
  <si>
    <t>https://www.huffingtonpost.com/section/health/feed</t>
  </si>
  <si>
    <t>https://feed.businesswire.com/rss/home/?rss=G1QFDERJXkJeGVtUWQ==</t>
  </si>
  <si>
    <t>https://en.wikipedia.org/wiki/21st_Century_Fox</t>
  </si>
  <si>
    <t>https://feed.businesswire.com/rss/home/?rss=G1QFDERJXkJeGVtUWA==</t>
  </si>
  <si>
    <t>https://feed.businesswire.com/rss/home/?rss=G1QFDERJXkJeGVtUWw==</t>
  </si>
  <si>
    <t>Vertex Pharmaceuticals Inc</t>
  </si>
  <si>
    <t>https://feed.businesswire.com/rss/home/?rss=G1QFDERJXkJeGVtUWg==</t>
  </si>
  <si>
    <t>https://feed.businesswire.com/rss/home/?rss=G1QFDERJXkJeGVtUVQ==</t>
  </si>
  <si>
    <t>https://www.huffingtonpost.com/section/huffpost-home/feed</t>
  </si>
  <si>
    <t>Walgreens Boots Alliance Inc</t>
  </si>
  <si>
    <t>https://feed.businesswire.com/rss/home/?rss=G1QFDERJXkJeGVtUVA==</t>
  </si>
  <si>
    <t>https://feed.businesswire.com/rss/home/?rss=G1QFDERJXkJeGVtXXQ==</t>
  </si>
  <si>
    <t>https://en.wikipedia.org/wiki/Ulta_Beauty</t>
  </si>
  <si>
    <t>https://feed.businesswire.com/rss/home/?rss=G1QFDERJXkJeGVtXXA==</t>
  </si>
  <si>
    <t>https://feed.businesswire.com/rss/home/?rss=G1QFDERJXkJeGVtXXw==</t>
  </si>
  <si>
    <t>Western Digital Corp</t>
  </si>
  <si>
    <t>https://feed.businesswire.com/rss/home/?rss=G1QFDERJXkJeGVtXXg==</t>
  </si>
  <si>
    <t>https://en.wikipedia.org/wiki/United_Continental_Holdings</t>
  </si>
  <si>
    <t>https://www.huffingtonpost.com/section/huffpost-code/feed</t>
  </si>
  <si>
    <t>https://feed.businesswire.com/rss/home/?rss=G1QFDERJXkJeGFNQWQ==</t>
  </si>
  <si>
    <t>https://feed.businesswire.com/rss/home/?rss=G1QFDERJXkJeGFNQWA==</t>
  </si>
  <si>
    <t>Workday Inc</t>
  </si>
  <si>
    <t>https://feed.businesswire.com/rss/home/?rss=G1QFDERJXkJeGFNQWw==</t>
  </si>
  <si>
    <t>https://en.wikipedia.org/wiki/VeriSign</t>
  </si>
  <si>
    <t>https://feed.businesswire.com/rss/home/?rss=G1QFDERJXkJeGFNQWg==</t>
  </si>
  <si>
    <t>Willis Towers Watson PLC</t>
  </si>
  <si>
    <t>https://www.huffingtonpost.com/section/huffpost-personal/feed</t>
  </si>
  <si>
    <t>https://feed.businesswire.com/rss/home/?rss=G1QFDERJXkJeGFNQVA==</t>
  </si>
  <si>
    <t>https://en.wikipedia.org/wiki/Verisk_Analytics</t>
  </si>
  <si>
    <t>https://feed.businesswire.com/rss/home/?rss=G1QFDERJXkJeGFNTXQ==</t>
  </si>
  <si>
    <t>https://feed.businesswire.com/rss/home/?rss=G1QFDERJXkJeGFNTWg==</t>
  </si>
  <si>
    <t>Wynn Resorts Ltd</t>
  </si>
  <si>
    <t>https://feed.businesswire.com/rss/home/?rss=G1QFDERJXkJeGFNTVQ==</t>
  </si>
  <si>
    <t>https://en.wikipedia.org/wiki/Vertex_Pharmaceuticals</t>
  </si>
  <si>
    <t>https://www.huffingtonpost.com/section/impact/feed</t>
  </si>
  <si>
    <t>https://feed.businesswire.com/rss/home/?rss=G1QFDERJXkJeGFNSXA==</t>
  </si>
  <si>
    <t>Xcel Energy Inc</t>
  </si>
  <si>
    <t>https://feed.businesswire.com/rss/home/?rss=G1QFDERJXkJeGFNSXw==</t>
  </si>
  <si>
    <t>https://en.wikipedia.org/wiki/Walgreens_Boots_Alliance</t>
  </si>
  <si>
    <t>https://feed.businesswire.com/rss/home/?rss=G1QFDERJXkJeGFNSXg==</t>
  </si>
  <si>
    <t>https://feed.businesswire.com/rss/home/?rss=G1QFDERJXkJeGFNSWw==</t>
  </si>
  <si>
    <t>https://www.huffingtonpost.com/section/latino-voices/feed</t>
  </si>
  <si>
    <t>Xilinx Inc</t>
  </si>
  <si>
    <t>https://feed.businesswire.com/rss/home/?rss=G1QFDERJXkJeGFNSWA==</t>
  </si>
  <si>
    <t>https://en.wikipedia.org/wiki/Western_Digital</t>
  </si>
  <si>
    <t>https://feed.businesswire.com/rss/home/?rss=G1QFDERJXkJeGFNVXA==</t>
  </si>
  <si>
    <t>https://feed.businesswire.com/rss/home/?rss=G1QFDERJXkJeGFNVXw==</t>
  </si>
  <si>
    <t>https://en.wikipedia.org/wiki/Willis_Towers_Watson</t>
  </si>
  <si>
    <t>https://feed.businesswire.com/rss/home/?rss=G1QFDERJXkJeGVpTVQ==</t>
  </si>
  <si>
    <t>https://www.huffingtonpost.com/section/media/feed</t>
  </si>
  <si>
    <t>https://feed.businesswire.com/rss/home/?rss=G1QFDERJXkJeGVpSXQ==</t>
  </si>
  <si>
    <t>https://en.wikipedia.org/wiki/Workday,_Inc.</t>
  </si>
  <si>
    <t>https://feed.businesswire.com/rss/home/?rss=G1QFDERJXkJeGVpSXA==</t>
  </si>
  <si>
    <t>https://feed.businesswire.com/rss/home/?rss=G1QFDERJXkJeGVpSXw==</t>
  </si>
  <si>
    <t>https://en.wikipedia.org/wiki/Wynn_Resorts</t>
  </si>
  <si>
    <t>https://feed.businesswire.com/rss/home/?rss=G1QFDERJXkJeGVpSWQ==</t>
  </si>
  <si>
    <t>https://www.huffingtonpost.com/section/money/feed</t>
  </si>
  <si>
    <t>https://feed.businesswire.com/rss/home/?rss=G1QFDERJXkJeEFpQWg==</t>
  </si>
  <si>
    <t>https://en.wikipedia.org/wiki/Xcel_Energy</t>
  </si>
  <si>
    <t>https://feed.businesswire.com/rss/home/?rss=G1QFDERJXkJeGVpSWA==</t>
  </si>
  <si>
    <t>https://en.wikipedia.org/wiki/Xilinx,_Inc.</t>
  </si>
  <si>
    <t>https://feed.businesswire.com/rss/home/?rss=G1QFDERJXkJeGVpSWw==</t>
  </si>
  <si>
    <t>https://feed.businesswire.com/rss/home/?rss=G1QFDERJXkJeGVpSVQ==</t>
  </si>
  <si>
    <t>https://www.huffingtonpost.com/section/own/feed</t>
  </si>
  <si>
    <t>https://feed.businesswire.com/rss/home/?rss=G1QFDERJXkJeGVpSWg==</t>
  </si>
  <si>
    <t>https://feed.businesswire.com/rss/home/?rss=G1QFDERJXkJeGVpSVA==</t>
  </si>
  <si>
    <t>https://feed.businesswire.com/rss/home/?rss=G1QFDERJXkJeGVpVXQ==</t>
  </si>
  <si>
    <t>https://feed.businesswire.com/rss/home/?rss=G1QFDERJXkJeGVtRWQ==</t>
  </si>
  <si>
    <t>telegraph</t>
  </si>
  <si>
    <t>https://feed.businesswire.com/rss/home/?rss=G1QFDERJXkJeGVtRWA==</t>
  </si>
  <si>
    <t>https://www.telegraph.co.uk/finance/1000-companies-inspire-britain/rss</t>
  </si>
  <si>
    <t>https://feed.businesswire.com/rss/home/?rss=G1QFDERJXkJeGVtRWg==</t>
  </si>
  <si>
    <t>https://www.telegraph.co.uk/finance/newsbysector/epic/iii/rss</t>
  </si>
  <si>
    <t>https://feed.businesswire.com/rss/home/?rss=G1QFDERJXkJeGVtRVA==</t>
  </si>
  <si>
    <t>https://www.telegraph.co.uk/finance/newsbysector/epic/qpe/rss</t>
  </si>
  <si>
    <t>https://feed.businesswire.com/rss/home/?rss=G1QFDERJXkJeGVtRVQ==</t>
  </si>
  <si>
    <t>https://www.huffingtonpost.com/section/opinion/feed</t>
  </si>
  <si>
    <t>https://feed.businesswire.com/rss/home/?rss=G1QFDERJXkJeGVtQXA==</t>
  </si>
  <si>
    <t>https://feed.businesswire.com/rss/home/?rss=G1QFDERJXkJeGVtQXQ==</t>
  </si>
  <si>
    <t>https://www.telegraph.co.uk/finance/newsbysector/epic/3in/rss</t>
  </si>
  <si>
    <t>https://www.huffingtonpost.com/section/parents/feed</t>
  </si>
  <si>
    <t>https://www.telegraph.co.uk/finance/newsbysector/epic/888/rss</t>
  </si>
  <si>
    <t>https://www.huffingtonpost.com/section/politics/feed</t>
  </si>
  <si>
    <t>https://www.telegraph.co.uk/finance/newsbysector/epic/aaif/rss</t>
  </si>
  <si>
    <t>https://www.huffingtonpost.com/section/fifty/feed</t>
  </si>
  <si>
    <t>https://www.telegraph.co.uk/finance/newsbysector/epic/adn/rss</t>
  </si>
  <si>
    <t>https://www.telegraph.co.uk/finance/newsbysector/epic/asl/rss</t>
  </si>
  <si>
    <t>https://www.huffingtonpost.com/section/queer-voices/feed</t>
  </si>
  <si>
    <t>http://articlefeeds.nasdaq.com/nasdaq/categories?category=Basics?fmt=xml</t>
  </si>
  <si>
    <t>https://www.telegraph.co.uk/finance/newsbysector/epic/acm/rss</t>
  </si>
  <si>
    <t>https://www.telegraph.co.uk/finance/newsbysector/epic/adm/rss</t>
  </si>
  <si>
    <t>https://www.huffingtonpost.com/section/relationships/feed</t>
  </si>
  <si>
    <t>http://rssfeeds.usatoday.com/usatoday-NewsTopStories&amp;x=1</t>
  </si>
  <si>
    <t>https://www.telegraph.co.uk/finance/newsbysector/epic/tap/rss</t>
  </si>
  <si>
    <t>https://www.telegraph.co.uk/finance/newsbysector/epic/ags/rss</t>
  </si>
  <si>
    <t>https://www.telegraph.co.uk/finance/middle-east-congress/agenda/rss</t>
  </si>
  <si>
    <t>https://www.huffingtonpost.com/section/religion/feed</t>
  </si>
  <si>
    <t>https://www.telegraph.co.uk/finance/newsbysector/epic/aip/rss</t>
  </si>
  <si>
    <t>http://feeds.washingtonpost.com/rss/politics</t>
  </si>
  <si>
    <t>https://www.telegraph.co.uk/finance/alex/alex-archive/rss</t>
  </si>
  <si>
    <t>http://www.startribune.com/rss/?sf=1&amp;s=/</t>
  </si>
  <si>
    <t>https://www.huffingtonpost.com/section/science/feed</t>
  </si>
  <si>
    <t>https://www.telegraph.co.uk/finance/comment/alistair-osborne/rss</t>
  </si>
  <si>
    <t>https://www.telegraph.co.uk/finance/newsbysector/epic/aldot/rss</t>
  </si>
  <si>
    <t>http://feeds.reuters.com/news/artsculture?fmt=xml</t>
  </si>
  <si>
    <t>https://www.huffingtonpost.com/section/sports/feed</t>
  </si>
  <si>
    <t>https://www.telegraph.co.uk/finance/newsbysector/epic/alph/rss</t>
  </si>
  <si>
    <t>https://www.telegraph.co.uk/finance/comment/ambroseevans_pritchard/rss</t>
  </si>
  <si>
    <t>https://www.telegraph.co.uk/finance/newsbysector/epic/aml/rss</t>
  </si>
  <si>
    <t>https://www.telegraph.co.uk/finance/newsbysector/epic/aal/rss</t>
  </si>
  <si>
    <t>https://www.telegraph.co.uk/finance/newsbysector/epic/aep/rss</t>
  </si>
  <si>
    <t>https://www.telegraph.co.uk/finance/newsbysector/epic/asm/rss</t>
  </si>
  <si>
    <t>https://www.telegraph.co.uk/finance/newsbysector/epic/aqp/rss</t>
  </si>
  <si>
    <t>https://www.telegraph.co.uk/finance/newsbysector/epic/ore/rss</t>
  </si>
  <si>
    <t>https://www.telegraph.co.uk/finance/newsbysector/epic/arm/rss</t>
  </si>
  <si>
    <t>https://www.telegraph.co.uk/finance/newsbysector/epic/aly/rss</t>
  </si>
  <si>
    <t>https://www.telegraph.co.uk/finance/newsbysector/epic/aht/rss</t>
  </si>
  <si>
    <t>https://www.telegraph.co.uk/finance/newsbysector/epic/agr/rss</t>
  </si>
  <si>
    <t>https://www.telegraph.co.uk/finance/newsbysector/epic/atk/rss</t>
  </si>
  <si>
    <t>https://www.telegraph.co.uk/finance/autumn-statement/rss</t>
  </si>
  <si>
    <t>https://www.telegraph.co.uk/finance/newsbysector/epic/ave/rss</t>
  </si>
  <si>
    <t>https://www.telegraph.co.uk/finance/newsbysector/mediatechnologyandtelecoms/media/awards-for-telegraph/rss</t>
  </si>
  <si>
    <t>https://www.telegraph.co.uk/finance/newsbysector/epic/asd/rss</t>
  </si>
  <si>
    <t>https://www.telegraph.co.uk/finance/newsbysector/epic/aas/rss</t>
  </si>
  <si>
    <t>https://www.telegraph.co.uk/finance/newsbysector/epic/abd/rss</t>
  </si>
  <si>
    <t>https://www.telegraph.co.uk/finance/newsbysector/epic/abr/rss</t>
  </si>
  <si>
    <t>https://www.telegraph.co.uk/finance/personalfinance/insurance/accident/rss</t>
  </si>
  <si>
    <t>https://www.huffingtonpost.com/section/style/feed</t>
  </si>
  <si>
    <t>https://www.telegraph.co.uk/finance/newsbysector/epic/add/rss</t>
  </si>
  <si>
    <t>https://www.telegraph.co.uk/finance/newsbysector/epic/aat/rss</t>
  </si>
  <si>
    <t>https://www.telegraph.co.uk/finance/newsbysector/epic/aga/rss</t>
  </si>
  <si>
    <t>https://www.huffingtonpost.com/section/tv/feed</t>
  </si>
  <si>
    <t>https://www.telegraph.co.uk/finance/newsbysector/epic/agk/rss</t>
  </si>
  <si>
    <t>https://www.telegraph.co.uk/finance/alex/rss</t>
  </si>
  <si>
    <t>https://www.telegraph.co.uk/finance/alex/wonderful-crisis/rss</t>
  </si>
  <si>
    <t>https://www.telegraph.co.uk/finance/newsbysector/epic/azm/rss</t>
  </si>
  <si>
    <t>https://www.huffingtonpost.com/section/technology/feed</t>
  </si>
  <si>
    <t>https://www.telegraph.co.uk/finance/newsbysector/epic/atst/rss</t>
  </si>
  <si>
    <t>https://www.telegraph.co.uk/finance/newsbysector/epic/ais/rss</t>
  </si>
  <si>
    <t>https://www.huffingtonpost.com/section/teen/feed</t>
  </si>
  <si>
    <t>https://www.telegraph.co.uk/finance/newsbysector/epic/amec/rss</t>
  </si>
  <si>
    <t>https://www.telegraph.co.uk/finance/newsbysector/epic/aot/rss</t>
  </si>
  <si>
    <t>https://www.telegraph.co.uk/finance/newsbysector/epic/apf/rss</t>
  </si>
  <si>
    <t>https://www.huffingtonpost.com/section/travel/feed</t>
  </si>
  <si>
    <t>https://www.telegraph.co.uk/finance/newsbysector/epic/aie/rss</t>
  </si>
  <si>
    <t>https://www.telegraph.co.uk/finance/newsbysector/epic/anto/rss</t>
  </si>
  <si>
    <t>https://www.telegraph.co.uk/finance/newsbysector/epic/are/rss</t>
  </si>
  <si>
    <t>https://www.huffingtonpost.com/section/us-news/feed</t>
  </si>
  <si>
    <t>https://www.telegraph.co.uk/finance/newsbysector/epic/akt/rss</t>
  </si>
  <si>
    <t>https://www.telegraph.co.uk/finance/newsbysector/epic/ari/rss</t>
  </si>
  <si>
    <t>https://www.telegraph.co.uk/finance/newsbysector/epic/ashm/rss</t>
  </si>
  <si>
    <t>https://feed.businesswire.com/rss/home/?rss=G1QFDERJXkJeGVtQXw==</t>
  </si>
  <si>
    <t>https://www.telegraph.co.uk/finance/newsbysector/epic/abf/rss</t>
  </si>
  <si>
    <t>https://feed.businesswire.com/rss/home/?rss=G1QFDERJXkJeGVtQXg==</t>
  </si>
  <si>
    <t>https://www.huffingtonpost.com/section/video/feed</t>
  </si>
  <si>
    <t>https://www.telegraph.co.uk/finance/newsbysector/epic/azn/rss</t>
  </si>
  <si>
    <t>https://feed.businesswire.com/rss/home/?rss=G1QFDERJXkJeEFxXVA==</t>
  </si>
  <si>
    <t>https://www.telegraph.co.uk/finance/newsbysector/epic/audot/rss</t>
  </si>
  <si>
    <t>https://feed.businesswire.com/rss/home/?rss=G1QFDERJXkJeEFpQVQ==</t>
  </si>
  <si>
    <t>https://www.telegraph.co.uk/finance/newsbysector/epic/avv/rss</t>
  </si>
  <si>
    <t>https://feed.businesswire.com/rss/home/?rss=G1QFDERJXkJeGVtQWA==</t>
  </si>
  <si>
    <t>https://www.telegraph.co.uk/finance/newsbysector/epic/avdot/rss</t>
  </si>
  <si>
    <t>https://www.huffingtonpost.com/section/weddings/feed</t>
  </si>
  <si>
    <t>https://feed.businesswire.com/rss/home/?rss=G1QFDERJXkJeGVtQWg==</t>
  </si>
  <si>
    <t>https://www.telegraph.co.uk/finance/newsbysector/epic/apt/rss</t>
  </si>
  <si>
    <t>https://feed.businesswire.com/rss/home/?rss=G1QFDERJXkJeGVtQWw==</t>
  </si>
  <si>
    <t>https://www.telegraph.co.uk/finance/newsbysector/epic/axo/rss</t>
  </si>
  <si>
    <t>https://www.telegraph.co.uk/finance/newsbysector/epic/bbpp/rss</t>
  </si>
  <si>
    <t>https://feed.businesswire.com/rss/home/?rss=G1QFDERJXkJeGVtQVQ==</t>
  </si>
  <si>
    <t>https://feed.businesswire.com/rss/home/?rss=G1QFDERJXkJeGVtTXA==</t>
  </si>
  <si>
    <t>https://www.telegraph.co.uk/finance/newsbysector/epic/badot/rss</t>
  </si>
  <si>
    <t>https://feed.businesswire.com/rss/home/?rss=G1QFDERJXkJeGVtTXQ==</t>
  </si>
  <si>
    <t>https://www.telegraph.co.uk/finance/newsbysector/epic/bby/rss</t>
  </si>
  <si>
    <t>https://www.huffingtonpost.com/section/weird-news/feed</t>
  </si>
  <si>
    <t>https://feed.businesswire.com/rss/home/?rss=G1QFDERJXkJeEVlZWQ==</t>
  </si>
  <si>
    <t>https://www.telegraph.co.uk/finance/bank-of-england/rss</t>
  </si>
  <si>
    <t>https://feed.businesswire.com/rss/home/?rss=G1QFDERJXkJeGVtTXg==</t>
  </si>
  <si>
    <t>https://www.telegraph.co.uk/finance/newsbysector/banksandfinance/rss</t>
  </si>
  <si>
    <t>https://feed.businesswire.com/rss/home/?rss=G1QFDERJXkJeGVtTWA==</t>
  </si>
  <si>
    <t>https://www.telegraph.co.uk/finance/newsbysector/epic/bee/rss</t>
  </si>
  <si>
    <t>https://www.telegraph.co.uk/finance/newsbysector/epic/bdev/rss</t>
  </si>
  <si>
    <t>https://feed.businesswire.com/rss/home/?rss=G1QFDERJXkJeGVtTWQ==</t>
  </si>
  <si>
    <t>https://www.huffingtonpost.com/section/healthy-living/feed</t>
  </si>
  <si>
    <t>https://www.telegraph.co.uk/finance/newsbysector/epic/bba/rss</t>
  </si>
  <si>
    <t>https://feed.businesswire.com/rss/home/?rss=G1QFDERJXkJeGVtTWw==</t>
  </si>
  <si>
    <t>https://www.telegraph.co.uk/finance/newsbysector/epic/bwy/rss</t>
  </si>
  <si>
    <t>https://feed.businesswire.com/rss/home/?rss=G1QFDERJXkJeGVtTVQ==</t>
  </si>
  <si>
    <t>https://www.telegraph.co.uk/finance/newsbysector/epic/bkg/rss</t>
  </si>
  <si>
    <t>https://feed.businesswire.com/rss/home/?rss=G1QFDERJXkJdEVhZXw==</t>
  </si>
  <si>
    <t>https://www.huffingtonpost.com/section/women/feed</t>
  </si>
  <si>
    <t>https://www.telegraph.co.uk/finance/personalfinance/money-saving-tips/best-online-deals/rss</t>
  </si>
  <si>
    <t>https://feed.businesswire.com/rss/home/?rss=G1QFDERJXkJeEFxQWQ==</t>
  </si>
  <si>
    <t>http://feed.businesswire.com/rss/home/?rss=G1QFDERJXkJeEFpRWw==</t>
  </si>
  <si>
    <t>https://www.telegraph.co.uk/finance/newsbysector/epic/bgdot/rss</t>
  </si>
  <si>
    <t>http://feed.businesswire.com/rss/home/?rss=G1QFDERJXkJeGVtVVQ==</t>
  </si>
  <si>
    <t>https://www.telegraph.co.uk/finance/newsbysector/epic/bhmg/rss</t>
  </si>
  <si>
    <t>https://www.huffingtonpost.com/section/worklife/feed</t>
  </si>
  <si>
    <t>http://feed.businesswire.com/rss/home/?rss=G1QFDERJXkJeEFtRXQ==</t>
  </si>
  <si>
    <t>https://www.telegraph.co.uk/finance/newsbysector/epic/byg/rss</t>
  </si>
  <si>
    <t>https://www.telegraph.co.uk/finance/newsbysector/epic/bars/rss</t>
  </si>
  <si>
    <t>http://feed.businesswire.com/rss/home/?rss=G1QFDERJXkJeGVtYXw==</t>
  </si>
  <si>
    <t>http://feed.businesswire.com/rss/home/?rss=G1QFDERJXkJeEF5XWw==</t>
  </si>
  <si>
    <t>https://www.telegraph.co.uk/finance/newsbysector/epic/brge/rss</t>
  </si>
  <si>
    <t>http://feed.businesswire.com/rss/home/?rss=G1QFDERJXkJeGVtYXg==</t>
  </si>
  <si>
    <t>https://www.telegraph.co.uk/finance/newsbysector/epic/brne/rss</t>
  </si>
  <si>
    <t>https://www.huffingtonpost.com/section/world-news/feed</t>
  </si>
  <si>
    <t>http://feed.businesswire.com/rss/home/?rss=G1QFDERJXkJeGV1SXw==</t>
  </si>
  <si>
    <t>https://www.telegraph.co.uk/finance/newsbysector/epic/brwm/rss</t>
  </si>
  <si>
    <t>http://feed.businesswire.com/rss/home/?rss=G1QFDERJXkJeGVtYWQ==</t>
  </si>
  <si>
    <t>https://www.telegraph.co.uk/finance/newsbysector/epic/bmy/rss</t>
  </si>
  <si>
    <t>http://feed.businesswire.com/rss/home/?rss=G1QFDERJXkJeGVtYWA==</t>
  </si>
  <si>
    <t>https://www.telegraph.co.uk/finance/newsbysector/epic/boy/rss</t>
  </si>
  <si>
    <t>http://feed.businesswire.com/rss/home/?rss=G1QFDERJXkJeGVtYWw==</t>
  </si>
  <si>
    <t>https://www.telegraph.co.uk/finance/personalfinance/borrowing/rss</t>
  </si>
  <si>
    <t>http://feed.businesswire.com/rss/home/?rss=G1QFDERJXkJeEF5XWA==</t>
  </si>
  <si>
    <t>https://www.telegraph.co.uk/finance/Boxing-Day-Sales/rss</t>
  </si>
  <si>
    <t>http://feed.businesswire.com/rss/home/?rss=G1QFDERJXkJeFFlUXw==</t>
  </si>
  <si>
    <t>https://www.telegraph.co.uk/finance/newsbysector/epic/bpp/rss</t>
  </si>
  <si>
    <t>http://feed.businesswire.com/rss/home/?rss=G1QFDERJXkJeGVtWXQ==</t>
  </si>
  <si>
    <t>https://www.telegraph.co.uk/finance/newsbysector/epic/bms/rss</t>
  </si>
  <si>
    <t>http://feed.businesswire.com/rss/home/?rss=G1QFDERJXkJeEF9ZVA==</t>
  </si>
  <si>
    <t>https://www.telegraph.co.uk/finance/breakingviewscom/rss</t>
  </si>
  <si>
    <t>http://feed.businesswire.com/rss/home/?rss=G1QFDERJXkJeEF9YXA==</t>
  </si>
  <si>
    <t>https://www.telegraph.co.uk/finance/yourbusiness/bribery-act/rss</t>
  </si>
  <si>
    <t>http://feed.businesswire.com/rss/home/?rss=G1QFDERJXkJeGVtWWQ==</t>
  </si>
  <si>
    <t>https://www.telegraph.co.uk/finance/newsbysector/epic/bre/rss</t>
  </si>
  <si>
    <t>https://www.telegraph.co.uk/finance/newsbysector/epic/bats/rss</t>
  </si>
  <si>
    <t>http://feed.businesswire.com/rss/home/?rss=G1QFDERJXkJeEFtRXA==</t>
  </si>
  <si>
    <t>http://feed.businesswire.com/rss/home/?rss=G1QFDERJXkJeGVtWWA==</t>
  </si>
  <si>
    <t>https://www.telegraph.co.uk/finance/newsbysector/epic/btem/rss</t>
  </si>
  <si>
    <t>http://feed.businesswire.com/rss/home/?rss=G1QFDERJXkJeEFtRXw==</t>
  </si>
  <si>
    <t>https://www.telegraph.co.uk/finance/newsbysector/epic/blnd/rss</t>
  </si>
  <si>
    <t>http://feed.businesswire.com/rss/home/?rss=G1QFDERJXkJeGVtWWw==</t>
  </si>
  <si>
    <t>https://www.telegraph.co.uk/finance/newsbysector/epic/bpi/rss</t>
  </si>
  <si>
    <t>http://feed.businesswire.com/rss/home/?rss=G1QFDERJXkJeEF9YXQ==</t>
  </si>
  <si>
    <t>https://www.telegraph.co.uk/finance/newsbysector/epic/bvic/rss</t>
  </si>
  <si>
    <t>http://feed.businesswire.com/rss/home/?rss=G1QFDERJXkJeEFtRXg==</t>
  </si>
  <si>
    <t>https://www.telegraph.co.uk/finance/newsbysector/epic/bwng/rss</t>
  </si>
  <si>
    <t>http://feed.businesswire.com/bwapps/syndication/rss/latinowire/?rss=G1QFDERJXkJfEVxWXw==</t>
  </si>
  <si>
    <t>https://www.telegraph.co.uk/finance/newsbysector/epic/btsm/rss</t>
  </si>
  <si>
    <t>http://feed.businesswire.com/rss/home/?rss=G1QFDERJXkJeEFtRWQ==</t>
  </si>
  <si>
    <t>https://www.telegraph.co.uk/finance/newsbysector/epic/bgc/rss</t>
  </si>
  <si>
    <t>http://feed.businesswire.com/rss/home/?rss=G1QFDERJXkJeEFtRWA==</t>
  </si>
  <si>
    <t>https://www.telegraph.co.uk/finance/financetopics/budget2008/rss</t>
  </si>
  <si>
    <t>http://feed.businesswire.com/rss/home/?rss=G1QFDERJXkJeGVtXWA==</t>
  </si>
  <si>
    <t>https://www.telegraph.co.uk/finance/personalfinance/building-societies/rss</t>
  </si>
  <si>
    <t>http://feed.businesswire.com/rss/home/?rss=G1QFDERJXkJeEFxRXA==</t>
  </si>
  <si>
    <t>https://www.telegraph.co.uk/finance/personalfinance/insurance/buildingsandcontent/rss</t>
  </si>
  <si>
    <t>http://feed.businesswire.com/rss/home/?rss=G1QFDERJXkJeGVtXWg==</t>
  </si>
  <si>
    <t>https://www.telegraph.co.uk/finance/newsbysector/epic/brby/rss</t>
  </si>
  <si>
    <t>http://feed.businesswire.com/rss/home/?rss=G1QFDERJXkJeEFtRWw==</t>
  </si>
  <si>
    <t>https://www.telegraph.co.uk/finance/businessclub/businessclinic/rss</t>
  </si>
  <si>
    <t>http://feed.businesswire.com/rss/home/?rss=G1QFDERJXkJeGVtXVA==</t>
  </si>
  <si>
    <t>https://www.telegraph.co.uk/finance/businessclub/business-club-video/rss</t>
  </si>
  <si>
    <t>http://feed.businesswire.com/rss/home/?rss=G1QFDERJXkJeGVtWXA==</t>
  </si>
  <si>
    <t>https://www.telegraph.co.uk/finance/business-news-markets-live/rss</t>
  </si>
  <si>
    <t>http://feed.businesswire.com/rss/home/?rss=G1QFDERJXkJeGVtWXw==</t>
  </si>
  <si>
    <t>https://www.telegraph.co.uk/finance/businessclub/business-club-video/business-services-sector-videos/rss</t>
  </si>
  <si>
    <t>http://feed.businesswire.com/rss/home/?rss=G1QFDERJXkJeGVtWXg==</t>
  </si>
  <si>
    <t>https://www.telegraph.co.uk/finance/yourbusiness/business-thinking/rss</t>
  </si>
  <si>
    <t>http://feed.businesswire.com/rss/home/?rss=G1QFDERJXkJeEFtRVQ==</t>
  </si>
  <si>
    <t>https://www.telegraph.co.uk/finance/property/buying-selling-moving/rss</t>
  </si>
  <si>
    <t>http://feed.businesswire.com/rss/home/?rss=G1QFDERJXkJeEFxXVA==</t>
  </si>
  <si>
    <t>http://feed.businesswire.com/rss/home/?rss=G1QFDERJXkJeEFxQWQ==</t>
  </si>
  <si>
    <t>https://www.telegraph.co.uk/finance/newsbysector/epic/bab/rss</t>
  </si>
  <si>
    <t>nasdaq.com</t>
  </si>
  <si>
    <t>https://www.telegraph.co.uk/finance/newsbysector/epic/bgfd/rss</t>
  </si>
  <si>
    <t>https://www.telegraph.co.uk/finance/personalfinance/bank-accounts/rss</t>
  </si>
  <si>
    <t>http://articlefeeds.nasdaq.com/nasdaq/categories?category=Bonds?fmt=xml</t>
  </si>
  <si>
    <t>https://www.telegraph.co.uk/finance/newsbysector/epic/bnkr/rss</t>
  </si>
  <si>
    <t>http://articlefeeds.nasdaq.com/nasdaq/categories?category=Commodities?fmt=xml</t>
  </si>
  <si>
    <t>https://www.telegraph.co.uk/finance/newsbysector/epic/barc/rss</t>
  </si>
  <si>
    <t>http://articlefeeds.nasdaq.com/nasdaq/categories?category=ETFs?fmt=xml</t>
  </si>
  <si>
    <t>https://www.telegraph.co.uk/finance/newsbysector/epic/bag/rss</t>
  </si>
  <si>
    <t>http://articlefeeds.nasdaq.com/nasdaq/categories?category=Forex+and+Currencies?fmt=xml</t>
  </si>
  <si>
    <t>https://www.telegraph.co.uk/finance/newsbysector/epic/bvc/rss</t>
  </si>
  <si>
    <t>https://www.telegraph.co.uk/finance/newsbysector/epic/bez/rss</t>
  </si>
  <si>
    <t>http://articlefeeds.nasdaq.com/nasdaq/categories?category=Futures?fmt=xml</t>
  </si>
  <si>
    <t>https://www.telegraph.co.uk/finance/newsbysector/epic/bfd/rss</t>
  </si>
  <si>
    <t>http://articlefeeds.nasdaq.com/nasdaq/categories?category=International?fmt=xml</t>
  </si>
  <si>
    <t>https://www.telegraph.co.uk/finance/financetopics/bernard-madoff/rss</t>
  </si>
  <si>
    <t>https://www.telegraph.co.uk/finance/businessclub/beyond-the-banks/rss</t>
  </si>
  <si>
    <t>http://articlefeeds.nasdaq.com/nasdaq/categories?category=Investing+Ideas?fmt=xml</t>
  </si>
  <si>
    <t>https://www.telegraph.co.uk/finance/newsbysector/epic/bhme/rss</t>
  </si>
  <si>
    <t>http://articlefeeds.nasdaq.com/nasdaq/categories?category=Mutual+Funds?fmt=xml</t>
  </si>
  <si>
    <t>https://www.telegraph.co.uk/finance/newsbysector/epic/blt/rss</t>
  </si>
  <si>
    <t>http://articlefeeds.nasdaq.com/nasdaq/categories?category=Options?fmt=xml</t>
  </si>
  <si>
    <t>https://www.telegraph.co.uk/finance/black-friday/rss</t>
  </si>
  <si>
    <t>http://articlefeeds.nasdaq.com/nasdaq/categories?category=Stocks?fmt=xml</t>
  </si>
  <si>
    <t>https://www.telegraph.co.uk/finance/newsbysector/epic/brci/rss</t>
  </si>
  <si>
    <t>http://articlefeeds.nasdaq.com/nasdaq/categories?category=Banking+and+Loans?fmt=xml</t>
  </si>
  <si>
    <t>https://www.telegraph.co.uk/finance/newsbysector/epic/brla/rss</t>
  </si>
  <si>
    <t>http://articlefeeds.nasdaq.com/nasdaq/categories?category=College?fmt=xml</t>
  </si>
  <si>
    <t>https://www.telegraph.co.uk/finance/newsbysector/epic/brsc/rss</t>
  </si>
  <si>
    <t>http://articlefeeds.nasdaq.com/nasdaq/categories?category=Credit+and+Debt?fmt=xml</t>
  </si>
  <si>
    <t>https://www.telegraph.co.uk/finance/newsbysector/epic/bsla/rss</t>
  </si>
  <si>
    <t>http://articlefeeds.nasdaq.com/nasdaq/categories?category=Insurance?fmt=xml</t>
  </si>
  <si>
    <t>https://www.telegraph.co.uk/finance/newsbysector/epic/bbay/rss</t>
  </si>
  <si>
    <t>http://articlefeeds.nasdaq.com/nasdaq/categories?category=Real+Estate?fmt=xml</t>
  </si>
  <si>
    <t>http://articlefeeds.nasdaq.com/nasdaq/categories?category=Retirement?fmt=xml</t>
  </si>
  <si>
    <t>https://www.telegraph.co.uk/finance/personalfinance/investing/bonds/rss</t>
  </si>
  <si>
    <t>http://articlefeeds.nasdaq.com/nasdaq/categories?category=Small+Business?fmt=xml</t>
  </si>
  <si>
    <t>https://www.telegraph.co.uk/finance/newsbysector/epic/bvs/rss</t>
  </si>
  <si>
    <t>https://www.telegraph.co.uk/finance/newsbysector/epic/bpdot/rss</t>
  </si>
  <si>
    <t>http://articlefeeds.nasdaq.com/nasdaq/categories?category=Taxes?fmt=xml</t>
  </si>
  <si>
    <t>https://www.telegraph.co.uk/finance/newsbysector/epic/bbdot/rss</t>
  </si>
  <si>
    <t>http://articlefeeds.nasdaq.com/nasdaq/categories?category=Business?fmt=xml</t>
  </si>
  <si>
    <t>https://www.telegraph.co.uk/finance/newsbysector/epic/bram/rss</t>
  </si>
  <si>
    <t>http://articlefeeds.nasdaq.com/nasdaq/categories?category=Economy?fmt=xml</t>
  </si>
  <si>
    <t>https://www.telegraph.co.uk/finance/newsbysector/epic/brw/rss</t>
  </si>
  <si>
    <t>http://articlefeeds.nasdaq.com/nasdaq/categories?category=Technology?fmt=xml</t>
  </si>
  <si>
    <t>https://www.telegraph.co.uk/finance/yourbusiness/brightideas/rss</t>
  </si>
  <si>
    <t>http://articlefeeds.nasdaq.com/nasdaq/categories?category=Travel+and+Lifestyle?fmt=xml</t>
  </si>
  <si>
    <t>https://www.telegraph.co.uk/finance/newsbysector/epic/bay/rss</t>
  </si>
  <si>
    <t>http://articlefeeds.nasdaq.com/nasdaq/categories?category=US+Markets?fmt=xml</t>
  </si>
  <si>
    <t>https://www.telegraph.co.uk/finance/newsbysector/epic/bset/rss</t>
  </si>
  <si>
    <t>http://articlefeeds.nasdaq.com/nasdaq/authors?author=ted-allrich?fmt=xml</t>
  </si>
  <si>
    <t>https://www.telegraph.co.uk/finance/newsbysector/epic/bgy/rss</t>
  </si>
  <si>
    <t>http://articlefeeds.nasdaq.com/nasdaq/authors?author=steven-hansen?fmt=xml</t>
  </si>
  <si>
    <t>https://www.telegraph.co.uk/finance/businessclub/people/british_library/rss</t>
  </si>
  <si>
    <t>http://articlefeeds.nasdaq.com/nasdaq/authors?author=bill-cara?fmt=xml</t>
  </si>
  <si>
    <t>http://articlefeeds.nasdaq.com/nasdaq/authors?author=john-petersen?fmt=xml</t>
  </si>
  <si>
    <t>https://www.telegraph.co.uk/finance/newsbysector/epic/bsy/rss</t>
  </si>
  <si>
    <t>http://articlefeeds.nasdaq.com/nasdaq/authors?author=ian-wyatt?fmt=xml</t>
  </si>
  <si>
    <t>https://www.telegraph.co.uk/finance/newsbysector/epic/bxtn/rss</t>
  </si>
  <si>
    <t>http://articlefeeds.nasdaq.com/nasdaq/authors?author=roger-nusbaum?fmt=xml</t>
  </si>
  <si>
    <t>https://www.telegraph.co.uk/finance/newsbysector/epic/but/rss</t>
  </si>
  <si>
    <t>https://feeds.feedburner.com/NasdaqGovernanceClearinghouse?fmt=xml</t>
  </si>
  <si>
    <t>https://www.telegraph.co.uk/finance/newsbysector/epic/btdota/rss</t>
  </si>
  <si>
    <t xml:space="preserve">Top american news papers </t>
  </si>
  <si>
    <t>https://www.telegraph.co.uk/finance/budget/rss</t>
  </si>
  <si>
    <t>USA Today</t>
  </si>
  <si>
    <t>https://www.telegraph.co.uk/finance/financevideo/budget2009/rss</t>
  </si>
  <si>
    <t>https://www.telegraph.co.uk/finance/personalfinance/insurance/buildings/rss</t>
  </si>
  <si>
    <t>https://www.telegraph.co.uk/finance/newsbysector/epic/bnzl/rss</t>
  </si>
  <si>
    <t>https://www.telegraph.co.uk/finance/financevideo/businessbullet/rss</t>
  </si>
  <si>
    <t>https://www.telegraph.co.uk/finance/businessclub/rss</t>
  </si>
  <si>
    <t>https://www.telegraph.co.uk/finance/businesslatestnews/rss</t>
  </si>
  <si>
    <t>https://www.telegraph.co.uk/finance/newsbysector/epic/bpg/rss</t>
  </si>
  <si>
    <t>https://www.telegraph.co.uk/finance/yourbusiness/businesstechnology/rss</t>
  </si>
  <si>
    <t>https://www.telegraph.co.uk/finance/personalfinance/investing/buy-to-let/rss</t>
  </si>
  <si>
    <t>https://www.telegraph.co.uk/finance/newsbysector/epic/cwdot/rss</t>
  </si>
  <si>
    <t>https://www.telegraph.co.uk/finance/newsbysector/epic/cne/rss</t>
  </si>
  <si>
    <t>https://www.telegraph.co.uk/finance/newsbysector/epic/cam/rss</t>
  </si>
  <si>
    <t>https://www.telegraph.co.uk/finance/newsbysector/epic/cpi/rss</t>
  </si>
  <si>
    <t>https://www.telegraph.co.uk/finance/personalfinance/capital-gains-tax/rss</t>
  </si>
  <si>
    <t>https://www.telegraph.co.uk/finance/newsbysector/epic/clln/rss</t>
  </si>
  <si>
    <t>https://www.telegraph.co.uk/finance/newsbysector/epic/cpr/rss</t>
  </si>
  <si>
    <t>https://www.telegraph.co.uk/finance/newsbysector/epic/cgs/rss</t>
  </si>
  <si>
    <t>https://www.telegraph.co.uk/finance/newsbysector/epic/ctt/rss</t>
  </si>
  <si>
    <t>https://www.telegraph.co.uk/finance/newsbysector/epic/crnd/rss</t>
  </si>
  <si>
    <t>https://www.telegraph.co.uk/finance/property/propertyinfrance/cest-la-folie/rss</t>
  </si>
  <si>
    <t>https://www.telegraph.co.uk/finance/newsbysector/epic/ctr/rss</t>
  </si>
  <si>
    <t>https://www.telegraph.co.uk/finance/newsbysector/epic/chu/rss</t>
  </si>
  <si>
    <t>https://www.telegraph.co.uk/finance/newsbysector/epic/csn/rss</t>
  </si>
  <si>
    <t>https://www.telegraph.co.uk/finance/china-business/rss</t>
  </si>
  <si>
    <t>https://www.telegraph.co.uk/finance/newsbysector/epic/chld/rss</t>
  </si>
  <si>
    <t>https://www.telegraph.co.uk/finance/newsbysector/epic/cine/rss</t>
  </si>
  <si>
    <t>https://www.telegraph.co.uk/finance/comment/citydiary/rss</t>
  </si>
  <si>
    <t>https://www.telegraph.co.uk/finance/newsbysector/epic/cyn/rss</t>
  </si>
  <si>
    <t>https://www.telegraph.co.uk/finance/newsbysector/epic/cto/rss</t>
  </si>
  <si>
    <t>https://www.telegraph.co.uk/finance/newsbysector/epic/ccdot/rss</t>
  </si>
  <si>
    <t>https://www.telegraph.co.uk/finance/newsbysector/epic/cli/rss</t>
  </si>
  <si>
    <t>https://www.telegraph.co.uk/finance/newsbysector/epic/cmas/rss</t>
  </si>
  <si>
    <t>https://www.telegraph.co.uk/finance/newsbysector/epic/cob/rss</t>
  </si>
  <si>
    <t>https://www.telegraph.co.uk/finance/newsbysector/epic/colt/rss</t>
  </si>
  <si>
    <t>https://www.telegraph.co.uk/finance/personalfinance/comment/rss</t>
  </si>
  <si>
    <t>http://rssfeeds.usatoday.com/UsatodaycomNation-TopStories&amp;x=1</t>
  </si>
  <si>
    <t>https://www.telegraph.co.uk/finance/newsbysector/epic/cms/rss</t>
  </si>
  <si>
    <t>http://rssfeeds.usatoday.com/UsatodaycomWashington-TopStories&amp;x=1</t>
  </si>
  <si>
    <t>https://www.telegraph.co.uk/finance/personalfinance/money-saving-tips/compare-current-accounts/rss</t>
  </si>
  <si>
    <t>http://rssfeeds.usatoday.com/UsatodaycomWorld-TopStories&amp;x=1</t>
  </si>
  <si>
    <t>http://rssfeeds.usatoday.com/News-Opinion&amp;x=1</t>
  </si>
  <si>
    <t>https://www.telegraph.co.uk/finance/personalfinance/savings/compare-savings-accounts/rss</t>
  </si>
  <si>
    <t>http://rssfeeds.usatoday.com/UsatodaycomSports-TopStories&amp;x=1</t>
  </si>
  <si>
    <t>https://www.telegraph.co.uk/finance/newsbysector/epic/ccc/rss</t>
  </si>
  <si>
    <t>http://rssfeeds.usatoday.com/UsatodaycomNfl-TopStories&amp;x=1</t>
  </si>
  <si>
    <t>https://www.telegraph.co.uk/finance/newsbysector/epic/csrt/rss</t>
  </si>
  <si>
    <t>http://rssfeeds.usatoday.com/UsatodaycomCollegeFootball-TopStories&amp;x=1</t>
  </si>
  <si>
    <t>https://www.telegraph.co.uk/finance/businessclub/business-club-video/consumer-and-retail-sector-vide/rss</t>
  </si>
  <si>
    <t>http://rssfeeds.usatoday.com/UsatodaycomMlb-TopStories&amp;x=1</t>
  </si>
  <si>
    <t>https://www.telegraph.co.uk/finance/personalfinance/insurance/contents/rss</t>
  </si>
  <si>
    <t>http://rssfeeds.usatoday.com/UsatodaycomNba-TopStories&amp;x=1</t>
  </si>
  <si>
    <t>https://www.telegraph.co.uk/finance/newsbysector/epic/crg/rss</t>
  </si>
  <si>
    <t>http://rssfeeds.usatoday.com/UsatodaycomGolf-TopStories&amp;x=1</t>
  </si>
  <si>
    <t>http://rssfeeds.usatoday.com/topfantasy&amp;x=1</t>
  </si>
  <si>
    <t>https://www.telegraph.co.uk/finance/property/counties-of-britain/rss</t>
  </si>
  <si>
    <t>http://rssfeeds.usatoday.com/UsatodaycomNhl-TopStories&amp;x=1</t>
  </si>
  <si>
    <t>https://www.telegraph.co.uk/finance/personalfinance/borrowing/creditcards/rss</t>
  </si>
  <si>
    <t>http://rssfeeds.usatoday.com/UsatodaycomCollegeMensBasketball-TopStories&amp;x=1</t>
  </si>
  <si>
    <t>https://www.telegraph.co.uk/finance/personalfinance/insurance/criticalillness/rss</t>
  </si>
  <si>
    <t>http://rssfeeds.usatoday.com/UsatodaycomSoccer-TopStories&amp;x=1</t>
  </si>
  <si>
    <t>https://www.telegraph.co.uk/finance/newsbysector/epic/csr/rss</t>
  </si>
  <si>
    <t>https://www.telegraph.co.uk/finance/newsbysector/epic/cbry/rss</t>
  </si>
  <si>
    <t>https://www.telegraph.co.uk/finance/newsbysector/epic/cldn/rss</t>
  </si>
  <si>
    <t>https://www.telegraph.co.uk/finance/newsbysector/epic/cdi/rss</t>
  </si>
  <si>
    <t>http://rssfeeds.usatoday.com/topmotorsports&amp;x=1</t>
  </si>
  <si>
    <t>http://rssfeeds.usatoday.com/UsatodayTennis-TopStories&amp;x=1</t>
  </si>
  <si>
    <t>https://www.telegraph.co.uk/finance/newsbysector/epic/cal/rss</t>
  </si>
  <si>
    <t>http://rssfeeds.usatoday.com/UsatodayCycling-TopStories&amp;x=1</t>
  </si>
  <si>
    <t>https://www.telegraph.co.uk/finance/newsbysector/epic/cuk/rss</t>
  </si>
  <si>
    <t>http://rssfeeds.usatoday.com/UsatodaycomOlympicsCoverage-TopStories&amp;x=1</t>
  </si>
  <si>
    <t>https://www.telegraph.co.uk/finance/newsbysector/epic/ccl/rss</t>
  </si>
  <si>
    <t>http://rssfeeds.usatoday.com/mmajunkie&amp;x=1</t>
  </si>
  <si>
    <t>http://rssfeeds.usatoday.com/usatoday-LifeTopStories&amp;x=1</t>
  </si>
  <si>
    <t>https://www.telegraph.co.uk/finance/newsbysector/epic/cpw/rss</t>
  </si>
  <si>
    <t>http://rssfeeds.usatoday.com/toppeople&amp;x=1</t>
  </si>
  <si>
    <t>https://www.telegraph.co.uk/finance/newsbysector/epic/cgl/rss</t>
  </si>
  <si>
    <t>http://rssfeeds.usatoday.com/allthemoms&amp;x=1</t>
  </si>
  <si>
    <t>https://www.telegraph.co.uk/finance/newsbysector/epic/cau/rss</t>
  </si>
  <si>
    <t>http://rssfeeds.usatoday.com/UsatodaycomMovies-TopStories&amp;x=1</t>
  </si>
  <si>
    <t>https://www.telegraph.co.uk/finance/newsbysector/epic/cna/rss</t>
  </si>
  <si>
    <t>http://rssfeeds.usatoday.com/UsatodaycomMusic-TopStories&amp;x=1</t>
  </si>
  <si>
    <t>https://www.telegraph.co.uk/finance/newsbysector/epic/cay/rss</t>
  </si>
  <si>
    <t>http://rssfeeds.usatoday.com/UsatodaycomTelevision-TopStories&amp;x=1</t>
  </si>
  <si>
    <t>https://www.telegraph.co.uk/finance/newsbysector/epic/chtr/rss</t>
  </si>
  <si>
    <t>http://rssfeeds.usatoday.com/UsatodaycomBooks-TopStories&amp;x=1</t>
  </si>
  <si>
    <t>https://www.telegraph.co.uk/finance/newsbysector/epic/chg/rss</t>
  </si>
  <si>
    <t>http://rssfeeds.usatoday.com/UsatodaycomMoney-TopStories&amp;x=1</t>
  </si>
  <si>
    <t>https://www.telegraph.co.uk/finance/newsbysector/epic/chw/rss</t>
  </si>
  <si>
    <t>http://rssfeeds.usatoday.com/UsatodaycomMoney-Healey&amp;x=1</t>
  </si>
  <si>
    <t>https://www.telegraph.co.uk/finance/recession/china-economic-slowdown/rss</t>
  </si>
  <si>
    <t>http://rssfeeds.usatoday.com/usatoday-TechTopStories&amp;x=1</t>
  </si>
  <si>
    <t>http://rssfeeds.usatoday.com/UsatodaycomTech-PersonalTalk&amp;x=1</t>
  </si>
  <si>
    <t>https://www.telegraph.co.uk/finance/newsbysector/epic/chs/rss</t>
  </si>
  <si>
    <t>http://rssfeeds.usatoday.com/topgaming&amp;x=1</t>
  </si>
  <si>
    <t>https://www.telegraph.co.uk/finance/property/cities/rss</t>
  </si>
  <si>
    <t>http://rssfeeds.usatoday.com/UsatodaycomTravel-TopStories&amp;x=1</t>
  </si>
  <si>
    <t>https://www.telegraph.co.uk/finance/newsbysector/epic/chy/rss</t>
  </si>
  <si>
    <t>http://rssfeeds.usatoday.com/UsatodayTravel-Destinations&amp;x=1</t>
  </si>
  <si>
    <t>https://www.telegraph.co.uk/finance/newsbysector/epic/cty/rss</t>
  </si>
  <si>
    <t>http://rssfeeds.usatoday.com/UsatodayTravel-Flights&amp;x=1</t>
  </si>
  <si>
    <t>https://www.telegraph.co.uk/finance/newsbysector/epic/ckn/rss</t>
  </si>
  <si>
    <t>http://rssfeeds.usatoday.com/TP-TheCruiseLog&amp;x=1</t>
  </si>
  <si>
    <t>https://www.telegraph.co.uk/finance/newsbysector/epic/cbg/rss</t>
  </si>
  <si>
    <t>http://rssfeeds.usatoday.com/UsatodayTravel-Hotels&amp;x=1</t>
  </si>
  <si>
    <t>https://www.telegraph.co.uk/finance/newsbysector/epic/cmae/rss</t>
  </si>
  <si>
    <t xml:space="preserve">The New York Times </t>
  </si>
  <si>
    <t>https://www.nytimes.com/services/xml/rss/nyt/World.xml</t>
  </si>
  <si>
    <t>https://www.telegraph.co.uk/finance/newsbysector/epic/cmau/rss</t>
  </si>
  <si>
    <t>https://www.telegraph.co.uk/finance/newsbysector/epic/clst/rss</t>
  </si>
  <si>
    <t>https://www.nytimes.com/services/xml/rss/nyt/Africa.xml</t>
  </si>
  <si>
    <t>https://www.nytimes.com/services/xml/rss/nyt/Americas.xml</t>
  </si>
  <si>
    <t>https://www.telegraph.co.uk/finance/comment/rss</t>
  </si>
  <si>
    <t>https://www.nytimes.com/services/xml/rss/nyt/AsiaPacific.xml</t>
  </si>
  <si>
    <t>https://www.telegraph.co.uk/finance/commodities/rss</t>
  </si>
  <si>
    <t>https://www.nytimes.com/services/xml/rss/nyt/Europe.xml</t>
  </si>
  <si>
    <t>https://www.telegraph.co.uk/finance/personalfinance/borrowing/compare-credit-cards/rss</t>
  </si>
  <si>
    <t>https://www.nytimes.com/services/xml/rss/nyt/MiddleEast.xml</t>
  </si>
  <si>
    <t>https://www.telegraph.co.uk/finance/personalfinance/borrowing/compare-loans/rss</t>
  </si>
  <si>
    <t>https://www.nytimes.com/services/xml/rss/nyt/US.xml</t>
  </si>
  <si>
    <t>https://www.telegraph.co.uk/finance/newsbysector/epic/cpg/rss</t>
  </si>
  <si>
    <t>https://www.nytimes.com/services/xml/rss/nyt/Education.xml</t>
  </si>
  <si>
    <t>https://www.nytimes.com/services/xml/rss/nyt/Politics.xml</t>
  </si>
  <si>
    <t>https://www.telegraph.co.uk/finance/newsbysector/epic/cnt/rss</t>
  </si>
  <si>
    <t>https://www.nytimes.com/services/xml/rss/nyt/NYRegion.xml</t>
  </si>
  <si>
    <t>https://www.telegraph.co.uk/finance/newsbysector/constructionandproperty/rss</t>
  </si>
  <si>
    <t>http://cityroom.blogs.nytimes.com/feed/</t>
  </si>
  <si>
    <t>https://www.telegraph.co.uk/finance/middle-east-congress/contact/rss</t>
  </si>
  <si>
    <t>http://fort-greene.blogs.nytimes.com/feed</t>
  </si>
  <si>
    <t>https://www.telegraph.co.uk/finance/newsbysector/epic/cksn/rss</t>
  </si>
  <si>
    <t>http://eastvillage.thelocal.nytimes.com/feed/</t>
  </si>
  <si>
    <t>https://www.telegraph.co.uk/finance/newsbysector/epic/cost/rss</t>
  </si>
  <si>
    <t>http://feeds.nytimes.com/nyt/rss/Business</t>
  </si>
  <si>
    <t>https://www.telegraph.co.uk/finance/newsbysector/epic/cwk/rss</t>
  </si>
  <si>
    <t>https://www.nytimes.com/services/xml/rss/nyt/EnergyEnvironment.xml</t>
  </si>
  <si>
    <t>https://www.telegraph.co.uk/finance/financevideo/creditcrisis/rss</t>
  </si>
  <si>
    <t>https://www.nytimes.com/services/xml/rss/nyt/SmallBusiness.xml</t>
  </si>
  <si>
    <t>https://www.telegraph.co.uk/finance/newsbysector/epic/crda/rss</t>
  </si>
  <si>
    <t>https://www.nytimes.com/services/xml/rss/nyt/Economy.xml</t>
  </si>
  <si>
    <t>https://www.telegraph.co.uk/finance/currency/rss</t>
  </si>
  <si>
    <t>https://www.nytimes.com/services/xml/rss/nyt/Dealbook.xml</t>
  </si>
  <si>
    <t>https://www.telegraph.co.uk/finance/newsbysector/epic/djan/rss</t>
  </si>
  <si>
    <t>https://www.nytimes.com/services/xml/rss/nyt/MediaandAdvertising.xml</t>
  </si>
  <si>
    <t>https://www.nytimes.com/services/xml/rss/nyt/YourMoney.xml</t>
  </si>
  <si>
    <t>https://www.telegraph.co.uk/finance/newsbysector/epic/dcg/rss</t>
  </si>
  <si>
    <t>http://feeds.nytimes.com/nyt/rss/Technology</t>
  </si>
  <si>
    <t>https://www.telegraph.co.uk/finance/newsbysector/epic/dnx/rss</t>
  </si>
  <si>
    <t>http://bits.blogs.nytimes.com/feed/</t>
  </si>
  <si>
    <t>https://www.telegraph.co.uk/finance/financetopics/davos/rss</t>
  </si>
  <si>
    <t>https://www.nytimes.com/services/xml/rss/nyt/PersonalTech.xml</t>
  </si>
  <si>
    <t>https://www.telegraph.co.uk/finance/newsbysector/epic/deb/rss</t>
  </si>
  <si>
    <t>https://www.nytimes.com/services/xml/rss/nyt/Sports.xml</t>
  </si>
  <si>
    <t>https://www.telegraph.co.uk/finance/newsbysector/epic/dph/rss</t>
  </si>
  <si>
    <t>https://www.nytimes.com/services/xml/rss/nyt/Baseball.xml</t>
  </si>
  <si>
    <t>https://www.nytimes.com/services/xml/rss/nyt/CollegeBasketball.xml</t>
  </si>
  <si>
    <t>https://www.telegraph.co.uk/finance/newsbysector/epic/dlta/rss</t>
  </si>
  <si>
    <t>https://www.nytimes.com/services/xml/rss/nyt/CollegeFootball.xml</t>
  </si>
  <si>
    <t>https://www.telegraph.co.uk/finance/newsbysector/epic/dca/rss</t>
  </si>
  <si>
    <t>https://www.nytimes.com/services/xml/rss/nyt/Golf.xml</t>
  </si>
  <si>
    <t>https://www.telegraph.co.uk/finance/newsbysector/epic/dvo/rss</t>
  </si>
  <si>
    <t>https://www.nytimes.com/services/xml/rss/nyt/Hockey.xml</t>
  </si>
  <si>
    <t>https://www.telegraph.co.uk/finance/newsbysector/epic/dase/rss</t>
  </si>
  <si>
    <t>https://www.nytimes.com/services/xml/rss/nyt/ProBasketball.xml</t>
  </si>
  <si>
    <t>https://www.telegraph.co.uk/finance/newsbysector/epic/dea/rss</t>
  </si>
  <si>
    <t>https://www.nytimes.com/services/xml/rss/nyt/ProFootball.xml</t>
  </si>
  <si>
    <t>https://www.nytimes.com/services/xml/rss/nyt/Soccer.xml</t>
  </si>
  <si>
    <t>https://www.telegraph.co.uk/finance/newsbysector/epic/dge/rss</t>
  </si>
  <si>
    <t>https://www.nytimes.com/services/xml/rss/nyt/Tennis.xml</t>
  </si>
  <si>
    <t>https://www.telegraph.co.uk/finance/newsbysector/epic/dty/rss</t>
  </si>
  <si>
    <t>http://gambit.blogs.nytimes.com/feed/</t>
  </si>
  <si>
    <t>https://www.telegraph.co.uk/finance/newsbysector/epic/dplm/rss</t>
  </si>
  <si>
    <t>https://www.nytimes.com/services/xml/rss/nyt/Science.xml</t>
  </si>
  <si>
    <t>https://www.telegraph.co.uk/finance/property/donotmigrate/rss</t>
  </si>
  <si>
    <t>https://www.nytimes.com/services/xml/rss/nyt/Environment.xml</t>
  </si>
  <si>
    <t>https://www.telegraph.co.uk/finance/newsbysector/epic/dno/rss</t>
  </si>
  <si>
    <t>https://www.nytimes.com/services/xml/rss/nyt/Space.xml</t>
  </si>
  <si>
    <t>https://www.telegraph.co.uk/finance/newsbysector/epic/dowjones/rss</t>
  </si>
  <si>
    <t>https://www.nytimes.com/services/xml/rss/nyt/Health.xml</t>
  </si>
  <si>
    <t>https://www.telegraph.co.uk/finance/newsbysector/epic/dsgi/rss</t>
  </si>
  <si>
    <t>https://www.nytimes.com/services/xml/rss/nyt/Research.xml</t>
  </si>
  <si>
    <t>https://www.nytimes.com/services/xml/rss/nyt/Nutrition.xml</t>
  </si>
  <si>
    <t>https://www.telegraph.co.uk/finance/jobs/duncan-bannatyne/rss</t>
  </si>
  <si>
    <t>https://www.nytimes.com/services/xml/rss/nyt/HealthCarePolicy.xml</t>
  </si>
  <si>
    <t>https://www.telegraph.co.uk/finance/newsbysector/epic/dig/rss</t>
  </si>
  <si>
    <t>https://www.nytimes.com/services/xml/rss/nyt/Views.xml</t>
  </si>
  <si>
    <t>https://www.telegraph.co.uk/finance/newsbysector/epic/dmgt/rss</t>
  </si>
  <si>
    <t>https://www.nytimes.com/services/xml/rss/nyt/Arts.xml</t>
  </si>
  <si>
    <t>https://www.telegraph.co.uk/finance/comment/damianreece/rss</t>
  </si>
  <si>
    <t>https://www.nytimes.com/services/xml/rss/nyt/ArtandDesign.xml</t>
  </si>
  <si>
    <t>https://www.telegraph.co.uk/finance/newsbysector/epic/dvsg/rss</t>
  </si>
  <si>
    <t>https://www.nytimes.com/services/xml/rss/nyt/Books.xml</t>
  </si>
  <si>
    <t>https://www.telegraph.co.uk/finance/newsbysector/epic/dlar/rss</t>
  </si>
  <si>
    <t>https://www.nytimes.com/services/xml/rss/nyt/Dance.xml</t>
  </si>
  <si>
    <t>https://www.telegraph.co.uk/finance/debt-crisis-live/rss</t>
  </si>
  <si>
    <t>https://www.nytimes.com/services/xml/rss/nyt/Movies.xml</t>
  </si>
  <si>
    <t>https://www.nytimes.com/services/xml/rss/nyt/Music.xml</t>
  </si>
  <si>
    <t>https://www.telegraph.co.uk/finance/newsbysector/industry/defence/rss</t>
  </si>
  <si>
    <t>https://www.nytimes.com/services/xml/rss/nyt/Television.xml</t>
  </si>
  <si>
    <t>https://www.telegraph.co.uk/finance/newsbysector/epic/dln/rss</t>
  </si>
  <si>
    <t>https://www.nytimes.com/services/xml/rss/nyt/Theater.xml</t>
  </si>
  <si>
    <t>https://www.telegraph.co.uk/finance/newsbysector/epic/dsc/rss</t>
  </si>
  <si>
    <t>http://artsbeat.blogs.nytimes.com/feed</t>
  </si>
  <si>
    <t>https://www.telegraph.co.uk/finance/newsbysector/epic/dab/rss</t>
  </si>
  <si>
    <t>http://carpetbagger.blogs.nytimes.com/feed</t>
  </si>
  <si>
    <t>https://www.telegraph.co.uk/finance/newsbysector/epic/dasl/rss</t>
  </si>
  <si>
    <t>https://www.telegraph.co.uk/finance/newsbysector/epic/dtl/rss</t>
  </si>
  <si>
    <t>https://www.nytimes.com/services/xml/rss/nyt/FashionandStyle.xml</t>
  </si>
  <si>
    <t>https://www.nytimes.com/services/xml/rss/nyt/DiningandWine.xml</t>
  </si>
  <si>
    <t>https://www.telegraph.co.uk/finance/newsbysector/mediatechnologyandtelecoms/digital-media/rss</t>
  </si>
  <si>
    <t>https://www.nytimes.com/services/xml/rss/nyt/HomeandGarden.xml</t>
  </si>
  <si>
    <t>https://www.telegraph.co.uk/finance/newsbysector/epic/ddt/rss</t>
  </si>
  <si>
    <t>https://www.nytimes.com/services/xml/rss/nyt/Weddings.xml</t>
  </si>
  <si>
    <t>https://www.nytimes.com/services/xml/rss/nyt/tmagazine.xml</t>
  </si>
  <si>
    <t>https://www.telegraph.co.uk/finance/newsbysector/banksandfinance/ditch-the-directive/rss</t>
  </si>
  <si>
    <t>http://parenting.blogs.nytimes.com/feed/</t>
  </si>
  <si>
    <t>https://www.telegraph.co.uk/finance/yourbusiness/doctorbiz/rss</t>
  </si>
  <si>
    <t>https://www.nytimes.com/services/xml/rss/nyt/Travel.xml</t>
  </si>
  <si>
    <t>https://www.telegraph.co.uk/finance/newsbysector/epic/dom/rss</t>
  </si>
  <si>
    <t>http://topics.nytimes.com/top/features/travel/columns/frugal_traveler/index.html?rss=1</t>
  </si>
  <si>
    <t>https://www.telegraph.co.uk/finance/newsbysector/epic/drx/rss</t>
  </si>
  <si>
    <t>http://6thfloor.blogs.nytimes.com/feed/</t>
  </si>
  <si>
    <t>https://www.telegraph.co.uk/finance/newsbysector/epic/dtz/rss</t>
  </si>
  <si>
    <t>https://www.nytimes.com/services/xml/rss/nyt/RealEstate.xml</t>
  </si>
  <si>
    <t>https://www.nytimes.com/services/xml/rss/nyt/Commercial.xml</t>
  </si>
  <si>
    <t>https://www.telegraph.co.uk/finance/newsbysector/epic/dne/rss</t>
  </si>
  <si>
    <t>http://publiceditor.blogs.nytimes.com/feed/</t>
  </si>
  <si>
    <t>https://www.telegraph.co.uk/finance/newsbysector/epic/dnlm/rss</t>
  </si>
  <si>
    <t>http://topics.nytimes.com/top/opinion/editorialsandoped/oped/columnists/charles_m_blow/index.html?rss=1</t>
  </si>
  <si>
    <t>https://www.telegraph.co.uk/finance/newsbysector/epic/e2v/rss</t>
  </si>
  <si>
    <t>http://topics.nytimes.com/top/opinion/editorialsandoped/oped/columnists/davidbrooks/index.html?rss=1</t>
  </si>
  <si>
    <t>https://www.telegraph.co.uk/finance/newsbysector/epic/ein/rss</t>
  </si>
  <si>
    <t>http://topics.nytimes.com/top/opinion/editorialsandoped/oped/columnists/frankbruni/index.html?rss=1</t>
  </si>
  <si>
    <t>https://www.telegraph.co.uk/finance/newsbysector/epic/ezj/rss</t>
  </si>
  <si>
    <t>http://topics.nytimes.com/top/news/international/columns/rogercohen/index.html?rss=1</t>
  </si>
  <si>
    <t>https://www.telegraph.co.uk/finance/newsbysector/epic/efm/rss</t>
  </si>
  <si>
    <t>http://topics.nytimes.com/top/opinion/editorialsandoped/oped/columnists/gailcollins/index.html?rss=1</t>
  </si>
  <si>
    <t>https://www.telegraph.co.uk/finance/newsbysector/epic/euk/rss</t>
  </si>
  <si>
    <t>https://www.telegraph.co.uk/finance/newsbysector/epic/ewi/rss</t>
  </si>
  <si>
    <t>http://topics.nytimes.com/top/opinion/editorialsandoped/oped/columnists/rossdouthat/index.html?rss=1</t>
  </si>
  <si>
    <t>https://www.telegraph.co.uk/finance/newsbysector/epic/elta/rss</t>
  </si>
  <si>
    <t>http://topics.nytimes.com/top/opinion/editorialsandoped/oped/columnists/maureendowd/index.html?rss=1</t>
  </si>
  <si>
    <t>https://www.telegraph.co.uk/finance/newsbysector/epic/ecm/rss</t>
  </si>
  <si>
    <t>http://topics.nytimes.com/top/opinion/editorialsandoped/oped/columnists/thomaslfriedman/index.html?rss=1</t>
  </si>
  <si>
    <t>https://www.telegraph.co.uk/finance/newsbysector/epic/elm/rss</t>
  </si>
  <si>
    <t>http://topics.nytimes.com/top/opinion/editorialsandoped/oped/columnists/billkeller/index.html?rss=1</t>
  </si>
  <si>
    <t>https://www.telegraph.co.uk/finance/newsbysector/epic/blz/rss</t>
  </si>
  <si>
    <t>http://topics.nytimes.com/top/opinion/editorialsandoped/oped/columnists/nicholasdkristof/index.html?rss=1</t>
  </si>
  <si>
    <t>https://www.telegraph.co.uk/finance/newsbysector/energy/rss</t>
  </si>
  <si>
    <t>http://topics.nytimes.com/top/opinion/editorialsandoped/oped/columnists/paulkrugman/index.html?rss=1</t>
  </si>
  <si>
    <t>https://www.telegraph.co.uk/finance/newsbysector/industry/engineering/rss</t>
  </si>
  <si>
    <t>https://www.telegraph.co.uk/finance/newsbysector/epic/eno/rss</t>
  </si>
  <si>
    <t>http://topics.nytimes.com/top/opinion/editorialsandoped/oped/columnists/joenocera/index.html?rss=1</t>
  </si>
  <si>
    <t>http://opinionator.blogs.nytimes.com/category/diane-ackerman/feed/</t>
  </si>
  <si>
    <t>https://www.telegraph.co.uk/finance/newsbysector/epic/eti/rss</t>
  </si>
  <si>
    <t>https://www.telegraph.co.uk/finance/newsbysector/epic/rss</t>
  </si>
  <si>
    <t>http://opinionator.blogs.nytimes.com/category/allison-arieff/feed/</t>
  </si>
  <si>
    <t>https://www.telegraph.co.uk/finance/newsbysector/epic/erm/rss</t>
  </si>
  <si>
    <t>http://opinionator.blogs.nytimes.com/category/mark-bittman/feed/</t>
  </si>
  <si>
    <t>https://www.telegraph.co.uk/finance/personalfinance/expat-money/rss</t>
  </si>
  <si>
    <t>http://opinionator.blogs.nytimes.com/category/dick-cavett/feed/</t>
  </si>
  <si>
    <t>https://www.telegraph.co.uk/finance/personalfinance/investing/experiencedinvestors/rss</t>
  </si>
  <si>
    <t>http://opinionator.blogs.nytimes.com/category/thomas-b-edsall/feed/</t>
  </si>
  <si>
    <t>https://www.telegraph.co.uk/finance/newsbysector/epic/eaga/rss</t>
  </si>
  <si>
    <t>http://opinionator.blogs.nytimes.com/category/timothy-egan/feed/</t>
  </si>
  <si>
    <t>https://www.telegraph.co.uk/finance/newsbysector/epic/est/rss</t>
  </si>
  <si>
    <t>http://opinionator.blogs.nytimes.com/category/ezekiel-j-emanuel/feed/</t>
  </si>
  <si>
    <t>https://www.telegraph.co.uk/finance/economics/rss</t>
  </si>
  <si>
    <t>http://opinionator.blogs.nytimes.com/category/stanley-fish/feed/</t>
  </si>
  <si>
    <t>https://www.telegraph.co.uk/finance/newsbysector/epic/edin/rss</t>
  </si>
  <si>
    <t>http://opinionator.blogs.nytimes.com/category/doug-glanville/feed/</t>
  </si>
  <si>
    <t>https://www.telegraph.co.uk/finance/newsbysector/epic/eus/rss</t>
  </si>
  <si>
    <t>http://opinionator.blogs.nytimes.com/category/linda-greenhouse/feed/</t>
  </si>
  <si>
    <t>https://www.telegraph.co.uk/finance/comment/edmundconway/rss</t>
  </si>
  <si>
    <t>http://opinionator.blogs.nytimes.com/category/errol-morris/feed/</t>
  </si>
  <si>
    <t>https://www.telegraph.co.uk/finance/newsbysector/epic/eng/rss</t>
  </si>
  <si>
    <t>http://opinionator.blogs.nytimes.com/category/steven-rattner/feed/</t>
  </si>
  <si>
    <t>https://www.telegraph.co.uk/finance/newsbysector/mediatechnologyandtelecoms/electronics/rss</t>
  </si>
  <si>
    <t>http://opinionator.blogs.nytimes.com/category/anxiety/feed/</t>
  </si>
  <si>
    <t>https://www.telegraph.co.uk/finance/emailbulletin/rss</t>
  </si>
  <si>
    <t>http://opinionator.blogs.nytimes.com/category/bedside/feed/</t>
  </si>
  <si>
    <t>https://www.telegraph.co.uk/finance/newsbysector/epic/een/rss</t>
  </si>
  <si>
    <t>http://opinionator.blogs.nytimes.com/category/disunion/feed/</t>
  </si>
  <si>
    <t>https://www.telegraph.co.uk/finance/personalfinance/energy-bills/rss</t>
  </si>
  <si>
    <t>https://www.telegraph.co.uk/finance/newsbysector/epic/enn/rss</t>
  </si>
  <si>
    <t>http://opinionator.blogs.nytimes.com/category/draft/feed/</t>
  </si>
  <si>
    <t>https://www.telegraph.co.uk/finance/enterprise/rss</t>
  </si>
  <si>
    <t>http://opinionator.blogs.nytimes.com/category/fixes/feed/</t>
  </si>
  <si>
    <t>https://www.telegraph.co.uk/finance/newsbysector/epic/ert/rss</t>
  </si>
  <si>
    <t>http://opinionator.blogs.nytimes.com/category/home-fires/feed/</t>
  </si>
  <si>
    <t>https://www.telegraph.co.uk/finance/newsbysector/epic/enrc/rss</t>
  </si>
  <si>
    <t>http://opinionator.blogs.nytimes.com/category/the-conversation/feed/</t>
  </si>
  <si>
    <t>https://www.telegraph.co.uk/finance/newsbysector/epic/evg/rss</t>
  </si>
  <si>
    <t>http://opinionator.blogs.nytimes.com/category/schooling/feed/</t>
  </si>
  <si>
    <t>https://www.telegraph.co.uk/finance/newsbysector/epic/expn/rss</t>
  </si>
  <si>
    <t>http://opinionator.blogs.nytimes.com/category/the-score/feed/</t>
  </si>
  <si>
    <t>https://www.telegraph.co.uk/finance/newsbysector/epic/fcam/rss</t>
  </si>
  <si>
    <t>http://opinionator.blogs.nytimes.com/category/the-stone/feed/</t>
  </si>
  <si>
    <t>https://www.telegraph.co.uk/finance/newsbysector/epic/fcpt/rss</t>
  </si>
  <si>
    <t>https://www.telegraph.co.uk/finance/newsbysector/epic/fpeo/rss</t>
  </si>
  <si>
    <t>https://www.telegraph.co.uk/finance/newsbysector/transport/farnborough-airshow/rss</t>
  </si>
  <si>
    <t>http://opinionator.blogs.nytimes.com/category/things-i-saw/feed/</t>
  </si>
  <si>
    <t>https://www.telegraph.co.uk/finance/newsbysector/epic/fxpo/rss</t>
  </si>
  <si>
    <t>https://www.telegraph.co.uk/finance/newsbysector/epic/fas/rss</t>
  </si>
  <si>
    <t>http://opinionator.blogs.nytimes.com/category/townies/feed/</t>
  </si>
  <si>
    <t>https://www.telegraph.co.uk/finance/newsbysector/epic/fsv/rss</t>
  </si>
  <si>
    <t>http://dotearth.blogs.nytimes.com/feed/</t>
  </si>
  <si>
    <t>https://www.telegraph.co.uk/finance/newsbysector/epic/fltr/rss</t>
  </si>
  <si>
    <t>http://roomfordebate.blogs.nytimes.com/feed</t>
  </si>
  <si>
    <t>http://takingnote.blogs.nytimes.com/feed/</t>
  </si>
  <si>
    <t>https://www.telegraph.co.uk/finance/finance-headlines/rss</t>
  </si>
  <si>
    <t>https://www.nytimes.com/services/xml/rss/nyt/HomePage.xml</t>
  </si>
  <si>
    <t>https://www.telegraph.co.uk/finance/financetopics/finance-predictions-2009/rss</t>
  </si>
  <si>
    <t>https://www.nytimes.com/services/xml/rss/nyt/JobMarket.xml</t>
  </si>
  <si>
    <t>https://www.telegraph.co.uk/finance/businessclub/business-club-video/finance-sector-videos/rss</t>
  </si>
  <si>
    <t>https://www.nytimes.com/services/xml/rss/nyt/Automobiles.xml</t>
  </si>
  <si>
    <t>https://www.telegraph.co.uk/finance/financevideo/rss</t>
  </si>
  <si>
    <t>http://afterdeadline.blogs.nytimes.com/feed/</t>
  </si>
  <si>
    <t>https://www.telegraph.co.uk/finance/financialcrisis/rss</t>
  </si>
  <si>
    <t>https://www.telegraph.co.uk/finance/newsbysector/epic/fgt/rss</t>
  </si>
  <si>
    <t>http://lens.blogs.nytimes.com/feed/</t>
  </si>
  <si>
    <t>http://wordplay.blogs.nytimes.com/feed</t>
  </si>
  <si>
    <t>https://www.telegraph.co.uk/finance/personalfinance/investing/firsttimeinvestors/rss</t>
  </si>
  <si>
    <t>https://www.nytimes.com/services/xml/rss/nyt/Obituaries.xml</t>
  </si>
  <si>
    <t>https://www.telegraph.co.uk/finance/newsbysector/epic/fsj/rss</t>
  </si>
  <si>
    <t>http://nytimes.com/timeswire/feeds/</t>
  </si>
  <si>
    <t>https://www.telegraph.co.uk/finance/newsbysector/epic/fcu/rss</t>
  </si>
  <si>
    <t>https://www.nytimes.com/services/xml/rss/nyt/pop_top.xml</t>
  </si>
  <si>
    <t>https://www.telegraph.co.uk/finance/newsbysector/epic/fto/rss</t>
  </si>
  <si>
    <t>https://www.nytimes.com/services/xml/rss/nyt/MostShared.xml</t>
  </si>
  <si>
    <t>https://www.nytimes.com/services/xml/rss/nyt/MostViewed.xml</t>
  </si>
  <si>
    <t>https://www.telegraph.co.uk/finance/newsbysector/epic/fccn/rss</t>
  </si>
  <si>
    <t>http://topics.nytimes.com/top/opinion/editorialsandoped/editorials/index.html?rss=1</t>
  </si>
  <si>
    <t>https://www.telegraph.co.uk/finance/markets/ftse100/rss</t>
  </si>
  <si>
    <t>http://topics.nytimes.com/top/opinion/editorialsandoped/oped/contributors/index.html?rss=1</t>
  </si>
  <si>
    <t>https://www.telegraph.co.uk/finance/newsbysector/epic/ftse250/rss</t>
  </si>
  <si>
    <t>https://www.telegraph.co.uk/finance/newsbysector/epic/ftseallshare/rss</t>
  </si>
  <si>
    <t>https://www.nytimes.com/services/xml/rss/nyt/sunday-review.xml</t>
  </si>
  <si>
    <t>http://topics.nytimes.com/top/opinion/editorialsandoped/letters/index.html?rss=1</t>
  </si>
  <si>
    <t>https://www.telegraph.co.uk/finance/newsbysector/epic/ftsetechmark/rss</t>
  </si>
  <si>
    <t>https://www.telegraph.co.uk/finance/personalfinance/investing/funds/rss</t>
  </si>
  <si>
    <t>http://video.nytimes.com/video/playlist/opinion/1194811622299/index.html?rss=1</t>
  </si>
  <si>
    <t>https://www.telegraph.co.uk/finance/newsbysector/epic/fci/rss</t>
  </si>
  <si>
    <t>New York Post</t>
  </si>
  <si>
    <t>https://nypost.com/feed</t>
  </si>
  <si>
    <t>https://nypost.com/news/feed</t>
  </si>
  <si>
    <t>https://www.telegraph.co.uk/finance/newsbysector/epic/fcs/rss</t>
  </si>
  <si>
    <t>https://nypost.com/metro/feed/</t>
  </si>
  <si>
    <t>https://www.telegraph.co.uk/finance/personalfinance/fameandfortune/rss</t>
  </si>
  <si>
    <t>https://nypost.com/sports/feed/</t>
  </si>
  <si>
    <t>https://nypost.com/business/feed/</t>
  </si>
  <si>
    <t>https://www.telegraph.co.uk/finance/newsbysector/epic/fenr/rss</t>
  </si>
  <si>
    <t>https://nypost.com/opinion/feed/</t>
  </si>
  <si>
    <t>https://nypost.com/entertainment/feed/</t>
  </si>
  <si>
    <t>https://www.telegraph.co.uk/finance/festival-of-business/rss</t>
  </si>
  <si>
    <t>https://nypost.com/fashion/feed/</t>
  </si>
  <si>
    <t>https://www.telegraph.co.uk/finance/newsbysector/epic/fev/rss</t>
  </si>
  <si>
    <t>https://nypost.com/living/feed/</t>
  </si>
  <si>
    <t>https://nypost.com/tech/feed/</t>
  </si>
  <si>
    <t>https://www.telegraph.co.uk/finance/newsbysector/epic/fdsa/rss</t>
  </si>
  <si>
    <t>https://nypost.com/media/feed/</t>
  </si>
  <si>
    <t>https://www.telegraph.co.uk/finance/newsbysector/epic/ftc/rss</t>
  </si>
  <si>
    <t>https://nypost.com/real-estate/feed</t>
  </si>
  <si>
    <t>https://www.telegraph.co.uk/finance/picture-galleries/rss</t>
  </si>
  <si>
    <t>Los Angeles Times</t>
  </si>
  <si>
    <t>http://www.latimes.com/local/rss2.0.xml</t>
  </si>
  <si>
    <t>http://latimes.com/local/crime/rss2.0.xml</t>
  </si>
  <si>
    <t>https://www.telegraph.co.uk/finance/rssfeeds/rss</t>
  </si>
  <si>
    <t>http://www.latimes.com/local/datadesk/rss2.0.xml</t>
  </si>
  <si>
    <t>https://www.telegraph.co.uk/finance/financetopics/rss</t>
  </si>
  <si>
    <t>http://www.latimes.com/local/education/rss2.0.xml</t>
  </si>
  <si>
    <t>https://www.telegraph.co.uk/finance/financial-crime/rss</t>
  </si>
  <si>
    <t>http://www.latimes.com/local/neighborhoods/rss2.0.xml</t>
  </si>
  <si>
    <t>http://www.latimes.com/local/obituaries/rss2.0.xml</t>
  </si>
  <si>
    <t>https://www.telegraph.co.uk/finance/newsbysector/epic/fdl/rss</t>
  </si>
  <si>
    <t>http://www.latimes.com/local/politics/rss2.0.xml</t>
  </si>
  <si>
    <t>https://www.telegraph.co.uk/finance/newsbysector/epic/fwp/rss</t>
  </si>
  <si>
    <t>http://www.latimes.com/local/transportation/rss2.0.xml</t>
  </si>
  <si>
    <t>http://www.latimes.com/local/lanow/rss2.0.xml</t>
  </si>
  <si>
    <t>https://www.telegraph.co.uk/finance/newsbysector/epic/fgp/rss</t>
  </si>
  <si>
    <t>http://www.latimes.com/local/political/rss2.0.xml</t>
  </si>
  <si>
    <t>https://www.telegraph.co.uk/finance/newsbysector/epic/frcl/rss</t>
  </si>
  <si>
    <t>http://www.latimes.com/local/moments/rss2.0.xml</t>
  </si>
  <si>
    <t>https://www.telegraph.co.uk/finance/newsbysector/epic/fpt/rss</t>
  </si>
  <si>
    <t>http://www.latimes.com/sports/rss2.0.xml</t>
  </si>
  <si>
    <t>https://www.telegraph.co.uk/finance/newsbysector/epic/fit/rss</t>
  </si>
  <si>
    <t>http://www.latimes.com/sports/angels/rss2.0.xml</t>
  </si>
  <si>
    <t>http://www.latimes.com/sports/clippers/rss2.0.xml</t>
  </si>
  <si>
    <t>https://www.telegraph.co.uk/finance/newsbysector/epic/fpdot/rss</t>
  </si>
  <si>
    <t>http://www.latimes.com/sports/dodgers/rss2.0.xml</t>
  </si>
  <si>
    <t>https://www.telegraph.co.uk/finance/newsbysector/epic/ftse100/rss</t>
  </si>
  <si>
    <t>http://www.latimes.com/sports/kings/rss2.0.xml</t>
  </si>
  <si>
    <t>https://www.telegraph.co.uk/finance/newsbysector/epic/ftse350/rss</t>
  </si>
  <si>
    <t>http://www.latimes.com/sports/lakers/rss2.0.xml</t>
  </si>
  <si>
    <t>https://www.telegraph.co.uk/finance/newsbysector/epic/ftsesmallcap/rss</t>
  </si>
  <si>
    <t>http://www.latimes.com/sports/nfl/rss2.0.xml</t>
  </si>
  <si>
    <t>http://www.latimes.com/sports/ducks/rss2.0.xml</t>
  </si>
  <si>
    <t>https://www.telegraph.co.uk/finance/newsbysector/epic/fsta/rss</t>
  </si>
  <si>
    <t>http://www.latimes.com/sports/ucla/rss2.0.xml</t>
  </si>
  <si>
    <t>https://www.telegraph.co.uk/finance/newsbysector/epic/futr/rss</t>
  </si>
  <si>
    <t>http://www.latimes.com/sports/usc/rss2.0.xml</t>
  </si>
  <si>
    <t>https://www.telegraph.co.uk/finance/g20-summit/rss</t>
  </si>
  <si>
    <t>http://www.latimes.com/sports/dodgers/dodgersnow/rss2.0.xml</t>
  </si>
  <si>
    <t>https://www.telegraph.co.uk/finance/newsbysector/epic/gfrm/rss</t>
  </si>
  <si>
    <t>http://www.latimes.com/sports/lakers/lakersnow/rss2.0.xml</t>
  </si>
  <si>
    <t>https://www.telegraph.co.uk/finance/newsbysector/epic/gmg/rss</t>
  </si>
  <si>
    <t>http://www.latimes.com/sports/sportsnow/rss2.0.xml</t>
  </si>
  <si>
    <t>https://www.telegraph.co.uk/finance/newsbysector/epic/gmf/rss</t>
  </si>
  <si>
    <t>http://feeds.businesswire.com/BW/News_with_Multimedia-rss</t>
  </si>
  <si>
    <t>http://www.latimes.com/sports/varsity-times/rss2.0.xml</t>
  </si>
  <si>
    <t>https://www.telegraph.co.uk/finance/newsbysector/epic/gir/rss</t>
  </si>
  <si>
    <t>http://www.latimes.com/entertainment/rss2.0.xml</t>
  </si>
  <si>
    <t>http://www.latimes.com/entertainment/arts/rss2.0.xml</t>
  </si>
  <si>
    <t>https://www.telegraph.co.uk/finance/newsbysector/transport/general-motors/rss</t>
  </si>
  <si>
    <t>http://www.latimes.com/books/festivalofbooks/rss2.0.xml</t>
  </si>
  <si>
    <t>https://www.telegraph.co.uk/finance/economics/gilts/rss</t>
  </si>
  <si>
    <t>http://www.latimes.com/books/rss2.0.xml</t>
  </si>
  <si>
    <t>https://www.telegraph.co.uk/finance/newsbysector/epic/gls/rss</t>
  </si>
  <si>
    <t>http://www.latimes.com/entertainment/movies/rss2.0.xml</t>
  </si>
  <si>
    <t>http://www.latimes.com/entertainment/music/rss2.0.xml</t>
  </si>
  <si>
    <t>https://www.telegraph.co.uk/finance/newsbysector/epic/gle/rss</t>
  </si>
  <si>
    <t>http://www.latimes.com/entertainment/tv/rss2.0.xml</t>
  </si>
  <si>
    <t>https://www.telegraph.co.uk/finance/globalbusiness/rss</t>
  </si>
  <si>
    <t>http://www.latimes.com/entertainment/envelope/rss2.0.xml</t>
  </si>
  <si>
    <t>https://www.telegraph.co.uk/finance/newsbysector/epic/godot/rss</t>
  </si>
  <si>
    <t>http://www.latimes.com/entertainment/envelope/cotown/rss2.0.xml</t>
  </si>
  <si>
    <t>https://www.telegraph.co.uk/finance/newsbysector/epic/gog/rss</t>
  </si>
  <si>
    <t>http://www.latimes.com/entertainment/arts/culture/rss2.0.xml</t>
  </si>
  <si>
    <t>https://www.telegraph.co.uk/finance/newsbysector/epic/gprt/rss</t>
  </si>
  <si>
    <t>http://www.latimes.com/entertainment/gossip/rss2.0.xml</t>
  </si>
  <si>
    <t>https://www.telegraph.co.uk/finance/newsbysector/epic/gsde/rss</t>
  </si>
  <si>
    <t>http://herocomplex.latimes.com/feed/</t>
  </si>
  <si>
    <t>https://www.telegraph.co.uk/finance/newsbysector/epic/gsd/rss</t>
  </si>
  <si>
    <t>http://www.latimes.com/books/jacketcopy/rss2.0.xml</t>
  </si>
  <si>
    <t>http://www.latimes.com/entertainment/movies/moviesnow/rss2.0.xml</t>
  </si>
  <si>
    <t>https://www.telegraph.co.uk/finance/newsbysector/epic/gri/rss</t>
  </si>
  <si>
    <t>http://www.latimes.com/entertainment/music/posts/rss2.0.xml</t>
  </si>
  <si>
    <t>https://www.telegraph.co.uk/finance/newsbysector/epic/gpor/rss</t>
  </si>
  <si>
    <t>http://www.latimes.com/entertainment/tv/showtracker/rss2.0.xml</t>
  </si>
  <si>
    <t>https://www.telegraph.co.uk/finance/newsbysector/epic/gnk/rss</t>
  </si>
  <si>
    <t>http://www.latimes.com/nation/rss2.0.xml</t>
  </si>
  <si>
    <t>https://www.telegraph.co.uk/finance/newsbysector/epic/gfs/rss</t>
  </si>
  <si>
    <t>http://www.latimes.com/nation/politics/rss2.0.xml</t>
  </si>
  <si>
    <t>https://www.telegraph.co.uk/finance/newsbysector/epic/gfrd/rss</t>
  </si>
  <si>
    <t>http://www.latimes.com/science/rss2.0.xml</t>
  </si>
  <si>
    <t>https://www.telegraph.co.uk/finance/newsbysector/epic/geo/rss</t>
  </si>
  <si>
    <t>http://www.latimes.com/nation/nationnow/rss2.0.xml</t>
  </si>
  <si>
    <t>http://www.latimes.com/nation/politics/politicsnow/rss2.0.xml</t>
  </si>
  <si>
    <t>https://www.telegraph.co.uk/finance/newsbysector/epic/ggl/rss</t>
  </si>
  <si>
    <t>http://www.latimes.com/science/sciencenow/rss2.0.xml</t>
  </si>
  <si>
    <t>https://www.telegraph.co.uk/finance/newsbysector/epic/gemd/rss</t>
  </si>
  <si>
    <t>http://www.latimes.com/world/rss2.0.xml</t>
  </si>
  <si>
    <t>https://www.telegraph.co.uk/finance/newsbysector/epic/gns/rss</t>
  </si>
  <si>
    <t>http://www.latimes.com/world/afghanistan-pakistan/rss2.0.xml</t>
  </si>
  <si>
    <t>https://www.telegraph.co.uk/finance/newsbysector/epic/gkn/rss</t>
  </si>
  <si>
    <t>http://www.latimes.com/world/africa/rss2.0.xml</t>
  </si>
  <si>
    <t>https://www.telegraph.co.uk/finance/newsbysector/epic/gsk/rss</t>
  </si>
  <si>
    <t>http://www.latimes.com/world/mexico-americas/rss2.0.xml</t>
  </si>
  <si>
    <t>https://www.telegraph.co.uk/finance/newsbysector/epic/glen/rss</t>
  </si>
  <si>
    <t>http://www.latimes.com/world/asia/rss2.0.xml</t>
  </si>
  <si>
    <t>http://www.latimes.com/world/europe/rss2.0.xml</t>
  </si>
  <si>
    <t>https://www.telegraph.co.uk/finance/businessclub/business-club-video/global-business-insight-video/rss</t>
  </si>
  <si>
    <t>http://www.latimes.com/world/middleeast/rss2.0.xml</t>
  </si>
  <si>
    <t>http://www.latimes.com/world/worldnow/rss2.0.xml</t>
  </si>
  <si>
    <t>https://www.telegraph.co.uk/finance/businessclub/gloombusters/rss</t>
  </si>
  <si>
    <t>http://www.latimes.com/business/rss2.0.xml</t>
  </si>
  <si>
    <t>https://www.telegraph.co.uk/finance/personalfinance/investing/gold/rss</t>
  </si>
  <si>
    <t>http://www.latimes.com/business/autos/rss2.0.xml</t>
  </si>
  <si>
    <t>https://www.telegraph.co.uk/finance/newsbysector/epic/gsdo/rss</t>
  </si>
  <si>
    <t>http://www.latimes.com/business/personalfinance/rss2.0.xml</t>
  </si>
  <si>
    <t>http://www.latimes.com/business/realestate/hot-property/rss2.0.xml</t>
  </si>
  <si>
    <t>https://www.telegraph.co.uk/finance/newsbysector/epic/gsdu/rss</t>
  </si>
  <si>
    <t>http://www.latimes.com/business/jobs/rss2.0.xml</t>
  </si>
  <si>
    <t>https://www.telegraph.co.uk/finance/good-news/rss</t>
  </si>
  <si>
    <t>http://www.latimes.com/business/realestate/rss2.0.xml</t>
  </si>
  <si>
    <t>https://www.telegraph.co.uk/finance/newsbysector/epic/gpe/rss</t>
  </si>
  <si>
    <t>https://www.telegraph.co.uk/finance/property/green/rss</t>
  </si>
  <si>
    <t>http://www.latimes.com/business/technology/rss2.0.xml</t>
  </si>
  <si>
    <t>http://www.latimes.com/opinion/rss2.0.xml</t>
  </si>
  <si>
    <t>https://www.telegraph.co.uk/finance/newsbysector/epic/grg/rss</t>
  </si>
  <si>
    <t>http://www.latimes.com/opinion/editorials/rss2.0.xml</t>
  </si>
  <si>
    <t>https://www.telegraph.co.uk/finance/newsbysector/epic/hfd/rss</t>
  </si>
  <si>
    <t>http://www.latimes.com/opinion/endorsements/rss2.0.xml</t>
  </si>
  <si>
    <t>https://www.telegraph.co.uk/finance/newsbysector/epic/hmso/rss</t>
  </si>
  <si>
    <t>http://www.latimes.com/opinion/op-ed/rss2.0.xml</t>
  </si>
  <si>
    <t>https://www.telegraph.co.uk/finance/newsbysector/epic/han/rss</t>
  </si>
  <si>
    <t>http://www.latimes.com/opinion/readersreact/rss2.0.xml</t>
  </si>
  <si>
    <t>https://www.telegraph.co.uk/finance/newsbysector/epic/hsd/rss</t>
  </si>
  <si>
    <t>http://www.latimes.com/local/readers-rep/rss2.0.xml</t>
  </si>
  <si>
    <t>http://www.latimes.com/opinion/topoftheticket/rss2.0.xml</t>
  </si>
  <si>
    <t>https://www.telegraph.co.uk/finance/newsbysector/epic/hdu/rss</t>
  </si>
  <si>
    <t>http://www.latimes.com/opinion/opinion-la/rss2.0.xml</t>
  </si>
  <si>
    <t>https://www.telegraph.co.uk/finance/newsbysector/epic/has/rss</t>
  </si>
  <si>
    <t>http://www.latimes.com/style/rss2.0.xml</t>
  </si>
  <si>
    <t>https://www.telegraph.co.uk/finance/newsbysector/epic/head/rss</t>
  </si>
  <si>
    <t>http://www.latimes.com/fashion/rss2.0.xml</t>
  </si>
  <si>
    <t>http://www.latimes.com/food/rss2.0.xml</t>
  </si>
  <si>
    <t>https://www.telegraph.co.uk/finance/newsbysector/epic/hhr/rss</t>
  </si>
  <si>
    <t>https://www.telegraph.co.uk/finance/newsbysector/epic/hfel/rss</t>
  </si>
  <si>
    <t>http://www.latimes.com/health/rss2.0.xml</t>
  </si>
  <si>
    <t>http://www.latimes.com/home/rss2.0.xml</t>
  </si>
  <si>
    <t>https://www.telegraph.co.uk/finance/newsbysector/epic/hhi/rss</t>
  </si>
  <si>
    <t>http://www.latimes.com/fashion/alltherage/rss2.0.xml</t>
  </si>
  <si>
    <t>https://www.telegraph.co.uk/finance/newsbysector/epic/hpi/rss</t>
  </si>
  <si>
    <t>http://www.latimes.com/food/dailydish/rss2.0.xml</t>
  </si>
  <si>
    <t>https://www.telegraph.co.uk/finance/newsbysector/epic/hoil/rss</t>
  </si>
  <si>
    <t>http://www.latimes.com/travel/rss2.0.xml</t>
  </si>
  <si>
    <t>https://www.telegraph.co.uk/finance/newsbysector/epic/hwy/rss</t>
  </si>
  <si>
    <t>http://www.latimes.com/travel/california/rss2.0.xml</t>
  </si>
  <si>
    <t>http://www.latimes.com/travel/hawaii/rss2.0.xml</t>
  </si>
  <si>
    <t>https://www.telegraph.co.uk/finance/newsbysector/epic/hils/rss</t>
  </si>
  <si>
    <t>http://www.latimes.com/travel/lasvegas/rss2.0.xml</t>
  </si>
  <si>
    <t>https://www.telegraph.co.uk/finance/newsbysector/epic/hsx/rss</t>
  </si>
  <si>
    <t>http://www.latimes.com/travel/mexico/rss2.0.xml</t>
  </si>
  <si>
    <t>https://www.telegraph.co.uk/finance/newsbysector/epic/hoc/rss</t>
  </si>
  <si>
    <t>http://www.latimes.com/travel/deals/rss2.0.xml</t>
  </si>
  <si>
    <t>https://www.telegraph.co.uk/finance/newsbysector/epic/hbr/rss</t>
  </si>
  <si>
    <t>http://www.latimes.com/local/neighborhoods/</t>
  </si>
  <si>
    <t>https://www.telegraph.co.uk/finance/property/homebuildingandrenovatingawards/rss</t>
  </si>
  <si>
    <t>http://www.latimes.com/local/angeles-forest/rss2.0.xml</t>
  </si>
  <si>
    <t>http://www.latimes.com/local/antelope-valley/rss2.0.xml</t>
  </si>
  <si>
    <t>https://www.telegraph.co.uk/finance/newsbysector/epic/hrn/rss</t>
  </si>
  <si>
    <t>http://www.latimes.com/local/beach-cities/rss2.0.xml</t>
  </si>
  <si>
    <t>https://www.telegraph.co.uk/finance/personalfinance/household-bills/rss</t>
  </si>
  <si>
    <t>http://www.latimes.com/local/central-la/rss2.0.xml</t>
  </si>
  <si>
    <t>https://www.telegraph.co.uk/finance/jobs/hr-business-network/rss</t>
  </si>
  <si>
    <t>http://www.latimes.com/local/eastside/rss2.0.xml</t>
  </si>
  <si>
    <t>https://www.telegraph.co.uk/finance/newsbysector/epic/hsba/rss</t>
  </si>
  <si>
    <t>http://www.latimes.com/local/harbor/rss2.0.xml</t>
  </si>
  <si>
    <t>http://www.latimes.com/local/north-county/rss2.0.xml</t>
  </si>
  <si>
    <t>https://www.telegraph.co.uk/finance/newsbysector/epic/htg/rss</t>
  </si>
  <si>
    <t>http://www.latimes.com/local/northeast-la/rss2.0.xml</t>
  </si>
  <si>
    <t>https://www.telegraph.co.uk/finance/newsbysector/epic/hyc/rss</t>
  </si>
  <si>
    <t>http://www.latimes.com/local/northwest-county/rss2.0.xml</t>
  </si>
  <si>
    <t>https://www.telegraph.co.uk/finance/newsbysector/epic/hlma/rss</t>
  </si>
  <si>
    <t>http://www.latimes.com/local/pomona-valley/rss2.0.xml</t>
  </si>
  <si>
    <t>http://www.latimes.com/local/san-fernando-valley/rss2.0.xml</t>
  </si>
  <si>
    <t>https://www.telegraph.co.uk/finance/newsbysector/epic/hamp/rss</t>
  </si>
  <si>
    <t>http://www.latimes.com/local/san-gabriel-valley/rss2.0.xml</t>
  </si>
  <si>
    <t>https://www.telegraph.co.uk/finance/newsbysector/epic/hana/rss</t>
  </si>
  <si>
    <t>http://www.latimes.com/local/santa-monica-mountains/rss2.0.xml</t>
  </si>
  <si>
    <t>https://www.telegraph.co.uk/finance/newsbysector/epic/hdy/rss</t>
  </si>
  <si>
    <t>http://www.latimes.com/local/south-bay/rss2.0.xml</t>
  </si>
  <si>
    <t>https://www.telegraph.co.uk/finance/newsbysector/epic/hldot/rss</t>
  </si>
  <si>
    <t>http://www.latimes.com/local/southeast/rss2.0.xml</t>
  </si>
  <si>
    <t>https://www.telegraph.co.uk/finance/newsbysector/epic/hbos/rss</t>
  </si>
  <si>
    <t>http://www.latimes.com/local/verdugos/rss2.0.xml</t>
  </si>
  <si>
    <t>https://www.telegraph.co.uk/finance/newsbysector/epic/hlcl/rss</t>
  </si>
  <si>
    <t>http://www.latimes.com/local/south-la/rss2.0.xml</t>
  </si>
  <si>
    <t>http://www.latimes.com/local/westside/rss2.0.xml</t>
  </si>
  <si>
    <t>https://www.telegraph.co.uk/finance/newsbysector/epic/hne/rss</t>
  </si>
  <si>
    <t>The Washington Post</t>
  </si>
  <si>
    <t>https://www.telegraph.co.uk/finance/newsbysector/epic/hgi/rss</t>
  </si>
  <si>
    <t>http://feeds.washingtonpost.com/rss/rss_powerpost</t>
  </si>
  <si>
    <t>https://www.telegraph.co.uk/finance/newsbysector/epic/hsl/rss</t>
  </si>
  <si>
    <t>http://feeds.washingtonpost.com/rss/rss_fact-checker</t>
  </si>
  <si>
    <t>https://www.telegraph.co.uk/finance/newsbysector/epic/hri/rss</t>
  </si>
  <si>
    <t>http://feeds.washingtonpost.com/rss/rss_the-fix</t>
  </si>
  <si>
    <t>https://www.telegraph.co.uk/finance/newsbysector/epic/hgt/rss</t>
  </si>
  <si>
    <t>http://feeds.washingtonpost.com/rss/rss_monkey-cage</t>
  </si>
  <si>
    <t>https://www.telegraph.co.uk/finance/newsbysector/epic/hik/rss</t>
  </si>
  <si>
    <t>http://feeds.washingtonpost.com/rss/opinions</t>
  </si>
  <si>
    <t>https://www.telegraph.co.uk/finance/newsbysector/epic/hfg/rss</t>
  </si>
  <si>
    <t>http://feeds.washingtonpost.com/rss/rss_act-four</t>
  </si>
  <si>
    <t>https://www.telegraph.co.uk/finance/newsbysector/epic/hmv/rss</t>
  </si>
  <si>
    <t>http://feeds.washingtonpost.com/rss/rss_all-opinions-are-local</t>
  </si>
  <si>
    <t>https://www.telegraph.co.uk/finance/newsbysector/epic/hrg/rss</t>
  </si>
  <si>
    <t>http://feeds.washingtonpost.com/rss/rss_compost</t>
  </si>
  <si>
    <t>https://www.telegraph.co.uk/finance/newsbysector/epic/home/rss</t>
  </si>
  <si>
    <t>http://feeds.washingtonpost.com/rss/rss_book-party</t>
  </si>
  <si>
    <t>https://www.telegraph.co.uk/finance/newsbysector/epic/hsv/rss</t>
  </si>
  <si>
    <t>https://www.telegraph.co.uk/finance/property/house-prices/rss</t>
  </si>
  <si>
    <t>http://feeds.washingtonpost.com/rss/rss_erik-wemple</t>
  </si>
  <si>
    <t>http://feeds.washingtonpost.com/rss/rss_plum-line</t>
  </si>
  <si>
    <t>https://www.telegraph.co.uk/finance/personalfinance/how-budget-affect-me/rss</t>
  </si>
  <si>
    <t>http://feeds.washingtonpost.com/rss/rss_post-partisan</t>
  </si>
  <si>
    <t>https://www.telegraph.co.uk/finance/jobs/hr-news/rss</t>
  </si>
  <si>
    <t>http://feeds.washingtonpost.com/rss/rss_post-everything</t>
  </si>
  <si>
    <t>https://www.telegraph.co.uk/finance/newsbysector/epic/hicl/rss</t>
  </si>
  <si>
    <t>http://feeds.washingtonpost.com/rss/rss_rampage</t>
  </si>
  <si>
    <t>https://www.telegraph.co.uk/finance/newsbysector/epic/hnt/rss</t>
  </si>
  <si>
    <t>https://www.telegraph.co.uk/finance/personalfinance/comment/iancowie/rss</t>
  </si>
  <si>
    <t>http://feeds.washingtonpost.com/rss/rss_right-turn</t>
  </si>
  <si>
    <t>http://feeds.washingtonpost.com/rss/rss_tom-toles</t>
  </si>
  <si>
    <t>https://www.telegraph.co.uk/finance/newsbysector/epic/igg/rss</t>
  </si>
  <si>
    <t>http://feeds.washingtonpost.com/rss/rss_the-watch</t>
  </si>
  <si>
    <t>https://www.telegraph.co.uk/finance/newsbysector/epic/imi/rss</t>
  </si>
  <si>
    <t>http://feeds.washingtonpost.com/rss/local</t>
  </si>
  <si>
    <t>https://www.telegraph.co.uk/finance/newsbysector/epic/iec/rss</t>
  </si>
  <si>
    <t>http://feeds.washingtonpost.com/rss/rss_acts-of-faith</t>
  </si>
  <si>
    <t>https://www.telegraph.co.uk/finance/newsbysector/epic/inch/rss</t>
  </si>
  <si>
    <t>http://feeds.washingtonpost.com/rss/rss_capital-weather-gang</t>
  </si>
  <si>
    <t>https://www.telegraph.co.uk/finance/newsbysector/industry/rss</t>
  </si>
  <si>
    <t>http://feeds.washingtonpost.com/rss/rss_grade-point</t>
  </si>
  <si>
    <t>https://www.telegraph.co.uk/finance/newsbysector/epic/igre/rss</t>
  </si>
  <si>
    <t>http://feeds.washingtonpost.com/rss/rss_express</t>
  </si>
  <si>
    <t>https://www.telegraph.co.uk/finance/newsbysector/epic/isat/rss</t>
  </si>
  <si>
    <t>http://feeds.washingtonpost.com/rss/national/inspired-life</t>
  </si>
  <si>
    <t>https://www.telegraph.co.uk/finance/jobs/inside-hr/rss</t>
  </si>
  <si>
    <t>https://www.telegraph.co.uk/finance/personalfinance/insurance/rss</t>
  </si>
  <si>
    <t>http://feeds.washingtonpost.com/rss/sports</t>
  </si>
  <si>
    <t>http://feeds.washingtonpost.com/rss/sports/blogs-columns</t>
  </si>
  <si>
    <t>https://www.telegraph.co.uk/finance/newsbysector/epic/itl/rss</t>
  </si>
  <si>
    <t>http://feeds.washingtonpost.com/rss/rss_recruiting-insider</t>
  </si>
  <si>
    <t>https://www.telegraph.co.uk/finance/personalfinance/interest-rates/rss</t>
  </si>
  <si>
    <t>http://feeds.washingtonpost.com/rss/rss_dc-sports-bog</t>
  </si>
  <si>
    <t>https://www.telegraph.co.uk/finance/newsbysector/epic/IAG/rss</t>
  </si>
  <si>
    <t>http://feeds.washingtonpost.com/rss/rss_football-insider</t>
  </si>
  <si>
    <t>https://www.telegraph.co.uk/finance/newsbysector/epic/ipf/rss</t>
  </si>
  <si>
    <t>https://www.telegraph.co.uk/finance/property/international/rss</t>
  </si>
  <si>
    <t>http://feeds.washingtonpost.com/rss/rss_terrapins-insider</t>
  </si>
  <si>
    <t>https://www.telegraph.co.uk/finance/newsbysector/epic/itrk/rss</t>
  </si>
  <si>
    <t>http://feeds.washingtonpost.com/rss/rss_soccer-insider</t>
  </si>
  <si>
    <t>https://www.telegraph.co.uk/finance/newsbysector/epic/iat/rss</t>
  </si>
  <si>
    <t>http://feeds.washingtonpost.com/rss/rss_capitals-insider</t>
  </si>
  <si>
    <t>https://www.telegraph.co.uk/finance/newsbysector/epic/ivi/rss</t>
  </si>
  <si>
    <t>http://feeds.washingtonpost.com/rss/rss_nationals-journal</t>
  </si>
  <si>
    <t>https://www.telegraph.co.uk/finance/newsbysector/epic/invp/rss</t>
  </si>
  <si>
    <t>http://feeds.washingtonpost.com/rss/rss_wizards-insider</t>
  </si>
  <si>
    <t>https://www.telegraph.co.uk/finance/investor/investing-news/rss</t>
  </si>
  <si>
    <t>http://feeds.washingtonpost.com/rss/national</t>
  </si>
  <si>
    <t>https://www.telegraph.co.uk/finance/property/investment/rss</t>
  </si>
  <si>
    <t>http://feeds.washingtonpost.com/rss/rss_checkpoint</t>
  </si>
  <si>
    <t>http://feeds.washingtonpost.com/rss/rss_innovations</t>
  </si>
  <si>
    <t>https://www.telegraph.co.uk/finance/newsbysector/epic/iere/rss</t>
  </si>
  <si>
    <t>http://feeds.washingtonpost.com/rss/rss_morning-mix</t>
  </si>
  <si>
    <t>https://www.telegraph.co.uk/finance/newsbysector/epic/ipo/rss</t>
  </si>
  <si>
    <t>http://feeds.washingtonpost.com/rss/world</t>
  </si>
  <si>
    <t>https://www.telegraph.co.uk/finance/personalfinance/investing/isas/rss</t>
  </si>
  <si>
    <t>http://feeds.washingtonpost.com/rss/rss_blogpost</t>
  </si>
  <si>
    <t>https://www.telegraph.co.uk/finance/newsbysector/epic/ipt/rss</t>
  </si>
  <si>
    <t>http://feeds.washingtonpost.com/rss/business</t>
  </si>
  <si>
    <t>https://www.telegraph.co.uk/finance/newsbysector/epic/itv/rss</t>
  </si>
  <si>
    <t>http://feeds.washingtonpost.com/rss/rss_on-leadership</t>
  </si>
  <si>
    <t>http://feeds.washingtonpost.com/rss/blogs/rss_the-switch</t>
  </si>
  <si>
    <t>http://feeds.washingtonpost.com/rss/lifestyle</t>
  </si>
  <si>
    <t>http://feeds.washingtonpost.com/rss/rss_arts-post</t>
  </si>
  <si>
    <t>https://www.telegraph.co.uk/finance/newsbysector/epic/iap/rss</t>
  </si>
  <si>
    <t>http://feeds.washingtonpost.com/rss/rss_soloish</t>
  </si>
  <si>
    <t>https://www.telegraph.co.uk/finance/newsbysector/epic/img/rss</t>
  </si>
  <si>
    <t>http://feeds.washingtonpost.com/rss/rss_reliable-source</t>
  </si>
  <si>
    <t>https://www.telegraph.co.uk/finance/newsbysector/epic/iem/rss</t>
  </si>
  <si>
    <t>http://feeds.washingtonpost.com/rss/entertainment</t>
  </si>
  <si>
    <t>https://www.telegraph.co.uk/finance/newsbysector/epic/imt/rss</t>
  </si>
  <si>
    <t>http://feeds.washingtonpost.com/rss/rss_comic-riffs</t>
  </si>
  <si>
    <t>https://www.telegraph.co.uk/finance/personalfinance/insurance/incomeprotection/rss</t>
  </si>
  <si>
    <t>http://feeds.washingtonpost.com/rss/rss_going-out-gurus</t>
  </si>
  <si>
    <t>https://www.telegraph.co.uk/finance/newsbysector/epic/inf/rss</t>
  </si>
  <si>
    <t>Star Tribune</t>
  </si>
  <si>
    <t>https://www.telegraph.co.uk/finance/newsbysector/epic/iret/rss</t>
  </si>
  <si>
    <t>http://www.startribune.com/local/index.rss2</t>
  </si>
  <si>
    <t>http://www.startribune.com/sports/index.rss2</t>
  </si>
  <si>
    <t>https://www.telegraph.co.uk/finance/newsbysector/epic/tig/rss</t>
  </si>
  <si>
    <t>http://www.startribune.com/business/index.rss2</t>
  </si>
  <si>
    <t>https://www.telegraph.co.uk/finance/newsbysector/banksandfinance/insurance/rss</t>
  </si>
  <si>
    <t>http://www.startribune.com/politics/index.rss2</t>
  </si>
  <si>
    <t>https://www.telegraph.co.uk/finance/personalfinance/investing/insuranceisa/rss</t>
  </si>
  <si>
    <t>http://www.startribune.com/opinion/index.rss2</t>
  </si>
  <si>
    <t>https://www.telegraph.co.uk/finance/newsbysector/epic/ihg/rss</t>
  </si>
  <si>
    <t>http://www.startribune.com/variety/index.rss2</t>
  </si>
  <si>
    <t>https://www.telegraph.co.uk/finance/newsbysector/epic/icp/rss</t>
  </si>
  <si>
    <t>http://www.startribune.com/video/index.rss2</t>
  </si>
  <si>
    <t>https://www.telegraph.co.uk/finance/newsbysector/epic/ifl/rss</t>
  </si>
  <si>
    <t>http://www.startribune.com/galleries/index.rss2</t>
  </si>
  <si>
    <t>https://www.telegraph.co.uk/finance/newsbysector/epic/ipr/rss</t>
  </si>
  <si>
    <t>HuffingtonPost</t>
  </si>
  <si>
    <t>https://www.telegraph.co.uk/finance/newsbysector/epic/irv/rss</t>
  </si>
  <si>
    <t>https://www.telegraph.co.uk/finance/newsbysector/epic/isys/rss</t>
  </si>
  <si>
    <t>https://www.telegraph.co.uk/finance/newsbysector/epic/iei/rss</t>
  </si>
  <si>
    <t>https://www.telegraph.co.uk/finance/newsbysector/epic/ipu/rss</t>
  </si>
  <si>
    <t>https://www.telegraph.co.uk/finance/personalfinance/investing/rss</t>
  </si>
  <si>
    <t>https://www.telegraph.co.uk/finance/personalfinance/investing/investmentclubs/rss</t>
  </si>
  <si>
    <t>https://www.telegraph.co.uk/finance/newsbysector/banksandfinance/investmenttrusts/rss</t>
  </si>
  <si>
    <t>https://www.telegraph.co.uk/finance/newsbysector/epic/ifd/rss</t>
  </si>
  <si>
    <t>https://www.telegraph.co.uk/finance/personalfinance/insurance/isa/rss</t>
  </si>
  <si>
    <t>https://www.telegraph.co.uk/finance/newsbysector/epic/irp/rss</t>
  </si>
  <si>
    <t>https://www.telegraph.co.uk/finance/newsbysector/epic/ite/rss</t>
  </si>
  <si>
    <t>https://www.telegraph.co.uk/finance/jobs/james-caan/rss</t>
  </si>
  <si>
    <t>https://www.telegraph.co.uk/finance/newsbysector/epic/jlt/rss</t>
  </si>
  <si>
    <t>https://www.telegraph.co.uk/finance/comment/jeffrandall/rss</t>
  </si>
  <si>
    <t>https://www.telegraph.co.uk/finance/personalfinance/money-saving-tips/jessicainvestigates/rss</t>
  </si>
  <si>
    <t>https://www.telegraph.co.uk/finance/newsbysector/epic/jkx/rss</t>
  </si>
  <si>
    <t>https://www.telegraph.co.uk/finance/jobs/john-timpson/rss</t>
  </si>
  <si>
    <t>https://www.telegraph.co.uk/finance/newsbysector/epic/jpr/rss</t>
  </si>
  <si>
    <t>https://www.telegraph.co.uk/finance/newsbysector/epic/jai/rss</t>
  </si>
  <si>
    <t>https://www.telegraph.co.uk/finance/newsbysector/epic/jch/rss</t>
  </si>
  <si>
    <t>https://www.telegraph.co.uk/finance/newsbysector/epic/jff/rss</t>
  </si>
  <si>
    <t>https://www.telegraph.co.uk/finance/newsbysector/epic/jps/rss</t>
  </si>
  <si>
    <t>https://www.telegraph.co.uk/finance/newsbysector/epic/jfj/rss</t>
  </si>
  <si>
    <t>https://www.telegraph.co.uk/finance/newsbysector/epic/jmo/rss</t>
  </si>
  <si>
    <t>https://www.telegraph.co.uk/finance/newsbysector/epic/jmi/rss</t>
  </si>
  <si>
    <t>https://www.telegraph.co.uk/finance/newsbysector/epic/jzcp/rss</t>
  </si>
  <si>
    <t>https://www.telegraph.co.uk/finance/comment/james-quinn/rss</t>
  </si>
  <si>
    <t>https://www.telegraph.co.uk/finance/newsbysector/epic/jddot/rss</t>
  </si>
  <si>
    <t>https://www.telegraph.co.uk/finance/comment/jeremy-warner/rss</t>
  </si>
  <si>
    <t>https://www.telegraph.co.uk/finance/newsbysector/epic/jjb/rss</t>
  </si>
  <si>
    <t>https://www.telegraph.co.uk/finance/jobs/rss</t>
  </si>
  <si>
    <t>https://www.telegraph.co.uk/finance/newsbysector/epic/jmat/rss</t>
  </si>
  <si>
    <t>https://www.telegraph.co.uk/finance/newsbysector/epic/jam/rss</t>
  </si>
  <si>
    <t>https://www.telegraph.co.uk/finance/newsbysector/epic/jmc/rss</t>
  </si>
  <si>
    <t>https://www.telegraph.co.uk/finance/newsbysector/epic/jmg/rss</t>
  </si>
  <si>
    <t>https://www.telegraph.co.uk/finance/newsbysector/epic/jetg/rss</t>
  </si>
  <si>
    <t>https://www.telegraph.co.uk/finance/newsbysector/epic/jii/rss</t>
  </si>
  <si>
    <t>https://www.telegraph.co.uk/finance/newsbysector/epic/jmf/rss</t>
  </si>
  <si>
    <t>https://www.telegraph.co.uk/finance/newsbysector/epic/jrs/rss</t>
  </si>
  <si>
    <t>https://www.telegraph.co.uk/finance/newsbysector/epic/jeo/rss</t>
  </si>
  <si>
    <t>https://www.telegraph.co.uk/finance/comment/kamal-ahmed/rss</t>
  </si>
  <si>
    <t>https://www.telegraph.co.uk/finance/newsbysector/epic/kcom/rss</t>
  </si>
  <si>
    <t>https://www.telegraph.co.uk/finance/newsbysector/epic/keif/rss</t>
  </si>
  <si>
    <t>https://www.telegraph.co.uk/finance/personalfinance/investing/keydata-investment-services/rss</t>
  </si>
  <si>
    <t>https://www.telegraph.co.uk/finance/newsbysector/epic/kie/rss</t>
  </si>
  <si>
    <t>reuters</t>
  </si>
  <si>
    <t>https://www.telegraph.co.uk/finance/newsbysector/epic/kfx/rss</t>
  </si>
  <si>
    <t>http://feeds.reuters.com/reuters/businessNews?fmt=xml</t>
  </si>
  <si>
    <t>https://www.telegraph.co.uk/finance/newsbysector/epic/kaz/rss</t>
  </si>
  <si>
    <t>http://feeds.reuters.com/reuters/companyNews?fmt=xml</t>
  </si>
  <si>
    <t>https://www.telegraph.co.uk/finance/newsbysector/epic/klr/rss</t>
  </si>
  <si>
    <t>http://feeds.reuters.com/reuters/entertainment?fmt=xml</t>
  </si>
  <si>
    <t>https://www.telegraph.co.uk/finance/newsbysector/epic/kesa/rss</t>
  </si>
  <si>
    <t>http://feeds.reuters.com/reuters/environment?fmt=xml</t>
  </si>
  <si>
    <t>https://www.telegraph.co.uk/finance/newsbysector/epic/kit/rss</t>
  </si>
  <si>
    <t>http://feeds.reuters.com/reuters/healthNews?fmt=xml</t>
  </si>
  <si>
    <t>https://www.telegraph.co.uk/finance/newsbysector/epic/kgf/rss</t>
  </si>
  <si>
    <t>http://feeds.reuters.com/reuters/lifestyle?fmt=xml</t>
  </si>
  <si>
    <t>https://www.telegraph.co.uk/finance/newsbysector/epic/lad/rss</t>
  </si>
  <si>
    <t>http://feeds.reuters.com/news/wealth?fmt=xml</t>
  </si>
  <si>
    <t>https://www.telegraph.co.uk/finance/newsbysector/epic/land/rss</t>
  </si>
  <si>
    <t>http://feeds.reuters.com/reuters/oddlyEnoughNews?fmt=xml</t>
  </si>
  <si>
    <t>http://feeds.reuters.com/ReutersPictures?fmt=xml</t>
  </si>
  <si>
    <t>https://www.telegraph.co.uk/finance/yourbusiness/launchpad/rss</t>
  </si>
  <si>
    <t>https://www.telegraph.co.uk/finance/newsbysector/epic/lwdb/rss</t>
  </si>
  <si>
    <t>http://feeds.reuters.com/reuters/peopleNews?fmt=xml</t>
  </si>
  <si>
    <t>https://www.telegraph.co.uk/finance/businessclub/business-club-video/legal-sector-videos/rss</t>
  </si>
  <si>
    <t>http://feeds.reuters.com/Reuters/PoliticsNews?fmt=xml</t>
  </si>
  <si>
    <t>http://feeds.reuters.com/reuters/scienceNews?fmt=xml</t>
  </si>
  <si>
    <t>https://www.telegraph.co.uk/finance/newsbysector/retailandconsumer/leisure/rss</t>
  </si>
  <si>
    <t>http://feeds.reuters.com/reuters/sportsNews?fmt=xml</t>
  </si>
  <si>
    <t>https://www.telegraph.co.uk/finance/newsbysector/epic/lii/rss</t>
  </si>
  <si>
    <t>http://feeds.reuters.com/reuters/technologyNews?fmt=xml</t>
  </si>
  <si>
    <t>https://www.telegraph.co.uk/finance/personalfinance/insurance/lifeassurance/rss</t>
  </si>
  <si>
    <t>http://feeds.reuters.com/reuters/topNews?fmt=xml</t>
  </si>
  <si>
    <t>https://www.telegraph.co.uk/finance/newsbysector/epic/lloy/rss</t>
  </si>
  <si>
    <t>http://feeds.reuters.com/Reuters/domesticNews?fmt=xml</t>
  </si>
  <si>
    <t>https://www.telegraph.co.uk/finance/newsbysector/epic/lsr/rss</t>
  </si>
  <si>
    <t>http://feeds.reuters.com/Reuters/worldNews?fmt=xml</t>
  </si>
  <si>
    <t>https://www.telegraph.co.uk/finance/newsbysector/epic/las/rss</t>
  </si>
  <si>
    <t>https://www.telegraph.co.uk/finance/newsbysector/epic/lse/rss</t>
  </si>
  <si>
    <t>https://www.telegraph.co.uk/finance/newsbysector/epic/lmi/rss</t>
  </si>
  <si>
    <t>https://www.telegraph.co.uk/finance/personalfinance/lottery-draw/rss</t>
  </si>
  <si>
    <t>https://www.telegraph.co.uk/finance/newsbysector/epic/lwi/rss</t>
  </si>
  <si>
    <t>https://www.telegraph.co.uk/finance/newsbysector/epic/lmr/rss</t>
  </si>
  <si>
    <t>https://www.telegraph.co.uk/finance/newsbysector/epic/lrd/rss</t>
  </si>
  <si>
    <t>https://www.telegraph.co.uk/finance/newsbysector/epic/ltc/rss</t>
  </si>
  <si>
    <t>https://www.telegraph.co.uk/finance/newsbysector/epic/lvd/rss</t>
  </si>
  <si>
    <t>name</t>
  </si>
  <si>
    <t>https://www.telegraph.co.uk/finance/newsbysector/epic/lgen/rss</t>
  </si>
  <si>
    <t>https://www.telegraph.co.uk/finance/financetopics/lehman-brothers/rss</t>
  </si>
  <si>
    <t>https://www.telegraph.co.uk/finance/comment/liamhalligan/rss</t>
  </si>
  <si>
    <t>https://www.telegraph.co.uk/finance/libor-scandal/rss</t>
  </si>
  <si>
    <t>https://www.telegraph.co.uk/finance/newsbysector/epic/lio/rss</t>
  </si>
  <si>
    <t>Sidewalk Labs</t>
  </si>
  <si>
    <t>Vevo</t>
  </si>
  <si>
    <t>Google Fiber</t>
  </si>
  <si>
    <t>Stackdriver</t>
  </si>
  <si>
    <t>Nest Labs</t>
  </si>
  <si>
    <t>Firebase</t>
  </si>
  <si>
    <t>https://www.telegraph.co.uk/finance/personalfinance/borrowing/loans/rss</t>
  </si>
  <si>
    <t>Verily</t>
  </si>
  <si>
    <t>X (incubator)</t>
  </si>
  <si>
    <t>https://www.telegraph.co.uk/finance/newsbysector/epic/log/rss</t>
  </si>
  <si>
    <t>https://www.telegraph.co.uk/finance/london-olympics-business/rss</t>
  </si>
  <si>
    <t>Alphabet</t>
  </si>
  <si>
    <t>Amazon</t>
  </si>
  <si>
    <t>https://www.telegraph.co.uk/finance/personalfinance/insurance/longtermcare/rss</t>
  </si>
  <si>
    <t>https://www.telegraph.co.uk/finance/newsbysector/epic/look/rss</t>
  </si>
  <si>
    <t>https://www.telegraph.co.uk/finance/newsbysector/epic/lwb/rss</t>
  </si>
  <si>
    <t>https://www.telegraph.co.uk/finance/newsbysector/epic/lsl/rss</t>
  </si>
  <si>
    <t>Bright House Networks</t>
  </si>
  <si>
    <t>Time Warner Cable</t>
  </si>
  <si>
    <t>ZoneAlarm</t>
  </si>
  <si>
    <t>https://www.telegraph.co.uk/finance/property/luxury-homes/rss</t>
  </si>
  <si>
    <t>https://www.telegraph.co.uk/finance/newsbysector/epic/maje/rss</t>
  </si>
  <si>
    <t>Conrail Shared Assets Operations</t>
  </si>
  <si>
    <t>https://www.telegraph.co.uk/finance/businessclub/management-advice/rss</t>
  </si>
  <si>
    <t>CSX Transportation</t>
  </si>
  <si>
    <t>Seaboard Coast Line</t>
  </si>
  <si>
    <t>Fruit Growers Express</t>
  </si>
  <si>
    <t>Deals</t>
  </si>
  <si>
    <t>Family Dollar</t>
  </si>
  <si>
    <t>https://www.telegraph.co.uk/finance/newsbysector/epic/mngs/rss</t>
  </si>
  <si>
    <t>https://www.telegraph.co.uk/finance/newsbysector/epic/may/rss</t>
  </si>
  <si>
    <t>https://www.telegraph.co.uk/finance/comment/markkleinman/rss</t>
  </si>
  <si>
    <t>Tiger Electronics</t>
  </si>
  <si>
    <t>Wizards of the Coast</t>
  </si>
  <si>
    <t>https://www.telegraph.co.uk/finance/businessclub/business-club-video/marketing-and-communications-se/rss</t>
  </si>
  <si>
    <t>Hasbro Studios</t>
  </si>
  <si>
    <t>Boulder Media Limited</t>
  </si>
  <si>
    <t>Lexar</t>
  </si>
  <si>
    <t>Blue Sky Beverage Company</t>
  </si>
  <si>
    <t>https://www.telegraph.co.uk/finance/newsbysector/epic/mks/rss</t>
  </si>
  <si>
    <t>Mylan</t>
  </si>
  <si>
    <t>Kenworth</t>
  </si>
  <si>
    <t>Peterbilt</t>
  </si>
  <si>
    <t>Metro PCS</t>
  </si>
  <si>
    <t>Rockstar Games</t>
  </si>
  <si>
    <t>https://www.telegraph.co.uk/finance/newsbysector/epic/mars/rss</t>
  </si>
  <si>
    <t>2K Games</t>
  </si>
  <si>
    <t>Double Take Comics</t>
  </si>
  <si>
    <t>https://www.telegraph.co.uk/finance/newsbysector/epic/mnp/rss</t>
  </si>
  <si>
    <t>https://www.telegraph.co.uk/finance/newsbysector/epic/mcb/rss</t>
  </si>
  <si>
    <t>https://www.telegraph.co.uk/finance/newsbysector/epic/mec/rss</t>
  </si>
  <si>
    <t>https://www.telegraph.co.uk/finance/newsbysector/mediatechnologyandtelecoms/rss</t>
  </si>
  <si>
    <t>United Airlines</t>
  </si>
  <si>
    <t>ExpressJet Airlines</t>
  </si>
  <si>
    <t>Trans States Airlines</t>
  </si>
  <si>
    <t>https://www.telegraph.co.uk/finance/newsbysector/epic/mro/rss</t>
  </si>
  <si>
    <t>SkyWest Airlines</t>
  </si>
  <si>
    <t>Shuttle America</t>
  </si>
  <si>
    <t>Cape Air</t>
  </si>
  <si>
    <t>CommutAir</t>
  </si>
  <si>
    <t>Mesa Airlines</t>
  </si>
  <si>
    <t>Silver Airways</t>
  </si>
  <si>
    <t>https://www.telegraph.co.uk/finance/newsbysector/epic/mnzs/rss</t>
  </si>
  <si>
    <t>United Express</t>
  </si>
  <si>
    <t>GoJet Airlines</t>
  </si>
  <si>
    <t>Boots Opticians</t>
  </si>
  <si>
    <t>Boots UK</t>
  </si>
  <si>
    <t>Alliance Healthcare</t>
  </si>
  <si>
    <t>https://www.telegraph.co.uk/finance/newsbysector/epic/mrch/rss</t>
  </si>
  <si>
    <t>Walgreens</t>
  </si>
  <si>
    <t>Duane Reade</t>
  </si>
  <si>
    <t>Farmacias Benavides</t>
  </si>
  <si>
    <t>SanDisk</t>
  </si>
  <si>
    <t>HGST</t>
  </si>
  <si>
    <t>https://www.telegraph.co.uk/finance/newsbysector/epic/mpi/rss</t>
  </si>
  <si>
    <t>https://www.telegraph.co.uk/finance/newsbysector/epic/mcro/rss</t>
  </si>
  <si>
    <t>https://www.telegraph.co.uk/finance/migrationtemp/rss</t>
  </si>
  <si>
    <t>https://www.telegraph.co.uk/finance/newsbysector/epic/mnr/rss</t>
  </si>
  <si>
    <t>https://www.telegraph.co.uk/finance/property/propertyinfrance/mirandaingram/rss</t>
  </si>
  <si>
    <t>https://www.telegraph.co.uk/finance/newsbysector/epic/mab/rss</t>
  </si>
  <si>
    <t>https://www.telegraph.co.uk/finance/newsbysector/epic/mndi/rss</t>
  </si>
  <si>
    <t>https://www.telegraph.co.uk/finance/personalfinance/money-saving-tips/rss</t>
  </si>
  <si>
    <t>https://www.telegraph.co.uk/finance/newsbysector/epic/mnks/rss</t>
  </si>
  <si>
    <t>https://www.telegraph.co.uk/finance/newsbysector/epic/mwj/rss</t>
  </si>
  <si>
    <t>https://www.telegraph.co.uk/finance/newsbysector/epic/mgns/rss</t>
  </si>
  <si>
    <t>https://www.telegraph.co.uk/finance/newsbysector/epic/mor/rss</t>
  </si>
  <si>
    <t>https://www.telegraph.co.uk/finance/personalfinance/borrowing/mortgages/rss</t>
  </si>
  <si>
    <t>https://www.telegraph.co.uk/finance/personalfinance/insurance/motorinsurance/rss</t>
  </si>
  <si>
    <t>https://www.telegraph.co.uk/finance/property/moving-house/rss</t>
  </si>
  <si>
    <t>https://www.telegraph.co.uk/finance/newsbysector/epic/mut/rss</t>
  </si>
  <si>
    <t>https://www.telegraph.co.uk/finance/newsbysector/epic/mwb/rss</t>
  </si>
  <si>
    <t>https://www.telegraph.co.uk/finance/newsbysector/epic/emg/rss</t>
  </si>
  <si>
    <t>https://www.telegraph.co.uk/finance/newsbysector/epic/mmc/rss</t>
  </si>
  <si>
    <t>https://www.telegraph.co.uk/finance/businessclub/business-club-video/manufacturing-sector-videos/rss</t>
  </si>
  <si>
    <t>https://www.telegraph.co.uk/finance/mark-carney/rss</t>
  </si>
  <si>
    <t>https://www.telegraph.co.uk/finance/markets/marketreport/rss</t>
  </si>
  <si>
    <t>https://www.telegraph.co.uk/finance/markets/rss</t>
  </si>
  <si>
    <t>https://www.telegraph.co.uk/finance/newsbysector/epic/mslh/rss</t>
  </si>
  <si>
    <t>https://www.telegraph.co.uk/finance/newsbysector/epic/mcp/rss</t>
  </si>
  <si>
    <t>https://www.telegraph.co.uk/finance/comment/matthew-lynn/rss</t>
  </si>
  <si>
    <t>https://www.telegraph.co.uk/finance/newsbysector/epic/mcks/rss</t>
  </si>
  <si>
    <t>https://www.telegraph.co.uk/finance/newsbysector/mediatechnologyandtelecoms/media/rss</t>
  </si>
  <si>
    <t>https://www.telegraph.co.uk/finance/newsbysector/epic/mggt/rss</t>
  </si>
  <si>
    <t>https://www.telegraph.co.uk/finance/newsbysector/epic/mrs/rss</t>
  </si>
  <si>
    <t>https://www.telegraph.co.uk/finance/newsbysector/epic/mrc/rss</t>
  </si>
  <si>
    <t>https://www.telegraph.co.uk/finance/comment/michael-hayman/rss</t>
  </si>
  <si>
    <t>https://www.telegraph.co.uk/finance/property/propertyinfrance/michaelwright/rss</t>
  </si>
  <si>
    <t>https://www.telegraph.co.uk/finance/middle-east-congress/rss</t>
  </si>
  <si>
    <t>https://www.telegraph.co.uk/finance/newsbysector/epic/mlc/rss</t>
  </si>
  <si>
    <t>https://www.telegraph.co.uk/finance/newsbysector/industry/mining/rss</t>
  </si>
  <si>
    <t>https://www.telegraph.co.uk/finance/newsbysector/epic/msy/rss</t>
  </si>
  <si>
    <t>https://www.telegraph.co.uk/finance/newsbysector/epic/mto/rss</t>
  </si>
  <si>
    <t>https://www.telegraph.co.uk/finance/businessclub/money/rss</t>
  </si>
  <si>
    <t>https://www.telegraph.co.uk/finance/newsbysector/epic/mony/rss</t>
  </si>
  <si>
    <t>https://www.telegraph.co.uk/finance/newsbysector/epic/mtu/rss</t>
  </si>
  <si>
    <t>https://www.telegraph.co.uk/finance/newsbysector/epic/mgcr/rss</t>
  </si>
  <si>
    <t>https://www.telegraph.co.uk/finance/newsbysector/epic/mrw/rss</t>
  </si>
  <si>
    <t>https://www.telegraph.co.uk/finance/personalfinance/insurance/mortgage/rss</t>
  </si>
  <si>
    <t>https://www.telegraph.co.uk/finance/newsbysector/epic/mtc/rss</t>
  </si>
  <si>
    <t>https://www.telegraph.co.uk/finance/newsbysector/epic/mchl/rss</t>
  </si>
  <si>
    <t>https://www.telegraph.co.uk/finance/newsbysector/epic/mklw/rss</t>
  </si>
  <si>
    <t>https://www.telegraph.co.uk/finance/newsbysector/epic/myi/rss</t>
  </si>
  <si>
    <t>https://www.telegraph.co.uk/finance/property/mypropertynightmare/rss</t>
  </si>
  <si>
    <t>https://www.telegraph.co.uk/finance/newsbysector/epic/nad/rss</t>
  </si>
  <si>
    <t>https://www.telegraph.co.uk/finance/newsbysector/epic/nex/rss</t>
  </si>
  <si>
    <t>https://www.telegraph.co.uk/finance/newsbysector/epic/ncc/rss</t>
  </si>
  <si>
    <t>https://www.telegraph.co.uk/finance/newsbysector/epic/nsam/rss</t>
  </si>
  <si>
    <t>https://www.telegraph.co.uk/finance/personalfinance/new-year-money-makeover/rss</t>
  </si>
  <si>
    <t>https://www.telegraph.co.uk/finance/newsbysector/epic/nxt/rss</t>
  </si>
  <si>
    <t>https://www.telegraph.co.uk/finance/newsbysector/epic/nas/rss</t>
  </si>
  <si>
    <t>https://www.telegraph.co.uk/finance/newsbysector/epic/ntg/rss</t>
  </si>
  <si>
    <t>https://www.telegraph.co.uk/finance/businessclub/business-club-video/not-for-profit-sector-videos/rss</t>
  </si>
  <si>
    <t>https://www.telegraph.co.uk/finance/yourbusiness/national-business-awards/rss</t>
  </si>
  <si>
    <t>https://www.telegraph.co.uk/finance/newsbysector/epic/ngdot/rss</t>
  </si>
  <si>
    <t>https://www.telegraph.co.uk/finance/property/new-homes/rss</t>
  </si>
  <si>
    <t>https://www.telegraph.co.uk/finance/newsbysector/epic/nsi/rss</t>
  </si>
  <si>
    <t>https://www.telegraph.co.uk/finance/newsbysector/rss</t>
  </si>
  <si>
    <t>https://www.telegraph.co.uk/finance/newsbysector/epic/nxr/rss</t>
  </si>
  <si>
    <t>https://www.telegraph.co.uk/finance/newsbysector/epic/nfds/rss</t>
  </si>
  <si>
    <t>https://www.telegraph.co.uk/finance/newsbysector/epic/nwg/rss</t>
  </si>
  <si>
    <t>https://www.telegraph.co.uk/finance/newsbysector/epic/nva/rss</t>
  </si>
  <si>
    <t>https://www.telegraph.co.uk/finance/newsbysector/energy/oilandgas/rss</t>
  </si>
  <si>
    <t>https://www.telegraph.co.uk/finance/newsbysector/epic/oml/rss</t>
  </si>
  <si>
    <t>https://www.telegraph.co.uk/finance/newsbysector/epic/oxb/rss</t>
  </si>
  <si>
    <t>https://www.telegraph.co.uk/finance/oilprices/rss</t>
  </si>
  <si>
    <t>https://www.telegraph.co.uk/finance/newsbysector/epic/opts/rss</t>
  </si>
  <si>
    <t>https://www.telegraph.co.uk/finance/newsbysector/epic/oxig/rss</t>
  </si>
  <si>
    <t>https://www.telegraph.co.uk/finance/newsbysector/epic/pic/rss</t>
  </si>
  <si>
    <t>https://www.telegraph.co.uk/finance/newsbysector/epic/phi/rss</t>
  </si>
  <si>
    <t>https://www.telegraph.co.uk/finance/newsbysector/epic/pag/rss</t>
  </si>
  <si>
    <t>https://www.telegraph.co.uk/finance/personalfinance/comment/paulfarrow/rss</t>
  </si>
  <si>
    <t>https://www.telegraph.co.uk/finance/newsbysector/epic/pson/rss</t>
  </si>
  <si>
    <t>https://www.telegraph.co.uk/finance/newsbysector/epic/pnn/rss</t>
  </si>
  <si>
    <t>https://www.telegraph.co.uk/finance/businessclub/people/rss</t>
  </si>
  <si>
    <t>https://www.telegraph.co.uk/finance/newsbysector/epic/pli/rss</t>
  </si>
  <si>
    <t>https://www.telegraph.co.uk/finance/newsbysector/epic/pnl/rss</t>
  </si>
  <si>
    <t>https://www.telegraph.co.uk/finance/personalfinance/insurance/pet/rss</t>
  </si>
  <si>
    <t>https://www.telegraph.co.uk/finance/newsbysector/pharmaceuticalsandchemicals/rss</t>
  </si>
  <si>
    <t>https://www.telegraph.co.uk/finance/newsbysector/epic/phtm/rss</t>
  </si>
  <si>
    <t>https://www.telegraph.co.uk/finance/newsbysector/epic/pct/rss</t>
  </si>
  <si>
    <t>https://www.telegraph.co.uk/finance/newsbysector/epic/pfd/rss</t>
  </si>
  <si>
    <t>https://www.telegraph.co.uk/finance/newsbysector/epic/php/rss</t>
  </si>
  <si>
    <t>https://www.telegraph.co.uk/finance/newsbysector/banksandfinance/privateequity/rss</t>
  </si>
  <si>
    <t>https://www.telegraph.co.uk/finance/newsbysector/epic/prd/rss</t>
  </si>
  <si>
    <t>https://www.telegraph.co.uk/finance/property/rss</t>
  </si>
  <si>
    <t>https://www.telegraph.co.uk/finance/property/advice/propertyclinic/rss</t>
  </si>
  <si>
    <t>https://www.telegraph.co.uk/finance/property/development/rss</t>
  </si>
  <si>
    <t>https://www.telegraph.co.uk/finance/property/advice/propertymarket/rss</t>
  </si>
  <si>
    <t>https://www.telegraph.co.uk/finance/property/property-market/propertymarketwatch/rss</t>
  </si>
  <si>
    <t>https://www.telegraph.co.uk/finance/property/pictures/rss</t>
  </si>
  <si>
    <t>https://www.telegraph.co.uk/finance/property/video/rss</t>
  </si>
  <si>
    <t>https://www.telegraph.co.uk/finance/newsbysector/epic/pti/rss</t>
  </si>
  <si>
    <t>https://www.telegraph.co.uk/finance/newsbysector/epic/pru/rss</t>
  </si>
  <si>
    <t>https://www.telegraph.co.uk/finance/newsbysector/epic/pub/rss</t>
  </si>
  <si>
    <t>https://www.telegraph.co.uk/finance/newsbysector/epic/pzc/rss</t>
  </si>
  <si>
    <t>https://www.telegraph.co.uk/finance/newsbysector/epic/pac/rss</t>
  </si>
  <si>
    <t>https://www.telegraph.co.uk/finance/newsbysector/epic/pin/rss</t>
  </si>
  <si>
    <t>https://www.telegraph.co.uk/finance/newsbysector/epic/prty/rss</t>
  </si>
  <si>
    <t>https://www.telegraph.co.uk/finance/newsbysector/epic/pay/rss</t>
  </si>
  <si>
    <t>https://www.telegraph.co.uk/finance/newsbysector/epic/pdg/rss</t>
  </si>
  <si>
    <t>https://www.telegraph.co.uk/finance/personalfinance/pensions/rss</t>
  </si>
  <si>
    <t>https://www.telegraph.co.uk/finance/property/period-property/rss</t>
  </si>
  <si>
    <t>https://www.telegraph.co.uk/finance/newsbysector/epic/psn/rss</t>
  </si>
  <si>
    <t>https://www.telegraph.co.uk/finance/personalfinance/rss</t>
  </si>
  <si>
    <t>https://www.telegraph.co.uk/finance/newsbysector/epic/pfc/rss</t>
  </si>
  <si>
    <t>https://www.telegraph.co.uk/finance/newsbysector/epic/pnx/rss</t>
  </si>
  <si>
    <t>https://www.telegraph.co.uk/finance/newsbysector/epic/pws/rss</t>
  </si>
  <si>
    <t>https://www.telegraph.co.uk/finance/newsbysector/epic/pfl/rss</t>
  </si>
  <si>
    <t>https://www.telegraph.co.uk/finance/newsbysector/epic/pmo/rss</t>
  </si>
  <si>
    <t>https://www.telegraph.co.uk/finance/newsbysector/epic/pcit/rss</t>
  </si>
  <si>
    <t>https://www.telegraph.co.uk/finance/personalfinance/insurance/privatemedical/rss</t>
  </si>
  <si>
    <t>https://www.telegraph.co.uk/finance/financetopics/profiles/rss</t>
  </si>
  <si>
    <t>https://www.telegraph.co.uk/finance/property/advice/rss</t>
  </si>
  <si>
    <t>https://www.telegraph.co.uk/finance/property/property-club/rss</t>
  </si>
  <si>
    <t>https://www.telegraph.co.uk/finance/property/propertyinfrance/rss</t>
  </si>
  <si>
    <t>https://www.telegraph.co.uk/finance/property/property-market/rss</t>
  </si>
  <si>
    <t>https://www.telegraph.co.uk/finance/property/news/rss</t>
  </si>
  <si>
    <t>https://www.telegraph.co.uk/finance/property/rssfeeds/rss</t>
  </si>
  <si>
    <t>https://www.telegraph.co.uk/finance/newsbysector/epic/psk/rss</t>
  </si>
  <si>
    <t>https://www.telegraph.co.uk/finance/newsbysector/epic/pfg/rss</t>
  </si>
  <si>
    <t>https://www.telegraph.co.uk/finance/newsbysector/epic/pon/rss</t>
  </si>
  <si>
    <t>https://www.telegraph.co.uk/finance/newsbysector/epic/pvcs/rss</t>
  </si>
  <si>
    <t>https://www.telegraph.co.uk/finance/newsbysector/epic/qqdot/rss</t>
  </si>
  <si>
    <t>https://www.telegraph.co.uk/finance/markets/questor/rss</t>
  </si>
  <si>
    <t>https://www.telegraph.co.uk/finance/newsbysector/epic/qwil/rss</t>
  </si>
  <si>
    <t>https://www.telegraph.co.uk/finance/newsbysector/epic/qed/rss</t>
  </si>
  <si>
    <t>https://www.telegraph.co.uk/finance/newsbysector/epic/rrs/rss</t>
  </si>
  <si>
    <t>https://www.telegraph.co.uk/finance/rate-swap-scandal/rss</t>
  </si>
  <si>
    <t>https://www.telegraph.co.uk/finance/newsbysector/epic/ray/rss</t>
  </si>
  <si>
    <t>https://www.telegraph.co.uk/finance/newsbysector/epic/reo/rss</t>
  </si>
  <si>
    <t>https://www.telegraph.co.uk/finance/newsbysector/epic/rbdot/rss</t>
  </si>
  <si>
    <t>https://www.telegraph.co.uk/finance/newsbysector/epic/rel/rss</t>
  </si>
  <si>
    <t>https://www.telegraph.co.uk/finance/newsbysector/epic/rsw/rss</t>
  </si>
  <si>
    <t>https://www.telegraph.co.uk/finance/newsbysector/epic/rbg/rss</t>
  </si>
  <si>
    <t>https://www.telegraph.co.uk/finance/newsbysector/epic/rto/rss</t>
  </si>
  <si>
    <t>https://www.telegraph.co.uk/finance/newsbysector/retailandconsumer/rss</t>
  </si>
  <si>
    <t>https://www.telegraph.co.uk/finance/newsbysector/epic/rex/rss</t>
  </si>
  <si>
    <t>https://www.telegraph.co.uk/finance/comment/richardfletcher/rss</t>
  </si>
  <si>
    <t>https://www.telegraph.co.uk/finance/newsbysector/epic/rio/rss</t>
  </si>
  <si>
    <t>https://www.telegraph.co.uk/finance/newsbysector/epic/rmdot/rss</t>
  </si>
  <si>
    <t>https://www.telegraph.co.uk/finance/newsbysector/epic/rwd/rss</t>
  </si>
  <si>
    <t>https://www.telegraph.co.uk/finance/newsbysector/epic/rok/rss</t>
  </si>
  <si>
    <t>https://www.telegraph.co.uk/finance/newsbysector/epic/ror/rss</t>
  </si>
  <si>
    <t>https://www.telegraph.co.uk/finance/newsbysector/epic/rdsa/rss</t>
  </si>
  <si>
    <t>https://www.telegraph.co.uk/finance/newsbysector/supportservices/royal-mail/rss</t>
  </si>
  <si>
    <t>https://www.telegraph.co.uk/finance/newsbysector/epic/rps/rss</t>
  </si>
  <si>
    <t>https://www.telegraph.co.uk/finance/newsbysector/epic/rnk/rss</t>
  </si>
  <si>
    <t>https://www.telegraph.co.uk/finance/newsbysector/epic/rat/rss</t>
  </si>
  <si>
    <t>https://www.telegraph.co.uk/finance/newsbysector/epic/redot/rss</t>
  </si>
  <si>
    <t>https://www.telegraph.co.uk/finance/recession/rss</t>
  </si>
  <si>
    <t>https://www.telegraph.co.uk/finance/newsbysector/epic/rdw/rss</t>
  </si>
  <si>
    <t>https://www.telegraph.co.uk/finance/newsbysector/epic/rgu/rss</t>
  </si>
  <si>
    <t>https://www.telegraph.co.uk/finance/newsbysector/epic/rnvo/rss</t>
  </si>
  <si>
    <t>https://www.telegraph.co.uk/finance/property/renting/rss</t>
  </si>
  <si>
    <t>https://www.telegraph.co.uk/finance/newsbysector/epic/rtn/rss</t>
  </si>
  <si>
    <t>https://www.telegraph.co.uk/finance/property/retirement/rss</t>
  </si>
  <si>
    <t>https://www.telegraph.co.uk/finance/newsbysector/epic/rcdo/rss</t>
  </si>
  <si>
    <t>https://www.telegraph.co.uk/finance/newsbysector/epic/rmv/rss</t>
  </si>
  <si>
    <t>https://www.telegraph.co.uk/finance/newsbysector/epic/rcp/rss</t>
  </si>
  <si>
    <t>https://www.telegraph.co.uk/finance/newsbysector/epic/rwa/rss</t>
  </si>
  <si>
    <t>https://www.telegraph.co.uk/finance/comment/rogerbootle/rss</t>
  </si>
  <si>
    <t>https://www.telegraph.co.uk/finance/newsbysector/epic/rrdot/rss</t>
  </si>
  <si>
    <t>https://www.telegraph.co.uk/finance/newsbysector/epic/rbs/rss</t>
  </si>
  <si>
    <t>https://www.telegraph.co.uk/finance/newsbysector/epic/rdsb/rss</t>
  </si>
  <si>
    <t>https://www.telegraph.co.uk/finance/newsbysector/epic/rpc/rss</t>
  </si>
  <si>
    <t>https://www.telegraph.co.uk/finance/newsbysector/epic/rsa/rss</t>
  </si>
  <si>
    <t>https://www.telegraph.co.uk/finance/newsbysector/epic/sab/rss</t>
  </si>
  <si>
    <t>https://www.telegraph.co.uk/finance/newsbysector/epic/sge/rss</t>
  </si>
  <si>
    <t>https://www.telegraph.co.uk/finance/newsbysector/epic/smdr/rss</t>
  </si>
  <si>
    <t>https://www.telegraph.co.uk/finance/newsbysector/epic/svs/rss</t>
  </si>
  <si>
    <t>https://www.telegraph.co.uk/finance/property/schools/rss</t>
  </si>
  <si>
    <t>https://www.telegraph.co.uk/finance/newsbysector/epic/scf/rss</t>
  </si>
  <si>
    <t>https://www.telegraph.co.uk/finance/newsbysector/epic/soi/rss</t>
  </si>
  <si>
    <t>https://www.telegraph.co.uk/finance/newsbysector/epic/sdr/rss</t>
  </si>
  <si>
    <t>https://www.telegraph.co.uk/finance/newsbysector/epic/seg/rss</t>
  </si>
  <si>
    <t>https://www.telegraph.co.uk/finance/newsbysector/epic/sse/rss</t>
  </si>
  <si>
    <t>https://www.telegraph.co.uk/finance/newsbysector/epic/scin/rss</t>
  </si>
  <si>
    <t>https://www.telegraph.co.uk/finance/newsbysector/epic/sdl/rss</t>
  </si>
  <si>
    <t>https://www.telegraph.co.uk/finance/businessclub/business-club-video/secrets-of-success-videos/rss</t>
  </si>
  <si>
    <t>https://www.telegraph.co.uk/finance/newsbysector/epic/sgro/rss</t>
  </si>
  <si>
    <t>https://www.telegraph.co.uk/finance/newsbysector/epic/sepu/rss</t>
  </si>
  <si>
    <t>https://www.telegraph.co.uk/finance/newsbysector/epic/sfr/rss</t>
  </si>
  <si>
    <t>https://www.telegraph.co.uk/finance/newsbysector/epic/shb/rss</t>
  </si>
  <si>
    <t>https://www.telegraph.co.uk/finance/newsbysector/epic/sks/rss</t>
  </si>
  <si>
    <t>https://www.telegraph.co.uk/finance/personalfinance/investing/shares-and-stock-tips/rss</t>
  </si>
  <si>
    <t>https://www.telegraph.co.uk/finance/newsbysector/epic/shrs/rss</t>
  </si>
  <si>
    <t>https://www.telegraph.co.uk/finance/newsbysector/epic/shi/rss</t>
  </si>
  <si>
    <t>https://www.telegraph.co.uk/finance/personalfinance/investing/sipps/rss</t>
  </si>
  <si>
    <t>https://www.telegraph.co.uk/finance/newsbysector/epic/skp/rss</t>
  </si>
  <si>
    <t>https://www.telegraph.co.uk/finance/newsbysector/epic/sndot/rss</t>
  </si>
  <si>
    <t>https://www.telegraph.co.uk/finance/newsbysector/epic/smin/rss</t>
  </si>
  <si>
    <t>https://www.telegraph.co.uk/finance/newsbysector/epic/sia/rss</t>
  </si>
  <si>
    <t>https://www.telegraph.co.uk/finance/middle-east-congress/speakers/rss</t>
  </si>
  <si>
    <t>https://www.telegraph.co.uk/finance/personalfinance/insurance/specialrisks/rss</t>
  </si>
  <si>
    <t>https://www.telegraph.co.uk/finance/newsbysector/epic/sdy/rss</t>
  </si>
  <si>
    <t>https://www.telegraph.co.uk/finance/newsbysector/epic/spt/rss</t>
  </si>
  <si>
    <t>https://www.telegraph.co.uk/finance/middle-east-congress/sponsors/rss</t>
  </si>
  <si>
    <t>https://www.telegraph.co.uk/finance/newsbysector/epic/spd/rss</t>
  </si>
  <si>
    <t>https://www.telegraph.co.uk/finance/newsbysector/epic/ssl/rss</t>
  </si>
  <si>
    <t>https://www.telegraph.co.uk/finance/newsbysector/epic/stj/rss</t>
  </si>
  <si>
    <t>https://www.telegraph.co.uk/finance/newsbysector/epic/sgc/rss</t>
  </si>
  <si>
    <t>https://www.telegraph.co.uk/finance/newsbysector/epic/stan/rss</t>
  </si>
  <si>
    <t>https://www.telegraph.co.uk/finance/newsbysector/epic/sep/rss</t>
  </si>
  <si>
    <t>https://www.telegraph.co.uk/finance/newsbysector/epic/sli/rss</t>
  </si>
  <si>
    <t>https://www.telegraph.co.uk/finance/newsbysector/epic/sthr/rss</t>
  </si>
  <si>
    <t>https://www.telegraph.co.uk/finance/newsbysector/epic/spgh/rss</t>
  </si>
  <si>
    <t>https://www.telegraph.co.uk/finance/newsbysector/epic/svi/rss</t>
  </si>
  <si>
    <t>https://www.telegraph.co.uk/finance/newsbysector/epic/svu/rss</t>
  </si>
  <si>
    <t>https://www.telegraph.co.uk/finance/newsbysector/epic/safe/rss</t>
  </si>
  <si>
    <t>https://www.telegraph.co.uk/finance/newsbysector/epic/sbry/rss</t>
  </si>
  <si>
    <t>https://www.telegraph.co.uk/finance/businessclub/sales/rss</t>
  </si>
  <si>
    <t>https://www.telegraph.co.uk/finance/personalfinance/savings/rss</t>
  </si>
  <si>
    <t>https://www.telegraph.co.uk/finance/newsbysector/epic/sdp/rss</t>
  </si>
  <si>
    <t>https://www.telegraph.co.uk/finance/newsbysector/epic/sjg/rss</t>
  </si>
  <si>
    <t>https://www.telegraph.co.uk/finance/newsbysector/epic/sdu/rss</t>
  </si>
  <si>
    <t>https://www.telegraph.co.uk/finance/newsbysector/epic/sdrc/rss</t>
  </si>
  <si>
    <t>https://www.telegraph.co.uk/finance/newsbysector/epic/swg/rss</t>
  </si>
  <si>
    <t>https://www.telegraph.co.uk/finance/newsbysector/epic/scam/rss</t>
  </si>
  <si>
    <t>https://www.telegraph.co.uk/finance/newsbysector/epic/smt/rss</t>
  </si>
  <si>
    <t>https://www.telegraph.co.uk/finance/property/seasonal/rss</t>
  </si>
  <si>
    <t>https://www.telegraph.co.uk/finance/newsbysector/epic/sts/rss</t>
  </si>
  <si>
    <t>https://www.telegraph.co.uk/finance/newsbysector/epic/snr/rss</t>
  </si>
  <si>
    <t>https://www.telegraph.co.uk/finance/newsbysector/epic/srp/rss</t>
  </si>
  <si>
    <t>https://www.telegraph.co.uk/finance/newsbysector/epic/svt/rss</t>
  </si>
  <si>
    <t>https://www.telegraph.co.uk/finance/shanghai-2010-expo/rss</t>
  </si>
  <si>
    <t>https://www.telegraph.co.uk/finance/personalfinance/investing/shares/rss</t>
  </si>
  <si>
    <t>https://www.telegraph.co.uk/finance/newsbysector/epic/shp/rss</t>
  </si>
  <si>
    <t>https://www.telegraph.co.uk/finance/newsbysector/epic/sgr/rss</t>
  </si>
  <si>
    <t>https://www.telegraph.co.uk/finance/newsbysector/epic/sig/rss</t>
  </si>
  <si>
    <t>https://www.telegraph.co.uk/finance/financetopics/sir-allen-stanford/rss</t>
  </si>
  <si>
    <t>https://www.telegraph.co.uk/finance/newsbysector/epic/smg/rss</t>
  </si>
  <si>
    <t>https://www.telegraph.co.uk/finance/newsbysector/epic/smds/rss</t>
  </si>
  <si>
    <t>https://www.telegraph.co.uk/finance/newsbysector/epic/nws/rss</t>
  </si>
  <si>
    <t>https://www.telegraph.co.uk/finance/newsbysector/epic/sche/rss</t>
  </si>
  <si>
    <t>https://www.telegraph.co.uk/finance/personalfinance/special-reports/rss</t>
  </si>
  <si>
    <t>https://www.telegraph.co.uk/finance/newsbysector/epic/sxs/rss</t>
  </si>
  <si>
    <t>https://www.telegraph.co.uk/finance/newsbysector/epic/spx/rss</t>
  </si>
  <si>
    <t>https://www.telegraph.co.uk/finance/sponsoredfeature/rss</t>
  </si>
  <si>
    <t>https://www.telegraph.co.uk/finance/newsbysector/epic/spo/rss</t>
  </si>
  <si>
    <t>https://www.telegraph.co.uk/finance/newsbysector/epic/srg/rss</t>
  </si>
  <si>
    <t>https://www.telegraph.co.uk/finance/newsbysector/epic/siv/rss</t>
  </si>
  <si>
    <t>https://www.telegraph.co.uk/finance/newsbysector/epic/smp/rss</t>
  </si>
  <si>
    <t>https://www.telegraph.co.uk/finance/budget/stamp-duty/rss</t>
  </si>
  <si>
    <t>https://www.telegraph.co.uk/finance/newsbysector/epic/sldot/rss</t>
  </si>
  <si>
    <t>https://www.telegraph.co.uk/finance/newsbysector/epic/slet/rss</t>
  </si>
  <si>
    <t>https://www.telegraph.co.uk/finance/yourbusiness/startingout/rss</t>
  </si>
  <si>
    <t>https://www.telegraph.co.uk/finance/newsbysector/epic/stob/rss</t>
  </si>
  <si>
    <t>https://www.telegraph.co.uk/finance/newsbysector/supportservices/rss</t>
  </si>
  <si>
    <t>https://www.telegraph.co.uk/finance/newsbysector/epic/svg/rss</t>
  </si>
  <si>
    <t>https://www.telegraph.co.uk/finance/newsbysector/epic/talv/rss</t>
  </si>
  <si>
    <t>https://www.telegraph.co.uk/finance/newsbysector/epic/trs/rss</t>
  </si>
  <si>
    <t>https://www.telegraph.co.uk/finance/personalfinance/tax/rss</t>
  </si>
  <si>
    <t>https://www.telegraph.co.uk/finance/newsbysector/epic/twdot/rss</t>
  </si>
  <si>
    <t>https://www.telegraph.co.uk/finance/businessclub/technology/rss</t>
  </si>
  <si>
    <t>https://www.telegraph.co.uk/finance/newsbysector/epic/tbk/rss</t>
  </si>
  <si>
    <t>https://www.telegraph.co.uk/finance/newsbysector/epic/tep/rss</t>
  </si>
  <si>
    <t>https://www.telegraph.co.uk/finance/investor/rss</t>
  </si>
  <si>
    <t>https://www.telegraph.co.uk/finance/newsbysector/epic/tmpl/rss</t>
  </si>
  <si>
    <t>https://www.telegraph.co.uk/finance/newsbysector/epic/tsco/rss</t>
  </si>
  <si>
    <t>https://www.telegraph.co.uk/finance/property/north-midlands/rss</t>
  </si>
  <si>
    <t>https://www.telegraph.co.uk/finance/think-tank/rss</t>
  </si>
  <si>
    <t>https://www.telegraph.co.uk/finance/newsbysector/epic/tril/rss</t>
  </si>
  <si>
    <t>https://www.telegraph.co.uk/finance/newsbysector/epic/thrg/rss</t>
  </si>
  <si>
    <t>https://www.telegraph.co.uk/finance/comment/tom-stevenson/rss</t>
  </si>
  <si>
    <t>https://www.telegraph.co.uk/finance/newsbysector/epic/tpt/rss</t>
  </si>
  <si>
    <t>https://www.telegraph.co.uk/finance/newsbysector/epic/trg/rss</t>
  </si>
  <si>
    <t>https://www.telegraph.co.uk/finance/newsbysector/epic/trys/rss</t>
  </si>
  <si>
    <t>https://www.telegraph.co.uk/finance/yourbusiness/uk-trade-investment/rss</t>
  </si>
  <si>
    <t>https://www.telegraph.co.uk/finance/personalfinance/insurance/travel/rss</t>
  </si>
  <si>
    <t>https://www.telegraph.co.uk/finance/newsbysector/epic/trb/rss</t>
  </si>
  <si>
    <t>https://www.telegraph.co.uk/finance/newsbysector/epic/ttg/rss</t>
  </si>
  <si>
    <t>https://www.telegraph.co.uk/finance/newsbysector/epic/tlpr/rss</t>
  </si>
  <si>
    <t>https://www.telegraph.co.uk/finance/newsbysector/epic/tic/rss</t>
  </si>
  <si>
    <t>https://www.telegraph.co.uk/finance/newsbysector/epic/tate/rss</t>
  </si>
  <si>
    <t>https://www.telegraph.co.uk/finance/newsbysector/epic/tns/rss</t>
  </si>
  <si>
    <t>https://www.telegraph.co.uk/finance/newsbysector/epic/tdg/rss</t>
  </si>
  <si>
    <t>https://www.telegraph.co.uk/finance/businessclub/business-club-video/technology-sector-videos/rss</t>
  </si>
  <si>
    <t>https://www.telegraph.co.uk/finance/newsbysector/epic/tcy/rss</t>
  </si>
  <si>
    <t>https://www.telegraph.co.uk/finance/newsbysector/mediatechnologyandtelecoms/telecoms/rss</t>
  </si>
  <si>
    <t>https://www.telegraph.co.uk/finance/comment/telegraph-view/rss</t>
  </si>
  <si>
    <t>https://www.telegraph.co.uk/finance/newsbysector/epic/tem/rss</t>
  </si>
  <si>
    <t>https://www.telegraph.co.uk/finance/newsbysector/epic/trma/rss</t>
  </si>
  <si>
    <t>https://www.telegraph.co.uk/finance/newsbysector/epic/vtc/rss</t>
  </si>
  <si>
    <t>https://www.telegraph.co.uk/finance/newsbysector/epic/tcg/rss</t>
  </si>
  <si>
    <t>https://www.telegraph.co.uk/finance/newsbysector/epic/tht/rss</t>
  </si>
  <si>
    <t>https://www.telegraph.co.uk/finance/newsbysector/epic/thus/rss</t>
  </si>
  <si>
    <t>https://www.telegraph.co.uk/finance/newsbysector/epic/tomk/rss</t>
  </si>
  <si>
    <t>https://www.telegraph.co.uk/finance/newsbysector/epic/tcsc/rss</t>
  </si>
  <si>
    <t>https://www.telegraph.co.uk/finance/newsbysector/epic/try/rss</t>
  </si>
  <si>
    <t>https://www.telegraph.co.uk/finance/comment/tracycorrigan/rss</t>
  </si>
  <si>
    <t>https://www.telegraph.co.uk/finance/newsbysector/transport/rss</t>
  </si>
  <si>
    <t>https://www.telegraph.co.uk/finance/newsbysector/epic/tpk/rss</t>
  </si>
  <si>
    <t>https://www.telegraph.co.uk/finance/newsbysector/epic/tni/rss</t>
  </si>
  <si>
    <t>https://www.telegraph.co.uk/finance/newsbysector/epic/ttdot/rss</t>
  </si>
  <si>
    <t>https://www.telegraph.co.uk/finance/newsbysector/epic/tlw/rss</t>
  </si>
  <si>
    <t>https://www.telegraph.co.uk/finance/newsbysector/epic/ukc/rss</t>
  </si>
  <si>
    <t>https://www.telegraph.co.uk/finance/recession/uk-recession-telegraph-tour/rss</t>
  </si>
  <si>
    <t>https://www.telegraph.co.uk/finance/newsbysector/epic/ule/rss</t>
  </si>
  <si>
    <t>https://www.telegraph.co.uk/finance/newsbysector/epic/ulvr/rss</t>
  </si>
  <si>
    <t>https://www.telegraph.co.uk/finance/newsbysector/epic/utg/rss</t>
  </si>
  <si>
    <t>https://www.telegraph.co.uk/finance/newsbysector/epic/uudot/rss</t>
  </si>
  <si>
    <t>https://www.telegraph.co.uk/finance/newsbysector/epic/utv/rss</t>
  </si>
  <si>
    <t>https://www.telegraph.co.uk/finance/newsbysector/epic/ukcm/rss</t>
  </si>
  <si>
    <t>https://www.telegraph.co.uk/finance/businessclub/ukti/rss</t>
  </si>
  <si>
    <t>https://www.telegraph.co.uk/finance/newsbysector/epic/umc/rss</t>
  </si>
  <si>
    <t>https://www.telegraph.co.uk/finance/newsbysector/epic/uniq/rss</t>
  </si>
  <si>
    <t>https://www.telegraph.co.uk/finance/newsbysector/epic/ubm/rss</t>
  </si>
  <si>
    <t>https://www.telegraph.co.uk/finance/newsbysector/utilities/rss</t>
  </si>
  <si>
    <t>https://www.telegraph.co.uk/finance/newsbysector/epic/vin/rss</t>
  </si>
  <si>
    <t>https://www.telegraph.co.uk/finance/newsbysector/epic/ved/rss</t>
  </si>
  <si>
    <t>https://www.telegraph.co.uk/finance/newsbysector/epic/vct/rss</t>
  </si>
  <si>
    <t>https://www.telegraph.co.uk/finance/newsbysector/epic/vod/rss</t>
  </si>
  <si>
    <t>https://www.telegraph.co.uk/finance/newsbysector/epic/vtg/rss</t>
  </si>
  <si>
    <t>https://www.telegraph.co.uk/finance/newsbysector/epic/vec/rss</t>
  </si>
  <si>
    <t>https://www.telegraph.co.uk/finance/newsbysector/epic/vpc/rss</t>
  </si>
  <si>
    <t>https://www.telegraph.co.uk/finance/newsbysector/epic/vlk/rss</t>
  </si>
  <si>
    <t>https://www.telegraph.co.uk/finance/newsbysector/epic/vpdot/rss</t>
  </si>
  <si>
    <t>https://www.telegraph.co.uk/finance/newsbysector/epic/wner/rss</t>
  </si>
  <si>
    <t>https://www.telegraph.co.uk/finance/newsbysector/epic/wsm/rss</t>
  </si>
  <si>
    <t>https://www.telegraph.co.uk/finance/newsbysector/epic/jdw/rss</t>
  </si>
  <si>
    <t>https://www.telegraph.co.uk/finance/newsbysector/epic/wtb/rss</t>
  </si>
  <si>
    <t>https://www.telegraph.co.uk/finance/newsbysector/epic/wich/rss</t>
  </si>
  <si>
    <t>https://www.telegraph.co.uk/finance/newsbysector/epic/wil/rss</t>
  </si>
  <si>
    <t>https://www.telegraph.co.uk/finance/newsbysector/epic/wtan/rss</t>
  </si>
  <si>
    <t>https://www.telegraph.co.uk/finance/newsbysector/epic/wlf/rss</t>
  </si>
  <si>
    <t>https://www.telegraph.co.uk/finance/newsbysector/epic/wgdot/rss</t>
  </si>
  <si>
    <t>https://www.telegraph.co.uk/finance/property/property-market/wordonthestreet/rss</t>
  </si>
  <si>
    <t>https://www.telegraph.co.uk/finance/world-of-ceos/rss</t>
  </si>
  <si>
    <t>https://www.telegraph.co.uk/finance/newsbysector/epic/wsh/rss</t>
  </si>
  <si>
    <t>https://www.telegraph.co.uk/finance/newsbysector/epic/weir/rss</t>
  </si>
  <si>
    <t>https://www.telegraph.co.uk/finance/property/westcountry/rss</t>
  </si>
  <si>
    <t>https://www.telegraph.co.uk/finance/newsbysector/epic/smwh/rss</t>
  </si>
  <si>
    <t>https://www.telegraph.co.uk/finance/newsbysector/epic/why/rss</t>
  </si>
  <si>
    <t>https://www.telegraph.co.uk/finance/newsbysector/epic/wmh/rss</t>
  </si>
  <si>
    <t>https://www.telegraph.co.uk/finance/newsbysector/epic/win/rss</t>
  </si>
  <si>
    <t>https://www.telegraph.co.uk/finance/newsbysector/epic/wpc/rss</t>
  </si>
  <si>
    <t>https://www.telegraph.co.uk/finance/newsbysector/epic/wos/rss</t>
  </si>
  <si>
    <t>https://www.telegraph.co.uk/finance/newsbysector/epic/wlw/rss</t>
  </si>
  <si>
    <t>https://www.telegraph.co.uk/finance/newsbysector/epic/wkp/rss</t>
  </si>
  <si>
    <t>https://www.telegraph.co.uk/finance/newsbysector/epic/wpp/rss</t>
  </si>
  <si>
    <t>https://www.telegraph.co.uk/finance/newsbysector/epic/xar/rss</t>
  </si>
  <si>
    <t>https://www.telegraph.co.uk/finance/newsbysector/epic/xch/rss</t>
  </si>
  <si>
    <t>https://www.telegraph.co.uk/finance/newsbysector/epic/yell/rss</t>
  </si>
  <si>
    <t>https://www.telegraph.co.uk/finance/yourbusiness/rss</t>
  </si>
  <si>
    <t>https://www.telegraph.co.uk/finance/financevideo/yourmoneytheirhands/rss</t>
  </si>
  <si>
    <t>https://www.telegraph.co.uk/finance/newsbysector/epic/yulc/rss</t>
  </si>
  <si>
    <t>https://www.telegraph.co.uk/finance/yourbusiness/young-enterprise/rss</t>
  </si>
  <si>
    <t>https://www.telegraph.co.uk/finance/financevideo/yourbusinessvideo/rss</t>
  </si>
  <si>
    <t>https://www.telegraph.co.uk/finance/jobs/youth-unemployment-competition/rss</t>
  </si>
  <si>
    <t>subsidiary</t>
  </si>
  <si>
    <t>A</t>
  </si>
  <si>
    <t>American Airlines</t>
  </si>
  <si>
    <t>American Eagle</t>
  </si>
  <si>
    <t>Piedmont Airlines Inc.</t>
  </si>
  <si>
    <t>PSA Airlines Inc.</t>
  </si>
  <si>
    <t>Agilent CrossLab</t>
  </si>
  <si>
    <t>Agilent Dako</t>
  </si>
  <si>
    <t>Agilent OpenLab</t>
  </si>
  <si>
    <t>Apple Energy</t>
  </si>
  <si>
    <t>Apple IMC</t>
  </si>
  <si>
    <t>Apple Sales International</t>
  </si>
  <si>
    <t>Apple Services</t>
  </si>
  <si>
    <t>Apple Worldwide Video</t>
  </si>
  <si>
    <t>Beddit</t>
  </si>
  <si>
    <t>Shazam</t>
  </si>
  <si>
    <t>Texture</t>
  </si>
  <si>
    <t>ABB</t>
  </si>
  <si>
    <t>Asea Brown Boveri Ltd</t>
  </si>
  <si>
    <t>ACN</t>
  </si>
  <si>
    <t>Accenture plc</t>
  </si>
  <si>
    <t>Marketo</t>
  </si>
  <si>
    <t>Magento</t>
  </si>
  <si>
    <t>TubeMogul</t>
  </si>
  <si>
    <t>Fotolia</t>
  </si>
  <si>
    <t>Neolane</t>
  </si>
  <si>
    <t>Behance</t>
  </si>
  <si>
    <t>Efficient Frontier</t>
  </si>
  <si>
    <t>Auditude</t>
  </si>
  <si>
    <t>Demdex</t>
  </si>
  <si>
    <t>Day Software</t>
  </si>
  <si>
    <t>Omniture</t>
  </si>
  <si>
    <t>Macromedia</t>
  </si>
  <si>
    <t>Frame Tecnology</t>
  </si>
  <si>
    <t>Aldus</t>
  </si>
  <si>
    <t>Automatic Data Processing Inc.</t>
  </si>
  <si>
    <t>WorkMarket</t>
  </si>
  <si>
    <t>Celergo</t>
  </si>
  <si>
    <t>Applied Materials</t>
  </si>
  <si>
    <t>Audible</t>
  </si>
  <si>
    <t>CreateSpace</t>
  </si>
  <si>
    <t>Twitch.tv</t>
  </si>
  <si>
    <t>Woot</t>
  </si>
  <si>
    <t>IMDb</t>
  </si>
  <si>
    <t>The Bottom Line</t>
  </si>
  <si>
    <t>Ring</t>
  </si>
  <si>
    <t>PillPack</t>
  </si>
  <si>
    <t>ASML Holding N.V.</t>
  </si>
  <si>
    <t>Activision Blizzard Inc.</t>
  </si>
  <si>
    <t>Activison Publishing</t>
  </si>
  <si>
    <t>Baidu Inc.</t>
  </si>
  <si>
    <t>DO Global</t>
  </si>
  <si>
    <t>CAJ</t>
  </si>
  <si>
    <t>Canon Inc.</t>
  </si>
  <si>
    <t>Canon Europa NV</t>
  </si>
  <si>
    <t>Canon Europe Ltd.</t>
  </si>
  <si>
    <t>Océ</t>
  </si>
  <si>
    <t>Canon Electronics Inc.</t>
  </si>
  <si>
    <t>Arcules Inc.</t>
  </si>
  <si>
    <t>Kite Tech Ltd.</t>
  </si>
  <si>
    <t>Canon Solutions America Inc.</t>
  </si>
  <si>
    <t>SofaWare</t>
  </si>
  <si>
    <t>Easy2comply</t>
  </si>
  <si>
    <t>Charter Communications Inc.</t>
  </si>
  <si>
    <t>Spectrum</t>
  </si>
  <si>
    <t>CCO Holdings</t>
  </si>
  <si>
    <t>Insight Communications</t>
  </si>
  <si>
    <t>Comcast Business</t>
  </si>
  <si>
    <t>Comcast Ventures</t>
  </si>
  <si>
    <t>DreamWorks Animations</t>
  </si>
  <si>
    <t>Xfinity</t>
  </si>
  <si>
    <t>Sky</t>
  </si>
  <si>
    <t>Cisco Systems Inc.</t>
  </si>
  <si>
    <t>OpenDNS</t>
  </si>
  <si>
    <t>WebEx</t>
  </si>
  <si>
    <t>Jabber</t>
  </si>
  <si>
    <t>Jasper</t>
  </si>
  <si>
    <t>StrataCom</t>
  </si>
  <si>
    <t>Cerent Corporation</t>
  </si>
  <si>
    <t>Scientific Atlanta</t>
  </si>
  <si>
    <t>Tandberg</t>
  </si>
  <si>
    <t>Sourcefire</t>
  </si>
  <si>
    <t>GeoTel Communications</t>
  </si>
  <si>
    <t>Pirelli Optical Systems</t>
  </si>
  <si>
    <t>Arrowpoint Communications</t>
  </si>
  <si>
    <t>Andiamo Systems</t>
  </si>
  <si>
    <t>Starent Networks</t>
  </si>
  <si>
    <t>NDS Group</t>
  </si>
  <si>
    <t>Meraki</t>
  </si>
  <si>
    <t>AppDynamics</t>
  </si>
  <si>
    <t>BroadSoft</t>
  </si>
  <si>
    <t>Duo Security</t>
  </si>
  <si>
    <t>Chessie Computer Service</t>
  </si>
  <si>
    <t>TRANSFLO Corporation</t>
  </si>
  <si>
    <t>Powerhouse Logistics</t>
  </si>
  <si>
    <t>Cognizant Technology Solutions</t>
  </si>
  <si>
    <t>Softvision</t>
  </si>
  <si>
    <t>Frontica Business Solutions</t>
  </si>
  <si>
    <t>Quick Left</t>
  </si>
  <si>
    <t>Cadient Group</t>
  </si>
  <si>
    <t>TriZetto</t>
  </si>
  <si>
    <t>CoreLogic Global Services</t>
  </si>
  <si>
    <t>marketRx</t>
  </si>
  <si>
    <t>Meritsoft</t>
  </si>
  <si>
    <t>Mustache</t>
  </si>
  <si>
    <t>Zone</t>
  </si>
  <si>
    <t>Active Intelligence</t>
  </si>
  <si>
    <t>Mirabeau</t>
  </si>
  <si>
    <t>Nova IT</t>
  </si>
  <si>
    <t>DELL</t>
  </si>
  <si>
    <t>Dell Technologies Inc.</t>
  </si>
  <si>
    <t>Alienware</t>
  </si>
  <si>
    <t>Dell Boomi</t>
  </si>
  <si>
    <t>Dell Force10</t>
  </si>
  <si>
    <t>EqualLogic</t>
  </si>
  <si>
    <t>Perot Systems</t>
  </si>
  <si>
    <t>Quest Software</t>
  </si>
  <si>
    <t>Dell EMC</t>
  </si>
  <si>
    <t>Compellent</t>
  </si>
  <si>
    <t>SonicWall</t>
  </si>
  <si>
    <t>Wyse</t>
  </si>
  <si>
    <t>StatSoft</t>
  </si>
  <si>
    <t>Credant Technologies</t>
  </si>
  <si>
    <t>Dollar Tree</t>
  </si>
  <si>
    <t>Dollar Tree Stores</t>
  </si>
  <si>
    <t>Greenbrier International</t>
  </si>
  <si>
    <t>EA Vancouver</t>
  </si>
  <si>
    <t>EA Mobile</t>
  </si>
  <si>
    <t>Firemonkeys Studios</t>
  </si>
  <si>
    <t>Maxis</t>
  </si>
  <si>
    <t>Respawn Entertainment</t>
  </si>
  <si>
    <t>DROsoft</t>
  </si>
  <si>
    <t>GameFly</t>
  </si>
  <si>
    <t>eBayClassifieds</t>
  </si>
  <si>
    <t>iBazar</t>
  </si>
  <si>
    <t>G-Market</t>
  </si>
  <si>
    <t>Marktplaats.nl</t>
  </si>
  <si>
    <t>Bill Me Later</t>
  </si>
  <si>
    <t>GSI Commerce</t>
  </si>
  <si>
    <t>Braintree</t>
  </si>
  <si>
    <t>mobile.de</t>
  </si>
  <si>
    <t>Rent.com</t>
  </si>
  <si>
    <t>Shopping.com</t>
  </si>
  <si>
    <t>Motors.co.uk</t>
  </si>
  <si>
    <t>EMR</t>
  </si>
  <si>
    <t>Textron</t>
  </si>
  <si>
    <t>Pentair</t>
  </si>
  <si>
    <t>TechnipFMC</t>
  </si>
  <si>
    <t>PakSense</t>
  </si>
  <si>
    <t>Cascade Technologies</t>
  </si>
  <si>
    <t>Avtron LoadBank</t>
  </si>
  <si>
    <t>Appleton Holding</t>
  </si>
  <si>
    <t>Bristol</t>
  </si>
  <si>
    <t>Emerson Electric</t>
  </si>
  <si>
    <t>Emersub</t>
  </si>
  <si>
    <t>GeoFields</t>
  </si>
  <si>
    <t>ProTeam</t>
  </si>
  <si>
    <t>Thunderline Z</t>
  </si>
  <si>
    <t>ERIC</t>
  </si>
  <si>
    <t>Ericsson</t>
  </si>
  <si>
    <t>Red Bee Media</t>
  </si>
  <si>
    <t>Telefonaktiebolaget LM Ericsson</t>
  </si>
  <si>
    <t>GLW</t>
  </si>
  <si>
    <t>Corning Inc.</t>
  </si>
  <si>
    <t>CapitalG</t>
  </si>
  <si>
    <t>DeepMind</t>
  </si>
  <si>
    <t>Jigsaw</t>
  </si>
  <si>
    <t>GV</t>
  </si>
  <si>
    <t>YouTube</t>
  </si>
  <si>
    <t>Chronicle</t>
  </si>
  <si>
    <t>Waymo</t>
  </si>
  <si>
    <t>Android</t>
  </si>
  <si>
    <t>Last Software</t>
  </si>
  <si>
    <t>Applied Semantics</t>
  </si>
  <si>
    <t>dMarc Broadcasting</t>
  </si>
  <si>
    <t>Ganji</t>
  </si>
  <si>
    <t>Google International</t>
  </si>
  <si>
    <t>Google LLC</t>
  </si>
  <si>
    <t>Google Payment</t>
  </si>
  <si>
    <t>Ignite Logic</t>
  </si>
  <si>
    <t>JASS</t>
  </si>
  <si>
    <t>JG Productions</t>
  </si>
  <si>
    <t>JotSpot</t>
  </si>
  <si>
    <t>Kaltix</t>
  </si>
  <si>
    <t>Liquid Acquisition</t>
  </si>
  <si>
    <t>Neotonic Software</t>
  </si>
  <si>
    <t>Nevengineering</t>
  </si>
  <si>
    <t>Orkut.com</t>
  </si>
  <si>
    <t>Picasa LLC</t>
  </si>
  <si>
    <t>PiFidelity Holding</t>
  </si>
  <si>
    <t>PiFidelity LLC</t>
  </si>
  <si>
    <t>Scott Concepts</t>
  </si>
  <si>
    <t>Scott Studios</t>
  </si>
  <si>
    <t>SkillSet</t>
  </si>
  <si>
    <t>The Salinger Group</t>
  </si>
  <si>
    <t>Transformic</t>
  </si>
  <si>
    <t>Upstartle</t>
  </si>
  <si>
    <t>Urchin Software</t>
  </si>
  <si>
    <t>Where2 LLC</t>
  </si>
  <si>
    <t>ZipDash</t>
  </si>
  <si>
    <t>Google Inc.</t>
  </si>
  <si>
    <t>Calico</t>
  </si>
  <si>
    <t>Hasbro Inc.</t>
  </si>
  <si>
    <t>Playskool</t>
  </si>
  <si>
    <t>Allpark</t>
  </si>
  <si>
    <t>HPQ</t>
  </si>
  <si>
    <t>HP Inc.</t>
  </si>
  <si>
    <t>Beauce Gold Fields</t>
  </si>
  <si>
    <t>IBM</t>
  </si>
  <si>
    <t>International Business Machines Corp.</t>
  </si>
  <si>
    <t>Informix Corp.</t>
  </si>
  <si>
    <t>Rational Software</t>
  </si>
  <si>
    <t>Ascential Software</t>
  </si>
  <si>
    <t>FileNet</t>
  </si>
  <si>
    <t>Internet Security Systems (ISS)</t>
  </si>
  <si>
    <t>XIV</t>
  </si>
  <si>
    <t>Cognos</t>
  </si>
  <si>
    <t>Kenexa</t>
  </si>
  <si>
    <t>Red Hat</t>
  </si>
  <si>
    <t>Truven Health Analytics</t>
  </si>
  <si>
    <t>Cleversafe</t>
  </si>
  <si>
    <t>SoftLayer</t>
  </si>
  <si>
    <t>INFY</t>
  </si>
  <si>
    <t>Infosys</t>
  </si>
  <si>
    <t>Stater</t>
  </si>
  <si>
    <t>WongDoody</t>
  </si>
  <si>
    <t>Brilliant Basics</t>
  </si>
  <si>
    <t>Noah-Consulting</t>
  </si>
  <si>
    <t>Skava</t>
  </si>
  <si>
    <t>Panaya</t>
  </si>
  <si>
    <t>Lodestone Holding AG</t>
  </si>
  <si>
    <t>Portland Group</t>
  </si>
  <si>
    <t>McCamish Systems</t>
  </si>
  <si>
    <t>Expert Information Services</t>
  </si>
  <si>
    <t>Intel Corp.</t>
  </si>
  <si>
    <t>Mobileye</t>
  </si>
  <si>
    <t>McAfee</t>
  </si>
  <si>
    <t>Components Intel</t>
  </si>
  <si>
    <t>Intel</t>
  </si>
  <si>
    <t>Intuit Inc.</t>
  </si>
  <si>
    <t>Tsheets</t>
  </si>
  <si>
    <t>AisleBuyer</t>
  </si>
  <si>
    <t>Apps.com</t>
  </si>
  <si>
    <t>FTP Holdings Ltd</t>
  </si>
  <si>
    <t>GoodApril</t>
  </si>
  <si>
    <t>Electronic Clearing House</t>
  </si>
  <si>
    <t>Dallas Innovative Merchant Solutions</t>
  </si>
  <si>
    <t>JNPR</t>
  </si>
  <si>
    <t>Juniper Networks Inc.</t>
  </si>
  <si>
    <t>Mist Systems</t>
  </si>
  <si>
    <t>NetScreen Technologies</t>
  </si>
  <si>
    <t>LPL</t>
  </si>
  <si>
    <t>LPL Financial Holdings Inc.</t>
  </si>
  <si>
    <t>MA</t>
  </si>
  <si>
    <t>Mastercard Inc</t>
  </si>
  <si>
    <t>Transactis</t>
  </si>
  <si>
    <t>Vyze</t>
  </si>
  <si>
    <t>Ethoca</t>
  </si>
  <si>
    <t>Transfast</t>
  </si>
  <si>
    <t>Maestro</t>
  </si>
  <si>
    <t>Cirrus</t>
  </si>
  <si>
    <t>Mondex</t>
  </si>
  <si>
    <t>Marriott International Inc.</t>
  </si>
  <si>
    <t>Marriott</t>
  </si>
  <si>
    <t>Starwood</t>
  </si>
  <si>
    <t>Ritz-Carlton</t>
  </si>
  <si>
    <t>Le Méridien</t>
  </si>
  <si>
    <t>Monster Beverage Corp.</t>
  </si>
  <si>
    <t>Datasense</t>
  </si>
  <si>
    <t>Citus Data</t>
  </si>
  <si>
    <t>FSLogix</t>
  </si>
  <si>
    <t>XOXCO</t>
  </si>
  <si>
    <t>Lobe</t>
  </si>
  <si>
    <t>Bonsai</t>
  </si>
  <si>
    <t>Flipgrid</t>
  </si>
  <si>
    <t>GitHub</t>
  </si>
  <si>
    <t>PlayFab</t>
  </si>
  <si>
    <t>Avere Systems</t>
  </si>
  <si>
    <t>AltspaceVR</t>
  </si>
  <si>
    <t>Cycle Computing</t>
  </si>
  <si>
    <t>Cloudyn</t>
  </si>
  <si>
    <t>Hexadite</t>
  </si>
  <si>
    <t>Microsoft Corp.</t>
  </si>
  <si>
    <t>Navision</t>
  </si>
  <si>
    <t>Visio Corp.</t>
  </si>
  <si>
    <t>aQuantive</t>
  </si>
  <si>
    <t>Skype Technologies</t>
  </si>
  <si>
    <t>Yammer</t>
  </si>
  <si>
    <t>LinkedIn</t>
  </si>
  <si>
    <t>SwiftKey</t>
  </si>
  <si>
    <t>VoloMetrix</t>
  </si>
  <si>
    <t>Adallom</t>
  </si>
  <si>
    <t>Sunrise</t>
  </si>
  <si>
    <t>LiveLoop</t>
  </si>
  <si>
    <t>Xamarin</t>
  </si>
  <si>
    <t>MRVL</t>
  </si>
  <si>
    <t>Marvell Technology</t>
  </si>
  <si>
    <t>Cavium</t>
  </si>
  <si>
    <t>Xelerated</t>
  </si>
  <si>
    <t>Radlan</t>
  </si>
  <si>
    <t>Micron</t>
  </si>
  <si>
    <t>IM Flash</t>
  </si>
  <si>
    <t>Inotera</t>
  </si>
  <si>
    <t>Meda</t>
  </si>
  <si>
    <t>Famy Care</t>
  </si>
  <si>
    <t>NOK</t>
  </si>
  <si>
    <t>Nokia</t>
  </si>
  <si>
    <t>Space Time Insight</t>
  </si>
  <si>
    <t>Unium</t>
  </si>
  <si>
    <t>Comptel</t>
  </si>
  <si>
    <t>Bell Labs</t>
  </si>
  <si>
    <t>Alcatel Mobile</t>
  </si>
  <si>
    <t>Alcatel-Lucent</t>
  </si>
  <si>
    <t>NGP Capital</t>
  </si>
  <si>
    <t>Nuage Networks</t>
  </si>
  <si>
    <t>NetApp Inc.</t>
  </si>
  <si>
    <t>Cognigo</t>
  </si>
  <si>
    <t>StackPointCloud</t>
  </si>
  <si>
    <t>Greenqloud</t>
  </si>
  <si>
    <t>Plexistor</t>
  </si>
  <si>
    <t>SolidFire</t>
  </si>
  <si>
    <t>Riverbed Technology - SteelStore</t>
  </si>
  <si>
    <t>ionGrid</t>
  </si>
  <si>
    <t>Cache IQ</t>
  </si>
  <si>
    <t>Engenio</t>
  </si>
  <si>
    <t>Akorri Networks</t>
  </si>
  <si>
    <t>Bycast</t>
  </si>
  <si>
    <t>Decru B.V.</t>
  </si>
  <si>
    <t>ORCL</t>
  </si>
  <si>
    <t>Oracle</t>
  </si>
  <si>
    <t>Talari Networks</t>
  </si>
  <si>
    <t>DataFox</t>
  </si>
  <si>
    <t>Grapeshot</t>
  </si>
  <si>
    <t>ZENEDGE</t>
  </si>
  <si>
    <t>Aconex</t>
  </si>
  <si>
    <t>Moat</t>
  </si>
  <si>
    <t>Wercker</t>
  </si>
  <si>
    <t>Apiary</t>
  </si>
  <si>
    <t>PeopleSoft</t>
  </si>
  <si>
    <t>Dyn</t>
  </si>
  <si>
    <t>Palerra</t>
  </si>
  <si>
    <t>LogFire</t>
  </si>
  <si>
    <t>Netsuite</t>
  </si>
  <si>
    <t>Opower</t>
  </si>
  <si>
    <t>Textura</t>
  </si>
  <si>
    <t>Crosswise</t>
  </si>
  <si>
    <t>Ravello Systems</t>
  </si>
  <si>
    <t>AddThis</t>
  </si>
  <si>
    <t>StackEngine</t>
  </si>
  <si>
    <t>Maxymiser</t>
  </si>
  <si>
    <t>Datalogix</t>
  </si>
  <si>
    <t>MICROS Systems</t>
  </si>
  <si>
    <t>GreenBytes</t>
  </si>
  <si>
    <t>Responsys</t>
  </si>
  <si>
    <t>BigMachines</t>
  </si>
  <si>
    <t>Vitrue</t>
  </si>
  <si>
    <t>Acme Packet</t>
  </si>
  <si>
    <t>Eloqua</t>
  </si>
  <si>
    <t>Taleo</t>
  </si>
  <si>
    <t>RightNow Technologies</t>
  </si>
  <si>
    <t>Art Technology Group</t>
  </si>
  <si>
    <t>Phase Forward</t>
  </si>
  <si>
    <t>Sun Microsystems</t>
  </si>
  <si>
    <t>RuleBurst Holdings</t>
  </si>
  <si>
    <t>BEA Systems</t>
  </si>
  <si>
    <t>Agile Software</t>
  </si>
  <si>
    <t>Siebel Systems</t>
  </si>
  <si>
    <t>Paychex Inc.</t>
  </si>
  <si>
    <t>Oasis Outsourcing</t>
  </si>
  <si>
    <t>Lessor Group</t>
  </si>
  <si>
    <t>Advance Partners</t>
  </si>
  <si>
    <t>nettime Solutions</t>
  </si>
  <si>
    <t>ExpenseWire</t>
  </si>
  <si>
    <t>Icon Time Systems</t>
  </si>
  <si>
    <t>ePlan Services</t>
  </si>
  <si>
    <t>SurePayroll</t>
  </si>
  <si>
    <t>InterPay</t>
  </si>
  <si>
    <t>Advantage Payroll Services</t>
  </si>
  <si>
    <t>Paychex</t>
  </si>
  <si>
    <t>Paccar Inc.</t>
  </si>
  <si>
    <t>DAF Trucks</t>
  </si>
  <si>
    <t>Leyland Trucks</t>
  </si>
  <si>
    <t>Pepsi-Cola</t>
  </si>
  <si>
    <t>PepsiCo</t>
  </si>
  <si>
    <t>Muscle Milk</t>
  </si>
  <si>
    <t>Health Warrior</t>
  </si>
  <si>
    <t>SodaStream</t>
  </si>
  <si>
    <t>Abbeyflex Limited</t>
  </si>
  <si>
    <t>Beech Limited</t>
  </si>
  <si>
    <t>Beverages, Foods &amp; Service Industries</t>
  </si>
  <si>
    <t>Bishkeksut</t>
  </si>
  <si>
    <t>Bottling Group</t>
  </si>
  <si>
    <t>Qualcomm Inc.</t>
  </si>
  <si>
    <t>Scyfer</t>
  </si>
  <si>
    <t>InnoPath Software</t>
  </si>
  <si>
    <t>Capsule Tech</t>
  </si>
  <si>
    <t>CSR</t>
  </si>
  <si>
    <t>Stonestreet One</t>
  </si>
  <si>
    <t>Euvision Technologies</t>
  </si>
  <si>
    <t>Empowered Careers</t>
  </si>
  <si>
    <t>Wilocity</t>
  </si>
  <si>
    <t>kooaba</t>
  </si>
  <si>
    <t>Sandbridge Technologies</t>
  </si>
  <si>
    <t>Xiam</t>
  </si>
  <si>
    <t>Firethorn</t>
  </si>
  <si>
    <t>ELATA</t>
  </si>
  <si>
    <t>Flarion Technologies</t>
  </si>
  <si>
    <t>Trigenix</t>
  </si>
  <si>
    <t>Sylectus</t>
  </si>
  <si>
    <t>SAP</t>
  </si>
  <si>
    <t>Qualtrics</t>
  </si>
  <si>
    <t>Coresystems</t>
  </si>
  <si>
    <t>CallidusCloud</t>
  </si>
  <si>
    <t>Gigya</t>
  </si>
  <si>
    <t>Abakus</t>
  </si>
  <si>
    <t>PLAT.ONE</t>
  </si>
  <si>
    <t>Altiscale</t>
  </si>
  <si>
    <t>Roambi</t>
  </si>
  <si>
    <t>Concur Technologies</t>
  </si>
  <si>
    <t>OpTier</t>
  </si>
  <si>
    <t>Fieldglass</t>
  </si>
  <si>
    <t>SAP C/4HANA</t>
  </si>
  <si>
    <t>Ariba</t>
  </si>
  <si>
    <t>Sybase</t>
  </si>
  <si>
    <t>Business Object</t>
  </si>
  <si>
    <t>TopTier Software</t>
  </si>
  <si>
    <t>Symantec</t>
  </si>
  <si>
    <t>Appthority</t>
  </si>
  <si>
    <t>Javelin Networks</t>
  </si>
  <si>
    <t>SurfEasy</t>
  </si>
  <si>
    <t>Fireglass</t>
  </si>
  <si>
    <t>LifeLock</t>
  </si>
  <si>
    <t>Blue Coat</t>
  </si>
  <si>
    <t>Luminate</t>
  </si>
  <si>
    <t>TEL</t>
  </si>
  <si>
    <t>TE Connectivity</t>
  </si>
  <si>
    <t>MicroGroup Inc.</t>
  </si>
  <si>
    <t>Creganna</t>
  </si>
  <si>
    <t>AdvancedCath</t>
  </si>
  <si>
    <t>Polamco</t>
  </si>
  <si>
    <t>ACC Telecommunications</t>
  </si>
  <si>
    <t>Sensitive Object</t>
  </si>
  <si>
    <t>Xiamen Delixing Electric Equipment Businesss</t>
  </si>
  <si>
    <t>Metrologic Group GmbH</t>
  </si>
  <si>
    <t>UPC Austria</t>
  </si>
  <si>
    <t>Layer3 TV</t>
  </si>
  <si>
    <t>TSM</t>
  </si>
  <si>
    <t>Taiwan Semiconductor Manufacturing</t>
  </si>
  <si>
    <t>WaferTech</t>
  </si>
  <si>
    <t>Take-Two Interactive</t>
  </si>
  <si>
    <t>Social Point</t>
  </si>
  <si>
    <t>Privite Division</t>
  </si>
  <si>
    <t>Texas Instuments</t>
  </si>
  <si>
    <t>ActSolar</t>
  </si>
  <si>
    <t>Algorex</t>
  </si>
  <si>
    <t>ASIC II Limited</t>
  </si>
  <si>
    <t>Benchmarq Microelectronics Corporation of South Korea</t>
  </si>
  <si>
    <t>Burr-Brown International Holding Corporation</t>
  </si>
  <si>
    <t>Energy Recommerce</t>
  </si>
  <si>
    <t>innoCOMM wireless</t>
  </si>
  <si>
    <t>Mediamatics</t>
  </si>
  <si>
    <t>National Acquisition Sub</t>
  </si>
  <si>
    <t>National Semiconductor</t>
  </si>
  <si>
    <t>Integrated Circuit Designs</t>
  </si>
  <si>
    <t>Republic Airline</t>
  </si>
  <si>
    <t>V</t>
  </si>
  <si>
    <t>Visa</t>
  </si>
  <si>
    <t>Fraedom</t>
  </si>
  <si>
    <t>CyberSource</t>
  </si>
  <si>
    <t>VMW</t>
  </si>
  <si>
    <t>Vmware</t>
  </si>
  <si>
    <t>Bitnami</t>
  </si>
  <si>
    <t>Heptio</t>
  </si>
  <si>
    <t>E8 Security</t>
  </si>
  <si>
    <t>CloudVelox</t>
  </si>
  <si>
    <t>CloudCoreo</t>
  </si>
  <si>
    <t>VeloCloud</t>
  </si>
  <si>
    <t>Apteligent</t>
  </si>
  <si>
    <t>Wavefront</t>
  </si>
  <si>
    <t>Arkin</t>
  </si>
  <si>
    <t>Boxer</t>
  </si>
  <si>
    <t>Nicira Networks</t>
  </si>
  <si>
    <t>TriCipher</t>
  </si>
  <si>
    <t>SpringSource</t>
  </si>
  <si>
    <t>Wanova</t>
  </si>
  <si>
    <t>drugstore.com</t>
  </si>
  <si>
    <t>Farmacias Ahumada</t>
  </si>
  <si>
    <t>Tegile Systems</t>
  </si>
  <si>
    <t>Upthere</t>
  </si>
  <si>
    <t>Stec</t>
  </si>
  <si>
    <t>Amplidata</t>
  </si>
  <si>
    <t>EasyStore Memory Limited</t>
  </si>
  <si>
    <t>Fabrik</t>
  </si>
  <si>
    <t>Fusion-io</t>
  </si>
  <si>
    <t>WIT</t>
  </si>
  <si>
    <t>Wipro</t>
  </si>
  <si>
    <t>WU</t>
  </si>
  <si>
    <t>The Western Union</t>
  </si>
  <si>
    <t>Coins</t>
  </si>
  <si>
    <t>Custom House</t>
  </si>
  <si>
    <t>Agilent Tecnologies</t>
  </si>
  <si>
    <t>Adobe</t>
  </si>
  <si>
    <t>Ubicom</t>
  </si>
  <si>
    <t>Atheros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</si>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</sst>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2"/>
      <color rgb="FF333333"/>
      <name val="Arial"/>
    </font>
    <font>
      <b/>
      <sz val="11"/>
      <color rgb="FF222222"/>
      <name val="Arial"/>
    </font>
    <font>
      <b/>
      <sz val="11"/>
      <color rgb="FF222222"/>
      <name val="Sans-serif"/>
    </font>
    <font>
      <u/>
      <sz val="11"/>
      <color rgb="FF0B0080"/>
      <name val="Sans-serif"/>
    </font>
    <font>
      <u/>
      <sz val="10"/>
      <color rgb="FF0000FF"/>
      <name val="Arial"/>
    </font>
    <font>
      <i/>
      <sz val="11"/>
      <color rgb="FF0B0080"/>
      <name val="Sans-serif"/>
    </font>
    <font>
      <sz val="10"/>
      <name val="Arial"/>
    </font>
    <font>
      <u/>
      <sz val="10"/>
      <color rgb="FF0000FF"/>
      <name val="Arial"/>
    </font>
    <font>
      <u/>
      <sz val="11"/>
      <color rgb="FF333333"/>
      <name val="Arial"/>
    </font>
    <font>
      <u/>
      <sz val="11"/>
      <color rgb="FF333333"/>
      <name val="Arial"/>
    </font>
    <font>
      <u/>
      <sz val="11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333333"/>
      <name val="Arial"/>
    </font>
    <font>
      <u/>
      <sz val="10"/>
      <color rgb="FF0000FF"/>
      <name val="Arial"/>
    </font>
    <font>
      <sz val="11"/>
      <color rgb="FF333333"/>
      <name val="Arial"/>
    </font>
    <font>
      <sz val="10"/>
      <color rgb="FF000000"/>
      <name val="Roboto"/>
    </font>
    <font>
      <sz val="12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222222"/>
      <name val="Arial"/>
      <family val="2"/>
    </font>
    <font>
      <sz val="10"/>
      <color rgb="FF1A1A1A"/>
      <name val="Arial"/>
      <family val="2"/>
    </font>
    <font>
      <sz val="10"/>
      <color rgb="FF2B2E3B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EFFFF"/>
        <bgColor rgb="FFFEFFF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/>
    <xf numFmtId="0" fontId="1" fillId="4" borderId="0" xfId="0" applyFont="1" applyFill="1"/>
    <xf numFmtId="0" fontId="7" fillId="0" borderId="0" xfId="0" applyFont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6" borderId="0" xfId="0" applyFont="1" applyFill="1" applyAlignment="1"/>
    <xf numFmtId="0" fontId="12" fillId="6" borderId="0" xfId="0" applyFont="1" applyFill="1"/>
    <xf numFmtId="0" fontId="9" fillId="7" borderId="0" xfId="0" applyFont="1" applyFill="1" applyAlignment="1"/>
    <xf numFmtId="0" fontId="13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6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17" fillId="9" borderId="0" xfId="0" applyFont="1" applyFill="1" applyAlignment="1"/>
    <xf numFmtId="0" fontId="1" fillId="9" borderId="0" xfId="0" applyFont="1" applyFill="1"/>
    <xf numFmtId="0" fontId="18" fillId="9" borderId="0" xfId="0" applyFont="1" applyFill="1" applyAlignment="1"/>
    <xf numFmtId="0" fontId="1" fillId="2" borderId="0" xfId="0" applyFont="1" applyFill="1" applyAlignment="1"/>
    <xf numFmtId="0" fontId="19" fillId="2" borderId="0" xfId="0" applyFont="1" applyFill="1" applyAlignment="1"/>
    <xf numFmtId="0" fontId="20" fillId="0" borderId="0" xfId="0" applyFont="1" applyAlignment="1"/>
    <xf numFmtId="0" fontId="21" fillId="10" borderId="0" xfId="0" applyFont="1" applyFill="1" applyAlignment="1"/>
    <xf numFmtId="0" fontId="19" fillId="2" borderId="0" xfId="0" applyFont="1" applyFill="1" applyAlignment="1"/>
    <xf numFmtId="0" fontId="18" fillId="6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8" fillId="6" borderId="0" xfId="0" applyFont="1" applyFill="1" applyAlignment="1"/>
    <xf numFmtId="0" fontId="18" fillId="6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3" xfId="0" applyFont="1" applyBorder="1" applyAlignment="1"/>
    <xf numFmtId="0" fontId="1" fillId="0" borderId="0" xfId="0" applyFont="1" applyBorder="1" applyAlignment="1"/>
    <xf numFmtId="0" fontId="9" fillId="0" borderId="4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9" fillId="0" borderId="6" xfId="0" applyFont="1" applyBorder="1" applyAlignment="1"/>
    <xf numFmtId="0" fontId="0" fillId="0" borderId="0" xfId="0" applyFont="1" applyAlignment="1"/>
    <xf numFmtId="0" fontId="23" fillId="0" borderId="0" xfId="0" applyFont="1" applyAlignment="1"/>
    <xf numFmtId="0" fontId="23" fillId="0" borderId="4" xfId="0" applyFont="1" applyBorder="1" applyAlignment="1"/>
    <xf numFmtId="0" fontId="23" fillId="0" borderId="3" xfId="0" applyFont="1" applyBorder="1" applyAlignment="1"/>
    <xf numFmtId="0" fontId="24" fillId="0" borderId="4" xfId="0" applyFont="1" applyBorder="1" applyAlignment="1"/>
    <xf numFmtId="0" fontId="22" fillId="0" borderId="3" xfId="0" applyFont="1" applyBorder="1" applyAlignment="1"/>
    <xf numFmtId="0" fontId="22" fillId="0" borderId="0" xfId="0" applyFont="1" applyAlignment="1"/>
    <xf numFmtId="0" fontId="25" fillId="0" borderId="0" xfId="0" applyFont="1" applyAlignment="1"/>
    <xf numFmtId="0" fontId="25" fillId="0" borderId="4" xfId="0" applyFont="1" applyBorder="1" applyAlignment="1"/>
    <xf numFmtId="0" fontId="23" fillId="0" borderId="0" xfId="0" applyFont="1" applyBorder="1" applyAlignment="1"/>
    <xf numFmtId="0" fontId="0" fillId="0" borderId="0" xfId="0" applyFont="1" applyAlignment="1"/>
    <xf numFmtId="0" fontId="26" fillId="0" borderId="0" xfId="0" applyFont="1" applyAlignment="1"/>
    <xf numFmtId="0" fontId="26" fillId="0" borderId="4" xfId="0" applyFont="1" applyBorder="1" applyAlignment="1"/>
    <xf numFmtId="0" fontId="23" fillId="0" borderId="0" xfId="0" applyFont="1" applyFill="1" applyBorder="1" applyAlignment="1"/>
    <xf numFmtId="0" fontId="27" fillId="0" borderId="0" xfId="0" applyFont="1" applyAlignment="1"/>
    <xf numFmtId="0" fontId="27" fillId="0" borderId="4" xfId="0" applyFont="1" applyBorder="1" applyAlignment="1"/>
    <xf numFmtId="0" fontId="0" fillId="0" borderId="0" xfId="0" applyFill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ss.cnn.com/rss/money_pf.rss?fmt=xml" TargetMode="External"/><Relationship Id="rId671" Type="http://schemas.openxmlformats.org/officeDocument/2006/relationships/hyperlink" Target="http://www.latimes.com/entertainment/envelope/cotown/rss2.0.xml" TargetMode="External"/><Relationship Id="rId769" Type="http://schemas.openxmlformats.org/officeDocument/2006/relationships/hyperlink" Target="http://feeds.washingtonpost.com/rss/rss_dc-sports-bog" TargetMode="External"/><Relationship Id="rId21" Type="http://schemas.openxmlformats.org/officeDocument/2006/relationships/hyperlink" Target="http://www.joc.com/rssfeed/8919" TargetMode="External"/><Relationship Id="rId324" Type="http://schemas.openxmlformats.org/officeDocument/2006/relationships/hyperlink" Target="https://feed.businesswire.com/rss/home/?rss=G1QFDERJXkJeGFNSWw==" TargetMode="External"/><Relationship Id="rId531" Type="http://schemas.openxmlformats.org/officeDocument/2006/relationships/hyperlink" Target="https://www.nytimes.com/services/xml/rss/nyt/Baseball.xml" TargetMode="External"/><Relationship Id="rId629" Type="http://schemas.openxmlformats.org/officeDocument/2006/relationships/hyperlink" Target="https://nypost.com/sports/feed/" TargetMode="External"/><Relationship Id="rId170" Type="http://schemas.openxmlformats.org/officeDocument/2006/relationships/hyperlink" Target="https://feed.businesswire.com/rss/home/?rss=G1QFDERJXkJeGVpXVQ==" TargetMode="External"/><Relationship Id="rId836" Type="http://schemas.openxmlformats.org/officeDocument/2006/relationships/hyperlink" Target="https://www.huffingtonpost.com/section/teen/feed" TargetMode="External"/><Relationship Id="rId268" Type="http://schemas.openxmlformats.org/officeDocument/2006/relationships/hyperlink" Target="https://feed.businesswire.com/rss/home/?rss=G1QFDERJXkJeGFNTWw==" TargetMode="External"/><Relationship Id="rId475" Type="http://schemas.openxmlformats.org/officeDocument/2006/relationships/hyperlink" Target="http://rssfeeds.usatoday.com/UsatodaycomSports-TopStories&amp;x=1" TargetMode="External"/><Relationship Id="rId682" Type="http://schemas.openxmlformats.org/officeDocument/2006/relationships/hyperlink" Target="http://www.latimes.com/science/rss2.0.xml" TargetMode="External"/><Relationship Id="rId32" Type="http://schemas.openxmlformats.org/officeDocument/2006/relationships/hyperlink" Target="http://www.joc.com/rssfeed/8903" TargetMode="External"/><Relationship Id="rId128" Type="http://schemas.openxmlformats.org/officeDocument/2006/relationships/hyperlink" Target="http://feeds.bizjournals.com/bizj_losangeles?fmt=xml" TargetMode="External"/><Relationship Id="rId335" Type="http://schemas.openxmlformats.org/officeDocument/2006/relationships/hyperlink" Target="https://feed.businesswire.com/rss/home/?rss=G1QFDERJXkJeGVpSWw==" TargetMode="External"/><Relationship Id="rId542" Type="http://schemas.openxmlformats.org/officeDocument/2006/relationships/hyperlink" Target="https://www.nytimes.com/services/xml/rss/nyt/Environment.xml" TargetMode="External"/><Relationship Id="rId181" Type="http://schemas.openxmlformats.org/officeDocument/2006/relationships/hyperlink" Target="https://feed.businesswire.com/rss/home/?rss=G1QFDERJXkJeGVpWVA==" TargetMode="External"/><Relationship Id="rId402" Type="http://schemas.openxmlformats.org/officeDocument/2006/relationships/hyperlink" Target="http://articlefeeds.nasdaq.com/nasdaq/categories?category=Basics?fmt=xml" TargetMode="External"/><Relationship Id="rId847" Type="http://schemas.openxmlformats.org/officeDocument/2006/relationships/hyperlink" Target="http://feeds.reuters.com/reuters/businessNews?fmt=xml" TargetMode="External"/><Relationship Id="rId279" Type="http://schemas.openxmlformats.org/officeDocument/2006/relationships/hyperlink" Target="https://feed.businesswire.com/rss/home/?rss=G1QFDERJXkJeGVpTWA==" TargetMode="External"/><Relationship Id="rId486" Type="http://schemas.openxmlformats.org/officeDocument/2006/relationships/hyperlink" Target="http://rssfeeds.usatoday.com/UsatodayTennis-TopStories&amp;x=1" TargetMode="External"/><Relationship Id="rId693" Type="http://schemas.openxmlformats.org/officeDocument/2006/relationships/hyperlink" Target="http://www.latimes.com/world/worldnow/rss2.0.xml" TargetMode="External"/><Relationship Id="rId707" Type="http://schemas.openxmlformats.org/officeDocument/2006/relationships/hyperlink" Target="http://www.latimes.com/local/readers-rep/rss2.0.xml" TargetMode="External"/><Relationship Id="rId43" Type="http://schemas.openxmlformats.org/officeDocument/2006/relationships/hyperlink" Target="http://www.joc.com/rssfeed/8915" TargetMode="External"/><Relationship Id="rId139" Type="http://schemas.openxmlformats.org/officeDocument/2006/relationships/hyperlink" Target="http://feeds.bizjournals.com/industry_22?fmt=xml" TargetMode="External"/><Relationship Id="rId346" Type="http://schemas.openxmlformats.org/officeDocument/2006/relationships/hyperlink" Target="https://feed.businesswire.com/rss/home/?rss=G1QFDERJXkJeGVtQXQ==" TargetMode="External"/><Relationship Id="rId553" Type="http://schemas.openxmlformats.org/officeDocument/2006/relationships/hyperlink" Target="https://www.nytimes.com/services/xml/rss/nyt/Movies.xml" TargetMode="External"/><Relationship Id="rId760" Type="http://schemas.openxmlformats.org/officeDocument/2006/relationships/hyperlink" Target="http://feeds.washingtonpost.com/rss/local" TargetMode="External"/><Relationship Id="rId192" Type="http://schemas.openxmlformats.org/officeDocument/2006/relationships/hyperlink" Target="https://feed.businesswire.com/rss/home/?rss=G1QFDERJXkJeGVpZWQ==" TargetMode="External"/><Relationship Id="rId206" Type="http://schemas.openxmlformats.org/officeDocument/2006/relationships/hyperlink" Target="https://feed.businesswire.com/rss/home/?rss=G1QFDERJXkJeEVlWWw==" TargetMode="External"/><Relationship Id="rId413" Type="http://schemas.openxmlformats.org/officeDocument/2006/relationships/hyperlink" Target="http://articlefeeds.nasdaq.com/nasdaq/categories?category=Banking+and+Loans?fmt=xml" TargetMode="External"/><Relationship Id="rId858" Type="http://schemas.openxmlformats.org/officeDocument/2006/relationships/hyperlink" Target="http://feeds.reuters.com/reuters/scienceNews?fmt=xml" TargetMode="External"/><Relationship Id="rId497" Type="http://schemas.openxmlformats.org/officeDocument/2006/relationships/hyperlink" Target="http://rssfeeds.usatoday.com/UsatodaycomMoney-TopStories&amp;x=1" TargetMode="External"/><Relationship Id="rId620" Type="http://schemas.openxmlformats.org/officeDocument/2006/relationships/hyperlink" Target="https://www.nytimes.com/services/xml/rss/nyt/MostViewed.xml" TargetMode="External"/><Relationship Id="rId718" Type="http://schemas.openxmlformats.org/officeDocument/2006/relationships/hyperlink" Target="http://www.latimes.com/travel/california/rss2.0.xml" TargetMode="External"/><Relationship Id="rId357" Type="http://schemas.openxmlformats.org/officeDocument/2006/relationships/hyperlink" Target="https://feed.businesswire.com/rss/home/?rss=G1QFDERJXkJeEVlZWQ==" TargetMode="External"/><Relationship Id="rId54" Type="http://schemas.openxmlformats.org/officeDocument/2006/relationships/hyperlink" Target="http://www.joc.com/rssfeed/8909" TargetMode="External"/><Relationship Id="rId217" Type="http://schemas.openxmlformats.org/officeDocument/2006/relationships/hyperlink" Target="https://feed.businesswire.com/rss/home/?rss=G1QFDERJXkJeGFNUWQ==" TargetMode="External"/><Relationship Id="rId564" Type="http://schemas.openxmlformats.org/officeDocument/2006/relationships/hyperlink" Target="http://parenting.blogs.nytimes.com/feed/" TargetMode="External"/><Relationship Id="rId771" Type="http://schemas.openxmlformats.org/officeDocument/2006/relationships/hyperlink" Target="http://feeds.washingtonpost.com/rss/rss_terrapins-insider" TargetMode="External"/><Relationship Id="rId424" Type="http://schemas.openxmlformats.org/officeDocument/2006/relationships/hyperlink" Target="http://articlefeeds.nasdaq.com/nasdaq/categories?category=Travel+and+Lifestyle?fmt=xml" TargetMode="External"/><Relationship Id="rId631" Type="http://schemas.openxmlformats.org/officeDocument/2006/relationships/hyperlink" Target="https://nypost.com/opinion/feed/" TargetMode="External"/><Relationship Id="rId729" Type="http://schemas.openxmlformats.org/officeDocument/2006/relationships/hyperlink" Target="http://www.latimes.com/local/harbor/rss2.0.xml" TargetMode="External"/><Relationship Id="rId270" Type="http://schemas.openxmlformats.org/officeDocument/2006/relationships/hyperlink" Target="https://feed.businesswire.com/rss/home/?rss=G1QFDERJXkJeGVpQXg==" TargetMode="External"/><Relationship Id="rId65" Type="http://schemas.openxmlformats.org/officeDocument/2006/relationships/hyperlink" Target="http://www.joc.com/rssfeed/8936" TargetMode="External"/><Relationship Id="rId130" Type="http://schemas.openxmlformats.org/officeDocument/2006/relationships/hyperlink" Target="http://feeds.bizjournals.com/industry_20?fmt=xml" TargetMode="External"/><Relationship Id="rId368" Type="http://schemas.openxmlformats.org/officeDocument/2006/relationships/hyperlink" Target="http://feed.businesswire.com/rss/home/?rss=G1QFDERJXkJeGVtYXw==" TargetMode="External"/><Relationship Id="rId575" Type="http://schemas.openxmlformats.org/officeDocument/2006/relationships/hyperlink" Target="http://topics.nytimes.com/top/opinion/editorialsandoped/oped/columnists/gailcollins/index.html?rss=1" TargetMode="External"/><Relationship Id="rId782" Type="http://schemas.openxmlformats.org/officeDocument/2006/relationships/hyperlink" Target="http://feeds.washingtonpost.com/rss/business" TargetMode="External"/><Relationship Id="rId228" Type="http://schemas.openxmlformats.org/officeDocument/2006/relationships/hyperlink" Target="https://feed.businesswire.com/rss/home/?rss=G1QFDERJXkJeGFNXXg==" TargetMode="External"/><Relationship Id="rId435" Type="http://schemas.openxmlformats.org/officeDocument/2006/relationships/hyperlink" Target="http://rssfeeds.usatoday.com/UsatodaycomWashington-TopStories" TargetMode="External"/><Relationship Id="rId642" Type="http://schemas.openxmlformats.org/officeDocument/2006/relationships/hyperlink" Target="http://www.latimes.com/local/neighborhoods/rss2.0.xml" TargetMode="External"/><Relationship Id="rId281" Type="http://schemas.openxmlformats.org/officeDocument/2006/relationships/hyperlink" Target="https://feed.businesswire.com/rss/home/?rss=G1QFDERJXkJeGVpTVA==" TargetMode="External"/><Relationship Id="rId337" Type="http://schemas.openxmlformats.org/officeDocument/2006/relationships/hyperlink" Target="https://feed.businesswire.com/rss/home/?rss=G1QFDERJXkJeGVpSWg==" TargetMode="External"/><Relationship Id="rId502" Type="http://schemas.openxmlformats.org/officeDocument/2006/relationships/hyperlink" Target="http://rssfeeds.usatoday.com/UsatodaycomTravel-TopStories&amp;x=1" TargetMode="External"/><Relationship Id="rId34" Type="http://schemas.openxmlformats.org/officeDocument/2006/relationships/hyperlink" Target="http://www.joc.com/rssfeed/8888" TargetMode="External"/><Relationship Id="rId76" Type="http://schemas.openxmlformats.org/officeDocument/2006/relationships/hyperlink" Target="http://www.joc.com/rssfeed/8976" TargetMode="External"/><Relationship Id="rId141" Type="http://schemas.openxmlformats.org/officeDocument/2006/relationships/hyperlink" Target="http://feeds.bizjournals.com/industry_23?fmt=xml" TargetMode="External"/><Relationship Id="rId379" Type="http://schemas.openxmlformats.org/officeDocument/2006/relationships/hyperlink" Target="http://feed.businesswire.com/rss/home/?rss=G1QFDERJXkJeEF9YXA==" TargetMode="External"/><Relationship Id="rId544" Type="http://schemas.openxmlformats.org/officeDocument/2006/relationships/hyperlink" Target="https://www.nytimes.com/services/xml/rss/nyt/Health.xml" TargetMode="External"/><Relationship Id="rId586" Type="http://schemas.openxmlformats.org/officeDocument/2006/relationships/hyperlink" Target="http://opinionator.blogs.nytimes.com/category/dick-cavett/feed/" TargetMode="External"/><Relationship Id="rId751" Type="http://schemas.openxmlformats.org/officeDocument/2006/relationships/hyperlink" Target="http://feeds.washingtonpost.com/rss/rss_book-party" TargetMode="External"/><Relationship Id="rId793" Type="http://schemas.openxmlformats.org/officeDocument/2006/relationships/hyperlink" Target="http://www.startribune.com/local/index.rss2" TargetMode="External"/><Relationship Id="rId807" Type="http://schemas.openxmlformats.org/officeDocument/2006/relationships/hyperlink" Target="https://www.huffingtonpost.com/section/comedy/feed" TargetMode="External"/><Relationship Id="rId849" Type="http://schemas.openxmlformats.org/officeDocument/2006/relationships/hyperlink" Target="http://feeds.reuters.com/reuters/entertainment?fmt=xml" TargetMode="External"/><Relationship Id="rId7" Type="http://schemas.openxmlformats.org/officeDocument/2006/relationships/hyperlink" Target="http://feeds2.feedburner.com/EconomyRss?fmt=xml" TargetMode="External"/><Relationship Id="rId183" Type="http://schemas.openxmlformats.org/officeDocument/2006/relationships/hyperlink" Target="https://feed.businesswire.com/rss/home/?rss=G1QFDERJXkJeGVtSXw==" TargetMode="External"/><Relationship Id="rId239" Type="http://schemas.openxmlformats.org/officeDocument/2006/relationships/hyperlink" Target="https://feed.businesswire.com/rss/home/?rss=G1QFDERJXkJeGFNWWQ==" TargetMode="External"/><Relationship Id="rId390" Type="http://schemas.openxmlformats.org/officeDocument/2006/relationships/hyperlink" Target="http://feed.businesswire.com/rss/home/?rss=G1QFDERJXkJeGVtXWA==" TargetMode="External"/><Relationship Id="rId404" Type="http://schemas.openxmlformats.org/officeDocument/2006/relationships/hyperlink" Target="http://articlefeeds.nasdaq.com/nasdaq/categories?category=Commodities?fmt=xml" TargetMode="External"/><Relationship Id="rId446" Type="http://schemas.openxmlformats.org/officeDocument/2006/relationships/hyperlink" Target="http://rssfeeds.usatoday.com/UsatodaycomCollegeMensBasketball-TopStories" TargetMode="External"/><Relationship Id="rId611" Type="http://schemas.openxmlformats.org/officeDocument/2006/relationships/hyperlink" Target="https://www.nytimes.com/services/xml/rss/nyt/JobMarket.xml" TargetMode="External"/><Relationship Id="rId653" Type="http://schemas.openxmlformats.org/officeDocument/2006/relationships/hyperlink" Target="http://www.latimes.com/sports/kings/rss2.0.xml" TargetMode="External"/><Relationship Id="rId250" Type="http://schemas.openxmlformats.org/officeDocument/2006/relationships/hyperlink" Target="https://feed.businesswire.com/rss/home/?rss=G1QFDERJXkJeGFNZWA==" TargetMode="External"/><Relationship Id="rId292" Type="http://schemas.openxmlformats.org/officeDocument/2006/relationships/hyperlink" Target="https://feed.businesswire.com/rss/home/?rss=G1QFDERJXkJeGVpYXg==" TargetMode="External"/><Relationship Id="rId306" Type="http://schemas.openxmlformats.org/officeDocument/2006/relationships/hyperlink" Target="https://feed.businesswire.com/rss/home/?rss=G1QFDERJXkJeGVtUWg==" TargetMode="External"/><Relationship Id="rId488" Type="http://schemas.openxmlformats.org/officeDocument/2006/relationships/hyperlink" Target="http://rssfeeds.usatoday.com/UsatodaycomOlympicsCoverage-TopStories&amp;x=1" TargetMode="External"/><Relationship Id="rId695" Type="http://schemas.openxmlformats.org/officeDocument/2006/relationships/hyperlink" Target="http://www.latimes.com/business/autos/rss2.0.xml" TargetMode="External"/><Relationship Id="rId709" Type="http://schemas.openxmlformats.org/officeDocument/2006/relationships/hyperlink" Target="http://www.latimes.com/opinion/opinion-la/rss2.0.xml" TargetMode="External"/><Relationship Id="rId860" Type="http://schemas.openxmlformats.org/officeDocument/2006/relationships/hyperlink" Target="http://feeds.reuters.com/reuters/technologyNews?fmt=xml" TargetMode="External"/><Relationship Id="rId45" Type="http://schemas.openxmlformats.org/officeDocument/2006/relationships/hyperlink" Target="http://www.joc.com/rssfeed/8895" TargetMode="External"/><Relationship Id="rId87" Type="http://schemas.openxmlformats.org/officeDocument/2006/relationships/hyperlink" Target="http://www.joc.com/rssfeed/10600" TargetMode="External"/><Relationship Id="rId110" Type="http://schemas.openxmlformats.org/officeDocument/2006/relationships/hyperlink" Target="http://rss.cnn.com/rss/money_news_international.rss?fmt=xml" TargetMode="External"/><Relationship Id="rId348" Type="http://schemas.openxmlformats.org/officeDocument/2006/relationships/hyperlink" Target="https://feed.businesswire.com/rss/home/?rss=G1QFDERJXkJeGVtQXg==" TargetMode="External"/><Relationship Id="rId513" Type="http://schemas.openxmlformats.org/officeDocument/2006/relationships/hyperlink" Target="https://www.nytimes.com/services/xml/rss/nyt/US.xml" TargetMode="External"/><Relationship Id="rId555" Type="http://schemas.openxmlformats.org/officeDocument/2006/relationships/hyperlink" Target="https://www.nytimes.com/services/xml/rss/nyt/Television.xml" TargetMode="External"/><Relationship Id="rId597" Type="http://schemas.openxmlformats.org/officeDocument/2006/relationships/hyperlink" Target="http://opinionator.blogs.nytimes.com/category/disunion/feed/" TargetMode="External"/><Relationship Id="rId720" Type="http://schemas.openxmlformats.org/officeDocument/2006/relationships/hyperlink" Target="http://www.latimes.com/travel/lasvegas/rss2.0.xml" TargetMode="External"/><Relationship Id="rId762" Type="http://schemas.openxmlformats.org/officeDocument/2006/relationships/hyperlink" Target="http://feeds.washingtonpost.com/rss/rss_capital-weather-gang" TargetMode="External"/><Relationship Id="rId818" Type="http://schemas.openxmlformats.org/officeDocument/2006/relationships/hyperlink" Target="https://www.huffingtonpost.com/section/huffpost-personal/feed" TargetMode="External"/><Relationship Id="rId152" Type="http://schemas.openxmlformats.org/officeDocument/2006/relationships/hyperlink" Target="https://feed.businesswire.com/rss/home/?rss=G1QFDERJXkJeGFNRXQ==" TargetMode="External"/><Relationship Id="rId194" Type="http://schemas.openxmlformats.org/officeDocument/2006/relationships/hyperlink" Target="https://feed.businesswire.com/rss/home/?rss=G1QFDERJXkJeEFpQXA==" TargetMode="External"/><Relationship Id="rId208" Type="http://schemas.openxmlformats.org/officeDocument/2006/relationships/hyperlink" Target="https://feed.businesswire.com/rss/home/?rss=G1QFDERJXkJeGFNVWQ==" TargetMode="External"/><Relationship Id="rId415" Type="http://schemas.openxmlformats.org/officeDocument/2006/relationships/hyperlink" Target="http://articlefeeds.nasdaq.com/nasdaq/categories?category=Credit+and+Debt?fmt=xml" TargetMode="External"/><Relationship Id="rId457" Type="http://schemas.openxmlformats.org/officeDocument/2006/relationships/hyperlink" Target="http://rssfeeds.usatoday.com/UsatodaycomMusic-TopStories" TargetMode="External"/><Relationship Id="rId622" Type="http://schemas.openxmlformats.org/officeDocument/2006/relationships/hyperlink" Target="http://topics.nytimes.com/top/opinion/editorialsandoped/oped/contributors/index.html?rss=1" TargetMode="External"/><Relationship Id="rId261" Type="http://schemas.openxmlformats.org/officeDocument/2006/relationships/hyperlink" Target="https://feed.businesswire.com/rss/home/?rss=G1QFDERJXkJeEFpQWw==" TargetMode="External"/><Relationship Id="rId499" Type="http://schemas.openxmlformats.org/officeDocument/2006/relationships/hyperlink" Target="http://rssfeeds.usatoday.com/usatoday-TechTopStories&amp;x=1" TargetMode="External"/><Relationship Id="rId664" Type="http://schemas.openxmlformats.org/officeDocument/2006/relationships/hyperlink" Target="http://www.latimes.com/entertainment/arts/rss2.0.xml" TargetMode="External"/><Relationship Id="rId14" Type="http://schemas.openxmlformats.org/officeDocument/2006/relationships/hyperlink" Target="http://www.joc.com/rssfeed/8876" TargetMode="External"/><Relationship Id="rId56" Type="http://schemas.openxmlformats.org/officeDocument/2006/relationships/hyperlink" Target="http://www.joc.com/rssfeed/8987" TargetMode="External"/><Relationship Id="rId317" Type="http://schemas.openxmlformats.org/officeDocument/2006/relationships/hyperlink" Target="https://feed.businesswire.com/rss/home/?rss=G1QFDERJXkJeGFNQVA==" TargetMode="External"/><Relationship Id="rId359" Type="http://schemas.openxmlformats.org/officeDocument/2006/relationships/hyperlink" Target="https://feed.businesswire.com/rss/home/?rss=G1QFDERJXkJeGVtTWA==" TargetMode="External"/><Relationship Id="rId524" Type="http://schemas.openxmlformats.org/officeDocument/2006/relationships/hyperlink" Target="https://www.nytimes.com/services/xml/rss/nyt/Dealbook.xml" TargetMode="External"/><Relationship Id="rId566" Type="http://schemas.openxmlformats.org/officeDocument/2006/relationships/hyperlink" Target="http://topics.nytimes.com/top/features/travel/columns/frugal_traveler/index.html?rss=1" TargetMode="External"/><Relationship Id="rId731" Type="http://schemas.openxmlformats.org/officeDocument/2006/relationships/hyperlink" Target="http://www.latimes.com/local/northeast-la/rss2.0.xml" TargetMode="External"/><Relationship Id="rId773" Type="http://schemas.openxmlformats.org/officeDocument/2006/relationships/hyperlink" Target="http://feeds.washingtonpost.com/rss/rss_capitals-insider" TargetMode="External"/><Relationship Id="rId98" Type="http://schemas.openxmlformats.org/officeDocument/2006/relationships/hyperlink" Target="http://www.wsj.com/xml/rss/3_7041.xml" TargetMode="External"/><Relationship Id="rId121" Type="http://schemas.openxmlformats.org/officeDocument/2006/relationships/hyperlink" Target="http://rss.cnn.com/rss/money_pf_insurance.rss?fmt=xml" TargetMode="External"/><Relationship Id="rId163" Type="http://schemas.openxmlformats.org/officeDocument/2006/relationships/hyperlink" Target="https://feed.businesswire.com/rss/home/?rss=G1QFDERJXkJeGVpXXw==" TargetMode="External"/><Relationship Id="rId219" Type="http://schemas.openxmlformats.org/officeDocument/2006/relationships/hyperlink" Target="https://feed.businesswire.com/rss/home/?rss=G1QFDERJXkJeGFNUWw==" TargetMode="External"/><Relationship Id="rId370" Type="http://schemas.openxmlformats.org/officeDocument/2006/relationships/hyperlink" Target="http://feed.businesswire.com/rss/home/?rss=G1QFDERJXkJeGVtYXg==" TargetMode="External"/><Relationship Id="rId426" Type="http://schemas.openxmlformats.org/officeDocument/2006/relationships/hyperlink" Target="http://articlefeeds.nasdaq.com/nasdaq/authors?author=ted-allrich?fmt=xml" TargetMode="External"/><Relationship Id="rId633" Type="http://schemas.openxmlformats.org/officeDocument/2006/relationships/hyperlink" Target="https://nypost.com/fashion/feed/" TargetMode="External"/><Relationship Id="rId829" Type="http://schemas.openxmlformats.org/officeDocument/2006/relationships/hyperlink" Target="https://www.huffingtonpost.com/section/relationships/feed" TargetMode="External"/><Relationship Id="rId230" Type="http://schemas.openxmlformats.org/officeDocument/2006/relationships/hyperlink" Target="https://feed.businesswire.com/rss/home/?rss=G1QFDERJXkJeGFNXWA==" TargetMode="External"/><Relationship Id="rId468" Type="http://schemas.openxmlformats.org/officeDocument/2006/relationships/hyperlink" Target="http://rssfeeds.usatoday.com/TP-TheCruiseLog" TargetMode="External"/><Relationship Id="rId675" Type="http://schemas.openxmlformats.org/officeDocument/2006/relationships/hyperlink" Target="http://www.latimes.com/books/jacketcopy/rss2.0.xml" TargetMode="External"/><Relationship Id="rId840" Type="http://schemas.openxmlformats.org/officeDocument/2006/relationships/hyperlink" Target="https://www.huffingtonpost.com/section/weddings/feed" TargetMode="External"/><Relationship Id="rId25" Type="http://schemas.openxmlformats.org/officeDocument/2006/relationships/hyperlink" Target="http://www.joc.com/rssfeed/8979" TargetMode="External"/><Relationship Id="rId67" Type="http://schemas.openxmlformats.org/officeDocument/2006/relationships/hyperlink" Target="http://www.joc.com/rssfeed/10611" TargetMode="External"/><Relationship Id="rId272" Type="http://schemas.openxmlformats.org/officeDocument/2006/relationships/hyperlink" Target="https://feed.businesswire.com/rss/home/?rss=G1QFDERJXkJeGVpQWw==" TargetMode="External"/><Relationship Id="rId328" Type="http://schemas.openxmlformats.org/officeDocument/2006/relationships/hyperlink" Target="https://feed.businesswire.com/rss/home/?rss=G1QFDERJXkJeGVpTVQ==" TargetMode="External"/><Relationship Id="rId535" Type="http://schemas.openxmlformats.org/officeDocument/2006/relationships/hyperlink" Target="https://www.nytimes.com/services/xml/rss/nyt/Hockey.xml" TargetMode="External"/><Relationship Id="rId577" Type="http://schemas.openxmlformats.org/officeDocument/2006/relationships/hyperlink" Target="http://topics.nytimes.com/top/opinion/editorialsandoped/oped/columnists/maureendowd/index.html?rss=1" TargetMode="External"/><Relationship Id="rId700" Type="http://schemas.openxmlformats.org/officeDocument/2006/relationships/hyperlink" Target="http://www.latimes.com/entertainment/envelope/cotown/rss2.0.xml" TargetMode="External"/><Relationship Id="rId742" Type="http://schemas.openxmlformats.org/officeDocument/2006/relationships/hyperlink" Target="http://feeds.washingtonpost.com/rss/politics" TargetMode="External"/><Relationship Id="rId132" Type="http://schemas.openxmlformats.org/officeDocument/2006/relationships/hyperlink" Target="http://feeds.bizjournals.com/industry_11?fmt=xml" TargetMode="External"/><Relationship Id="rId174" Type="http://schemas.openxmlformats.org/officeDocument/2006/relationships/hyperlink" Target="https://feed.businesswire.com/rss/home/?rss=G1QFDERJXkJeGVpWXg==" TargetMode="External"/><Relationship Id="rId381" Type="http://schemas.openxmlformats.org/officeDocument/2006/relationships/hyperlink" Target="http://feed.businesswire.com/rss/home/?rss=G1QFDERJXkJeEFtRXA==" TargetMode="External"/><Relationship Id="rId602" Type="http://schemas.openxmlformats.org/officeDocument/2006/relationships/hyperlink" Target="http://opinionator.blogs.nytimes.com/category/schooling/feed/" TargetMode="External"/><Relationship Id="rId784" Type="http://schemas.openxmlformats.org/officeDocument/2006/relationships/hyperlink" Target="http://feeds.washingtonpost.com/rss/blogs/rss_the-switch" TargetMode="External"/><Relationship Id="rId241" Type="http://schemas.openxmlformats.org/officeDocument/2006/relationships/hyperlink" Target="https://feed.businesswire.com/rss/home/?rss=G1QFDERJXkJeGFNWWg==" TargetMode="External"/><Relationship Id="rId437" Type="http://schemas.openxmlformats.org/officeDocument/2006/relationships/hyperlink" Target="http://rssfeeds.usatoday.com/News-Opinion" TargetMode="External"/><Relationship Id="rId479" Type="http://schemas.openxmlformats.org/officeDocument/2006/relationships/hyperlink" Target="http://rssfeeds.usatoday.com/UsatodaycomNba-TopStories&amp;x=1" TargetMode="External"/><Relationship Id="rId644" Type="http://schemas.openxmlformats.org/officeDocument/2006/relationships/hyperlink" Target="http://www.latimes.com/local/politics/rss2.0.xml" TargetMode="External"/><Relationship Id="rId686" Type="http://schemas.openxmlformats.org/officeDocument/2006/relationships/hyperlink" Target="http://www.latimes.com/world/rss2.0.xml" TargetMode="External"/><Relationship Id="rId851" Type="http://schemas.openxmlformats.org/officeDocument/2006/relationships/hyperlink" Target="http://feeds.reuters.com/reuters/healthNews?fmt=xml" TargetMode="External"/><Relationship Id="rId36" Type="http://schemas.openxmlformats.org/officeDocument/2006/relationships/hyperlink" Target="http://www.joc.com/rssfeed/8916" TargetMode="External"/><Relationship Id="rId283" Type="http://schemas.openxmlformats.org/officeDocument/2006/relationships/hyperlink" Target="https://feed.businesswire.com/rss/home/?rss=G1QFDERJXkJeGVpZXA==" TargetMode="External"/><Relationship Id="rId339" Type="http://schemas.openxmlformats.org/officeDocument/2006/relationships/hyperlink" Target="https://feed.businesswire.com/rss/home/?rss=G1QFDERJXkJeGVpVXQ==" TargetMode="External"/><Relationship Id="rId490" Type="http://schemas.openxmlformats.org/officeDocument/2006/relationships/hyperlink" Target="http://rssfeeds.usatoday.com/usatoday-LifeTopStories&amp;x=1" TargetMode="External"/><Relationship Id="rId504" Type="http://schemas.openxmlformats.org/officeDocument/2006/relationships/hyperlink" Target="http://rssfeeds.usatoday.com/UsatodayTravel-Flights&amp;x=1" TargetMode="External"/><Relationship Id="rId546" Type="http://schemas.openxmlformats.org/officeDocument/2006/relationships/hyperlink" Target="https://www.nytimes.com/services/xml/rss/nyt/Nutrition.xml" TargetMode="External"/><Relationship Id="rId711" Type="http://schemas.openxmlformats.org/officeDocument/2006/relationships/hyperlink" Target="http://www.latimes.com/fashion/rss2.0.xml" TargetMode="External"/><Relationship Id="rId753" Type="http://schemas.openxmlformats.org/officeDocument/2006/relationships/hyperlink" Target="http://feeds.washingtonpost.com/rss/rss_plum-line" TargetMode="External"/><Relationship Id="rId78" Type="http://schemas.openxmlformats.org/officeDocument/2006/relationships/hyperlink" Target="http://www.joc.com/rssfeed/10598" TargetMode="External"/><Relationship Id="rId101" Type="http://schemas.openxmlformats.org/officeDocument/2006/relationships/hyperlink" Target="http://www.wsj.com/xml/rss/3_7031.xml" TargetMode="External"/><Relationship Id="rId143" Type="http://schemas.openxmlformats.org/officeDocument/2006/relationships/hyperlink" Target="http://feeds.bizjournals.com/industry_24?fmt=xml" TargetMode="External"/><Relationship Id="rId185" Type="http://schemas.openxmlformats.org/officeDocument/2006/relationships/hyperlink" Target="https://feed.businesswire.com/rss/home/?rss=G1QFDERJXkJeGVtSWQ==" TargetMode="External"/><Relationship Id="rId350" Type="http://schemas.openxmlformats.org/officeDocument/2006/relationships/hyperlink" Target="https://feed.businesswire.com/rss/home/?rss=G1QFDERJXkJeEFpQVQ==" TargetMode="External"/><Relationship Id="rId406" Type="http://schemas.openxmlformats.org/officeDocument/2006/relationships/hyperlink" Target="http://articlefeeds.nasdaq.com/nasdaq/categories?category=Forex+and+Currencies?fmt=xml" TargetMode="External"/><Relationship Id="rId588" Type="http://schemas.openxmlformats.org/officeDocument/2006/relationships/hyperlink" Target="http://opinionator.blogs.nytimes.com/category/timothy-egan/feed/" TargetMode="External"/><Relationship Id="rId795" Type="http://schemas.openxmlformats.org/officeDocument/2006/relationships/hyperlink" Target="http://www.startribune.com/business/index.rss2" TargetMode="External"/><Relationship Id="rId809" Type="http://schemas.openxmlformats.org/officeDocument/2006/relationships/hyperlink" Target="https://www.huffingtonpost.com/section/arts/feed" TargetMode="External"/><Relationship Id="rId9" Type="http://schemas.openxmlformats.org/officeDocument/2006/relationships/hyperlink" Target="http://feeds2.feedburner.com/ManagementRss?fmt=xml" TargetMode="External"/><Relationship Id="rId210" Type="http://schemas.openxmlformats.org/officeDocument/2006/relationships/hyperlink" Target="https://feed.businesswire.com/rss/home/?rss=G1QFDERJXkJeGFNVWg==" TargetMode="External"/><Relationship Id="rId392" Type="http://schemas.openxmlformats.org/officeDocument/2006/relationships/hyperlink" Target="http://feed.businesswire.com/rss/home/?rss=G1QFDERJXkJeGVtXWg==" TargetMode="External"/><Relationship Id="rId448" Type="http://schemas.openxmlformats.org/officeDocument/2006/relationships/hyperlink" Target="http://rssfeeds.usatoday.com/topmotorsports" TargetMode="External"/><Relationship Id="rId613" Type="http://schemas.openxmlformats.org/officeDocument/2006/relationships/hyperlink" Target="http://afterdeadline.blogs.nytimes.com/feed/" TargetMode="External"/><Relationship Id="rId655" Type="http://schemas.openxmlformats.org/officeDocument/2006/relationships/hyperlink" Target="http://www.latimes.com/sports/nfl/rss2.0.xml" TargetMode="External"/><Relationship Id="rId697" Type="http://schemas.openxmlformats.org/officeDocument/2006/relationships/hyperlink" Target="http://www.latimes.com/business/realestate/hot-property/rss2.0.xml" TargetMode="External"/><Relationship Id="rId820" Type="http://schemas.openxmlformats.org/officeDocument/2006/relationships/hyperlink" Target="https://www.huffingtonpost.com/section/latino-voices/feed" TargetMode="External"/><Relationship Id="rId862" Type="http://schemas.openxmlformats.org/officeDocument/2006/relationships/hyperlink" Target="http://feeds.reuters.com/Reuters/domesticNews?fmt=xml" TargetMode="External"/><Relationship Id="rId252" Type="http://schemas.openxmlformats.org/officeDocument/2006/relationships/hyperlink" Target="https://feed.businesswire.com/rss/home/?rss=G1QFDERJXkJeGFNZWg==" TargetMode="External"/><Relationship Id="rId294" Type="http://schemas.openxmlformats.org/officeDocument/2006/relationships/hyperlink" Target="https://feed.businesswire.com/rss/home/?rss=G1QFDERJXkJeGVpYWA==" TargetMode="External"/><Relationship Id="rId308" Type="http://schemas.openxmlformats.org/officeDocument/2006/relationships/hyperlink" Target="https://feed.businesswire.com/rss/home/?rss=G1QFDERJXkJeGVtUVA==" TargetMode="External"/><Relationship Id="rId515" Type="http://schemas.openxmlformats.org/officeDocument/2006/relationships/hyperlink" Target="https://www.nytimes.com/services/xml/rss/nyt/Politics.xml" TargetMode="External"/><Relationship Id="rId722" Type="http://schemas.openxmlformats.org/officeDocument/2006/relationships/hyperlink" Target="http://www.latimes.com/travel/deals/rss2.0.xml" TargetMode="External"/><Relationship Id="rId47" Type="http://schemas.openxmlformats.org/officeDocument/2006/relationships/hyperlink" Target="http://www.joc.com/rssfeed/8922" TargetMode="External"/><Relationship Id="rId89" Type="http://schemas.openxmlformats.org/officeDocument/2006/relationships/hyperlink" Target="http://www.joc.com/rssfeed/8997" TargetMode="External"/><Relationship Id="rId112" Type="http://schemas.openxmlformats.org/officeDocument/2006/relationships/hyperlink" Target="http://rss.cnn.com/rss/money_video_business.rss?fmt=xml" TargetMode="External"/><Relationship Id="rId154" Type="http://schemas.openxmlformats.org/officeDocument/2006/relationships/hyperlink" Target="https://feed.businesswire.com/rss/home/?rss=G1QFDERJXkJeGVpUXw==" TargetMode="External"/><Relationship Id="rId361" Type="http://schemas.openxmlformats.org/officeDocument/2006/relationships/hyperlink" Target="https://feed.businesswire.com/rss/home/?rss=G1QFDERJXkJeGVtTWw==" TargetMode="External"/><Relationship Id="rId557" Type="http://schemas.openxmlformats.org/officeDocument/2006/relationships/hyperlink" Target="http://artsbeat.blogs.nytimes.com/feed" TargetMode="External"/><Relationship Id="rId599" Type="http://schemas.openxmlformats.org/officeDocument/2006/relationships/hyperlink" Target="http://opinionator.blogs.nytimes.com/category/fixes/feed/" TargetMode="External"/><Relationship Id="rId764" Type="http://schemas.openxmlformats.org/officeDocument/2006/relationships/hyperlink" Target="http://feeds.washingtonpost.com/rss/rss_express" TargetMode="External"/><Relationship Id="rId196" Type="http://schemas.openxmlformats.org/officeDocument/2006/relationships/hyperlink" Target="https://feed.businesswire.com/rss/home/?rss=G1QFDERJXkJeGVtVXw==" TargetMode="External"/><Relationship Id="rId417" Type="http://schemas.openxmlformats.org/officeDocument/2006/relationships/hyperlink" Target="http://articlefeeds.nasdaq.com/nasdaq/categories?category=Real+Estate?fmt=xml" TargetMode="External"/><Relationship Id="rId459" Type="http://schemas.openxmlformats.org/officeDocument/2006/relationships/hyperlink" Target="http://rssfeeds.usatoday.com/UsatodaycomBooks-TopStories" TargetMode="External"/><Relationship Id="rId624" Type="http://schemas.openxmlformats.org/officeDocument/2006/relationships/hyperlink" Target="http://topics.nytimes.com/top/opinion/editorialsandoped/letters/index.html?rss=1" TargetMode="External"/><Relationship Id="rId666" Type="http://schemas.openxmlformats.org/officeDocument/2006/relationships/hyperlink" Target="http://www.latimes.com/books/rss2.0.xml" TargetMode="External"/><Relationship Id="rId831" Type="http://schemas.openxmlformats.org/officeDocument/2006/relationships/hyperlink" Target="https://www.huffingtonpost.com/section/science/feed" TargetMode="External"/><Relationship Id="rId16" Type="http://schemas.openxmlformats.org/officeDocument/2006/relationships/hyperlink" Target="http://www.joc.com/rssfeed/8878" TargetMode="External"/><Relationship Id="rId221" Type="http://schemas.openxmlformats.org/officeDocument/2006/relationships/hyperlink" Target="https://feed.businesswire.com/rss/home/?rss=G1QFDERJXkJeEFtRXA==" TargetMode="External"/><Relationship Id="rId263" Type="http://schemas.openxmlformats.org/officeDocument/2006/relationships/hyperlink" Target="https://feed.businesswire.com/rss/home/?rss=G1QFDERJXkJeGFNTXA==" TargetMode="External"/><Relationship Id="rId319" Type="http://schemas.openxmlformats.org/officeDocument/2006/relationships/hyperlink" Target="https://feed.businesswire.com/rss/home/?rss=G1QFDERJXkJeGFNTWg==" TargetMode="External"/><Relationship Id="rId470" Type="http://schemas.openxmlformats.org/officeDocument/2006/relationships/hyperlink" Target="http://rssfeeds.usatoday.com/usatoday-NewsTopStories&amp;x=1" TargetMode="External"/><Relationship Id="rId526" Type="http://schemas.openxmlformats.org/officeDocument/2006/relationships/hyperlink" Target="https://www.nytimes.com/services/xml/rss/nyt/YourMoney.xml" TargetMode="External"/><Relationship Id="rId58" Type="http://schemas.openxmlformats.org/officeDocument/2006/relationships/hyperlink" Target="http://www.joc.com/rssfeed/8989" TargetMode="External"/><Relationship Id="rId123" Type="http://schemas.openxmlformats.org/officeDocument/2006/relationships/hyperlink" Target="http://rss.cnn.com/rss/money_retirement.rss?fmt=xml" TargetMode="External"/><Relationship Id="rId330" Type="http://schemas.openxmlformats.org/officeDocument/2006/relationships/hyperlink" Target="https://feed.businesswire.com/rss/home/?rss=G1QFDERJXkJeGVpSXA==" TargetMode="External"/><Relationship Id="rId568" Type="http://schemas.openxmlformats.org/officeDocument/2006/relationships/hyperlink" Target="https://www.nytimes.com/services/xml/rss/nyt/RealEstate.xml" TargetMode="External"/><Relationship Id="rId733" Type="http://schemas.openxmlformats.org/officeDocument/2006/relationships/hyperlink" Target="http://www.latimes.com/local/pomona-valley/rss2.0.xml" TargetMode="External"/><Relationship Id="rId775" Type="http://schemas.openxmlformats.org/officeDocument/2006/relationships/hyperlink" Target="http://feeds.washingtonpost.com/rss/rss_wizards-insider" TargetMode="External"/><Relationship Id="rId165" Type="http://schemas.openxmlformats.org/officeDocument/2006/relationships/hyperlink" Target="https://feed.businesswire.com/rss/home/?rss=G1QFDERJXkJeGVpXWQ==" TargetMode="External"/><Relationship Id="rId372" Type="http://schemas.openxmlformats.org/officeDocument/2006/relationships/hyperlink" Target="http://feed.businesswire.com/rss/home/?rss=G1QFDERJXkJeGVtYWQ==" TargetMode="External"/><Relationship Id="rId428" Type="http://schemas.openxmlformats.org/officeDocument/2006/relationships/hyperlink" Target="http://articlefeeds.nasdaq.com/nasdaq/authors?author=bill-cara?fmt=xml" TargetMode="External"/><Relationship Id="rId635" Type="http://schemas.openxmlformats.org/officeDocument/2006/relationships/hyperlink" Target="https://nypost.com/tech/feed/" TargetMode="External"/><Relationship Id="rId677" Type="http://schemas.openxmlformats.org/officeDocument/2006/relationships/hyperlink" Target="http://www.latimes.com/entertainment/music/posts/rss2.0.xml" TargetMode="External"/><Relationship Id="rId800" Type="http://schemas.openxmlformats.org/officeDocument/2006/relationships/hyperlink" Target="http://www.startribune.com/galleries/index.rss2" TargetMode="External"/><Relationship Id="rId842" Type="http://schemas.openxmlformats.org/officeDocument/2006/relationships/hyperlink" Target="https://www.huffingtonpost.com/section/healthy-living/feed" TargetMode="External"/><Relationship Id="rId232" Type="http://schemas.openxmlformats.org/officeDocument/2006/relationships/hyperlink" Target="https://feed.businesswire.com/rss/home/?rss=G1QFDERJXkJeGFNXWg==" TargetMode="External"/><Relationship Id="rId274" Type="http://schemas.openxmlformats.org/officeDocument/2006/relationships/hyperlink" Target="https://feed.businesswire.com/rss/home/?rss=G1QFDERJXkJeGVpQVQ==" TargetMode="External"/><Relationship Id="rId481" Type="http://schemas.openxmlformats.org/officeDocument/2006/relationships/hyperlink" Target="http://rssfeeds.usatoday.com/topfantasy&amp;x=1" TargetMode="External"/><Relationship Id="rId702" Type="http://schemas.openxmlformats.org/officeDocument/2006/relationships/hyperlink" Target="http://www.latimes.com/opinion/rss2.0.xml" TargetMode="External"/><Relationship Id="rId27" Type="http://schemas.openxmlformats.org/officeDocument/2006/relationships/hyperlink" Target="http://www.joc.com/rssfeed/8901" TargetMode="External"/><Relationship Id="rId69" Type="http://schemas.openxmlformats.org/officeDocument/2006/relationships/hyperlink" Target="http://www.joc.com/rssfeed/8945" TargetMode="External"/><Relationship Id="rId134" Type="http://schemas.openxmlformats.org/officeDocument/2006/relationships/hyperlink" Target="http://feeds.bizjournals.com/industry_21?fmt=xml" TargetMode="External"/><Relationship Id="rId537" Type="http://schemas.openxmlformats.org/officeDocument/2006/relationships/hyperlink" Target="https://www.nytimes.com/services/xml/rss/nyt/ProFootball.xml" TargetMode="External"/><Relationship Id="rId579" Type="http://schemas.openxmlformats.org/officeDocument/2006/relationships/hyperlink" Target="http://topics.nytimes.com/top/opinion/editorialsandoped/oped/columnists/billkeller/index.html?rss=1" TargetMode="External"/><Relationship Id="rId744" Type="http://schemas.openxmlformats.org/officeDocument/2006/relationships/hyperlink" Target="http://feeds.washingtonpost.com/rss/rss_fact-checker" TargetMode="External"/><Relationship Id="rId786" Type="http://schemas.openxmlformats.org/officeDocument/2006/relationships/hyperlink" Target="http://feeds.washingtonpost.com/rss/rss_arts-post" TargetMode="External"/><Relationship Id="rId80" Type="http://schemas.openxmlformats.org/officeDocument/2006/relationships/hyperlink" Target="http://www.joc.com/rssfeed/8995" TargetMode="External"/><Relationship Id="rId176" Type="http://schemas.openxmlformats.org/officeDocument/2006/relationships/hyperlink" Target="https://feed.businesswire.com/rss/home/?rss=G1QFDERJXkJeEFpQXQ==" TargetMode="External"/><Relationship Id="rId341" Type="http://schemas.openxmlformats.org/officeDocument/2006/relationships/hyperlink" Target="https://feed.businesswire.com/rss/home/?rss=G1QFDERJXkJeGVtRWA==" TargetMode="External"/><Relationship Id="rId383" Type="http://schemas.openxmlformats.org/officeDocument/2006/relationships/hyperlink" Target="http://feed.businesswire.com/rss/home/?rss=G1QFDERJXkJeEFtRXw==" TargetMode="External"/><Relationship Id="rId439" Type="http://schemas.openxmlformats.org/officeDocument/2006/relationships/hyperlink" Target="http://rssfeeds.usatoday.com/UsatodaycomNfl-TopStories" TargetMode="External"/><Relationship Id="rId590" Type="http://schemas.openxmlformats.org/officeDocument/2006/relationships/hyperlink" Target="http://opinionator.blogs.nytimes.com/category/stanley-fish/feed/" TargetMode="External"/><Relationship Id="rId604" Type="http://schemas.openxmlformats.org/officeDocument/2006/relationships/hyperlink" Target="http://opinionator.blogs.nytimes.com/category/the-stone/feed/" TargetMode="External"/><Relationship Id="rId646" Type="http://schemas.openxmlformats.org/officeDocument/2006/relationships/hyperlink" Target="http://www.latimes.com/local/lanow/rss2.0.xml" TargetMode="External"/><Relationship Id="rId811" Type="http://schemas.openxmlformats.org/officeDocument/2006/relationships/hyperlink" Target="https://www.huffingtonpost.com/section/education/feed" TargetMode="External"/><Relationship Id="rId201" Type="http://schemas.openxmlformats.org/officeDocument/2006/relationships/hyperlink" Target="https://feed.businesswire.com/rss/home/?rss=G1QFDERJXkJeGFNSXQ==" TargetMode="External"/><Relationship Id="rId243" Type="http://schemas.openxmlformats.org/officeDocument/2006/relationships/hyperlink" Target="https://feed.businesswire.com/rss/home/?rss=G1QFDERJXkJeGFNWVA==" TargetMode="External"/><Relationship Id="rId285" Type="http://schemas.openxmlformats.org/officeDocument/2006/relationships/hyperlink" Target="https://feed.businesswire.com/rss/home/?rss=G1QFDERJXkJeGVpZWg==" TargetMode="External"/><Relationship Id="rId450" Type="http://schemas.openxmlformats.org/officeDocument/2006/relationships/hyperlink" Target="http://rssfeeds.usatoday.com/UsatodayCycling-TopStories" TargetMode="External"/><Relationship Id="rId506" Type="http://schemas.openxmlformats.org/officeDocument/2006/relationships/hyperlink" Target="http://rssfeeds.usatoday.com/UsatodayTravel-Hotels&amp;x=1" TargetMode="External"/><Relationship Id="rId688" Type="http://schemas.openxmlformats.org/officeDocument/2006/relationships/hyperlink" Target="http://www.latimes.com/world/africa/rss2.0.xml" TargetMode="External"/><Relationship Id="rId853" Type="http://schemas.openxmlformats.org/officeDocument/2006/relationships/hyperlink" Target="http://feeds.reuters.com/news/wealth?fmt=xml" TargetMode="External"/><Relationship Id="rId38" Type="http://schemas.openxmlformats.org/officeDocument/2006/relationships/hyperlink" Target="http://www.joc.com/rssfeed/8929" TargetMode="External"/><Relationship Id="rId103" Type="http://schemas.openxmlformats.org/officeDocument/2006/relationships/hyperlink" Target="http://www.wsj.com/xml/rss/3_7201.xml" TargetMode="External"/><Relationship Id="rId310" Type="http://schemas.openxmlformats.org/officeDocument/2006/relationships/hyperlink" Target="https://feed.businesswire.com/rss/home/?rss=G1QFDERJXkJeGVtXXA==" TargetMode="External"/><Relationship Id="rId492" Type="http://schemas.openxmlformats.org/officeDocument/2006/relationships/hyperlink" Target="http://rssfeeds.usatoday.com/allthemoms&amp;x=1" TargetMode="External"/><Relationship Id="rId548" Type="http://schemas.openxmlformats.org/officeDocument/2006/relationships/hyperlink" Target="https://www.nytimes.com/services/xml/rss/nyt/Views.xml" TargetMode="External"/><Relationship Id="rId713" Type="http://schemas.openxmlformats.org/officeDocument/2006/relationships/hyperlink" Target="http://www.latimes.com/health/rss2.0.xml" TargetMode="External"/><Relationship Id="rId755" Type="http://schemas.openxmlformats.org/officeDocument/2006/relationships/hyperlink" Target="http://feeds.washingtonpost.com/rss/rss_post-everything" TargetMode="External"/><Relationship Id="rId797" Type="http://schemas.openxmlformats.org/officeDocument/2006/relationships/hyperlink" Target="http://www.startribune.com/opinion/index.rss2" TargetMode="External"/><Relationship Id="rId91" Type="http://schemas.openxmlformats.org/officeDocument/2006/relationships/hyperlink" Target="http://www.joc.com/rssfeed/8937" TargetMode="External"/><Relationship Id="rId145" Type="http://schemas.openxmlformats.org/officeDocument/2006/relationships/hyperlink" Target="http://feeds.bizjournals.com/industry_17?fmt=xml" TargetMode="External"/><Relationship Id="rId187" Type="http://schemas.openxmlformats.org/officeDocument/2006/relationships/hyperlink" Target="https://feed.businesswire.com/rss/home/?rss=G1QFDERJXkJeGVtSWw==" TargetMode="External"/><Relationship Id="rId352" Type="http://schemas.openxmlformats.org/officeDocument/2006/relationships/hyperlink" Target="https://feed.businesswire.com/rss/home/?rss=G1QFDERJXkJeGVtQWg==" TargetMode="External"/><Relationship Id="rId394" Type="http://schemas.openxmlformats.org/officeDocument/2006/relationships/hyperlink" Target="http://feed.businesswire.com/rss/home/?rss=G1QFDERJXkJeGVtXVA==" TargetMode="External"/><Relationship Id="rId408" Type="http://schemas.openxmlformats.org/officeDocument/2006/relationships/hyperlink" Target="http://articlefeeds.nasdaq.com/nasdaq/categories?category=International?fmt=xml" TargetMode="External"/><Relationship Id="rId615" Type="http://schemas.openxmlformats.org/officeDocument/2006/relationships/hyperlink" Target="http://wordplay.blogs.nytimes.com/feed" TargetMode="External"/><Relationship Id="rId822" Type="http://schemas.openxmlformats.org/officeDocument/2006/relationships/hyperlink" Target="https://www.huffingtonpost.com/section/money/feed" TargetMode="External"/><Relationship Id="rId212" Type="http://schemas.openxmlformats.org/officeDocument/2006/relationships/hyperlink" Target="https://feed.businesswire.com/rss/home/?rss=G1QFDERJXkJeGFNVVQ==" TargetMode="External"/><Relationship Id="rId254" Type="http://schemas.openxmlformats.org/officeDocument/2006/relationships/hyperlink" Target="https://feed.businesswire.com/rss/home/?rss=G1QFDERJXkJeEFpQWA==" TargetMode="External"/><Relationship Id="rId657" Type="http://schemas.openxmlformats.org/officeDocument/2006/relationships/hyperlink" Target="http://www.latimes.com/sports/ucla/rss2.0.xml" TargetMode="External"/><Relationship Id="rId699" Type="http://schemas.openxmlformats.org/officeDocument/2006/relationships/hyperlink" Target="http://www.latimes.com/business/realestate/rss2.0.xml" TargetMode="External"/><Relationship Id="rId49" Type="http://schemas.openxmlformats.org/officeDocument/2006/relationships/hyperlink" Target="http://www.joc.com/rssfeed/8930" TargetMode="External"/><Relationship Id="rId114" Type="http://schemas.openxmlformats.org/officeDocument/2006/relationships/hyperlink" Target="http://rss.cnn.com/rss/money_markets.rss?fmt=xml" TargetMode="External"/><Relationship Id="rId296" Type="http://schemas.openxmlformats.org/officeDocument/2006/relationships/hyperlink" Target="https://feed.businesswire.com/rss/home/?rss=G1QFDERJXkJeGVpYWg==" TargetMode="External"/><Relationship Id="rId461" Type="http://schemas.openxmlformats.org/officeDocument/2006/relationships/hyperlink" Target="http://rssfeeds.usatoday.com/UsatodaycomMoney-Healey" TargetMode="External"/><Relationship Id="rId517" Type="http://schemas.openxmlformats.org/officeDocument/2006/relationships/hyperlink" Target="http://cityroom.blogs.nytimes.com/feed/" TargetMode="External"/><Relationship Id="rId559" Type="http://schemas.openxmlformats.org/officeDocument/2006/relationships/hyperlink" Target="https://www.nytimes.com/services/xml/rss/nyt/FashionandStyle.xml" TargetMode="External"/><Relationship Id="rId724" Type="http://schemas.openxmlformats.org/officeDocument/2006/relationships/hyperlink" Target="http://www.latimes.com/local/angeles-forest/rss2.0.xml" TargetMode="External"/><Relationship Id="rId766" Type="http://schemas.openxmlformats.org/officeDocument/2006/relationships/hyperlink" Target="http://feeds.washingtonpost.com/rss/sports" TargetMode="External"/><Relationship Id="rId60" Type="http://schemas.openxmlformats.org/officeDocument/2006/relationships/hyperlink" Target="http://www.joc.com/rssfeed/8880" TargetMode="External"/><Relationship Id="rId156" Type="http://schemas.openxmlformats.org/officeDocument/2006/relationships/hyperlink" Target="https://feed.businesswire.com/rss/home/?rss=G1QFDERJXkJeGVpXXQ==" TargetMode="External"/><Relationship Id="rId198" Type="http://schemas.openxmlformats.org/officeDocument/2006/relationships/hyperlink" Target="https://feed.businesswire.com/rss/home/?rss=G1QFDERJXkJeGVtVWQ==" TargetMode="External"/><Relationship Id="rId321" Type="http://schemas.openxmlformats.org/officeDocument/2006/relationships/hyperlink" Target="https://feed.businesswire.com/rss/home/?rss=G1QFDERJXkJeGFNSXA==" TargetMode="External"/><Relationship Id="rId363" Type="http://schemas.openxmlformats.org/officeDocument/2006/relationships/hyperlink" Target="https://feed.businesswire.com/rss/home/?rss=G1QFDERJXkJdEVhZXw==" TargetMode="External"/><Relationship Id="rId419" Type="http://schemas.openxmlformats.org/officeDocument/2006/relationships/hyperlink" Target="http://articlefeeds.nasdaq.com/nasdaq/categories?category=Small+Business?fmt=xml" TargetMode="External"/><Relationship Id="rId570" Type="http://schemas.openxmlformats.org/officeDocument/2006/relationships/hyperlink" Target="http://publiceditor.blogs.nytimes.com/feed/" TargetMode="External"/><Relationship Id="rId626" Type="http://schemas.openxmlformats.org/officeDocument/2006/relationships/hyperlink" Target="https://nypost.com/feed" TargetMode="External"/><Relationship Id="rId223" Type="http://schemas.openxmlformats.org/officeDocument/2006/relationships/hyperlink" Target="https://feed.businesswire.com/rss/home/?rss=G1QFDERJXkJeGFNUVA==" TargetMode="External"/><Relationship Id="rId430" Type="http://schemas.openxmlformats.org/officeDocument/2006/relationships/hyperlink" Target="http://articlefeeds.nasdaq.com/nasdaq/authors?author=ian-wyatt?fmt=xml" TargetMode="External"/><Relationship Id="rId668" Type="http://schemas.openxmlformats.org/officeDocument/2006/relationships/hyperlink" Target="http://www.latimes.com/entertainment/music/rss2.0.xml" TargetMode="External"/><Relationship Id="rId833" Type="http://schemas.openxmlformats.org/officeDocument/2006/relationships/hyperlink" Target="https://www.huffingtonpost.com/section/style/feed" TargetMode="External"/><Relationship Id="rId18" Type="http://schemas.openxmlformats.org/officeDocument/2006/relationships/hyperlink" Target="http://www.joc.com/rssfeed/8879" TargetMode="External"/><Relationship Id="rId265" Type="http://schemas.openxmlformats.org/officeDocument/2006/relationships/hyperlink" Target="https://feed.businesswire.com/rss/home/?rss=G1QFDERJXkJeGFNTXg==" TargetMode="External"/><Relationship Id="rId472" Type="http://schemas.openxmlformats.org/officeDocument/2006/relationships/hyperlink" Target="http://rssfeeds.usatoday.com/UsatodaycomWashington-TopStories&amp;x=1" TargetMode="External"/><Relationship Id="rId528" Type="http://schemas.openxmlformats.org/officeDocument/2006/relationships/hyperlink" Target="http://bits.blogs.nytimes.com/feed/" TargetMode="External"/><Relationship Id="rId735" Type="http://schemas.openxmlformats.org/officeDocument/2006/relationships/hyperlink" Target="http://www.latimes.com/local/san-gabriel-valley/rss2.0.xml" TargetMode="External"/><Relationship Id="rId125" Type="http://schemas.openxmlformats.org/officeDocument/2006/relationships/hyperlink" Target="http://rss.cnn.com/rss/money_realestate.rss?fmt=xml" TargetMode="External"/><Relationship Id="rId167" Type="http://schemas.openxmlformats.org/officeDocument/2006/relationships/hyperlink" Target="https://feed.businesswire.com/rss/home/?rss=G1QFDERJXkJeEFpRVA==" TargetMode="External"/><Relationship Id="rId332" Type="http://schemas.openxmlformats.org/officeDocument/2006/relationships/hyperlink" Target="https://feed.businesswire.com/rss/home/?rss=G1QFDERJXkJeGVpSWQ==" TargetMode="External"/><Relationship Id="rId374" Type="http://schemas.openxmlformats.org/officeDocument/2006/relationships/hyperlink" Target="http://feed.businesswire.com/rss/home/?rss=G1QFDERJXkJeGVtYWw==" TargetMode="External"/><Relationship Id="rId581" Type="http://schemas.openxmlformats.org/officeDocument/2006/relationships/hyperlink" Target="http://topics.nytimes.com/top/opinion/editorialsandoped/oped/columnists/paulkrugman/index.html?rss=1" TargetMode="External"/><Relationship Id="rId777" Type="http://schemas.openxmlformats.org/officeDocument/2006/relationships/hyperlink" Target="http://feeds.washingtonpost.com/rss/rss_checkpoint" TargetMode="External"/><Relationship Id="rId71" Type="http://schemas.openxmlformats.org/officeDocument/2006/relationships/hyperlink" Target="http://www.joc.com/rssfeed/8974" TargetMode="External"/><Relationship Id="rId234" Type="http://schemas.openxmlformats.org/officeDocument/2006/relationships/hyperlink" Target="https://feed.businesswire.com/rss/home/?rss=G1QFDERJXkJeGFNXVA==" TargetMode="External"/><Relationship Id="rId637" Type="http://schemas.openxmlformats.org/officeDocument/2006/relationships/hyperlink" Target="https://nypost.com/real-estate/feed" TargetMode="External"/><Relationship Id="rId679" Type="http://schemas.openxmlformats.org/officeDocument/2006/relationships/hyperlink" Target="http://www.latimes.com/nation/rss2.0.xml" TargetMode="External"/><Relationship Id="rId802" Type="http://schemas.openxmlformats.org/officeDocument/2006/relationships/hyperlink" Target="https://www.huffingtonpost.com/section/black-voices/feed" TargetMode="External"/><Relationship Id="rId844" Type="http://schemas.openxmlformats.org/officeDocument/2006/relationships/hyperlink" Target="https://www.huffingtonpost.com/section/worklife/feed" TargetMode="External"/><Relationship Id="rId2" Type="http://schemas.openxmlformats.org/officeDocument/2006/relationships/hyperlink" Target="https://en.wikipedia.org/wiki/Finance_%26_Commerce" TargetMode="External"/><Relationship Id="rId29" Type="http://schemas.openxmlformats.org/officeDocument/2006/relationships/hyperlink" Target="http://www.joc.com/rssfeed/8890" TargetMode="External"/><Relationship Id="rId276" Type="http://schemas.openxmlformats.org/officeDocument/2006/relationships/hyperlink" Target="https://feed.businesswire.com/rss/home/?rss=G1QFDERJXkJeGVpTXw==" TargetMode="External"/><Relationship Id="rId441" Type="http://schemas.openxmlformats.org/officeDocument/2006/relationships/hyperlink" Target="http://rssfeeds.usatoday.com/UsatodaycomMlb-TopStories" TargetMode="External"/><Relationship Id="rId483" Type="http://schemas.openxmlformats.org/officeDocument/2006/relationships/hyperlink" Target="http://rssfeeds.usatoday.com/UsatodaycomCollegeMensBasketball-TopStories&amp;x=1" TargetMode="External"/><Relationship Id="rId539" Type="http://schemas.openxmlformats.org/officeDocument/2006/relationships/hyperlink" Target="https://www.nytimes.com/services/xml/rss/nyt/Tennis.xml" TargetMode="External"/><Relationship Id="rId690" Type="http://schemas.openxmlformats.org/officeDocument/2006/relationships/hyperlink" Target="http://www.latimes.com/world/asia/rss2.0.xml" TargetMode="External"/><Relationship Id="rId704" Type="http://schemas.openxmlformats.org/officeDocument/2006/relationships/hyperlink" Target="http://www.latimes.com/opinion/endorsements/rss2.0.xml" TargetMode="External"/><Relationship Id="rId746" Type="http://schemas.openxmlformats.org/officeDocument/2006/relationships/hyperlink" Target="http://feeds.washingtonpost.com/rss/rss_monkey-cage" TargetMode="External"/><Relationship Id="rId40" Type="http://schemas.openxmlformats.org/officeDocument/2006/relationships/hyperlink" Target="http://www.joc.com/rssfeed/8984" TargetMode="External"/><Relationship Id="rId136" Type="http://schemas.openxmlformats.org/officeDocument/2006/relationships/hyperlink" Target="http://feeds.bizjournals.com/industry_12?fmt=xml" TargetMode="External"/><Relationship Id="rId178" Type="http://schemas.openxmlformats.org/officeDocument/2006/relationships/hyperlink" Target="https://feed.businesswire.com/rss/home/?rss=G1QFDERJXkJeGVpWWw==" TargetMode="External"/><Relationship Id="rId301" Type="http://schemas.openxmlformats.org/officeDocument/2006/relationships/hyperlink" Target="https://feed.businesswire.com/rss/home/?rss=G1QFDERJXkJeGVtUXw==" TargetMode="External"/><Relationship Id="rId343" Type="http://schemas.openxmlformats.org/officeDocument/2006/relationships/hyperlink" Target="https://feed.businesswire.com/rss/home/?rss=G1QFDERJXkJeGVtRVA==" TargetMode="External"/><Relationship Id="rId550" Type="http://schemas.openxmlformats.org/officeDocument/2006/relationships/hyperlink" Target="https://www.nytimes.com/services/xml/rss/nyt/ArtandDesign.xml" TargetMode="External"/><Relationship Id="rId788" Type="http://schemas.openxmlformats.org/officeDocument/2006/relationships/hyperlink" Target="http://feeds.washingtonpost.com/rss/rss_reliable-source" TargetMode="External"/><Relationship Id="rId82" Type="http://schemas.openxmlformats.org/officeDocument/2006/relationships/hyperlink" Target="http://www.joc.com/rssfeed/8947" TargetMode="External"/><Relationship Id="rId203" Type="http://schemas.openxmlformats.org/officeDocument/2006/relationships/hyperlink" Target="https://feed.businesswire.com/rss/home/?rss=G1QFDERJXkJeGFNSWg==" TargetMode="External"/><Relationship Id="rId385" Type="http://schemas.openxmlformats.org/officeDocument/2006/relationships/hyperlink" Target="http://feed.businesswire.com/rss/home/?rss=G1QFDERJXkJeEF9YXQ==" TargetMode="External"/><Relationship Id="rId592" Type="http://schemas.openxmlformats.org/officeDocument/2006/relationships/hyperlink" Target="http://opinionator.blogs.nytimes.com/category/linda-greenhouse/feed/" TargetMode="External"/><Relationship Id="rId606" Type="http://schemas.openxmlformats.org/officeDocument/2006/relationships/hyperlink" Target="http://opinionator.blogs.nytimes.com/category/townies/feed/" TargetMode="External"/><Relationship Id="rId648" Type="http://schemas.openxmlformats.org/officeDocument/2006/relationships/hyperlink" Target="http://www.latimes.com/local/moments/rss2.0.xml" TargetMode="External"/><Relationship Id="rId813" Type="http://schemas.openxmlformats.org/officeDocument/2006/relationships/hyperlink" Target="https://www.huffingtonpost.com/section/green/feed" TargetMode="External"/><Relationship Id="rId855" Type="http://schemas.openxmlformats.org/officeDocument/2006/relationships/hyperlink" Target="http://feeds.reuters.com/ReutersPictures?fmt=xml" TargetMode="External"/><Relationship Id="rId245" Type="http://schemas.openxmlformats.org/officeDocument/2006/relationships/hyperlink" Target="https://feed.businesswire.com/rss/home/?rss=G1QFDERJXkJeEFpTXA==" TargetMode="External"/><Relationship Id="rId287" Type="http://schemas.openxmlformats.org/officeDocument/2006/relationships/hyperlink" Target="https://feed.businesswire.com/rss/home/?rss=G1QFDERJXkJcGVlWWQ==" TargetMode="External"/><Relationship Id="rId410" Type="http://schemas.openxmlformats.org/officeDocument/2006/relationships/hyperlink" Target="http://articlefeeds.nasdaq.com/nasdaq/categories?category=Mutual+Funds?fmt=xml" TargetMode="External"/><Relationship Id="rId452" Type="http://schemas.openxmlformats.org/officeDocument/2006/relationships/hyperlink" Target="http://rssfeeds.usatoday.com/mmajunkie" TargetMode="External"/><Relationship Id="rId494" Type="http://schemas.openxmlformats.org/officeDocument/2006/relationships/hyperlink" Target="http://rssfeeds.usatoday.com/UsatodaycomMusic-TopStories&amp;x=1" TargetMode="External"/><Relationship Id="rId508" Type="http://schemas.openxmlformats.org/officeDocument/2006/relationships/hyperlink" Target="https://www.nytimes.com/services/xml/rss/nyt/Africa.xml" TargetMode="External"/><Relationship Id="rId715" Type="http://schemas.openxmlformats.org/officeDocument/2006/relationships/hyperlink" Target="http://www.latimes.com/fashion/alltherage/rss2.0.xml" TargetMode="External"/><Relationship Id="rId105" Type="http://schemas.openxmlformats.org/officeDocument/2006/relationships/hyperlink" Target="https://www.fool.com/a/feeds/foolwatch?format=rss2&amp;id=foolwatch&amp;apikey=foolwatch-feed" TargetMode="External"/><Relationship Id="rId147" Type="http://schemas.openxmlformats.org/officeDocument/2006/relationships/hyperlink" Target="https://feed.businesswire.com/rss/home/?rss=G1QFDERJXkJeEVlZXw==" TargetMode="External"/><Relationship Id="rId312" Type="http://schemas.openxmlformats.org/officeDocument/2006/relationships/hyperlink" Target="https://feed.businesswire.com/rss/home/?rss=G1QFDERJXkJeGVtXXg==" TargetMode="External"/><Relationship Id="rId354" Type="http://schemas.openxmlformats.org/officeDocument/2006/relationships/hyperlink" Target="https://feed.businesswire.com/rss/home/?rss=G1QFDERJXkJeGVtQVQ==" TargetMode="External"/><Relationship Id="rId757" Type="http://schemas.openxmlformats.org/officeDocument/2006/relationships/hyperlink" Target="http://feeds.washingtonpost.com/rss/rss_right-turn" TargetMode="External"/><Relationship Id="rId799" Type="http://schemas.openxmlformats.org/officeDocument/2006/relationships/hyperlink" Target="http://www.startribune.com/video/index.rss2" TargetMode="External"/><Relationship Id="rId51" Type="http://schemas.openxmlformats.org/officeDocument/2006/relationships/hyperlink" Target="http://www.joc.com/rssfeed/8891" TargetMode="External"/><Relationship Id="rId93" Type="http://schemas.openxmlformats.org/officeDocument/2006/relationships/hyperlink" Target="http://www.joc.com/rssfeed/10604" TargetMode="External"/><Relationship Id="rId189" Type="http://schemas.openxmlformats.org/officeDocument/2006/relationships/hyperlink" Target="https://feed.businesswire.com/rss/home/?rss=G1QFDERJXkJeGVtSVQ==" TargetMode="External"/><Relationship Id="rId396" Type="http://schemas.openxmlformats.org/officeDocument/2006/relationships/hyperlink" Target="http://feed.businesswire.com/rss/home/?rss=G1QFDERJXkJeGVtWXw==" TargetMode="External"/><Relationship Id="rId561" Type="http://schemas.openxmlformats.org/officeDocument/2006/relationships/hyperlink" Target="https://www.nytimes.com/services/xml/rss/nyt/HomeandGarden.xml" TargetMode="External"/><Relationship Id="rId617" Type="http://schemas.openxmlformats.org/officeDocument/2006/relationships/hyperlink" Target="http://nytimes.com/timeswire/feeds/" TargetMode="External"/><Relationship Id="rId659" Type="http://schemas.openxmlformats.org/officeDocument/2006/relationships/hyperlink" Target="http://www.latimes.com/sports/dodgers/dodgersnow/rss2.0.xml" TargetMode="External"/><Relationship Id="rId824" Type="http://schemas.openxmlformats.org/officeDocument/2006/relationships/hyperlink" Target="https://www.huffingtonpost.com/section/opinion/feed" TargetMode="External"/><Relationship Id="rId214" Type="http://schemas.openxmlformats.org/officeDocument/2006/relationships/hyperlink" Target="https://feed.businesswire.com/rss/home/?rss=G1QFDERJXkJeGFNUXQ==" TargetMode="External"/><Relationship Id="rId256" Type="http://schemas.openxmlformats.org/officeDocument/2006/relationships/hyperlink" Target="https://feed.businesswire.com/rss/home/?rss=G1QFDERJXkJeGFNZVA==" TargetMode="External"/><Relationship Id="rId298" Type="http://schemas.openxmlformats.org/officeDocument/2006/relationships/hyperlink" Target="https://feed.businesswire.com/rss/home/?rss=G1QFDERJXkJeGVtUXQ==" TargetMode="External"/><Relationship Id="rId421" Type="http://schemas.openxmlformats.org/officeDocument/2006/relationships/hyperlink" Target="http://articlefeeds.nasdaq.com/nasdaq/categories?category=Business?fmt=xml" TargetMode="External"/><Relationship Id="rId463" Type="http://schemas.openxmlformats.org/officeDocument/2006/relationships/hyperlink" Target="http://rssfeeds.usatoday.com/UsatodaycomTech-PersonalTalk" TargetMode="External"/><Relationship Id="rId519" Type="http://schemas.openxmlformats.org/officeDocument/2006/relationships/hyperlink" Target="http://eastvillage.thelocal.nytimes.com/feed/" TargetMode="External"/><Relationship Id="rId670" Type="http://schemas.openxmlformats.org/officeDocument/2006/relationships/hyperlink" Target="http://www.latimes.com/entertainment/envelope/rss2.0.xml" TargetMode="External"/><Relationship Id="rId116" Type="http://schemas.openxmlformats.org/officeDocument/2006/relationships/hyperlink" Target="http://rss.cnn.com/rss/money_technology.rss?fmt=xml" TargetMode="External"/><Relationship Id="rId158" Type="http://schemas.openxmlformats.org/officeDocument/2006/relationships/hyperlink" Target="https://feed.businesswire.com/rss/home/?rss=G1QFDERJXkJeEFpRVQ==" TargetMode="External"/><Relationship Id="rId323" Type="http://schemas.openxmlformats.org/officeDocument/2006/relationships/hyperlink" Target="https://feed.businesswire.com/rss/home/?rss=G1QFDERJXkJeGFNSXg==" TargetMode="External"/><Relationship Id="rId530" Type="http://schemas.openxmlformats.org/officeDocument/2006/relationships/hyperlink" Target="https://www.nytimes.com/services/xml/rss/nyt/Sports.xml" TargetMode="External"/><Relationship Id="rId726" Type="http://schemas.openxmlformats.org/officeDocument/2006/relationships/hyperlink" Target="http://www.latimes.com/local/beach-cities/rss2.0.xml" TargetMode="External"/><Relationship Id="rId768" Type="http://schemas.openxmlformats.org/officeDocument/2006/relationships/hyperlink" Target="http://feeds.washingtonpost.com/rss/rss_recruiting-insider" TargetMode="External"/><Relationship Id="rId20" Type="http://schemas.openxmlformats.org/officeDocument/2006/relationships/hyperlink" Target="http://www.joc.com/rssfeed/8980" TargetMode="External"/><Relationship Id="rId62" Type="http://schemas.openxmlformats.org/officeDocument/2006/relationships/hyperlink" Target="http://www.joc.com/rssfeed/8973" TargetMode="External"/><Relationship Id="rId365" Type="http://schemas.openxmlformats.org/officeDocument/2006/relationships/hyperlink" Target="http://feed.businesswire.com/rss/home/?rss=G1QFDERJXkJeEFpRWw==" TargetMode="External"/><Relationship Id="rId572" Type="http://schemas.openxmlformats.org/officeDocument/2006/relationships/hyperlink" Target="http://topics.nytimes.com/top/opinion/editorialsandoped/oped/columnists/davidbrooks/index.html?rss=1" TargetMode="External"/><Relationship Id="rId628" Type="http://schemas.openxmlformats.org/officeDocument/2006/relationships/hyperlink" Target="https://nypost.com/metro/feed/" TargetMode="External"/><Relationship Id="rId835" Type="http://schemas.openxmlformats.org/officeDocument/2006/relationships/hyperlink" Target="https://www.huffingtonpost.com/section/technology/feed" TargetMode="External"/><Relationship Id="rId225" Type="http://schemas.openxmlformats.org/officeDocument/2006/relationships/hyperlink" Target="https://feed.businesswire.com/rss/home/?rss=G1QFDERJXkJeGFNXXQ==" TargetMode="External"/><Relationship Id="rId267" Type="http://schemas.openxmlformats.org/officeDocument/2006/relationships/hyperlink" Target="https://feed.businesswire.com/rss/home/?rss=G1QFDERJXkJeGFNTWA==" TargetMode="External"/><Relationship Id="rId432" Type="http://schemas.openxmlformats.org/officeDocument/2006/relationships/hyperlink" Target="https://feeds.feedburner.com/NasdaqGovernanceClearinghouse?fmt=xml" TargetMode="External"/><Relationship Id="rId474" Type="http://schemas.openxmlformats.org/officeDocument/2006/relationships/hyperlink" Target="http://rssfeeds.usatoday.com/News-Opinion&amp;x=1" TargetMode="External"/><Relationship Id="rId127" Type="http://schemas.openxmlformats.org/officeDocument/2006/relationships/hyperlink" Target="http://rss.cnn.com/rss/money_smbusiness.rss?fmt=xml" TargetMode="External"/><Relationship Id="rId681" Type="http://schemas.openxmlformats.org/officeDocument/2006/relationships/hyperlink" Target="http://www.latimes.com/nation/politics/rss2.0.xml" TargetMode="External"/><Relationship Id="rId737" Type="http://schemas.openxmlformats.org/officeDocument/2006/relationships/hyperlink" Target="http://www.latimes.com/local/south-bay/rss2.0.xml" TargetMode="External"/><Relationship Id="rId779" Type="http://schemas.openxmlformats.org/officeDocument/2006/relationships/hyperlink" Target="http://feeds.washingtonpost.com/rss/rss_morning-mix" TargetMode="External"/><Relationship Id="rId31" Type="http://schemas.openxmlformats.org/officeDocument/2006/relationships/hyperlink" Target="http://www.joc.com/rssfeed/8992" TargetMode="External"/><Relationship Id="rId73" Type="http://schemas.openxmlformats.org/officeDocument/2006/relationships/hyperlink" Target="http://www.joc.com/rssfeed/10597" TargetMode="External"/><Relationship Id="rId169" Type="http://schemas.openxmlformats.org/officeDocument/2006/relationships/hyperlink" Target="https://feed.businesswire.com/rss/home/?rss=G1QFDERJXkJeGVpXWg==" TargetMode="External"/><Relationship Id="rId334" Type="http://schemas.openxmlformats.org/officeDocument/2006/relationships/hyperlink" Target="https://feed.businesswire.com/rss/home/?rss=G1QFDERJXkJeGVpSWA==" TargetMode="External"/><Relationship Id="rId376" Type="http://schemas.openxmlformats.org/officeDocument/2006/relationships/hyperlink" Target="http://feed.businesswire.com/rss/home/?rss=G1QFDERJXkJeFFlUXw==" TargetMode="External"/><Relationship Id="rId541" Type="http://schemas.openxmlformats.org/officeDocument/2006/relationships/hyperlink" Target="https://www.nytimes.com/services/xml/rss/nyt/Science.xml" TargetMode="External"/><Relationship Id="rId583" Type="http://schemas.openxmlformats.org/officeDocument/2006/relationships/hyperlink" Target="http://opinionator.blogs.nytimes.com/category/diane-ackerman/feed/" TargetMode="External"/><Relationship Id="rId639" Type="http://schemas.openxmlformats.org/officeDocument/2006/relationships/hyperlink" Target="http://latimes.com/local/crime/rss2.0.xml" TargetMode="External"/><Relationship Id="rId790" Type="http://schemas.openxmlformats.org/officeDocument/2006/relationships/hyperlink" Target="http://feeds.washingtonpost.com/rss/rss_comic-riffs" TargetMode="External"/><Relationship Id="rId804" Type="http://schemas.openxmlformats.org/officeDocument/2006/relationships/hyperlink" Target="https://www.huffingtonpost.com/section/business/feed" TargetMode="External"/><Relationship Id="rId4" Type="http://schemas.openxmlformats.org/officeDocument/2006/relationships/hyperlink" Target="https://en.wikipedia.org/wiki/Investor%27s_Business_Daily" TargetMode="External"/><Relationship Id="rId180" Type="http://schemas.openxmlformats.org/officeDocument/2006/relationships/hyperlink" Target="https://feed.businesswire.com/rss/home/?rss=G1QFDERJXkJeGVpWVQ==" TargetMode="External"/><Relationship Id="rId236" Type="http://schemas.openxmlformats.org/officeDocument/2006/relationships/hyperlink" Target="https://feed.businesswire.com/rss/home/?rss=G1QFDERJXkJeGFNWXA==" TargetMode="External"/><Relationship Id="rId278" Type="http://schemas.openxmlformats.org/officeDocument/2006/relationships/hyperlink" Target="https://feed.businesswire.com/rss/home/?rss=G1QFDERJXkJeEF5XWQ==" TargetMode="External"/><Relationship Id="rId401" Type="http://schemas.openxmlformats.org/officeDocument/2006/relationships/hyperlink" Target="http://nasdaq.com/" TargetMode="External"/><Relationship Id="rId443" Type="http://schemas.openxmlformats.org/officeDocument/2006/relationships/hyperlink" Target="http://rssfeeds.usatoday.com/UsatodaycomGolf-TopStories" TargetMode="External"/><Relationship Id="rId650" Type="http://schemas.openxmlformats.org/officeDocument/2006/relationships/hyperlink" Target="http://www.latimes.com/sports/angels/rss2.0.xml" TargetMode="External"/><Relationship Id="rId846" Type="http://schemas.openxmlformats.org/officeDocument/2006/relationships/hyperlink" Target="http://feeds.reuters.com/news/artsculture?fmt=xml" TargetMode="External"/><Relationship Id="rId303" Type="http://schemas.openxmlformats.org/officeDocument/2006/relationships/hyperlink" Target="https://feed.businesswire.com/rss/home/?rss=G1QFDERJXkJeGVtUWQ==" TargetMode="External"/><Relationship Id="rId485" Type="http://schemas.openxmlformats.org/officeDocument/2006/relationships/hyperlink" Target="http://rssfeeds.usatoday.com/topmotorsports&amp;x=1" TargetMode="External"/><Relationship Id="rId692" Type="http://schemas.openxmlformats.org/officeDocument/2006/relationships/hyperlink" Target="http://www.latimes.com/world/middleeast/rss2.0.xml" TargetMode="External"/><Relationship Id="rId706" Type="http://schemas.openxmlformats.org/officeDocument/2006/relationships/hyperlink" Target="http://www.latimes.com/opinion/readersreact/rss2.0.xml" TargetMode="External"/><Relationship Id="rId748" Type="http://schemas.openxmlformats.org/officeDocument/2006/relationships/hyperlink" Target="http://feeds.washingtonpost.com/rss/rss_act-four" TargetMode="External"/><Relationship Id="rId42" Type="http://schemas.openxmlformats.org/officeDocument/2006/relationships/hyperlink" Target="http://www.joc.com/rssfeed/8908" TargetMode="External"/><Relationship Id="rId84" Type="http://schemas.openxmlformats.org/officeDocument/2006/relationships/hyperlink" Target="http://www.joc.com/rssfeed/8983" TargetMode="External"/><Relationship Id="rId138" Type="http://schemas.openxmlformats.org/officeDocument/2006/relationships/hyperlink" Target="http://feeds.bizjournals.com/industry_18?fmt=xml" TargetMode="External"/><Relationship Id="rId345" Type="http://schemas.openxmlformats.org/officeDocument/2006/relationships/hyperlink" Target="https://feed.businesswire.com/rss/home/?rss=G1QFDERJXkJeGVtQXA==" TargetMode="External"/><Relationship Id="rId387" Type="http://schemas.openxmlformats.org/officeDocument/2006/relationships/hyperlink" Target="http://feed.businesswire.com/bwapps/syndication/rss/latinowire/?rss=G1QFDERJXkJfEVxWXw==" TargetMode="External"/><Relationship Id="rId510" Type="http://schemas.openxmlformats.org/officeDocument/2006/relationships/hyperlink" Target="https://www.nytimes.com/services/xml/rss/nyt/AsiaPacific.xml" TargetMode="External"/><Relationship Id="rId552" Type="http://schemas.openxmlformats.org/officeDocument/2006/relationships/hyperlink" Target="https://www.nytimes.com/services/xml/rss/nyt/Dance.xml" TargetMode="External"/><Relationship Id="rId594" Type="http://schemas.openxmlformats.org/officeDocument/2006/relationships/hyperlink" Target="http://opinionator.blogs.nytimes.com/category/steven-rattner/feed/" TargetMode="External"/><Relationship Id="rId608" Type="http://schemas.openxmlformats.org/officeDocument/2006/relationships/hyperlink" Target="http://roomfordebate.blogs.nytimes.com/feed" TargetMode="External"/><Relationship Id="rId815" Type="http://schemas.openxmlformats.org/officeDocument/2006/relationships/hyperlink" Target="https://www.huffingtonpost.com/section/health/feed" TargetMode="External"/><Relationship Id="rId191" Type="http://schemas.openxmlformats.org/officeDocument/2006/relationships/hyperlink" Target="https://feed.businesswire.com/rss/home/?rss=G1QFDERJXkJeFFlUXw==" TargetMode="External"/><Relationship Id="rId205" Type="http://schemas.openxmlformats.org/officeDocument/2006/relationships/hyperlink" Target="https://feed.businesswire.com/rss/home/?rss=G1QFDERJXkJeGFNVXQ==" TargetMode="External"/><Relationship Id="rId247" Type="http://schemas.openxmlformats.org/officeDocument/2006/relationships/hyperlink" Target="https://feed.businesswire.com/rss/home/?rss=G1QFDERJXkJeGFNZXA==" TargetMode="External"/><Relationship Id="rId412" Type="http://schemas.openxmlformats.org/officeDocument/2006/relationships/hyperlink" Target="http://articlefeeds.nasdaq.com/nasdaq/categories?category=Stocks?fmt=xml" TargetMode="External"/><Relationship Id="rId857" Type="http://schemas.openxmlformats.org/officeDocument/2006/relationships/hyperlink" Target="http://feeds.reuters.com/Reuters/PoliticsNews?fmt=xml" TargetMode="External"/><Relationship Id="rId107" Type="http://schemas.openxmlformats.org/officeDocument/2006/relationships/hyperlink" Target="http://rss.cnn.com/rss/money_topstories.rss?fmt=xml" TargetMode="External"/><Relationship Id="rId289" Type="http://schemas.openxmlformats.org/officeDocument/2006/relationships/hyperlink" Target="https://feed.businesswire.com/rss/home/?rss=G1QFDERJXkJeGVpYXQ==" TargetMode="External"/><Relationship Id="rId454" Type="http://schemas.openxmlformats.org/officeDocument/2006/relationships/hyperlink" Target="http://rssfeeds.usatoday.com/toppeople" TargetMode="External"/><Relationship Id="rId496" Type="http://schemas.openxmlformats.org/officeDocument/2006/relationships/hyperlink" Target="http://rssfeeds.usatoday.com/UsatodaycomBooks-TopStories&amp;x=1" TargetMode="External"/><Relationship Id="rId661" Type="http://schemas.openxmlformats.org/officeDocument/2006/relationships/hyperlink" Target="http://www.latimes.com/sports/sportsnow/rss2.0.xml" TargetMode="External"/><Relationship Id="rId717" Type="http://schemas.openxmlformats.org/officeDocument/2006/relationships/hyperlink" Target="http://www.latimes.com/travel/rss2.0.xml" TargetMode="External"/><Relationship Id="rId759" Type="http://schemas.openxmlformats.org/officeDocument/2006/relationships/hyperlink" Target="http://feeds.washingtonpost.com/rss/rss_the-watch" TargetMode="External"/><Relationship Id="rId11" Type="http://schemas.openxmlformats.org/officeDocument/2006/relationships/hyperlink" Target="http://feeds2.feedburner.com/EditorialRss?fmt=xml" TargetMode="External"/><Relationship Id="rId53" Type="http://schemas.openxmlformats.org/officeDocument/2006/relationships/hyperlink" Target="http://www.joc.com/rssfeed/8985" TargetMode="External"/><Relationship Id="rId149" Type="http://schemas.openxmlformats.org/officeDocument/2006/relationships/hyperlink" Target="https://feed.businesswire.com/rss/home/?rss=G1QFDERJXkJeGFJYWg==" TargetMode="External"/><Relationship Id="rId314" Type="http://schemas.openxmlformats.org/officeDocument/2006/relationships/hyperlink" Target="https://feed.businesswire.com/rss/home/?rss=G1QFDERJXkJeGFNQWA==" TargetMode="External"/><Relationship Id="rId356" Type="http://schemas.openxmlformats.org/officeDocument/2006/relationships/hyperlink" Target="https://feed.businesswire.com/rss/home/?rss=G1QFDERJXkJeGVtTXQ==" TargetMode="External"/><Relationship Id="rId398" Type="http://schemas.openxmlformats.org/officeDocument/2006/relationships/hyperlink" Target="http://feed.businesswire.com/rss/home/?rss=G1QFDERJXkJeEFtRVQ==" TargetMode="External"/><Relationship Id="rId521" Type="http://schemas.openxmlformats.org/officeDocument/2006/relationships/hyperlink" Target="https://www.nytimes.com/services/xml/rss/nyt/EnergyEnvironment.xml" TargetMode="External"/><Relationship Id="rId563" Type="http://schemas.openxmlformats.org/officeDocument/2006/relationships/hyperlink" Target="https://www.nytimes.com/services/xml/rss/nyt/tmagazine.xml" TargetMode="External"/><Relationship Id="rId619" Type="http://schemas.openxmlformats.org/officeDocument/2006/relationships/hyperlink" Target="https://www.nytimes.com/services/xml/rss/nyt/MostShared.xml" TargetMode="External"/><Relationship Id="rId770" Type="http://schemas.openxmlformats.org/officeDocument/2006/relationships/hyperlink" Target="http://feeds.washingtonpost.com/rss/rss_football-insider" TargetMode="External"/><Relationship Id="rId95" Type="http://schemas.openxmlformats.org/officeDocument/2006/relationships/hyperlink" Target="http://www.joc.com/rssfeed/10610" TargetMode="External"/><Relationship Id="rId160" Type="http://schemas.openxmlformats.org/officeDocument/2006/relationships/hyperlink" Target="https://feed.businesswire.com/rss/home/?rss=G1QFDERJXkJeGVpUWA==" TargetMode="External"/><Relationship Id="rId216" Type="http://schemas.openxmlformats.org/officeDocument/2006/relationships/hyperlink" Target="https://feed.businesswire.com/rss/home/?rss=G1QFDERJXkJeGFNUXw==" TargetMode="External"/><Relationship Id="rId423" Type="http://schemas.openxmlformats.org/officeDocument/2006/relationships/hyperlink" Target="http://articlefeeds.nasdaq.com/nasdaq/categories?category=Technology?fmt=xml" TargetMode="External"/><Relationship Id="rId826" Type="http://schemas.openxmlformats.org/officeDocument/2006/relationships/hyperlink" Target="https://www.huffingtonpost.com/section/politics/feed" TargetMode="External"/><Relationship Id="rId258" Type="http://schemas.openxmlformats.org/officeDocument/2006/relationships/hyperlink" Target="https://feed.businesswire.com/rss/home/?rss=G1QFDERJXkJeEFpTXw==" TargetMode="External"/><Relationship Id="rId465" Type="http://schemas.openxmlformats.org/officeDocument/2006/relationships/hyperlink" Target="http://rssfeeds.usatoday.com/UsatodaycomTravel-TopStories" TargetMode="External"/><Relationship Id="rId630" Type="http://schemas.openxmlformats.org/officeDocument/2006/relationships/hyperlink" Target="https://nypost.com/business/feed/" TargetMode="External"/><Relationship Id="rId672" Type="http://schemas.openxmlformats.org/officeDocument/2006/relationships/hyperlink" Target="http://www.latimes.com/entertainment/arts/culture/rss2.0.xml" TargetMode="External"/><Relationship Id="rId728" Type="http://schemas.openxmlformats.org/officeDocument/2006/relationships/hyperlink" Target="http://www.latimes.com/local/eastside/rss2.0.xml" TargetMode="External"/><Relationship Id="rId22" Type="http://schemas.openxmlformats.org/officeDocument/2006/relationships/hyperlink" Target="http://www.joc.com/rssfeed/8900" TargetMode="External"/><Relationship Id="rId64" Type="http://schemas.openxmlformats.org/officeDocument/2006/relationships/hyperlink" Target="http://www.joc.com/rssfeed/8993" TargetMode="External"/><Relationship Id="rId118" Type="http://schemas.openxmlformats.org/officeDocument/2006/relationships/hyperlink" Target="http://rss.cnn.com/rss/money_autos.rss?fmt=xml" TargetMode="External"/><Relationship Id="rId325" Type="http://schemas.openxmlformats.org/officeDocument/2006/relationships/hyperlink" Target="https://feed.businesswire.com/rss/home/?rss=G1QFDERJXkJeGFNSWA==" TargetMode="External"/><Relationship Id="rId367" Type="http://schemas.openxmlformats.org/officeDocument/2006/relationships/hyperlink" Target="http://feed.businesswire.com/rss/home/?rss=G1QFDERJXkJeEFtRXQ==" TargetMode="External"/><Relationship Id="rId532" Type="http://schemas.openxmlformats.org/officeDocument/2006/relationships/hyperlink" Target="https://www.nytimes.com/services/xml/rss/nyt/CollegeBasketball.xml" TargetMode="External"/><Relationship Id="rId574" Type="http://schemas.openxmlformats.org/officeDocument/2006/relationships/hyperlink" Target="http://topics.nytimes.com/top/news/international/columns/rogercohen/index.html?rss=1" TargetMode="External"/><Relationship Id="rId171" Type="http://schemas.openxmlformats.org/officeDocument/2006/relationships/hyperlink" Target="https://feed.businesswire.com/rss/home/?rss=G1QFDERJXkJeGVpXVA==" TargetMode="External"/><Relationship Id="rId227" Type="http://schemas.openxmlformats.org/officeDocument/2006/relationships/hyperlink" Target="https://feed.businesswire.com/rss/home/?rss=G1QFDERJXkJeGFNXXw==" TargetMode="External"/><Relationship Id="rId781" Type="http://schemas.openxmlformats.org/officeDocument/2006/relationships/hyperlink" Target="http://feeds.washingtonpost.com/rss/rss_blogpost" TargetMode="External"/><Relationship Id="rId837" Type="http://schemas.openxmlformats.org/officeDocument/2006/relationships/hyperlink" Target="https://www.huffingtonpost.com/section/travel/feed" TargetMode="External"/><Relationship Id="rId269" Type="http://schemas.openxmlformats.org/officeDocument/2006/relationships/hyperlink" Target="https://feed.businesswire.com/rss/home/?rss=G1QFDERJXkJeEFpQWQ==" TargetMode="External"/><Relationship Id="rId434" Type="http://schemas.openxmlformats.org/officeDocument/2006/relationships/hyperlink" Target="http://rssfeeds.usatoday.com/UsatodaycomNation-TopStories" TargetMode="External"/><Relationship Id="rId476" Type="http://schemas.openxmlformats.org/officeDocument/2006/relationships/hyperlink" Target="http://rssfeeds.usatoday.com/UsatodaycomNfl-TopStories&amp;x=1" TargetMode="External"/><Relationship Id="rId641" Type="http://schemas.openxmlformats.org/officeDocument/2006/relationships/hyperlink" Target="http://www.latimes.com/local/education/rss2.0.xml" TargetMode="External"/><Relationship Id="rId683" Type="http://schemas.openxmlformats.org/officeDocument/2006/relationships/hyperlink" Target="http://www.latimes.com/nation/nationnow/rss2.0.xml" TargetMode="External"/><Relationship Id="rId739" Type="http://schemas.openxmlformats.org/officeDocument/2006/relationships/hyperlink" Target="http://www.latimes.com/local/verdugos/rss2.0.xml" TargetMode="External"/><Relationship Id="rId33" Type="http://schemas.openxmlformats.org/officeDocument/2006/relationships/hyperlink" Target="http://www.joc.com/rssfeed/8926" TargetMode="External"/><Relationship Id="rId129" Type="http://schemas.openxmlformats.org/officeDocument/2006/relationships/hyperlink" Target="http://feeds.bizjournals.com/industry_8?fmt=xml" TargetMode="External"/><Relationship Id="rId280" Type="http://schemas.openxmlformats.org/officeDocument/2006/relationships/hyperlink" Target="https://feed.businesswire.com/rss/home/?rss=G1QFDERJXkJeGVpTWg==" TargetMode="External"/><Relationship Id="rId336" Type="http://schemas.openxmlformats.org/officeDocument/2006/relationships/hyperlink" Target="https://feed.businesswire.com/rss/home/?rss=G1QFDERJXkJeGVpSVQ==" TargetMode="External"/><Relationship Id="rId501" Type="http://schemas.openxmlformats.org/officeDocument/2006/relationships/hyperlink" Target="http://rssfeeds.usatoday.com/topgaming&amp;x=1" TargetMode="External"/><Relationship Id="rId543" Type="http://schemas.openxmlformats.org/officeDocument/2006/relationships/hyperlink" Target="https://www.nytimes.com/services/xml/rss/nyt/Space.xml" TargetMode="External"/><Relationship Id="rId75" Type="http://schemas.openxmlformats.org/officeDocument/2006/relationships/hyperlink" Target="http://www.joc.com/rssfeed/8994" TargetMode="External"/><Relationship Id="rId140" Type="http://schemas.openxmlformats.org/officeDocument/2006/relationships/hyperlink" Target="http://feeds.bizjournals.com/industry_6?fmt=xml" TargetMode="External"/><Relationship Id="rId182" Type="http://schemas.openxmlformats.org/officeDocument/2006/relationships/hyperlink" Target="https://feed.businesswire.com/rss/home/?rss=G1QFDERJXkJeGVpZXQ==" TargetMode="External"/><Relationship Id="rId378" Type="http://schemas.openxmlformats.org/officeDocument/2006/relationships/hyperlink" Target="http://feed.businesswire.com/rss/home/?rss=G1QFDERJXkJeEF9ZVA==" TargetMode="External"/><Relationship Id="rId403" Type="http://schemas.openxmlformats.org/officeDocument/2006/relationships/hyperlink" Target="http://articlefeeds.nasdaq.com/nasdaq/categories?category=Bonds?fmt=xml" TargetMode="External"/><Relationship Id="rId585" Type="http://schemas.openxmlformats.org/officeDocument/2006/relationships/hyperlink" Target="http://opinionator.blogs.nytimes.com/category/mark-bittman/feed/" TargetMode="External"/><Relationship Id="rId750" Type="http://schemas.openxmlformats.org/officeDocument/2006/relationships/hyperlink" Target="http://feeds.washingtonpost.com/rss/rss_compost" TargetMode="External"/><Relationship Id="rId792" Type="http://schemas.openxmlformats.org/officeDocument/2006/relationships/hyperlink" Target="http://www.startribune.com/rss/?sf=1&amp;s=/" TargetMode="External"/><Relationship Id="rId806" Type="http://schemas.openxmlformats.org/officeDocument/2006/relationships/hyperlink" Target="https://www.huffingtonpost.com/section/college/feed" TargetMode="External"/><Relationship Id="rId848" Type="http://schemas.openxmlformats.org/officeDocument/2006/relationships/hyperlink" Target="http://feeds.reuters.com/reuters/companyNews?fmt=xml" TargetMode="External"/><Relationship Id="rId6" Type="http://schemas.openxmlformats.org/officeDocument/2006/relationships/hyperlink" Target="http://feeds2.feedburner.com/BusinessRss?fmt=xml" TargetMode="External"/><Relationship Id="rId238" Type="http://schemas.openxmlformats.org/officeDocument/2006/relationships/hyperlink" Target="https://feed.businesswire.com/rss/home/?rss=G1QFDERJXkJeGFNWXg==" TargetMode="External"/><Relationship Id="rId445" Type="http://schemas.openxmlformats.org/officeDocument/2006/relationships/hyperlink" Target="http://rssfeeds.usatoday.com/UsatodaycomNhl-TopStories" TargetMode="External"/><Relationship Id="rId487" Type="http://schemas.openxmlformats.org/officeDocument/2006/relationships/hyperlink" Target="http://rssfeeds.usatoday.com/UsatodayCycling-TopStories&amp;x=1" TargetMode="External"/><Relationship Id="rId610" Type="http://schemas.openxmlformats.org/officeDocument/2006/relationships/hyperlink" Target="https://www.nytimes.com/services/xml/rss/nyt/HomePage.xml" TargetMode="External"/><Relationship Id="rId652" Type="http://schemas.openxmlformats.org/officeDocument/2006/relationships/hyperlink" Target="http://www.latimes.com/sports/dodgers/rss2.0.xml" TargetMode="External"/><Relationship Id="rId694" Type="http://schemas.openxmlformats.org/officeDocument/2006/relationships/hyperlink" Target="http://www.latimes.com/business/rss2.0.xml" TargetMode="External"/><Relationship Id="rId708" Type="http://schemas.openxmlformats.org/officeDocument/2006/relationships/hyperlink" Target="http://www.latimes.com/opinion/topoftheticket/rss2.0.xml" TargetMode="External"/><Relationship Id="rId291" Type="http://schemas.openxmlformats.org/officeDocument/2006/relationships/hyperlink" Target="https://feed.businesswire.com/rss/home/?rss=G1QFDERJXkJeEFtTXQ==" TargetMode="External"/><Relationship Id="rId305" Type="http://schemas.openxmlformats.org/officeDocument/2006/relationships/hyperlink" Target="https://feed.businesswire.com/rss/home/?rss=G1QFDERJXkJeGVtUWw==" TargetMode="External"/><Relationship Id="rId347" Type="http://schemas.openxmlformats.org/officeDocument/2006/relationships/hyperlink" Target="https://feed.businesswire.com/rss/home/?rss=G1QFDERJXkJeGVtQXw==" TargetMode="External"/><Relationship Id="rId512" Type="http://schemas.openxmlformats.org/officeDocument/2006/relationships/hyperlink" Target="https://www.nytimes.com/services/xml/rss/nyt/MiddleEast.xml" TargetMode="External"/><Relationship Id="rId44" Type="http://schemas.openxmlformats.org/officeDocument/2006/relationships/hyperlink" Target="http://www.joc.com/rssfeed/8931" TargetMode="External"/><Relationship Id="rId86" Type="http://schemas.openxmlformats.org/officeDocument/2006/relationships/hyperlink" Target="http://www.joc.com/rssfeed/8977" TargetMode="External"/><Relationship Id="rId151" Type="http://schemas.openxmlformats.org/officeDocument/2006/relationships/hyperlink" Target="https://feed.businesswire.com/rss/home/?rss=G1QFDERJXkJeGFJYVA==" TargetMode="External"/><Relationship Id="rId389" Type="http://schemas.openxmlformats.org/officeDocument/2006/relationships/hyperlink" Target="http://feed.businesswire.com/rss/home/?rss=G1QFDERJXkJeEFtRWA==" TargetMode="External"/><Relationship Id="rId554" Type="http://schemas.openxmlformats.org/officeDocument/2006/relationships/hyperlink" Target="https://www.nytimes.com/services/xml/rss/nyt/Music.xml" TargetMode="External"/><Relationship Id="rId596" Type="http://schemas.openxmlformats.org/officeDocument/2006/relationships/hyperlink" Target="http://opinionator.blogs.nytimes.com/category/bedside/feed/" TargetMode="External"/><Relationship Id="rId761" Type="http://schemas.openxmlformats.org/officeDocument/2006/relationships/hyperlink" Target="http://feeds.washingtonpost.com/rss/rss_acts-of-faith" TargetMode="External"/><Relationship Id="rId817" Type="http://schemas.openxmlformats.org/officeDocument/2006/relationships/hyperlink" Target="https://www.huffingtonpost.com/section/huffpost-code/feed" TargetMode="External"/><Relationship Id="rId859" Type="http://schemas.openxmlformats.org/officeDocument/2006/relationships/hyperlink" Target="http://feeds.reuters.com/reuters/sportsNews?fmt=xml" TargetMode="External"/><Relationship Id="rId193" Type="http://schemas.openxmlformats.org/officeDocument/2006/relationships/hyperlink" Target="https://feed.businesswire.com/rss/home/?rss=G1QFDERJXkJeGVtVXQ==" TargetMode="External"/><Relationship Id="rId207" Type="http://schemas.openxmlformats.org/officeDocument/2006/relationships/hyperlink" Target="https://feed.businesswire.com/rss/home/?rss=G1QFDERJXkJeGFNVXg==" TargetMode="External"/><Relationship Id="rId249" Type="http://schemas.openxmlformats.org/officeDocument/2006/relationships/hyperlink" Target="https://feed.businesswire.com/rss/home/?rss=G1QFDERJXkJeGFNZXg==" TargetMode="External"/><Relationship Id="rId414" Type="http://schemas.openxmlformats.org/officeDocument/2006/relationships/hyperlink" Target="http://articlefeeds.nasdaq.com/nasdaq/categories?category=College?fmt=xml" TargetMode="External"/><Relationship Id="rId456" Type="http://schemas.openxmlformats.org/officeDocument/2006/relationships/hyperlink" Target="http://rssfeeds.usatoday.com/UsatodaycomMovies-TopStories" TargetMode="External"/><Relationship Id="rId498" Type="http://schemas.openxmlformats.org/officeDocument/2006/relationships/hyperlink" Target="http://rssfeeds.usatoday.com/UsatodaycomMoney-Healey&amp;x=1" TargetMode="External"/><Relationship Id="rId621" Type="http://schemas.openxmlformats.org/officeDocument/2006/relationships/hyperlink" Target="http://topics.nytimes.com/top/opinion/editorialsandoped/editorials/index.html?rss=1" TargetMode="External"/><Relationship Id="rId663" Type="http://schemas.openxmlformats.org/officeDocument/2006/relationships/hyperlink" Target="http://www.latimes.com/entertainment/rss2.0.xml" TargetMode="External"/><Relationship Id="rId13" Type="http://schemas.openxmlformats.org/officeDocument/2006/relationships/hyperlink" Target="https://www.joc.com/rssfeed/8876" TargetMode="External"/><Relationship Id="rId109" Type="http://schemas.openxmlformats.org/officeDocument/2006/relationships/hyperlink" Target="http://rss.cnn.com/rss/money_news_companies.rss?fmt=xml" TargetMode="External"/><Relationship Id="rId260" Type="http://schemas.openxmlformats.org/officeDocument/2006/relationships/hyperlink" Target="https://feed.businesswire.com/rss/home/?rss=G1QFDERJXkJeGFNYXg==" TargetMode="External"/><Relationship Id="rId316" Type="http://schemas.openxmlformats.org/officeDocument/2006/relationships/hyperlink" Target="https://feed.businesswire.com/rss/home/?rss=G1QFDERJXkJeGFNQWg==" TargetMode="External"/><Relationship Id="rId523" Type="http://schemas.openxmlformats.org/officeDocument/2006/relationships/hyperlink" Target="https://www.nytimes.com/services/xml/rss/nyt/Economy.xml" TargetMode="External"/><Relationship Id="rId719" Type="http://schemas.openxmlformats.org/officeDocument/2006/relationships/hyperlink" Target="http://www.latimes.com/travel/hawaii/rss2.0.xml" TargetMode="External"/><Relationship Id="rId55" Type="http://schemas.openxmlformats.org/officeDocument/2006/relationships/hyperlink" Target="http://www.joc.com/rssfeed/8986" TargetMode="External"/><Relationship Id="rId97" Type="http://schemas.openxmlformats.org/officeDocument/2006/relationships/hyperlink" Target="https://en.wikipedia.org/wiki/The_Wall_Street_Journal" TargetMode="External"/><Relationship Id="rId120" Type="http://schemas.openxmlformats.org/officeDocument/2006/relationships/hyperlink" Target="http://rss.cnn.com/rss/money_pf_college.rss?fmt=xml" TargetMode="External"/><Relationship Id="rId358" Type="http://schemas.openxmlformats.org/officeDocument/2006/relationships/hyperlink" Target="https://feed.businesswire.com/rss/home/?rss=G1QFDERJXkJeGVtTXg==" TargetMode="External"/><Relationship Id="rId565" Type="http://schemas.openxmlformats.org/officeDocument/2006/relationships/hyperlink" Target="https://www.nytimes.com/services/xml/rss/nyt/Travel.xml" TargetMode="External"/><Relationship Id="rId730" Type="http://schemas.openxmlformats.org/officeDocument/2006/relationships/hyperlink" Target="http://www.latimes.com/local/north-county/rss2.0.xml" TargetMode="External"/><Relationship Id="rId772" Type="http://schemas.openxmlformats.org/officeDocument/2006/relationships/hyperlink" Target="http://feeds.washingtonpost.com/rss/rss_soccer-insider" TargetMode="External"/><Relationship Id="rId828" Type="http://schemas.openxmlformats.org/officeDocument/2006/relationships/hyperlink" Target="https://www.huffingtonpost.com/section/queer-voices/feed" TargetMode="External"/><Relationship Id="rId162" Type="http://schemas.openxmlformats.org/officeDocument/2006/relationships/hyperlink" Target="https://feed.businesswire.com/rss/home/?rss=G1QFDERJXkJeGVpUWg==" TargetMode="External"/><Relationship Id="rId218" Type="http://schemas.openxmlformats.org/officeDocument/2006/relationships/hyperlink" Target="https://feed.businesswire.com/rss/home/?rss=G1QFDERJXkJeGFNUWA==" TargetMode="External"/><Relationship Id="rId425" Type="http://schemas.openxmlformats.org/officeDocument/2006/relationships/hyperlink" Target="http://articlefeeds.nasdaq.com/nasdaq/categories?category=US+Markets?fmt=xml" TargetMode="External"/><Relationship Id="rId467" Type="http://schemas.openxmlformats.org/officeDocument/2006/relationships/hyperlink" Target="http://rssfeeds.usatoday.com/UsatodayTravel-Flights" TargetMode="External"/><Relationship Id="rId632" Type="http://schemas.openxmlformats.org/officeDocument/2006/relationships/hyperlink" Target="https://nypost.com/entertainment/feed/" TargetMode="External"/><Relationship Id="rId271" Type="http://schemas.openxmlformats.org/officeDocument/2006/relationships/hyperlink" Target="https://feed.businesswire.com/rss/home/?rss=G1QFDERJXkJeGVpQWQ==" TargetMode="External"/><Relationship Id="rId674" Type="http://schemas.openxmlformats.org/officeDocument/2006/relationships/hyperlink" Target="http://herocomplex.latimes.com/feed/" TargetMode="External"/><Relationship Id="rId24" Type="http://schemas.openxmlformats.org/officeDocument/2006/relationships/hyperlink" Target="http://www.joc.com/rssfeed/8883" TargetMode="External"/><Relationship Id="rId66" Type="http://schemas.openxmlformats.org/officeDocument/2006/relationships/hyperlink" Target="http://www.joc.com/rssfeed/8943" TargetMode="External"/><Relationship Id="rId131" Type="http://schemas.openxmlformats.org/officeDocument/2006/relationships/hyperlink" Target="http://feeds.bizjournals.com/industry_14?fmt=xml" TargetMode="External"/><Relationship Id="rId327" Type="http://schemas.openxmlformats.org/officeDocument/2006/relationships/hyperlink" Target="https://feed.businesswire.com/rss/home/?rss=G1QFDERJXkJeGFNVXw==" TargetMode="External"/><Relationship Id="rId369" Type="http://schemas.openxmlformats.org/officeDocument/2006/relationships/hyperlink" Target="http://feed.businesswire.com/rss/home/?rss=G1QFDERJXkJeEF5XWw==" TargetMode="External"/><Relationship Id="rId534" Type="http://schemas.openxmlformats.org/officeDocument/2006/relationships/hyperlink" Target="https://www.nytimes.com/services/xml/rss/nyt/Golf.xml" TargetMode="External"/><Relationship Id="rId576" Type="http://schemas.openxmlformats.org/officeDocument/2006/relationships/hyperlink" Target="http://topics.nytimes.com/top/opinion/editorialsandoped/oped/columnists/rossdouthat/index.html?rss=1" TargetMode="External"/><Relationship Id="rId741" Type="http://schemas.openxmlformats.org/officeDocument/2006/relationships/hyperlink" Target="http://www.latimes.com/local/westside/rss2.0.xml" TargetMode="External"/><Relationship Id="rId783" Type="http://schemas.openxmlformats.org/officeDocument/2006/relationships/hyperlink" Target="http://feeds.washingtonpost.com/rss/rss_on-leadership" TargetMode="External"/><Relationship Id="rId839" Type="http://schemas.openxmlformats.org/officeDocument/2006/relationships/hyperlink" Target="https://www.huffingtonpost.com/section/video/feed" TargetMode="External"/><Relationship Id="rId173" Type="http://schemas.openxmlformats.org/officeDocument/2006/relationships/hyperlink" Target="https://feed.businesswire.com/rss/home/?rss=G1QFDERJXkJeGVpWXA==" TargetMode="External"/><Relationship Id="rId229" Type="http://schemas.openxmlformats.org/officeDocument/2006/relationships/hyperlink" Target="https://feed.businesswire.com/rss/home/?rss=G1QFDERJXkJeGFNXWQ==" TargetMode="External"/><Relationship Id="rId380" Type="http://schemas.openxmlformats.org/officeDocument/2006/relationships/hyperlink" Target="http://feed.businesswire.com/rss/home/?rss=G1QFDERJXkJeGVtWWQ==" TargetMode="External"/><Relationship Id="rId436" Type="http://schemas.openxmlformats.org/officeDocument/2006/relationships/hyperlink" Target="http://rssfeeds.usatoday.com/UsatodaycomWorld-TopStories" TargetMode="External"/><Relationship Id="rId601" Type="http://schemas.openxmlformats.org/officeDocument/2006/relationships/hyperlink" Target="http://opinionator.blogs.nytimes.com/category/the-conversation/feed/" TargetMode="External"/><Relationship Id="rId643" Type="http://schemas.openxmlformats.org/officeDocument/2006/relationships/hyperlink" Target="http://www.latimes.com/local/obituaries/rss2.0.xml" TargetMode="External"/><Relationship Id="rId240" Type="http://schemas.openxmlformats.org/officeDocument/2006/relationships/hyperlink" Target="https://feed.businesswire.com/rss/home/?rss=G1QFDERJXkJeGFNWWA==" TargetMode="External"/><Relationship Id="rId478" Type="http://schemas.openxmlformats.org/officeDocument/2006/relationships/hyperlink" Target="http://rssfeeds.usatoday.com/UsatodaycomMlb-TopStories&amp;x=1" TargetMode="External"/><Relationship Id="rId685" Type="http://schemas.openxmlformats.org/officeDocument/2006/relationships/hyperlink" Target="http://www.latimes.com/science/sciencenow/rss2.0.xml" TargetMode="External"/><Relationship Id="rId850" Type="http://schemas.openxmlformats.org/officeDocument/2006/relationships/hyperlink" Target="http://feeds.reuters.com/reuters/environment?fmt=xml" TargetMode="External"/><Relationship Id="rId35" Type="http://schemas.openxmlformats.org/officeDocument/2006/relationships/hyperlink" Target="http://www.joc.com/rssfeed/8982" TargetMode="External"/><Relationship Id="rId77" Type="http://schemas.openxmlformats.org/officeDocument/2006/relationships/hyperlink" Target="http://www.joc.com/rssfeed/8893" TargetMode="External"/><Relationship Id="rId100" Type="http://schemas.openxmlformats.org/officeDocument/2006/relationships/hyperlink" Target="http://www.wsj.com/xml/rss/3_7014.xml" TargetMode="External"/><Relationship Id="rId282" Type="http://schemas.openxmlformats.org/officeDocument/2006/relationships/hyperlink" Target="https://feed.businesswire.com/rss/home/?rss=G1QFDERJXkJeGVpWXw==" TargetMode="External"/><Relationship Id="rId338" Type="http://schemas.openxmlformats.org/officeDocument/2006/relationships/hyperlink" Target="https://feed.businesswire.com/rss/home/?rss=G1QFDERJXkJeGVpSVA==" TargetMode="External"/><Relationship Id="rId503" Type="http://schemas.openxmlformats.org/officeDocument/2006/relationships/hyperlink" Target="http://rssfeeds.usatoday.com/UsatodayTravel-Destinations&amp;x=1" TargetMode="External"/><Relationship Id="rId545" Type="http://schemas.openxmlformats.org/officeDocument/2006/relationships/hyperlink" Target="https://www.nytimes.com/services/xml/rss/nyt/Research.xml" TargetMode="External"/><Relationship Id="rId587" Type="http://schemas.openxmlformats.org/officeDocument/2006/relationships/hyperlink" Target="http://opinionator.blogs.nytimes.com/category/thomas-b-edsall/feed/" TargetMode="External"/><Relationship Id="rId710" Type="http://schemas.openxmlformats.org/officeDocument/2006/relationships/hyperlink" Target="http://www.latimes.com/style/rss2.0.xml" TargetMode="External"/><Relationship Id="rId752" Type="http://schemas.openxmlformats.org/officeDocument/2006/relationships/hyperlink" Target="http://feeds.washingtonpost.com/rss/rss_erik-wemple" TargetMode="External"/><Relationship Id="rId808" Type="http://schemas.openxmlformats.org/officeDocument/2006/relationships/hyperlink" Target="https://www.huffingtonpost.com/section/crime/feed" TargetMode="External"/><Relationship Id="rId8" Type="http://schemas.openxmlformats.org/officeDocument/2006/relationships/hyperlink" Target="http://feeds2.feedburner.com/InternetTechnologyRss?fmt=xml" TargetMode="External"/><Relationship Id="rId142" Type="http://schemas.openxmlformats.org/officeDocument/2006/relationships/hyperlink" Target="http://feeds.bizjournals.com/industry_19?fmt=xml" TargetMode="External"/><Relationship Id="rId184" Type="http://schemas.openxmlformats.org/officeDocument/2006/relationships/hyperlink" Target="https://feed.businesswire.com/rss/home/?rss=G1QFDERJXkJeGVtSXg==" TargetMode="External"/><Relationship Id="rId391" Type="http://schemas.openxmlformats.org/officeDocument/2006/relationships/hyperlink" Target="http://feed.businesswire.com/rss/home/?rss=G1QFDERJXkJeEFxRXA==" TargetMode="External"/><Relationship Id="rId405" Type="http://schemas.openxmlformats.org/officeDocument/2006/relationships/hyperlink" Target="http://articlefeeds.nasdaq.com/nasdaq/categories?category=ETFs?fmt=xml" TargetMode="External"/><Relationship Id="rId447" Type="http://schemas.openxmlformats.org/officeDocument/2006/relationships/hyperlink" Target="http://rssfeeds.usatoday.com/UsatodaycomSoccer-TopStories" TargetMode="External"/><Relationship Id="rId612" Type="http://schemas.openxmlformats.org/officeDocument/2006/relationships/hyperlink" Target="https://www.nytimes.com/services/xml/rss/nyt/Automobiles.xml" TargetMode="External"/><Relationship Id="rId794" Type="http://schemas.openxmlformats.org/officeDocument/2006/relationships/hyperlink" Target="http://www.startribune.com/sports/index.rss2" TargetMode="External"/><Relationship Id="rId251" Type="http://schemas.openxmlformats.org/officeDocument/2006/relationships/hyperlink" Target="https://feed.businesswire.com/rss/home/?rss=G1QFDERJXkJeGFNZWw==" TargetMode="External"/><Relationship Id="rId489" Type="http://schemas.openxmlformats.org/officeDocument/2006/relationships/hyperlink" Target="http://rssfeeds.usatoday.com/mmajunkie&amp;x=1" TargetMode="External"/><Relationship Id="rId654" Type="http://schemas.openxmlformats.org/officeDocument/2006/relationships/hyperlink" Target="http://www.latimes.com/sports/lakers/rss2.0.xml" TargetMode="External"/><Relationship Id="rId696" Type="http://schemas.openxmlformats.org/officeDocument/2006/relationships/hyperlink" Target="http://www.latimes.com/business/personalfinance/rss2.0.xml" TargetMode="External"/><Relationship Id="rId861" Type="http://schemas.openxmlformats.org/officeDocument/2006/relationships/hyperlink" Target="http://feeds.reuters.com/reuters/topNews?fmt=xml" TargetMode="External"/><Relationship Id="rId46" Type="http://schemas.openxmlformats.org/officeDocument/2006/relationships/hyperlink" Target="http://www.joc.com/rssfeed/8978" TargetMode="External"/><Relationship Id="rId293" Type="http://schemas.openxmlformats.org/officeDocument/2006/relationships/hyperlink" Target="https://feed.businesswire.com/rss/home/?rss=G1QFDERJXkJeGVpYWQ==" TargetMode="External"/><Relationship Id="rId307" Type="http://schemas.openxmlformats.org/officeDocument/2006/relationships/hyperlink" Target="https://feed.businesswire.com/rss/home/?rss=G1QFDERJXkJeGVtUVQ==" TargetMode="External"/><Relationship Id="rId349" Type="http://schemas.openxmlformats.org/officeDocument/2006/relationships/hyperlink" Target="https://feed.businesswire.com/rss/home/?rss=G1QFDERJXkJeEFxXVA==" TargetMode="External"/><Relationship Id="rId514" Type="http://schemas.openxmlformats.org/officeDocument/2006/relationships/hyperlink" Target="https://www.nytimes.com/services/xml/rss/nyt/Education.xml" TargetMode="External"/><Relationship Id="rId556" Type="http://schemas.openxmlformats.org/officeDocument/2006/relationships/hyperlink" Target="https://www.nytimes.com/services/xml/rss/nyt/Theater.xml" TargetMode="External"/><Relationship Id="rId721" Type="http://schemas.openxmlformats.org/officeDocument/2006/relationships/hyperlink" Target="http://www.latimes.com/travel/mexico/rss2.0.xml" TargetMode="External"/><Relationship Id="rId763" Type="http://schemas.openxmlformats.org/officeDocument/2006/relationships/hyperlink" Target="http://feeds.washingtonpost.com/rss/rss_grade-point" TargetMode="External"/><Relationship Id="rId88" Type="http://schemas.openxmlformats.org/officeDocument/2006/relationships/hyperlink" Target="http://www.joc.com/rssfeed/8927" TargetMode="External"/><Relationship Id="rId111" Type="http://schemas.openxmlformats.org/officeDocument/2006/relationships/hyperlink" Target="http://rss.cnn.com/rss/money_news_economy.rss?fmt=xml" TargetMode="External"/><Relationship Id="rId153" Type="http://schemas.openxmlformats.org/officeDocument/2006/relationships/hyperlink" Target="https://feed.businesswire.com/rss/home/?rss=G1QFDERJXkJeGFNRXA==" TargetMode="External"/><Relationship Id="rId195" Type="http://schemas.openxmlformats.org/officeDocument/2006/relationships/hyperlink" Target="https://feed.businesswire.com/rss/home/?rss=G1QFDERJXkJeGVtVXA==" TargetMode="External"/><Relationship Id="rId209" Type="http://schemas.openxmlformats.org/officeDocument/2006/relationships/hyperlink" Target="https://feed.businesswire.com/rss/home/?rss=G1QFDERJXkJeGFNVWA==" TargetMode="External"/><Relationship Id="rId360" Type="http://schemas.openxmlformats.org/officeDocument/2006/relationships/hyperlink" Target="https://feed.businesswire.com/rss/home/?rss=G1QFDERJXkJeGVtTWQ==" TargetMode="External"/><Relationship Id="rId416" Type="http://schemas.openxmlformats.org/officeDocument/2006/relationships/hyperlink" Target="http://articlefeeds.nasdaq.com/nasdaq/categories?category=Insurance?fmt=xml" TargetMode="External"/><Relationship Id="rId598" Type="http://schemas.openxmlformats.org/officeDocument/2006/relationships/hyperlink" Target="http://opinionator.blogs.nytimes.com/category/draft/feed/" TargetMode="External"/><Relationship Id="rId819" Type="http://schemas.openxmlformats.org/officeDocument/2006/relationships/hyperlink" Target="https://www.huffingtonpost.com/section/impact/feed" TargetMode="External"/><Relationship Id="rId220" Type="http://schemas.openxmlformats.org/officeDocument/2006/relationships/hyperlink" Target="https://feed.businesswire.com/rss/home/?rss=G1QFDERJXkJeGFNUWg==" TargetMode="External"/><Relationship Id="rId458" Type="http://schemas.openxmlformats.org/officeDocument/2006/relationships/hyperlink" Target="http://rssfeeds.usatoday.com/UsatodaycomTelevision-TopStories" TargetMode="External"/><Relationship Id="rId623" Type="http://schemas.openxmlformats.org/officeDocument/2006/relationships/hyperlink" Target="https://www.nytimes.com/services/xml/rss/nyt/sunday-review.xml" TargetMode="External"/><Relationship Id="rId665" Type="http://schemas.openxmlformats.org/officeDocument/2006/relationships/hyperlink" Target="http://www.latimes.com/books/festivalofbooks/rss2.0.xml" TargetMode="External"/><Relationship Id="rId830" Type="http://schemas.openxmlformats.org/officeDocument/2006/relationships/hyperlink" Target="https://www.huffingtonpost.com/section/religion/feed" TargetMode="External"/><Relationship Id="rId15" Type="http://schemas.openxmlformats.org/officeDocument/2006/relationships/hyperlink" Target="http://www.joc.com/rssfeed/8886" TargetMode="External"/><Relationship Id="rId57" Type="http://schemas.openxmlformats.org/officeDocument/2006/relationships/hyperlink" Target="http://www.joc.com/rssfeed/8988" TargetMode="External"/><Relationship Id="rId262" Type="http://schemas.openxmlformats.org/officeDocument/2006/relationships/hyperlink" Target="https://feed.businesswire.com/rss/home/?rss=G1QFDERJXkJeGFNQVQ==" TargetMode="External"/><Relationship Id="rId318" Type="http://schemas.openxmlformats.org/officeDocument/2006/relationships/hyperlink" Target="https://feed.businesswire.com/rss/home/?rss=G1QFDERJXkJeGFNTXQ==" TargetMode="External"/><Relationship Id="rId525" Type="http://schemas.openxmlformats.org/officeDocument/2006/relationships/hyperlink" Target="https://www.nytimes.com/services/xml/rss/nyt/MediaandAdvertising.xml" TargetMode="External"/><Relationship Id="rId567" Type="http://schemas.openxmlformats.org/officeDocument/2006/relationships/hyperlink" Target="http://6thfloor.blogs.nytimes.com/feed/" TargetMode="External"/><Relationship Id="rId732" Type="http://schemas.openxmlformats.org/officeDocument/2006/relationships/hyperlink" Target="http://www.latimes.com/local/northwest-county/rss2.0.xml" TargetMode="External"/><Relationship Id="rId99" Type="http://schemas.openxmlformats.org/officeDocument/2006/relationships/hyperlink" Target="http://www.wsj.com/xml/rss/3_7085.xml" TargetMode="External"/><Relationship Id="rId122" Type="http://schemas.openxmlformats.org/officeDocument/2006/relationships/hyperlink" Target="http://rss.cnn.com/rss/money_pf_taxes.rss?fmt=xml" TargetMode="External"/><Relationship Id="rId164" Type="http://schemas.openxmlformats.org/officeDocument/2006/relationships/hyperlink" Target="https://feed.businesswire.com/rss/home/?rss=G1QFDERJXkJeGVpXXg==" TargetMode="External"/><Relationship Id="rId371" Type="http://schemas.openxmlformats.org/officeDocument/2006/relationships/hyperlink" Target="http://feed.businesswire.com/rss/home/?rss=G1QFDERJXkJeGV1SXw==" TargetMode="External"/><Relationship Id="rId774" Type="http://schemas.openxmlformats.org/officeDocument/2006/relationships/hyperlink" Target="http://feeds.washingtonpost.com/rss/rss_nationals-journal" TargetMode="External"/><Relationship Id="rId427" Type="http://schemas.openxmlformats.org/officeDocument/2006/relationships/hyperlink" Target="http://articlefeeds.nasdaq.com/nasdaq/authors?author=steven-hansen?fmt=xml" TargetMode="External"/><Relationship Id="rId469" Type="http://schemas.openxmlformats.org/officeDocument/2006/relationships/hyperlink" Target="http://rssfeeds.usatoday.com/UsatodayTravel-Hotels" TargetMode="External"/><Relationship Id="rId634" Type="http://schemas.openxmlformats.org/officeDocument/2006/relationships/hyperlink" Target="https://nypost.com/living/feed/" TargetMode="External"/><Relationship Id="rId676" Type="http://schemas.openxmlformats.org/officeDocument/2006/relationships/hyperlink" Target="http://www.latimes.com/entertainment/movies/moviesnow/rss2.0.xml" TargetMode="External"/><Relationship Id="rId841" Type="http://schemas.openxmlformats.org/officeDocument/2006/relationships/hyperlink" Target="https://www.huffingtonpost.com/section/weird-news/feed" TargetMode="External"/><Relationship Id="rId26" Type="http://schemas.openxmlformats.org/officeDocument/2006/relationships/hyperlink" Target="http://www.joc.com/rssfeed/8914" TargetMode="External"/><Relationship Id="rId231" Type="http://schemas.openxmlformats.org/officeDocument/2006/relationships/hyperlink" Target="https://feed.businesswire.com/rss/home/?rss=G1QFDERJXkJeGFNXWw==" TargetMode="External"/><Relationship Id="rId273" Type="http://schemas.openxmlformats.org/officeDocument/2006/relationships/hyperlink" Target="https://feed.businesswire.com/rss/home/?rss=G1QFDERJXkJeGVpQWg==" TargetMode="External"/><Relationship Id="rId329" Type="http://schemas.openxmlformats.org/officeDocument/2006/relationships/hyperlink" Target="https://feed.businesswire.com/rss/home/?rss=G1QFDERJXkJeGVpSXQ==" TargetMode="External"/><Relationship Id="rId480" Type="http://schemas.openxmlformats.org/officeDocument/2006/relationships/hyperlink" Target="http://rssfeeds.usatoday.com/UsatodaycomGolf-TopStories&amp;x=1" TargetMode="External"/><Relationship Id="rId536" Type="http://schemas.openxmlformats.org/officeDocument/2006/relationships/hyperlink" Target="https://www.nytimes.com/services/xml/rss/nyt/ProBasketball.xml" TargetMode="External"/><Relationship Id="rId701" Type="http://schemas.openxmlformats.org/officeDocument/2006/relationships/hyperlink" Target="http://www.latimes.com/business/technology/rss2.0.xml" TargetMode="External"/><Relationship Id="rId68" Type="http://schemas.openxmlformats.org/officeDocument/2006/relationships/hyperlink" Target="http://www.joc.com/rssfeed/10596" TargetMode="External"/><Relationship Id="rId133" Type="http://schemas.openxmlformats.org/officeDocument/2006/relationships/hyperlink" Target="http://feeds.bizjournals.com/industry_10?fmt=xml" TargetMode="External"/><Relationship Id="rId175" Type="http://schemas.openxmlformats.org/officeDocument/2006/relationships/hyperlink" Target="https://feed.businesswire.com/rss/home/?rss=G1QFDERJXkJeGVpWWQ==" TargetMode="External"/><Relationship Id="rId340" Type="http://schemas.openxmlformats.org/officeDocument/2006/relationships/hyperlink" Target="https://feed.businesswire.com/rss/home/?rss=G1QFDERJXkJeGVtRWQ==" TargetMode="External"/><Relationship Id="rId578" Type="http://schemas.openxmlformats.org/officeDocument/2006/relationships/hyperlink" Target="http://topics.nytimes.com/top/opinion/editorialsandoped/oped/columnists/thomaslfriedman/index.html?rss=1" TargetMode="External"/><Relationship Id="rId743" Type="http://schemas.openxmlformats.org/officeDocument/2006/relationships/hyperlink" Target="http://feeds.washingtonpost.com/rss/rss_powerpost" TargetMode="External"/><Relationship Id="rId785" Type="http://schemas.openxmlformats.org/officeDocument/2006/relationships/hyperlink" Target="http://feeds.washingtonpost.com/rss/lifestyle" TargetMode="External"/><Relationship Id="rId200" Type="http://schemas.openxmlformats.org/officeDocument/2006/relationships/hyperlink" Target="https://feed.businesswire.com/rss/home/?rss=G1QFDERJXkJeEFpQXw==" TargetMode="External"/><Relationship Id="rId382" Type="http://schemas.openxmlformats.org/officeDocument/2006/relationships/hyperlink" Target="http://feed.businesswire.com/rss/home/?rss=G1QFDERJXkJeGVtWWA==" TargetMode="External"/><Relationship Id="rId438" Type="http://schemas.openxmlformats.org/officeDocument/2006/relationships/hyperlink" Target="http://rssfeeds.usatoday.com/UsatodaycomSports-TopStories" TargetMode="External"/><Relationship Id="rId603" Type="http://schemas.openxmlformats.org/officeDocument/2006/relationships/hyperlink" Target="http://opinionator.blogs.nytimes.com/category/the-score/feed/" TargetMode="External"/><Relationship Id="rId645" Type="http://schemas.openxmlformats.org/officeDocument/2006/relationships/hyperlink" Target="http://www.latimes.com/local/transportation/rss2.0.xml" TargetMode="External"/><Relationship Id="rId687" Type="http://schemas.openxmlformats.org/officeDocument/2006/relationships/hyperlink" Target="http://www.latimes.com/world/afghanistan-pakistan/rss2.0.xml" TargetMode="External"/><Relationship Id="rId810" Type="http://schemas.openxmlformats.org/officeDocument/2006/relationships/hyperlink" Target="https://www.huffingtonpost.com/section/divorce/feed" TargetMode="External"/><Relationship Id="rId852" Type="http://schemas.openxmlformats.org/officeDocument/2006/relationships/hyperlink" Target="http://feeds.reuters.com/reuters/lifestyle?fmt=xml" TargetMode="External"/><Relationship Id="rId242" Type="http://schemas.openxmlformats.org/officeDocument/2006/relationships/hyperlink" Target="https://feed.businesswire.com/rss/home/?rss=G1QFDERJXkJeGFNWVQ==" TargetMode="External"/><Relationship Id="rId284" Type="http://schemas.openxmlformats.org/officeDocument/2006/relationships/hyperlink" Target="https://feed.businesswire.com/rss/home/?rss=G1QFDERJXkJeGVpZWw==" TargetMode="External"/><Relationship Id="rId491" Type="http://schemas.openxmlformats.org/officeDocument/2006/relationships/hyperlink" Target="http://rssfeeds.usatoday.com/toppeople&amp;x=1" TargetMode="External"/><Relationship Id="rId505" Type="http://schemas.openxmlformats.org/officeDocument/2006/relationships/hyperlink" Target="http://rssfeeds.usatoday.com/TP-TheCruiseLog&amp;x=1" TargetMode="External"/><Relationship Id="rId712" Type="http://schemas.openxmlformats.org/officeDocument/2006/relationships/hyperlink" Target="http://www.latimes.com/food/rss2.0.xml" TargetMode="External"/><Relationship Id="rId37" Type="http://schemas.openxmlformats.org/officeDocument/2006/relationships/hyperlink" Target="http://www.joc.com/rssfeed/8906" TargetMode="External"/><Relationship Id="rId79" Type="http://schemas.openxmlformats.org/officeDocument/2006/relationships/hyperlink" Target="http://www.joc.com/rssfeed/8917" TargetMode="External"/><Relationship Id="rId102" Type="http://schemas.openxmlformats.org/officeDocument/2006/relationships/hyperlink" Target="http://www.wsj.com/xml/rss/3_7455.xml" TargetMode="External"/><Relationship Id="rId144" Type="http://schemas.openxmlformats.org/officeDocument/2006/relationships/hyperlink" Target="http://feeds.bizjournals.com/industry_7?fmt=xml" TargetMode="External"/><Relationship Id="rId547" Type="http://schemas.openxmlformats.org/officeDocument/2006/relationships/hyperlink" Target="https://www.nytimes.com/services/xml/rss/nyt/HealthCarePolicy.xml" TargetMode="External"/><Relationship Id="rId589" Type="http://schemas.openxmlformats.org/officeDocument/2006/relationships/hyperlink" Target="http://opinionator.blogs.nytimes.com/category/ezekiel-j-emanuel/feed/" TargetMode="External"/><Relationship Id="rId754" Type="http://schemas.openxmlformats.org/officeDocument/2006/relationships/hyperlink" Target="http://feeds.washingtonpost.com/rss/rss_post-partisan" TargetMode="External"/><Relationship Id="rId796" Type="http://schemas.openxmlformats.org/officeDocument/2006/relationships/hyperlink" Target="http://www.startribune.com/politics/index.rss2" TargetMode="External"/><Relationship Id="rId90" Type="http://schemas.openxmlformats.org/officeDocument/2006/relationships/hyperlink" Target="http://www.joc.com/rssfeed/10601" TargetMode="External"/><Relationship Id="rId186" Type="http://schemas.openxmlformats.org/officeDocument/2006/relationships/hyperlink" Target="https://feed.businesswire.com/rss/home/?rss=G1QFDERJXkJeGVtSWA==" TargetMode="External"/><Relationship Id="rId351" Type="http://schemas.openxmlformats.org/officeDocument/2006/relationships/hyperlink" Target="https://feed.businesswire.com/rss/home/?rss=G1QFDERJXkJeGVtQWA==" TargetMode="External"/><Relationship Id="rId393" Type="http://schemas.openxmlformats.org/officeDocument/2006/relationships/hyperlink" Target="http://feed.businesswire.com/rss/home/?rss=G1QFDERJXkJeEFtRWw==" TargetMode="External"/><Relationship Id="rId407" Type="http://schemas.openxmlformats.org/officeDocument/2006/relationships/hyperlink" Target="http://articlefeeds.nasdaq.com/nasdaq/categories?category=Futures?fmt=xml" TargetMode="External"/><Relationship Id="rId449" Type="http://schemas.openxmlformats.org/officeDocument/2006/relationships/hyperlink" Target="http://rssfeeds.usatoday.com/UsatodayTennis-TopStories" TargetMode="External"/><Relationship Id="rId614" Type="http://schemas.openxmlformats.org/officeDocument/2006/relationships/hyperlink" Target="http://lens.blogs.nytimes.com/feed/" TargetMode="External"/><Relationship Id="rId656" Type="http://schemas.openxmlformats.org/officeDocument/2006/relationships/hyperlink" Target="http://www.latimes.com/sports/ducks/rss2.0.xml" TargetMode="External"/><Relationship Id="rId821" Type="http://schemas.openxmlformats.org/officeDocument/2006/relationships/hyperlink" Target="https://www.huffingtonpost.com/section/media/feed" TargetMode="External"/><Relationship Id="rId863" Type="http://schemas.openxmlformats.org/officeDocument/2006/relationships/hyperlink" Target="http://feeds.reuters.com/Reuters/worldNews?fmt=xml" TargetMode="External"/><Relationship Id="rId211" Type="http://schemas.openxmlformats.org/officeDocument/2006/relationships/hyperlink" Target="https://feed.businesswire.com/rss/home/?rss=G1QFDERJXkJeGFNVWw==" TargetMode="External"/><Relationship Id="rId253" Type="http://schemas.openxmlformats.org/officeDocument/2006/relationships/hyperlink" Target="https://feed.businesswire.com/rss/home/?rss=G1QFDERJXkJeGVtXWw==" TargetMode="External"/><Relationship Id="rId295" Type="http://schemas.openxmlformats.org/officeDocument/2006/relationships/hyperlink" Target="https://feed.businesswire.com/rss/home/?rss=G1QFDERJXkJeGVpYWw==" TargetMode="External"/><Relationship Id="rId309" Type="http://schemas.openxmlformats.org/officeDocument/2006/relationships/hyperlink" Target="https://feed.businesswire.com/rss/home/?rss=G1QFDERJXkJeGVtXXQ==" TargetMode="External"/><Relationship Id="rId460" Type="http://schemas.openxmlformats.org/officeDocument/2006/relationships/hyperlink" Target="http://rssfeeds.usatoday.com/UsatodaycomMoney-TopStories" TargetMode="External"/><Relationship Id="rId516" Type="http://schemas.openxmlformats.org/officeDocument/2006/relationships/hyperlink" Target="https://www.nytimes.com/services/xml/rss/nyt/NYRegion.xml" TargetMode="External"/><Relationship Id="rId698" Type="http://schemas.openxmlformats.org/officeDocument/2006/relationships/hyperlink" Target="http://www.latimes.com/business/jobs/rss2.0.xml" TargetMode="External"/><Relationship Id="rId48" Type="http://schemas.openxmlformats.org/officeDocument/2006/relationships/hyperlink" Target="http://www.joc.com/rssfeed/8904" TargetMode="External"/><Relationship Id="rId113" Type="http://schemas.openxmlformats.org/officeDocument/2006/relationships/hyperlink" Target="http://rss.cnn.com/rss/money_media.rss?fmt=xml" TargetMode="External"/><Relationship Id="rId320" Type="http://schemas.openxmlformats.org/officeDocument/2006/relationships/hyperlink" Target="https://feed.businesswire.com/rss/home/?rss=G1QFDERJXkJeGFNTVQ==" TargetMode="External"/><Relationship Id="rId558" Type="http://schemas.openxmlformats.org/officeDocument/2006/relationships/hyperlink" Target="http://carpetbagger.blogs.nytimes.com/feed" TargetMode="External"/><Relationship Id="rId723" Type="http://schemas.openxmlformats.org/officeDocument/2006/relationships/hyperlink" Target="http://www.latimes.com/local/neighborhoods/" TargetMode="External"/><Relationship Id="rId765" Type="http://schemas.openxmlformats.org/officeDocument/2006/relationships/hyperlink" Target="http://feeds.washingtonpost.com/rss/national/inspired-life" TargetMode="External"/><Relationship Id="rId155" Type="http://schemas.openxmlformats.org/officeDocument/2006/relationships/hyperlink" Target="https://feed.businesswire.com/rss/home/?rss=G1QFDERJXkJeGVpUXg==" TargetMode="External"/><Relationship Id="rId197" Type="http://schemas.openxmlformats.org/officeDocument/2006/relationships/hyperlink" Target="https://feed.businesswire.com/rss/home/?rss=G1QFDERJXkJeGVtVXg==" TargetMode="External"/><Relationship Id="rId362" Type="http://schemas.openxmlformats.org/officeDocument/2006/relationships/hyperlink" Target="https://feed.businesswire.com/rss/home/?rss=G1QFDERJXkJeGVtTVQ==" TargetMode="External"/><Relationship Id="rId418" Type="http://schemas.openxmlformats.org/officeDocument/2006/relationships/hyperlink" Target="http://articlefeeds.nasdaq.com/nasdaq/categories?category=Retirement?fmt=xml" TargetMode="External"/><Relationship Id="rId625" Type="http://schemas.openxmlformats.org/officeDocument/2006/relationships/hyperlink" Target="http://video.nytimes.com/video/playlist/opinion/1194811622299/index.html?rss=1" TargetMode="External"/><Relationship Id="rId832" Type="http://schemas.openxmlformats.org/officeDocument/2006/relationships/hyperlink" Target="https://www.huffingtonpost.com/section/sports/feed" TargetMode="External"/><Relationship Id="rId222" Type="http://schemas.openxmlformats.org/officeDocument/2006/relationships/hyperlink" Target="https://feed.businesswire.com/rss/home/?rss=G1QFDERJXkJeEVlZWA==" TargetMode="External"/><Relationship Id="rId264" Type="http://schemas.openxmlformats.org/officeDocument/2006/relationships/hyperlink" Target="https://feed.businesswire.com/rss/home/?rss=G1QFDERJXkJeGVpXXA==" TargetMode="External"/><Relationship Id="rId471" Type="http://schemas.openxmlformats.org/officeDocument/2006/relationships/hyperlink" Target="http://rssfeeds.usatoday.com/UsatodaycomNation-TopStories&amp;x=1" TargetMode="External"/><Relationship Id="rId667" Type="http://schemas.openxmlformats.org/officeDocument/2006/relationships/hyperlink" Target="http://www.latimes.com/entertainment/movies/rss2.0.xml" TargetMode="External"/><Relationship Id="rId17" Type="http://schemas.openxmlformats.org/officeDocument/2006/relationships/hyperlink" Target="http://www.joc.com/rssfeed/8877" TargetMode="External"/><Relationship Id="rId59" Type="http://schemas.openxmlformats.org/officeDocument/2006/relationships/hyperlink" Target="http://www.joc.com/rssfeed/8948" TargetMode="External"/><Relationship Id="rId124" Type="http://schemas.openxmlformats.org/officeDocument/2006/relationships/hyperlink" Target="http://rss.cnn.com/rss/money_lifestyle.rss?fmt=xml" TargetMode="External"/><Relationship Id="rId527" Type="http://schemas.openxmlformats.org/officeDocument/2006/relationships/hyperlink" Target="http://feeds.nytimes.com/nyt/rss/Technology" TargetMode="External"/><Relationship Id="rId569" Type="http://schemas.openxmlformats.org/officeDocument/2006/relationships/hyperlink" Target="https://www.nytimes.com/services/xml/rss/nyt/Commercial.xml" TargetMode="External"/><Relationship Id="rId734" Type="http://schemas.openxmlformats.org/officeDocument/2006/relationships/hyperlink" Target="http://www.latimes.com/local/san-fernando-valley/rss2.0.xml" TargetMode="External"/><Relationship Id="rId776" Type="http://schemas.openxmlformats.org/officeDocument/2006/relationships/hyperlink" Target="http://feeds.washingtonpost.com/rss/national" TargetMode="External"/><Relationship Id="rId70" Type="http://schemas.openxmlformats.org/officeDocument/2006/relationships/hyperlink" Target="http://www.joc.com/rssfeed/8998" TargetMode="External"/><Relationship Id="rId166" Type="http://schemas.openxmlformats.org/officeDocument/2006/relationships/hyperlink" Target="https://feed.businesswire.com/rss/home/?rss=G1QFDERJXkJeGVpXWA==" TargetMode="External"/><Relationship Id="rId331" Type="http://schemas.openxmlformats.org/officeDocument/2006/relationships/hyperlink" Target="https://feed.businesswire.com/rss/home/?rss=G1QFDERJXkJeGVpSXw==" TargetMode="External"/><Relationship Id="rId373" Type="http://schemas.openxmlformats.org/officeDocument/2006/relationships/hyperlink" Target="http://feed.businesswire.com/rss/home/?rss=G1QFDERJXkJeGVtYWA==" TargetMode="External"/><Relationship Id="rId429" Type="http://schemas.openxmlformats.org/officeDocument/2006/relationships/hyperlink" Target="http://articlefeeds.nasdaq.com/nasdaq/authors?author=john-petersen?fmt=xml" TargetMode="External"/><Relationship Id="rId580" Type="http://schemas.openxmlformats.org/officeDocument/2006/relationships/hyperlink" Target="http://topics.nytimes.com/top/opinion/editorialsandoped/oped/columnists/nicholasdkristof/index.html?rss=1" TargetMode="External"/><Relationship Id="rId636" Type="http://schemas.openxmlformats.org/officeDocument/2006/relationships/hyperlink" Target="https://nypost.com/media/feed/" TargetMode="External"/><Relationship Id="rId801" Type="http://schemas.openxmlformats.org/officeDocument/2006/relationships/hyperlink" Target="https://www.huffingtonpost.com/section/asian-voices/feed" TargetMode="External"/><Relationship Id="rId1" Type="http://schemas.openxmlformats.org/officeDocument/2006/relationships/hyperlink" Target="https://stackoverflow.com/questions/4687042/getting-raw-xml-data-from-a-feedburner-rss-feed" TargetMode="External"/><Relationship Id="rId233" Type="http://schemas.openxmlformats.org/officeDocument/2006/relationships/hyperlink" Target="https://feed.businesswire.com/rss/home/?rss=G1QFDERJXkJeGFNXVQ==" TargetMode="External"/><Relationship Id="rId440" Type="http://schemas.openxmlformats.org/officeDocument/2006/relationships/hyperlink" Target="http://rssfeeds.usatoday.com/UsatodaycomCollegeFootball-TopStories" TargetMode="External"/><Relationship Id="rId678" Type="http://schemas.openxmlformats.org/officeDocument/2006/relationships/hyperlink" Target="http://www.latimes.com/entertainment/tv/showtracker/rss2.0.xml" TargetMode="External"/><Relationship Id="rId843" Type="http://schemas.openxmlformats.org/officeDocument/2006/relationships/hyperlink" Target="https://www.huffingtonpost.com/section/women/feed" TargetMode="External"/><Relationship Id="rId28" Type="http://schemas.openxmlformats.org/officeDocument/2006/relationships/hyperlink" Target="http://www.joc.com/rssfeed/8925" TargetMode="External"/><Relationship Id="rId275" Type="http://schemas.openxmlformats.org/officeDocument/2006/relationships/hyperlink" Target="https://feed.businesswire.com/rss/home/?rss=G1QFDERJXkJeGVpTXA==" TargetMode="External"/><Relationship Id="rId300" Type="http://schemas.openxmlformats.org/officeDocument/2006/relationships/hyperlink" Target="https://feed.businesswire.com/rss/home/?rss=G1QFDERJXkJeGVtUXA==" TargetMode="External"/><Relationship Id="rId482" Type="http://schemas.openxmlformats.org/officeDocument/2006/relationships/hyperlink" Target="http://rssfeeds.usatoday.com/UsatodaycomNhl-TopStories&amp;x=1" TargetMode="External"/><Relationship Id="rId538" Type="http://schemas.openxmlformats.org/officeDocument/2006/relationships/hyperlink" Target="https://www.nytimes.com/services/xml/rss/nyt/Soccer.xml" TargetMode="External"/><Relationship Id="rId703" Type="http://schemas.openxmlformats.org/officeDocument/2006/relationships/hyperlink" Target="http://www.latimes.com/opinion/editorials/rss2.0.xml" TargetMode="External"/><Relationship Id="rId745" Type="http://schemas.openxmlformats.org/officeDocument/2006/relationships/hyperlink" Target="http://feeds.washingtonpost.com/rss/rss_the-fix" TargetMode="External"/><Relationship Id="rId81" Type="http://schemas.openxmlformats.org/officeDocument/2006/relationships/hyperlink" Target="http://www.joc.com/rssfeed/8975" TargetMode="External"/><Relationship Id="rId135" Type="http://schemas.openxmlformats.org/officeDocument/2006/relationships/hyperlink" Target="http://feeds.bizjournals.com/industry_2?fmt=xml" TargetMode="External"/><Relationship Id="rId177" Type="http://schemas.openxmlformats.org/officeDocument/2006/relationships/hyperlink" Target="https://feed.businesswire.com/rss/home/?rss=G1QFDERJXkJeGVpWWA==" TargetMode="External"/><Relationship Id="rId342" Type="http://schemas.openxmlformats.org/officeDocument/2006/relationships/hyperlink" Target="https://feed.businesswire.com/rss/home/?rss=G1QFDERJXkJeGVtRWg==" TargetMode="External"/><Relationship Id="rId384" Type="http://schemas.openxmlformats.org/officeDocument/2006/relationships/hyperlink" Target="http://feed.businesswire.com/rss/home/?rss=G1QFDERJXkJeGVtWWw==" TargetMode="External"/><Relationship Id="rId591" Type="http://schemas.openxmlformats.org/officeDocument/2006/relationships/hyperlink" Target="http://opinionator.blogs.nytimes.com/category/doug-glanville/feed/" TargetMode="External"/><Relationship Id="rId605" Type="http://schemas.openxmlformats.org/officeDocument/2006/relationships/hyperlink" Target="http://opinionator.blogs.nytimes.com/category/things-i-saw/feed/" TargetMode="External"/><Relationship Id="rId787" Type="http://schemas.openxmlformats.org/officeDocument/2006/relationships/hyperlink" Target="http://feeds.washingtonpost.com/rss/rss_soloish" TargetMode="External"/><Relationship Id="rId812" Type="http://schemas.openxmlformats.org/officeDocument/2006/relationships/hyperlink" Target="https://www.huffingtonpost.com/section/entertainment/feed" TargetMode="External"/><Relationship Id="rId202" Type="http://schemas.openxmlformats.org/officeDocument/2006/relationships/hyperlink" Target="https://feed.businesswire.com/rss/home/?rss=G1QFDERJXkJeGFNSWQ==" TargetMode="External"/><Relationship Id="rId244" Type="http://schemas.openxmlformats.org/officeDocument/2006/relationships/hyperlink" Target="https://feed.businesswire.com/rss/home/?rss=G1QFDERJXkJfEVxWXw==" TargetMode="External"/><Relationship Id="rId647" Type="http://schemas.openxmlformats.org/officeDocument/2006/relationships/hyperlink" Target="http://www.latimes.com/local/political/rss2.0.xml" TargetMode="External"/><Relationship Id="rId689" Type="http://schemas.openxmlformats.org/officeDocument/2006/relationships/hyperlink" Target="http://www.latimes.com/world/mexico-americas/rss2.0.xml" TargetMode="External"/><Relationship Id="rId854" Type="http://schemas.openxmlformats.org/officeDocument/2006/relationships/hyperlink" Target="http://feeds.reuters.com/reuters/oddlyEnoughNews?fmt=xml" TargetMode="External"/><Relationship Id="rId39" Type="http://schemas.openxmlformats.org/officeDocument/2006/relationships/hyperlink" Target="http://www.joc.com/rssfeed/8887" TargetMode="External"/><Relationship Id="rId286" Type="http://schemas.openxmlformats.org/officeDocument/2006/relationships/hyperlink" Target="https://feed.businesswire.com/rss/home/?rss=G1QFDERJXkJeGVpZVQ==" TargetMode="External"/><Relationship Id="rId451" Type="http://schemas.openxmlformats.org/officeDocument/2006/relationships/hyperlink" Target="http://rssfeeds.usatoday.com/UsatodaycomOlympicsCoverage-TopStories" TargetMode="External"/><Relationship Id="rId493" Type="http://schemas.openxmlformats.org/officeDocument/2006/relationships/hyperlink" Target="http://rssfeeds.usatoday.com/UsatodaycomMovies-TopStories&amp;x=1" TargetMode="External"/><Relationship Id="rId507" Type="http://schemas.openxmlformats.org/officeDocument/2006/relationships/hyperlink" Target="https://www.nytimes.com/services/xml/rss/nyt/World.xml" TargetMode="External"/><Relationship Id="rId549" Type="http://schemas.openxmlformats.org/officeDocument/2006/relationships/hyperlink" Target="https://www.nytimes.com/services/xml/rss/nyt/Arts.xml" TargetMode="External"/><Relationship Id="rId714" Type="http://schemas.openxmlformats.org/officeDocument/2006/relationships/hyperlink" Target="http://www.latimes.com/home/rss2.0.xml" TargetMode="External"/><Relationship Id="rId756" Type="http://schemas.openxmlformats.org/officeDocument/2006/relationships/hyperlink" Target="http://feeds.washingtonpost.com/rss/rss_rampage" TargetMode="External"/><Relationship Id="rId50" Type="http://schemas.openxmlformats.org/officeDocument/2006/relationships/hyperlink" Target="http://www.joc.com/rssfeed/8889" TargetMode="External"/><Relationship Id="rId104" Type="http://schemas.openxmlformats.org/officeDocument/2006/relationships/hyperlink" Target="https://www.moneycrashers.to/fool" TargetMode="External"/><Relationship Id="rId146" Type="http://schemas.openxmlformats.org/officeDocument/2006/relationships/hyperlink" Target="https://www.entrepreneur.com/page/215927" TargetMode="External"/><Relationship Id="rId188" Type="http://schemas.openxmlformats.org/officeDocument/2006/relationships/hyperlink" Target="https://feed.businesswire.com/rss/home/?rss=G1QFDERJXkJeGVtSWg==" TargetMode="External"/><Relationship Id="rId311" Type="http://schemas.openxmlformats.org/officeDocument/2006/relationships/hyperlink" Target="https://feed.businesswire.com/rss/home/?rss=G1QFDERJXkJeGVtXXw==" TargetMode="External"/><Relationship Id="rId353" Type="http://schemas.openxmlformats.org/officeDocument/2006/relationships/hyperlink" Target="https://feed.businesswire.com/rss/home/?rss=G1QFDERJXkJeGVtQWw==" TargetMode="External"/><Relationship Id="rId395" Type="http://schemas.openxmlformats.org/officeDocument/2006/relationships/hyperlink" Target="http://feed.businesswire.com/rss/home/?rss=G1QFDERJXkJeGVtWXA==" TargetMode="External"/><Relationship Id="rId409" Type="http://schemas.openxmlformats.org/officeDocument/2006/relationships/hyperlink" Target="http://articlefeeds.nasdaq.com/nasdaq/categories?category=Investing+Ideas?fmt=xml" TargetMode="External"/><Relationship Id="rId560" Type="http://schemas.openxmlformats.org/officeDocument/2006/relationships/hyperlink" Target="https://www.nytimes.com/services/xml/rss/nyt/DiningandWine.xml" TargetMode="External"/><Relationship Id="rId798" Type="http://schemas.openxmlformats.org/officeDocument/2006/relationships/hyperlink" Target="http://www.startribune.com/variety/index.rss2" TargetMode="External"/><Relationship Id="rId92" Type="http://schemas.openxmlformats.org/officeDocument/2006/relationships/hyperlink" Target="http://www.joc.com/rssfeed/10602" TargetMode="External"/><Relationship Id="rId213" Type="http://schemas.openxmlformats.org/officeDocument/2006/relationships/hyperlink" Target="https://feed.businesswire.com/rss/home/?rss=G1QFDERJXkJeGFNVVA==" TargetMode="External"/><Relationship Id="rId420" Type="http://schemas.openxmlformats.org/officeDocument/2006/relationships/hyperlink" Target="http://articlefeeds.nasdaq.com/nasdaq/categories?category=Taxes?fmt=xml" TargetMode="External"/><Relationship Id="rId616" Type="http://schemas.openxmlformats.org/officeDocument/2006/relationships/hyperlink" Target="https://www.nytimes.com/services/xml/rss/nyt/Obituaries.xml" TargetMode="External"/><Relationship Id="rId658" Type="http://schemas.openxmlformats.org/officeDocument/2006/relationships/hyperlink" Target="http://www.latimes.com/sports/usc/rss2.0.xml" TargetMode="External"/><Relationship Id="rId823" Type="http://schemas.openxmlformats.org/officeDocument/2006/relationships/hyperlink" Target="https://www.huffingtonpost.com/section/own/feed" TargetMode="External"/><Relationship Id="rId255" Type="http://schemas.openxmlformats.org/officeDocument/2006/relationships/hyperlink" Target="https://feed.businesswire.com/rss/home/?rss=G1QFDERJXkJeGFNZVQ==" TargetMode="External"/><Relationship Id="rId297" Type="http://schemas.openxmlformats.org/officeDocument/2006/relationships/hyperlink" Target="https://feed.businesswire.com/rss/home/?rss=G1QFDERJXkJeGVtXWQ==" TargetMode="External"/><Relationship Id="rId462" Type="http://schemas.openxmlformats.org/officeDocument/2006/relationships/hyperlink" Target="http://rssfeeds.usatoday.com/usatoday-TechTopStories" TargetMode="External"/><Relationship Id="rId518" Type="http://schemas.openxmlformats.org/officeDocument/2006/relationships/hyperlink" Target="http://fort-greene.blogs.nytimes.com/feed" TargetMode="External"/><Relationship Id="rId725" Type="http://schemas.openxmlformats.org/officeDocument/2006/relationships/hyperlink" Target="http://www.latimes.com/local/antelope-valley/rss2.0.xml" TargetMode="External"/><Relationship Id="rId115" Type="http://schemas.openxmlformats.org/officeDocument/2006/relationships/hyperlink" Target="http://rss.cnn.com/cnnmoneymorningbuzz?fmt=xml" TargetMode="External"/><Relationship Id="rId157" Type="http://schemas.openxmlformats.org/officeDocument/2006/relationships/hyperlink" Target="https://feed.businesswire.com/rss/home/?rss=G1QFDERJXkJeGV1SXw==" TargetMode="External"/><Relationship Id="rId322" Type="http://schemas.openxmlformats.org/officeDocument/2006/relationships/hyperlink" Target="https://feed.businesswire.com/rss/home/?rss=G1QFDERJXkJeGFNSXw==" TargetMode="External"/><Relationship Id="rId364" Type="http://schemas.openxmlformats.org/officeDocument/2006/relationships/hyperlink" Target="https://feed.businesswire.com/rss/home/?rss=G1QFDERJXkJeEFxQWQ==" TargetMode="External"/><Relationship Id="rId767" Type="http://schemas.openxmlformats.org/officeDocument/2006/relationships/hyperlink" Target="http://feeds.washingtonpost.com/rss/sports/blogs-columns" TargetMode="External"/><Relationship Id="rId61" Type="http://schemas.openxmlformats.org/officeDocument/2006/relationships/hyperlink" Target="http://www.joc.com/rssfeed/8881" TargetMode="External"/><Relationship Id="rId199" Type="http://schemas.openxmlformats.org/officeDocument/2006/relationships/hyperlink" Target="https://feed.businesswire.com/rss/home/?rss=G1QFDERJXkJeGVtVWA==" TargetMode="External"/><Relationship Id="rId571" Type="http://schemas.openxmlformats.org/officeDocument/2006/relationships/hyperlink" Target="http://topics.nytimes.com/top/opinion/editorialsandoped/oped/columnists/charles_m_blow/index.html?rss=1" TargetMode="External"/><Relationship Id="rId627" Type="http://schemas.openxmlformats.org/officeDocument/2006/relationships/hyperlink" Target="https://nypost.com/news/feed" TargetMode="External"/><Relationship Id="rId669" Type="http://schemas.openxmlformats.org/officeDocument/2006/relationships/hyperlink" Target="http://www.latimes.com/entertainment/tv/rss2.0.xml" TargetMode="External"/><Relationship Id="rId834" Type="http://schemas.openxmlformats.org/officeDocument/2006/relationships/hyperlink" Target="https://www.huffingtonpost.com/section/tv/feed" TargetMode="External"/><Relationship Id="rId19" Type="http://schemas.openxmlformats.org/officeDocument/2006/relationships/hyperlink" Target="http://www.joc.com/rssfeed/8884" TargetMode="External"/><Relationship Id="rId224" Type="http://schemas.openxmlformats.org/officeDocument/2006/relationships/hyperlink" Target="https://feed.businesswire.com/rss/home/?rss=G1QFDERJXkJeGFNUVQ==" TargetMode="External"/><Relationship Id="rId266" Type="http://schemas.openxmlformats.org/officeDocument/2006/relationships/hyperlink" Target="https://feed.businesswire.com/rss/home/?rss=G1QFDERJXkJeGFNTWQ==" TargetMode="External"/><Relationship Id="rId431" Type="http://schemas.openxmlformats.org/officeDocument/2006/relationships/hyperlink" Target="http://articlefeeds.nasdaq.com/nasdaq/authors?author=roger-nusbaum?fmt=xml" TargetMode="External"/><Relationship Id="rId473" Type="http://schemas.openxmlformats.org/officeDocument/2006/relationships/hyperlink" Target="http://rssfeeds.usatoday.com/UsatodaycomWorld-TopStories&amp;x=1" TargetMode="External"/><Relationship Id="rId529" Type="http://schemas.openxmlformats.org/officeDocument/2006/relationships/hyperlink" Target="https://www.nytimes.com/services/xml/rss/nyt/PersonalTech.xml" TargetMode="External"/><Relationship Id="rId680" Type="http://schemas.openxmlformats.org/officeDocument/2006/relationships/hyperlink" Target="http://www.latimes.com/local/obituaries/rss2.0.xml" TargetMode="External"/><Relationship Id="rId736" Type="http://schemas.openxmlformats.org/officeDocument/2006/relationships/hyperlink" Target="http://www.latimes.com/local/santa-monica-mountains/rss2.0.xml" TargetMode="External"/><Relationship Id="rId30" Type="http://schemas.openxmlformats.org/officeDocument/2006/relationships/hyperlink" Target="http://www.joc.com/rssfeed/8981" TargetMode="External"/><Relationship Id="rId126" Type="http://schemas.openxmlformats.org/officeDocument/2006/relationships/hyperlink" Target="http://rss.cnn.com/rss/money_luxury.rss?fmt=xml" TargetMode="External"/><Relationship Id="rId168" Type="http://schemas.openxmlformats.org/officeDocument/2006/relationships/hyperlink" Target="https://feed.businesswire.com/rss/home/?rss=G1QFDERJXkJeGVpXWw==" TargetMode="External"/><Relationship Id="rId333" Type="http://schemas.openxmlformats.org/officeDocument/2006/relationships/hyperlink" Target="https://feed.businesswire.com/rss/home/?rss=G1QFDERJXkJeEFpQWg==" TargetMode="External"/><Relationship Id="rId540" Type="http://schemas.openxmlformats.org/officeDocument/2006/relationships/hyperlink" Target="http://gambit.blogs.nytimes.com/feed/" TargetMode="External"/><Relationship Id="rId778" Type="http://schemas.openxmlformats.org/officeDocument/2006/relationships/hyperlink" Target="http://feeds.washingtonpost.com/rss/rss_innovations" TargetMode="External"/><Relationship Id="rId72" Type="http://schemas.openxmlformats.org/officeDocument/2006/relationships/hyperlink" Target="http://www.joc.com/rssfeed/8875" TargetMode="External"/><Relationship Id="rId375" Type="http://schemas.openxmlformats.org/officeDocument/2006/relationships/hyperlink" Target="http://feed.businesswire.com/rss/home/?rss=G1QFDERJXkJeEF5XWA==" TargetMode="External"/><Relationship Id="rId582" Type="http://schemas.openxmlformats.org/officeDocument/2006/relationships/hyperlink" Target="http://topics.nytimes.com/top/opinion/editorialsandoped/oped/columnists/joenocera/index.html?rss=1" TargetMode="External"/><Relationship Id="rId638" Type="http://schemas.openxmlformats.org/officeDocument/2006/relationships/hyperlink" Target="http://www.latimes.com/local/rss2.0.xml" TargetMode="External"/><Relationship Id="rId803" Type="http://schemas.openxmlformats.org/officeDocument/2006/relationships/hyperlink" Target="https://www.huffingtonpost.com/section/books/feed" TargetMode="External"/><Relationship Id="rId845" Type="http://schemas.openxmlformats.org/officeDocument/2006/relationships/hyperlink" Target="https://www.huffingtonpost.com/section/world-news/feed" TargetMode="External"/><Relationship Id="rId3" Type="http://schemas.openxmlformats.org/officeDocument/2006/relationships/hyperlink" Target="https://finance-commerce.com/feed/" TargetMode="External"/><Relationship Id="rId235" Type="http://schemas.openxmlformats.org/officeDocument/2006/relationships/hyperlink" Target="https://feed.businesswire.com/rss/home/?rss=G1QFDERJXkJeGFNWXQ==" TargetMode="External"/><Relationship Id="rId277" Type="http://schemas.openxmlformats.org/officeDocument/2006/relationships/hyperlink" Target="https://feed.businesswire.com/rss/home/?rss=G1QFDERJXkJeGVpTWQ==" TargetMode="External"/><Relationship Id="rId400" Type="http://schemas.openxmlformats.org/officeDocument/2006/relationships/hyperlink" Target="http://feed.businesswire.com/rss/home/?rss=G1QFDERJXkJeEFxQWQ==" TargetMode="External"/><Relationship Id="rId442" Type="http://schemas.openxmlformats.org/officeDocument/2006/relationships/hyperlink" Target="http://rssfeeds.usatoday.com/UsatodaycomNba-TopStories" TargetMode="External"/><Relationship Id="rId484" Type="http://schemas.openxmlformats.org/officeDocument/2006/relationships/hyperlink" Target="http://rssfeeds.usatoday.com/UsatodaycomSoccer-TopStories&amp;x=1" TargetMode="External"/><Relationship Id="rId705" Type="http://schemas.openxmlformats.org/officeDocument/2006/relationships/hyperlink" Target="http://www.latimes.com/opinion/op-ed/rss2.0.xml" TargetMode="External"/><Relationship Id="rId137" Type="http://schemas.openxmlformats.org/officeDocument/2006/relationships/hyperlink" Target="http://feeds.bizjournals.com/industry_5?fmt=xml" TargetMode="External"/><Relationship Id="rId302" Type="http://schemas.openxmlformats.org/officeDocument/2006/relationships/hyperlink" Target="https://feed.businesswire.com/rss/home/?rss=G1QFDERJXkJeGVtUXg==" TargetMode="External"/><Relationship Id="rId344" Type="http://schemas.openxmlformats.org/officeDocument/2006/relationships/hyperlink" Target="https://feed.businesswire.com/rss/home/?rss=G1QFDERJXkJeGVtRVQ==" TargetMode="External"/><Relationship Id="rId691" Type="http://schemas.openxmlformats.org/officeDocument/2006/relationships/hyperlink" Target="http://www.latimes.com/world/europe/rss2.0.xml" TargetMode="External"/><Relationship Id="rId747" Type="http://schemas.openxmlformats.org/officeDocument/2006/relationships/hyperlink" Target="http://feeds.washingtonpost.com/rss/opinions" TargetMode="External"/><Relationship Id="rId789" Type="http://schemas.openxmlformats.org/officeDocument/2006/relationships/hyperlink" Target="http://feeds.washingtonpost.com/rss/entertainment" TargetMode="External"/><Relationship Id="rId41" Type="http://schemas.openxmlformats.org/officeDocument/2006/relationships/hyperlink" Target="http://www.joc.com/rssfeed/8991" TargetMode="External"/><Relationship Id="rId83" Type="http://schemas.openxmlformats.org/officeDocument/2006/relationships/hyperlink" Target="http://www.joc.com/rssfeed/10599" TargetMode="External"/><Relationship Id="rId179" Type="http://schemas.openxmlformats.org/officeDocument/2006/relationships/hyperlink" Target="https://feed.businesswire.com/rss/home/?rss=G1QFDERJXkJeGVpWWg==" TargetMode="External"/><Relationship Id="rId386" Type="http://schemas.openxmlformats.org/officeDocument/2006/relationships/hyperlink" Target="http://feed.businesswire.com/rss/home/?rss=G1QFDERJXkJeEFtRXg==" TargetMode="External"/><Relationship Id="rId551" Type="http://schemas.openxmlformats.org/officeDocument/2006/relationships/hyperlink" Target="https://www.nytimes.com/services/xml/rss/nyt/Books.xml" TargetMode="External"/><Relationship Id="rId593" Type="http://schemas.openxmlformats.org/officeDocument/2006/relationships/hyperlink" Target="http://opinionator.blogs.nytimes.com/category/errol-morris/feed/" TargetMode="External"/><Relationship Id="rId607" Type="http://schemas.openxmlformats.org/officeDocument/2006/relationships/hyperlink" Target="http://dotearth.blogs.nytimes.com/feed/" TargetMode="External"/><Relationship Id="rId649" Type="http://schemas.openxmlformats.org/officeDocument/2006/relationships/hyperlink" Target="http://www.latimes.com/sports/rss2.0.xml" TargetMode="External"/><Relationship Id="rId814" Type="http://schemas.openxmlformats.org/officeDocument/2006/relationships/hyperlink" Target="https://www.huffingtonpost.com/section/taste/feed" TargetMode="External"/><Relationship Id="rId856" Type="http://schemas.openxmlformats.org/officeDocument/2006/relationships/hyperlink" Target="http://feeds.reuters.com/reuters/peopleNews?fmt=xml" TargetMode="External"/><Relationship Id="rId190" Type="http://schemas.openxmlformats.org/officeDocument/2006/relationships/hyperlink" Target="https://feed.businesswire.com/rss/home/?rss=G1QFDERJXkJeGVtSVA==" TargetMode="External"/><Relationship Id="rId204" Type="http://schemas.openxmlformats.org/officeDocument/2006/relationships/hyperlink" Target="https://feed.businesswire.com/rss/home/?rss=G1QFDERJXkJeGFNSVQ==" TargetMode="External"/><Relationship Id="rId246" Type="http://schemas.openxmlformats.org/officeDocument/2006/relationships/hyperlink" Target="https://feed.businesswire.com/rss/home/?rss=G1QFDERJXkJeGFNZXQ==" TargetMode="External"/><Relationship Id="rId288" Type="http://schemas.openxmlformats.org/officeDocument/2006/relationships/hyperlink" Target="https://feed.businesswire.com/rss/home/?rss=G1QFDERJXkJeGVpZVA==" TargetMode="External"/><Relationship Id="rId411" Type="http://schemas.openxmlformats.org/officeDocument/2006/relationships/hyperlink" Target="http://articlefeeds.nasdaq.com/nasdaq/categories?category=Options?fmt=xml" TargetMode="External"/><Relationship Id="rId453" Type="http://schemas.openxmlformats.org/officeDocument/2006/relationships/hyperlink" Target="http://rssfeeds.usatoday.com/usatoday-LifeTopStories" TargetMode="External"/><Relationship Id="rId509" Type="http://schemas.openxmlformats.org/officeDocument/2006/relationships/hyperlink" Target="https://www.nytimes.com/services/xml/rss/nyt/Americas.xml" TargetMode="External"/><Relationship Id="rId660" Type="http://schemas.openxmlformats.org/officeDocument/2006/relationships/hyperlink" Target="http://www.latimes.com/sports/lakers/lakersnow/rss2.0.xml" TargetMode="External"/><Relationship Id="rId106" Type="http://schemas.openxmlformats.org/officeDocument/2006/relationships/hyperlink" Target="http://rss.cnn.com/rss/money_latest.rss?fmt=xml" TargetMode="External"/><Relationship Id="rId313" Type="http://schemas.openxmlformats.org/officeDocument/2006/relationships/hyperlink" Target="https://feed.businesswire.com/rss/home/?rss=G1QFDERJXkJeGFNQWQ==" TargetMode="External"/><Relationship Id="rId495" Type="http://schemas.openxmlformats.org/officeDocument/2006/relationships/hyperlink" Target="http://rssfeeds.usatoday.com/UsatodaycomTelevision-TopStories&amp;x=1" TargetMode="External"/><Relationship Id="rId716" Type="http://schemas.openxmlformats.org/officeDocument/2006/relationships/hyperlink" Target="http://www.latimes.com/food/dailydish/rss2.0.xml" TargetMode="External"/><Relationship Id="rId758" Type="http://schemas.openxmlformats.org/officeDocument/2006/relationships/hyperlink" Target="http://feeds.washingtonpost.com/rss/rss_tom-toles" TargetMode="External"/><Relationship Id="rId10" Type="http://schemas.openxmlformats.org/officeDocument/2006/relationships/hyperlink" Target="http://feeds2.feedburner.com/PoliticRss?fmt=xml" TargetMode="External"/><Relationship Id="rId52" Type="http://schemas.openxmlformats.org/officeDocument/2006/relationships/hyperlink" Target="http://www.joc.com/rssfeed/8990" TargetMode="External"/><Relationship Id="rId94" Type="http://schemas.openxmlformats.org/officeDocument/2006/relationships/hyperlink" Target="http://www.joc.com/rssfeed/10605" TargetMode="External"/><Relationship Id="rId148" Type="http://schemas.openxmlformats.org/officeDocument/2006/relationships/hyperlink" Target="https://feed.businesswire.com/rss/home/?rss=G1QFDERJXkJeGFJYWw==" TargetMode="External"/><Relationship Id="rId355" Type="http://schemas.openxmlformats.org/officeDocument/2006/relationships/hyperlink" Target="https://feed.businesswire.com/rss/home/?rss=G1QFDERJXkJeGVtTXA==" TargetMode="External"/><Relationship Id="rId397" Type="http://schemas.openxmlformats.org/officeDocument/2006/relationships/hyperlink" Target="http://feed.businesswire.com/rss/home/?rss=G1QFDERJXkJeGVtWXg==" TargetMode="External"/><Relationship Id="rId520" Type="http://schemas.openxmlformats.org/officeDocument/2006/relationships/hyperlink" Target="http://feeds.nytimes.com/nyt/rss/Business" TargetMode="External"/><Relationship Id="rId562" Type="http://schemas.openxmlformats.org/officeDocument/2006/relationships/hyperlink" Target="https://www.nytimes.com/services/xml/rss/nyt/Weddings.xml" TargetMode="External"/><Relationship Id="rId618" Type="http://schemas.openxmlformats.org/officeDocument/2006/relationships/hyperlink" Target="https://www.nytimes.com/services/xml/rss/nyt/pop_top.xml" TargetMode="External"/><Relationship Id="rId825" Type="http://schemas.openxmlformats.org/officeDocument/2006/relationships/hyperlink" Target="https://www.huffingtonpost.com/section/parents/feed" TargetMode="External"/><Relationship Id="rId215" Type="http://schemas.openxmlformats.org/officeDocument/2006/relationships/hyperlink" Target="https://feed.businesswire.com/rss/home/?rss=G1QFDERJXkJeGFNUXA==" TargetMode="External"/><Relationship Id="rId257" Type="http://schemas.openxmlformats.org/officeDocument/2006/relationships/hyperlink" Target="https://feed.businesswire.com/rss/home/?rss=G1QFDERJXkJeGFNYXQ==" TargetMode="External"/><Relationship Id="rId422" Type="http://schemas.openxmlformats.org/officeDocument/2006/relationships/hyperlink" Target="http://articlefeeds.nasdaq.com/nasdaq/categories?category=Economy?fmt=xml" TargetMode="External"/><Relationship Id="rId464" Type="http://schemas.openxmlformats.org/officeDocument/2006/relationships/hyperlink" Target="http://rssfeeds.usatoday.com/topgaming" TargetMode="External"/><Relationship Id="rId299" Type="http://schemas.openxmlformats.org/officeDocument/2006/relationships/hyperlink" Target="https://feed.businesswire.com/rss/home/?rss=G1QFDERJXkJeEVlZXg==" TargetMode="External"/><Relationship Id="rId727" Type="http://schemas.openxmlformats.org/officeDocument/2006/relationships/hyperlink" Target="http://www.latimes.com/local/central-la/rss2.0.xml" TargetMode="External"/><Relationship Id="rId63" Type="http://schemas.openxmlformats.org/officeDocument/2006/relationships/hyperlink" Target="http://www.joc.com/rssfeed/10595" TargetMode="External"/><Relationship Id="rId159" Type="http://schemas.openxmlformats.org/officeDocument/2006/relationships/hyperlink" Target="https://feed.businesswire.com/rss/home/?rss=G1QFDERJXkJeGVpUWQ==" TargetMode="External"/><Relationship Id="rId366" Type="http://schemas.openxmlformats.org/officeDocument/2006/relationships/hyperlink" Target="http://feed.businesswire.com/rss/home/?rss=G1QFDERJXkJeGVtVVQ==" TargetMode="External"/><Relationship Id="rId573" Type="http://schemas.openxmlformats.org/officeDocument/2006/relationships/hyperlink" Target="http://topics.nytimes.com/top/opinion/editorialsandoped/oped/columnists/frankbruni/index.html?rss=1" TargetMode="External"/><Relationship Id="rId780" Type="http://schemas.openxmlformats.org/officeDocument/2006/relationships/hyperlink" Target="http://feeds.washingtonpost.com/rss/world" TargetMode="External"/><Relationship Id="rId226" Type="http://schemas.openxmlformats.org/officeDocument/2006/relationships/hyperlink" Target="https://feed.businesswire.com/rss/home/?rss=G1QFDERJXkJeGFNXXA==" TargetMode="External"/><Relationship Id="rId433" Type="http://schemas.openxmlformats.org/officeDocument/2006/relationships/hyperlink" Target="http://rssfeeds.usatoday.com/usatoday-NewsTopStories" TargetMode="External"/><Relationship Id="rId640" Type="http://schemas.openxmlformats.org/officeDocument/2006/relationships/hyperlink" Target="http://www.latimes.com/local/datadesk/rss2.0.xml" TargetMode="External"/><Relationship Id="rId738" Type="http://schemas.openxmlformats.org/officeDocument/2006/relationships/hyperlink" Target="http://www.latimes.com/local/southeast/rss2.0.xml" TargetMode="External"/><Relationship Id="rId74" Type="http://schemas.openxmlformats.org/officeDocument/2006/relationships/hyperlink" Target="http://www.joc.com/rssfeed/8946" TargetMode="External"/><Relationship Id="rId377" Type="http://schemas.openxmlformats.org/officeDocument/2006/relationships/hyperlink" Target="http://feed.businesswire.com/rss/home/?rss=G1QFDERJXkJeGVtWXQ==" TargetMode="External"/><Relationship Id="rId500" Type="http://schemas.openxmlformats.org/officeDocument/2006/relationships/hyperlink" Target="http://rssfeeds.usatoday.com/UsatodaycomTech-PersonalTalk&amp;x=1" TargetMode="External"/><Relationship Id="rId584" Type="http://schemas.openxmlformats.org/officeDocument/2006/relationships/hyperlink" Target="http://opinionator.blogs.nytimes.com/category/allison-arieff/feed/" TargetMode="External"/><Relationship Id="rId805" Type="http://schemas.openxmlformats.org/officeDocument/2006/relationships/hyperlink" Target="https://www.huffingtonpost.com/section/celebrity/feed" TargetMode="External"/><Relationship Id="rId5" Type="http://schemas.openxmlformats.org/officeDocument/2006/relationships/hyperlink" Target="http://feeds2.feedburner.com/InvestingRss?fmt=xml" TargetMode="External"/><Relationship Id="rId237" Type="http://schemas.openxmlformats.org/officeDocument/2006/relationships/hyperlink" Target="https://feed.businesswire.com/rss/home/?rss=G1QFDERJXkJeGFNWXw==" TargetMode="External"/><Relationship Id="rId791" Type="http://schemas.openxmlformats.org/officeDocument/2006/relationships/hyperlink" Target="http://feeds.washingtonpost.com/rss/rss_going-out-gurus" TargetMode="External"/><Relationship Id="rId444" Type="http://schemas.openxmlformats.org/officeDocument/2006/relationships/hyperlink" Target="http://rssfeeds.usatoday.com/topfantasy" TargetMode="External"/><Relationship Id="rId651" Type="http://schemas.openxmlformats.org/officeDocument/2006/relationships/hyperlink" Target="http://www.latimes.com/sports/clippers/rss2.0.xml" TargetMode="External"/><Relationship Id="rId749" Type="http://schemas.openxmlformats.org/officeDocument/2006/relationships/hyperlink" Target="http://feeds.washingtonpost.com/rss/rss_all-opinions-are-local" TargetMode="External"/><Relationship Id="rId290" Type="http://schemas.openxmlformats.org/officeDocument/2006/relationships/hyperlink" Target="https://feed.businesswire.com/rss/home/?rss=G1QFDERJXkJeGVpYXw==" TargetMode="External"/><Relationship Id="rId304" Type="http://schemas.openxmlformats.org/officeDocument/2006/relationships/hyperlink" Target="https://feed.businesswire.com/rss/home/?rss=G1QFDERJXkJeGVtUWA==" TargetMode="External"/><Relationship Id="rId388" Type="http://schemas.openxmlformats.org/officeDocument/2006/relationships/hyperlink" Target="http://feed.businesswire.com/rss/home/?rss=G1QFDERJXkJeEFtRWQ==" TargetMode="External"/><Relationship Id="rId511" Type="http://schemas.openxmlformats.org/officeDocument/2006/relationships/hyperlink" Target="https://www.nytimes.com/services/xml/rss/nyt/Europe.xml" TargetMode="External"/><Relationship Id="rId609" Type="http://schemas.openxmlformats.org/officeDocument/2006/relationships/hyperlink" Target="http://takingnote.blogs.nytimes.com/feed/" TargetMode="External"/><Relationship Id="rId85" Type="http://schemas.openxmlformats.org/officeDocument/2006/relationships/hyperlink" Target="http://www.joc.com/rssfeed/8996" TargetMode="External"/><Relationship Id="rId150" Type="http://schemas.openxmlformats.org/officeDocument/2006/relationships/hyperlink" Target="https://feed.businesswire.com/rss/home/?rss=G1QFDERJXkJeGFJYVQ==" TargetMode="External"/><Relationship Id="rId595" Type="http://schemas.openxmlformats.org/officeDocument/2006/relationships/hyperlink" Target="http://opinionator.blogs.nytimes.com/category/anxiety/feed/" TargetMode="External"/><Relationship Id="rId816" Type="http://schemas.openxmlformats.org/officeDocument/2006/relationships/hyperlink" Target="https://www.huffingtonpost.com/section/huffpost-home/feed" TargetMode="External"/><Relationship Id="rId248" Type="http://schemas.openxmlformats.org/officeDocument/2006/relationships/hyperlink" Target="https://feed.businesswire.com/rss/home/?rss=G1QFDERJXkJeGFNZXw==" TargetMode="External"/><Relationship Id="rId455" Type="http://schemas.openxmlformats.org/officeDocument/2006/relationships/hyperlink" Target="http://rssfeeds.usatoday.com/allthemoms" TargetMode="External"/><Relationship Id="rId662" Type="http://schemas.openxmlformats.org/officeDocument/2006/relationships/hyperlink" Target="http://www.latimes.com/sports/varsity-times/rss2.0.xml" TargetMode="External"/><Relationship Id="rId12" Type="http://schemas.openxmlformats.org/officeDocument/2006/relationships/hyperlink" Target="https://en.wikipedia.org/wiki/The_Journal_of_Commerce" TargetMode="External"/><Relationship Id="rId108" Type="http://schemas.openxmlformats.org/officeDocument/2006/relationships/hyperlink" Target="http://rss.cnn.com/rss/money_mostpopular.rss?fmt=xml" TargetMode="External"/><Relationship Id="rId315" Type="http://schemas.openxmlformats.org/officeDocument/2006/relationships/hyperlink" Target="https://feed.businesswire.com/rss/home/?rss=G1QFDERJXkJeGFNQWw==" TargetMode="External"/><Relationship Id="rId522" Type="http://schemas.openxmlformats.org/officeDocument/2006/relationships/hyperlink" Target="https://www.nytimes.com/services/xml/rss/nyt/SmallBusiness.xml" TargetMode="External"/><Relationship Id="rId96" Type="http://schemas.openxmlformats.org/officeDocument/2006/relationships/hyperlink" Target="http://www.joc.com/rssfeed/10610" TargetMode="External"/><Relationship Id="rId161" Type="http://schemas.openxmlformats.org/officeDocument/2006/relationships/hyperlink" Target="https://feed.businesswire.com/rss/home/?rss=G1QFDERJXkJeGVpUWw==" TargetMode="External"/><Relationship Id="rId399" Type="http://schemas.openxmlformats.org/officeDocument/2006/relationships/hyperlink" Target="http://feed.businesswire.com/rss/home/?rss=G1QFDERJXkJeEFxXVA==" TargetMode="External"/><Relationship Id="rId827" Type="http://schemas.openxmlformats.org/officeDocument/2006/relationships/hyperlink" Target="https://www.huffingtonpost.com/section/fifty/feed" TargetMode="External"/><Relationship Id="rId259" Type="http://schemas.openxmlformats.org/officeDocument/2006/relationships/hyperlink" Target="https://feed.businesswire.com/rss/home/?rss=G1QFDERJXkJeGFNYXw==" TargetMode="External"/><Relationship Id="rId466" Type="http://schemas.openxmlformats.org/officeDocument/2006/relationships/hyperlink" Target="http://rssfeeds.usatoday.com/UsatodayTravel-Destinations" TargetMode="External"/><Relationship Id="rId673" Type="http://schemas.openxmlformats.org/officeDocument/2006/relationships/hyperlink" Target="http://www.latimes.com/entertainment/gossip/rss2.0.xml" TargetMode="External"/><Relationship Id="rId23" Type="http://schemas.openxmlformats.org/officeDocument/2006/relationships/hyperlink" Target="http://www.joc.com/rssfeed/8924" TargetMode="External"/><Relationship Id="rId119" Type="http://schemas.openxmlformats.org/officeDocument/2006/relationships/hyperlink" Target="http://rss.cnn.com/rss/money_funds.rss?fmt=xml" TargetMode="External"/><Relationship Id="rId326" Type="http://schemas.openxmlformats.org/officeDocument/2006/relationships/hyperlink" Target="https://feed.businesswire.com/rss/home/?rss=G1QFDERJXkJeGFNVXA==" TargetMode="External"/><Relationship Id="rId533" Type="http://schemas.openxmlformats.org/officeDocument/2006/relationships/hyperlink" Target="https://www.nytimes.com/services/xml/rss/nyt/CollegeFootball.xml" TargetMode="External"/><Relationship Id="rId740" Type="http://schemas.openxmlformats.org/officeDocument/2006/relationships/hyperlink" Target="http://www.latimes.com/local/south-la/rss2.0.xml" TargetMode="External"/><Relationship Id="rId838" Type="http://schemas.openxmlformats.org/officeDocument/2006/relationships/hyperlink" Target="https://www.huffingtonpost.com/section/us-news/feed" TargetMode="External"/><Relationship Id="rId172" Type="http://schemas.openxmlformats.org/officeDocument/2006/relationships/hyperlink" Target="https://feed.businesswire.com/rss/home/?rss=G1QFDERJXkJeGVpWXQ==" TargetMode="External"/><Relationship Id="rId477" Type="http://schemas.openxmlformats.org/officeDocument/2006/relationships/hyperlink" Target="http://rssfeeds.usatoday.com/UsatodaycomCollegeFootball-TopStories&amp;x=1" TargetMode="External"/><Relationship Id="rId600" Type="http://schemas.openxmlformats.org/officeDocument/2006/relationships/hyperlink" Target="http://opinionator.blogs.nytimes.com/category/home-fires/feed/" TargetMode="External"/><Relationship Id="rId684" Type="http://schemas.openxmlformats.org/officeDocument/2006/relationships/hyperlink" Target="http://www.latimes.com/nation/politics/politicsnow/rss2.0.x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nbc.com/quotes/?symbol=CHKP" TargetMode="External"/><Relationship Id="rId299" Type="http://schemas.openxmlformats.org/officeDocument/2006/relationships/hyperlink" Target="https://en.wikipedia.org/wiki/Microsoft" TargetMode="External"/><Relationship Id="rId21" Type="http://schemas.openxmlformats.org/officeDocument/2006/relationships/hyperlink" Target="https://www.cnbc.com/quotes/?symbol=AMZN" TargetMode="External"/><Relationship Id="rId63" Type="http://schemas.openxmlformats.org/officeDocument/2006/relationships/hyperlink" Target="https://www.cnbc.com/quotes/?symbol=ADSK" TargetMode="External"/><Relationship Id="rId159" Type="http://schemas.openxmlformats.org/officeDocument/2006/relationships/hyperlink" Target="https://www.cnbc.com/quotes/?symbol=COST" TargetMode="External"/><Relationship Id="rId324" Type="http://schemas.openxmlformats.org/officeDocument/2006/relationships/hyperlink" Target="https://www.cnbc.com/quotes/?symbol=BKNG" TargetMode="External"/><Relationship Id="rId366" Type="http://schemas.openxmlformats.org/officeDocument/2006/relationships/hyperlink" Target="https://www.cnbc.com/quotes/?symbol=TMUS" TargetMode="External"/><Relationship Id="rId170" Type="http://schemas.openxmlformats.org/officeDocument/2006/relationships/hyperlink" Target="https://en.wikipedia.org/wiki/Cintas" TargetMode="External"/><Relationship Id="rId226" Type="http://schemas.openxmlformats.org/officeDocument/2006/relationships/hyperlink" Target="https://en.wikipedia.org/wiki/Fiserv" TargetMode="External"/><Relationship Id="rId268" Type="http://schemas.openxmlformats.org/officeDocument/2006/relationships/hyperlink" Target="https://en.wikipedia.org/wiki/KLA-Tencor" TargetMode="External"/><Relationship Id="rId32" Type="http://schemas.openxmlformats.org/officeDocument/2006/relationships/hyperlink" Target="https://en.wikipedia.org/wiki/Alexion_Pharmaceuticals" TargetMode="External"/><Relationship Id="rId74" Type="http://schemas.openxmlformats.org/officeDocument/2006/relationships/hyperlink" Target="https://en.wikipedia.org/wiki/Analog_Devices" TargetMode="External"/><Relationship Id="rId128" Type="http://schemas.openxmlformats.org/officeDocument/2006/relationships/hyperlink" Target="https://en.wikipedia.org/wiki/Booking_Holdings" TargetMode="External"/><Relationship Id="rId335" Type="http://schemas.openxmlformats.org/officeDocument/2006/relationships/hyperlink" Target="https://en.wikipedia.org/wiki/PayPal" TargetMode="External"/><Relationship Id="rId377" Type="http://schemas.openxmlformats.org/officeDocument/2006/relationships/hyperlink" Target="https://en.wikipedia.org/wiki/The_Kraft_Heinz_Company" TargetMode="External"/><Relationship Id="rId5" Type="http://schemas.openxmlformats.org/officeDocument/2006/relationships/hyperlink" Target="https://www.cnbc.com/quotes/?symbol=AMD" TargetMode="External"/><Relationship Id="rId95" Type="http://schemas.openxmlformats.org/officeDocument/2006/relationships/hyperlink" Target="https://www.cnbc.com/quotes/?symbol=JBHT" TargetMode="External"/><Relationship Id="rId160" Type="http://schemas.openxmlformats.org/officeDocument/2006/relationships/hyperlink" Target="https://www.cnbc.com/quotes/?symbol=COST" TargetMode="External"/><Relationship Id="rId181" Type="http://schemas.openxmlformats.org/officeDocument/2006/relationships/hyperlink" Target="https://en.wikipedia.org/wiki/Citrix_Systems" TargetMode="External"/><Relationship Id="rId216" Type="http://schemas.openxmlformats.org/officeDocument/2006/relationships/hyperlink" Target="https://www.cnbc.com/quotes/?symbol=GILD" TargetMode="External"/><Relationship Id="rId237" Type="http://schemas.openxmlformats.org/officeDocument/2006/relationships/hyperlink" Target="https://www.cnbc.com/quotes/?symbol=INTC" TargetMode="External"/><Relationship Id="rId402" Type="http://schemas.openxmlformats.org/officeDocument/2006/relationships/hyperlink" Target="https://www.cnbc.com/quotes/?symbol=XLNX" TargetMode="External"/><Relationship Id="rId258" Type="http://schemas.openxmlformats.org/officeDocument/2006/relationships/hyperlink" Target="https://www.cnbc.com/quotes/?symbol=KHC" TargetMode="External"/><Relationship Id="rId279" Type="http://schemas.openxmlformats.org/officeDocument/2006/relationships/hyperlink" Target="https://www.cnbc.com/quotes/?symbol=MCHP" TargetMode="External"/><Relationship Id="rId22" Type="http://schemas.openxmlformats.org/officeDocument/2006/relationships/hyperlink" Target="https://www.cnbc.com/quotes/?symbol=AMZN" TargetMode="External"/><Relationship Id="rId43" Type="http://schemas.openxmlformats.org/officeDocument/2006/relationships/hyperlink" Target="https://en.wikipedia.org/wiki/Alphabet_Inc." TargetMode="External"/><Relationship Id="rId64" Type="http://schemas.openxmlformats.org/officeDocument/2006/relationships/hyperlink" Target="https://www.cnbc.com/quotes/?symbol=ADSK" TargetMode="External"/><Relationship Id="rId118" Type="http://schemas.openxmlformats.org/officeDocument/2006/relationships/hyperlink" Target="https://www.cnbc.com/quotes/?symbol=CHKP" TargetMode="External"/><Relationship Id="rId139" Type="http://schemas.openxmlformats.org/officeDocument/2006/relationships/hyperlink" Target="https://en.wikipedia.org/wiki/Cadence_Design_Systems" TargetMode="External"/><Relationship Id="rId290" Type="http://schemas.openxmlformats.org/officeDocument/2006/relationships/hyperlink" Target="https://en.wikipedia.org/wiki/MercadoLibre" TargetMode="External"/><Relationship Id="rId304" Type="http://schemas.openxmlformats.org/officeDocument/2006/relationships/hyperlink" Target="https://en.wikipedia.org/wiki/Monster_Beverage" TargetMode="External"/><Relationship Id="rId325" Type="http://schemas.openxmlformats.org/officeDocument/2006/relationships/hyperlink" Target="https://en.wikipedia.org/wiki/O%27Reilly_Auto_Parts" TargetMode="External"/><Relationship Id="rId346" Type="http://schemas.openxmlformats.org/officeDocument/2006/relationships/hyperlink" Target="https://en.wikipedia.org/wiki/Ross_Stores" TargetMode="External"/><Relationship Id="rId367" Type="http://schemas.openxmlformats.org/officeDocument/2006/relationships/hyperlink" Target="https://en.wikipedia.org/wiki/Take-Two_Interactive" TargetMode="External"/><Relationship Id="rId388" Type="http://schemas.openxmlformats.org/officeDocument/2006/relationships/hyperlink" Target="https://en.wikipedia.org/wiki/United_Continental_Holdings" TargetMode="External"/><Relationship Id="rId85" Type="http://schemas.openxmlformats.org/officeDocument/2006/relationships/hyperlink" Target="https://en.wikipedia.org/wiki/Applied_Materials" TargetMode="External"/><Relationship Id="rId150" Type="http://schemas.openxmlformats.org/officeDocument/2006/relationships/hyperlink" Target="https://www.cnbc.com/quotes/?symbol=VRSK" TargetMode="External"/><Relationship Id="rId171" Type="http://schemas.openxmlformats.org/officeDocument/2006/relationships/hyperlink" Target="https://www.cnbc.com/quotes/?symbol=CTSH" TargetMode="External"/><Relationship Id="rId192" Type="http://schemas.openxmlformats.org/officeDocument/2006/relationships/hyperlink" Target="https://www.cnbc.com/quotes/?symbol=XEL" TargetMode="External"/><Relationship Id="rId206" Type="http://schemas.openxmlformats.org/officeDocument/2006/relationships/hyperlink" Target="https://en.wikipedia.org/wiki/Ctrip" TargetMode="External"/><Relationship Id="rId227" Type="http://schemas.openxmlformats.org/officeDocument/2006/relationships/hyperlink" Target="https://en.wikipedia.org/wiki/Fiserv" TargetMode="External"/><Relationship Id="rId413" Type="http://schemas.openxmlformats.org/officeDocument/2006/relationships/hyperlink" Target="https://en.wikipedia.org/wiki/Xilinx,_Inc." TargetMode="External"/><Relationship Id="rId248" Type="http://schemas.openxmlformats.org/officeDocument/2006/relationships/hyperlink" Target="https://en.wikipedia.org/wiki/Illumina_(company)" TargetMode="External"/><Relationship Id="rId269" Type="http://schemas.openxmlformats.org/officeDocument/2006/relationships/hyperlink" Target="https://en.wikipedia.org/wiki/KLA-Tencor" TargetMode="External"/><Relationship Id="rId12" Type="http://schemas.openxmlformats.org/officeDocument/2006/relationships/hyperlink" Target="https://www.cnbc.com/quotes/?symbol=NVDA" TargetMode="External"/><Relationship Id="rId33" Type="http://schemas.openxmlformats.org/officeDocument/2006/relationships/hyperlink" Target="https://www.cnbc.com/quotes/?symbol=AAL" TargetMode="External"/><Relationship Id="rId108" Type="http://schemas.openxmlformats.org/officeDocument/2006/relationships/hyperlink" Target="https://www.cnbc.com/quotes/?symbol=TTWO" TargetMode="External"/><Relationship Id="rId129" Type="http://schemas.openxmlformats.org/officeDocument/2006/relationships/hyperlink" Target="https://www.cnbc.com/quotes/?symbol=CTRP" TargetMode="External"/><Relationship Id="rId280" Type="http://schemas.openxmlformats.org/officeDocument/2006/relationships/hyperlink" Target="https://en.wikipedia.org/wiki/Lululemon_athletica" TargetMode="External"/><Relationship Id="rId315" Type="http://schemas.openxmlformats.org/officeDocument/2006/relationships/hyperlink" Target="https://www.cnbc.com/quotes/?symbol=ORLY" TargetMode="External"/><Relationship Id="rId336" Type="http://schemas.openxmlformats.org/officeDocument/2006/relationships/hyperlink" Target="https://www.cnbc.com/quotes/?symbol=REGN" TargetMode="External"/><Relationship Id="rId357" Type="http://schemas.openxmlformats.org/officeDocument/2006/relationships/hyperlink" Target="https://www.cnbc.com/quotes/?symbol=TTWO" TargetMode="External"/><Relationship Id="rId54" Type="http://schemas.openxmlformats.org/officeDocument/2006/relationships/hyperlink" Target="https://www.cnbc.com/quotes/?symbol=PEP" TargetMode="External"/><Relationship Id="rId75" Type="http://schemas.openxmlformats.org/officeDocument/2006/relationships/hyperlink" Target="https://www.cnbc.com/quotes/?symbol=AVGO" TargetMode="External"/><Relationship Id="rId96" Type="http://schemas.openxmlformats.org/officeDocument/2006/relationships/hyperlink" Target="https://www.cnbc.com/quotes/?symbol=SYMC" TargetMode="External"/><Relationship Id="rId140" Type="http://schemas.openxmlformats.org/officeDocument/2006/relationships/hyperlink" Target="https://en.wikipedia.org/wiki/Cadence_Design_Systems" TargetMode="External"/><Relationship Id="rId161" Type="http://schemas.openxmlformats.org/officeDocument/2006/relationships/hyperlink" Target="https://www.cnbc.com/quotes/?symbol=MDLZ" TargetMode="External"/><Relationship Id="rId182" Type="http://schemas.openxmlformats.org/officeDocument/2006/relationships/hyperlink" Target="https://en.wikipedia.org/wiki/Citrix_Systems" TargetMode="External"/><Relationship Id="rId217" Type="http://schemas.openxmlformats.org/officeDocument/2006/relationships/hyperlink" Target="https://en.wikipedia.org/wiki/Expedia_Group" TargetMode="External"/><Relationship Id="rId378" Type="http://schemas.openxmlformats.org/officeDocument/2006/relationships/hyperlink" Target="https://www.cnbc.com/quotes/?symbol=VRSK" TargetMode="External"/><Relationship Id="rId399" Type="http://schemas.openxmlformats.org/officeDocument/2006/relationships/hyperlink" Target="https://www.cnbc.com/quotes/?symbol=XEL" TargetMode="External"/><Relationship Id="rId403" Type="http://schemas.openxmlformats.org/officeDocument/2006/relationships/hyperlink" Target="https://en.wikipedia.org/wiki/Western_Digital" TargetMode="External"/><Relationship Id="rId6" Type="http://schemas.openxmlformats.org/officeDocument/2006/relationships/hyperlink" Target="https://www.cnbc.com/quotes/?symbol=AMD" TargetMode="External"/><Relationship Id="rId238" Type="http://schemas.openxmlformats.org/officeDocument/2006/relationships/hyperlink" Target="https://en.wikipedia.org/wiki/Hasbro" TargetMode="External"/><Relationship Id="rId259" Type="http://schemas.openxmlformats.org/officeDocument/2006/relationships/hyperlink" Target="https://en.wikipedia.org/wiki/Intuitive_Surgical" TargetMode="External"/><Relationship Id="rId23" Type="http://schemas.openxmlformats.org/officeDocument/2006/relationships/hyperlink" Target="https://www.cnbc.com/quotes/?symbol=FOXA" TargetMode="External"/><Relationship Id="rId119" Type="http://schemas.openxmlformats.org/officeDocument/2006/relationships/hyperlink" Target="https://www.cnbc.com/quotes/?symbol=LRCX" TargetMode="External"/><Relationship Id="rId270" Type="http://schemas.openxmlformats.org/officeDocument/2006/relationships/hyperlink" Target="https://www.cnbc.com/quotes/?symbol=LULU" TargetMode="External"/><Relationship Id="rId291" Type="http://schemas.openxmlformats.org/officeDocument/2006/relationships/hyperlink" Target="https://www.cnbc.com/quotes/?symbol=MU" TargetMode="External"/><Relationship Id="rId305" Type="http://schemas.openxmlformats.org/officeDocument/2006/relationships/hyperlink" Target="https://en.wikipedia.org/wiki/Monster_Beverage" TargetMode="External"/><Relationship Id="rId326" Type="http://schemas.openxmlformats.org/officeDocument/2006/relationships/hyperlink" Target="https://en.wikipedia.org/wiki/O%27Reilly_Auto_Parts" TargetMode="External"/><Relationship Id="rId347" Type="http://schemas.openxmlformats.org/officeDocument/2006/relationships/hyperlink" Target="https://en.wikipedia.org/wiki/Ross_Stores" TargetMode="External"/><Relationship Id="rId44" Type="http://schemas.openxmlformats.org/officeDocument/2006/relationships/hyperlink" Target="https://en.wikipedia.org/wiki/Alphabet_Inc." TargetMode="External"/><Relationship Id="rId65" Type="http://schemas.openxmlformats.org/officeDocument/2006/relationships/hyperlink" Target="https://www.cnbc.com/quotes/?symbol=INCY" TargetMode="External"/><Relationship Id="rId86" Type="http://schemas.openxmlformats.org/officeDocument/2006/relationships/hyperlink" Target="https://en.wikipedia.org/wiki/Applied_Materials" TargetMode="External"/><Relationship Id="rId130" Type="http://schemas.openxmlformats.org/officeDocument/2006/relationships/hyperlink" Target="https://www.cnbc.com/quotes/?symbol=CTRP" TargetMode="External"/><Relationship Id="rId151" Type="http://schemas.openxmlformats.org/officeDocument/2006/relationships/hyperlink" Target="https://en.wikipedia.org/wiki/Cerner" TargetMode="External"/><Relationship Id="rId368" Type="http://schemas.openxmlformats.org/officeDocument/2006/relationships/hyperlink" Target="https://en.wikipedia.org/wiki/Take-Two_Interactive" TargetMode="External"/><Relationship Id="rId389" Type="http://schemas.openxmlformats.org/officeDocument/2006/relationships/hyperlink" Target="https://en.wikipedia.org/wiki/United_Continental_Holdings" TargetMode="External"/><Relationship Id="rId172" Type="http://schemas.openxmlformats.org/officeDocument/2006/relationships/hyperlink" Target="https://www.cnbc.com/quotes/?symbol=CTSH" TargetMode="External"/><Relationship Id="rId193" Type="http://schemas.openxmlformats.org/officeDocument/2006/relationships/hyperlink" Target="https://en.wikipedia.org/wiki/Comcast" TargetMode="External"/><Relationship Id="rId207" Type="http://schemas.openxmlformats.org/officeDocument/2006/relationships/hyperlink" Target="https://www.cnbc.com/quotes/?symbol=FISV" TargetMode="External"/><Relationship Id="rId228" Type="http://schemas.openxmlformats.org/officeDocument/2006/relationships/hyperlink" Target="https://www.cnbc.com/quotes/?symbol=HSIC" TargetMode="External"/><Relationship Id="rId249" Type="http://schemas.openxmlformats.org/officeDocument/2006/relationships/hyperlink" Target="https://www.cnbc.com/quotes/?symbol=JBHT" TargetMode="External"/><Relationship Id="rId414" Type="http://schemas.openxmlformats.org/officeDocument/2006/relationships/hyperlink" Target="https://en.wikipedia.org/wiki/Xilinx,_Inc." TargetMode="External"/><Relationship Id="rId13" Type="http://schemas.openxmlformats.org/officeDocument/2006/relationships/hyperlink" Target="https://en.wikipedia.org/wiki/Activision_Blizzard" TargetMode="External"/><Relationship Id="rId109" Type="http://schemas.openxmlformats.org/officeDocument/2006/relationships/hyperlink" Target="https://en.wikipedia.org/wiki/Baidu" TargetMode="External"/><Relationship Id="rId260" Type="http://schemas.openxmlformats.org/officeDocument/2006/relationships/hyperlink" Target="https://en.wikipedia.org/wiki/Intuitive_Surgical" TargetMode="External"/><Relationship Id="rId281" Type="http://schemas.openxmlformats.org/officeDocument/2006/relationships/hyperlink" Target="https://en.wikipedia.org/wiki/Lululemon_athletica" TargetMode="External"/><Relationship Id="rId316" Type="http://schemas.openxmlformats.org/officeDocument/2006/relationships/hyperlink" Target="https://en.wikipedia.org/wiki/Netflix" TargetMode="External"/><Relationship Id="rId337" Type="http://schemas.openxmlformats.org/officeDocument/2006/relationships/hyperlink" Target="https://en.wikipedia.org/wiki/PepsiCo" TargetMode="External"/><Relationship Id="rId34" Type="http://schemas.openxmlformats.org/officeDocument/2006/relationships/hyperlink" Target="https://www.cnbc.com/quotes/?symbol=AAL" TargetMode="External"/><Relationship Id="rId55" Type="http://schemas.openxmlformats.org/officeDocument/2006/relationships/hyperlink" Target="https://en.wikipedia.org/wiki/Amazon.com" TargetMode="External"/><Relationship Id="rId76" Type="http://schemas.openxmlformats.org/officeDocument/2006/relationships/hyperlink" Target="https://www.cnbc.com/quotes/?symbol=AVGO" TargetMode="External"/><Relationship Id="rId97" Type="http://schemas.openxmlformats.org/officeDocument/2006/relationships/hyperlink" Target="https://en.wikipedia.org/wiki/Autodesk" TargetMode="External"/><Relationship Id="rId120" Type="http://schemas.openxmlformats.org/officeDocument/2006/relationships/hyperlink" Target="https://www.cnbc.com/quotes/?symbol=TXN" TargetMode="External"/><Relationship Id="rId141" Type="http://schemas.openxmlformats.org/officeDocument/2006/relationships/hyperlink" Target="https://www.cnbc.com/quotes/?symbol=CSCO" TargetMode="External"/><Relationship Id="rId358" Type="http://schemas.openxmlformats.org/officeDocument/2006/relationships/hyperlink" Target="https://en.wikipedia.org/wiki/Symantec" TargetMode="External"/><Relationship Id="rId379" Type="http://schemas.openxmlformats.org/officeDocument/2006/relationships/hyperlink" Target="https://en.wikipedia.org/wiki/21st_Century_Fox" TargetMode="External"/><Relationship Id="rId7" Type="http://schemas.openxmlformats.org/officeDocument/2006/relationships/hyperlink" Target="https://www.cnbc.com/quotes/?symbol=FB" TargetMode="External"/><Relationship Id="rId162" Type="http://schemas.openxmlformats.org/officeDocument/2006/relationships/hyperlink" Target="https://www.cnbc.com/quotes/?symbol=WBA" TargetMode="External"/><Relationship Id="rId183" Type="http://schemas.openxmlformats.org/officeDocument/2006/relationships/hyperlink" Target="https://www.cnbc.com/quotes/?symbol=EA" TargetMode="External"/><Relationship Id="rId218" Type="http://schemas.openxmlformats.org/officeDocument/2006/relationships/hyperlink" Target="https://en.wikipedia.org/wiki/Expedia_Group" TargetMode="External"/><Relationship Id="rId239" Type="http://schemas.openxmlformats.org/officeDocument/2006/relationships/hyperlink" Target="https://en.wikipedia.org/wiki/Hasbro" TargetMode="External"/><Relationship Id="rId390" Type="http://schemas.openxmlformats.org/officeDocument/2006/relationships/hyperlink" Target="https://www.cnbc.com/quotes/?symbol=WDAY" TargetMode="External"/><Relationship Id="rId404" Type="http://schemas.openxmlformats.org/officeDocument/2006/relationships/hyperlink" Target="https://en.wikipedia.org/wiki/Western_Digital" TargetMode="External"/><Relationship Id="rId250" Type="http://schemas.openxmlformats.org/officeDocument/2006/relationships/hyperlink" Target="https://en.wikipedia.org/wiki/Incyte" TargetMode="External"/><Relationship Id="rId271" Type="http://schemas.openxmlformats.org/officeDocument/2006/relationships/hyperlink" Target="https://en.wikipedia.org/wiki/Lam_Research" TargetMode="External"/><Relationship Id="rId292" Type="http://schemas.openxmlformats.org/officeDocument/2006/relationships/hyperlink" Target="https://en.wikipedia.org/wiki/Microchip_Technology" TargetMode="External"/><Relationship Id="rId306" Type="http://schemas.openxmlformats.org/officeDocument/2006/relationships/hyperlink" Target="https://www.cnbc.com/quotes/?symbol=NTES" TargetMode="External"/><Relationship Id="rId24" Type="http://schemas.openxmlformats.org/officeDocument/2006/relationships/hyperlink" Target="https://www.cnbc.com/quotes/?symbol=ORLY" TargetMode="External"/><Relationship Id="rId45" Type="http://schemas.openxmlformats.org/officeDocument/2006/relationships/hyperlink" Target="https://www.cnbc.com/quotes/?symbol=AAPL" TargetMode="External"/><Relationship Id="rId66" Type="http://schemas.openxmlformats.org/officeDocument/2006/relationships/hyperlink" Target="https://www.cnbc.com/quotes/?symbol=REGN" TargetMode="External"/><Relationship Id="rId87" Type="http://schemas.openxmlformats.org/officeDocument/2006/relationships/hyperlink" Target="https://www.cnbc.com/quotes/?symbol=BIIB" TargetMode="External"/><Relationship Id="rId110" Type="http://schemas.openxmlformats.org/officeDocument/2006/relationships/hyperlink" Target="https://en.wikipedia.org/wiki/Baidu" TargetMode="External"/><Relationship Id="rId131" Type="http://schemas.openxmlformats.org/officeDocument/2006/relationships/hyperlink" Target="https://www.cnbc.com/quotes/?symbol=LBTYK" TargetMode="External"/><Relationship Id="rId327" Type="http://schemas.openxmlformats.org/officeDocument/2006/relationships/hyperlink" Target="https://www.cnbc.com/quotes/?symbol=PYPL" TargetMode="External"/><Relationship Id="rId348" Type="http://schemas.openxmlformats.org/officeDocument/2006/relationships/hyperlink" Target="https://www.cnbc.com/quotes/?symbol=SBUX" TargetMode="External"/><Relationship Id="rId369" Type="http://schemas.openxmlformats.org/officeDocument/2006/relationships/hyperlink" Target="https://www.cnbc.com/quotes/?symbol=ULTA" TargetMode="External"/><Relationship Id="rId152" Type="http://schemas.openxmlformats.org/officeDocument/2006/relationships/hyperlink" Target="https://en.wikipedia.org/wiki/Cerner" TargetMode="External"/><Relationship Id="rId173" Type="http://schemas.openxmlformats.org/officeDocument/2006/relationships/hyperlink" Target="https://www.cnbc.com/quotes/?symbol=MSFT" TargetMode="External"/><Relationship Id="rId194" Type="http://schemas.openxmlformats.org/officeDocument/2006/relationships/hyperlink" Target="https://en.wikipedia.org/wiki/Comcast" TargetMode="External"/><Relationship Id="rId208" Type="http://schemas.openxmlformats.org/officeDocument/2006/relationships/hyperlink" Target="https://en.wikipedia.org/wiki/Dollar_Tree" TargetMode="External"/><Relationship Id="rId229" Type="http://schemas.openxmlformats.org/officeDocument/2006/relationships/hyperlink" Target="https://en.wikipedia.org/wiki/Fox_Corporation" TargetMode="External"/><Relationship Id="rId380" Type="http://schemas.openxmlformats.org/officeDocument/2006/relationships/hyperlink" Target="https://en.wikipedia.org/wiki/21st_Century_Fox" TargetMode="External"/><Relationship Id="rId240" Type="http://schemas.openxmlformats.org/officeDocument/2006/relationships/hyperlink" Target="https://www.cnbc.com/quotes/?symbol=INTU" TargetMode="External"/><Relationship Id="rId261" Type="http://schemas.openxmlformats.org/officeDocument/2006/relationships/hyperlink" Target="https://www.cnbc.com/quotes/?symbol=LRCX" TargetMode="External"/><Relationship Id="rId14" Type="http://schemas.openxmlformats.org/officeDocument/2006/relationships/hyperlink" Target="https://en.wikipedia.org/wiki/Activision_Blizzard" TargetMode="External"/><Relationship Id="rId35" Type="http://schemas.openxmlformats.org/officeDocument/2006/relationships/hyperlink" Target="https://www.cnbc.com/quotes/?symbol=GOOG" TargetMode="External"/><Relationship Id="rId56" Type="http://schemas.openxmlformats.org/officeDocument/2006/relationships/hyperlink" Target="https://en.wikipedia.org/wiki/Amazon.com" TargetMode="External"/><Relationship Id="rId77" Type="http://schemas.openxmlformats.org/officeDocument/2006/relationships/hyperlink" Target="https://www.cnbc.com/quotes/?symbol=INTU" TargetMode="External"/><Relationship Id="rId100" Type="http://schemas.openxmlformats.org/officeDocument/2006/relationships/hyperlink" Target="https://www.cnbc.com/quotes/?symbol=CDNS" TargetMode="External"/><Relationship Id="rId282" Type="http://schemas.openxmlformats.org/officeDocument/2006/relationships/hyperlink" Target="https://www.cnbc.com/quotes/?symbol=MDLZ" TargetMode="External"/><Relationship Id="rId317" Type="http://schemas.openxmlformats.org/officeDocument/2006/relationships/hyperlink" Target="https://en.wikipedia.org/wiki/Netflix" TargetMode="External"/><Relationship Id="rId338" Type="http://schemas.openxmlformats.org/officeDocument/2006/relationships/hyperlink" Target="https://en.wikipedia.org/wiki/PepsiCo" TargetMode="External"/><Relationship Id="rId359" Type="http://schemas.openxmlformats.org/officeDocument/2006/relationships/hyperlink" Target="https://en.wikipedia.org/wiki/Symantec" TargetMode="External"/><Relationship Id="rId8" Type="http://schemas.openxmlformats.org/officeDocument/2006/relationships/hyperlink" Target="https://www.cnbc.com/quotes/?symbol=NTES" TargetMode="External"/><Relationship Id="rId98" Type="http://schemas.openxmlformats.org/officeDocument/2006/relationships/hyperlink" Target="https://en.wikipedia.org/wiki/Autodesk" TargetMode="External"/><Relationship Id="rId121" Type="http://schemas.openxmlformats.org/officeDocument/2006/relationships/hyperlink" Target="https://en.wikipedia.org/wiki/BioMarin_Pharmaceutical" TargetMode="External"/><Relationship Id="rId142" Type="http://schemas.openxmlformats.org/officeDocument/2006/relationships/hyperlink" Target="https://www.cnbc.com/quotes/?symbol=CSCO" TargetMode="External"/><Relationship Id="rId163" Type="http://schemas.openxmlformats.org/officeDocument/2006/relationships/hyperlink" Target="https://en.wikipedia.org/wiki/Check_Point" TargetMode="External"/><Relationship Id="rId184" Type="http://schemas.openxmlformats.org/officeDocument/2006/relationships/hyperlink" Target="https://www.cnbc.com/quotes/?symbol=EA" TargetMode="External"/><Relationship Id="rId219" Type="http://schemas.openxmlformats.org/officeDocument/2006/relationships/hyperlink" Target="https://www.cnbc.com/quotes/?symbol=GOOG" TargetMode="External"/><Relationship Id="rId370" Type="http://schemas.openxmlformats.org/officeDocument/2006/relationships/hyperlink" Target="https://en.wikipedia.org/wiki/Tesla,_Inc." TargetMode="External"/><Relationship Id="rId391" Type="http://schemas.openxmlformats.org/officeDocument/2006/relationships/hyperlink" Target="https://en.wikipedia.org/wiki/VeriSign" TargetMode="External"/><Relationship Id="rId405" Type="http://schemas.openxmlformats.org/officeDocument/2006/relationships/hyperlink" Target="https://en.wikipedia.org/wiki/Willis_Towers_Watson" TargetMode="External"/><Relationship Id="rId230" Type="http://schemas.openxmlformats.org/officeDocument/2006/relationships/hyperlink" Target="https://en.wikipedia.org/wiki/Fox_Corporation" TargetMode="External"/><Relationship Id="rId251" Type="http://schemas.openxmlformats.org/officeDocument/2006/relationships/hyperlink" Target="https://en.wikipedia.org/wiki/Incyte" TargetMode="External"/><Relationship Id="rId25" Type="http://schemas.openxmlformats.org/officeDocument/2006/relationships/hyperlink" Target="https://en.wikipedia.org/wiki/Advanced_Micro_Devices" TargetMode="External"/><Relationship Id="rId46" Type="http://schemas.openxmlformats.org/officeDocument/2006/relationships/hyperlink" Target="https://www.cnbc.com/quotes/?symbol=AAPL" TargetMode="External"/><Relationship Id="rId67" Type="http://schemas.openxmlformats.org/officeDocument/2006/relationships/hyperlink" Target="https://en.wikipedia.org/wiki/Amgen" TargetMode="External"/><Relationship Id="rId272" Type="http://schemas.openxmlformats.org/officeDocument/2006/relationships/hyperlink" Target="https://en.wikipedia.org/wiki/Lam_Research" TargetMode="External"/><Relationship Id="rId293" Type="http://schemas.openxmlformats.org/officeDocument/2006/relationships/hyperlink" Target="https://en.wikipedia.org/wiki/Microchip_Technology" TargetMode="External"/><Relationship Id="rId307" Type="http://schemas.openxmlformats.org/officeDocument/2006/relationships/hyperlink" Target="https://en.wikipedia.org/wiki/Mylan" TargetMode="External"/><Relationship Id="rId328" Type="http://schemas.openxmlformats.org/officeDocument/2006/relationships/hyperlink" Target="https://en.wikipedia.org/wiki/Paccar" TargetMode="External"/><Relationship Id="rId349" Type="http://schemas.openxmlformats.org/officeDocument/2006/relationships/hyperlink" Target="https://en.wikipedia.org/wiki/Sirius_XM_Satellite_Radio" TargetMode="External"/><Relationship Id="rId88" Type="http://schemas.openxmlformats.org/officeDocument/2006/relationships/hyperlink" Target="https://www.cnbc.com/quotes/?symbol=BIIB" TargetMode="External"/><Relationship Id="rId111" Type="http://schemas.openxmlformats.org/officeDocument/2006/relationships/hyperlink" Target="https://www.cnbc.com/quotes/?symbol=CERN" TargetMode="External"/><Relationship Id="rId132" Type="http://schemas.openxmlformats.org/officeDocument/2006/relationships/hyperlink" Target="https://www.cnbc.com/quotes/?symbol=ULTA" TargetMode="External"/><Relationship Id="rId153" Type="http://schemas.openxmlformats.org/officeDocument/2006/relationships/hyperlink" Target="https://www.cnbc.com/quotes/?symbol=CMCSA" TargetMode="External"/><Relationship Id="rId174" Type="http://schemas.openxmlformats.org/officeDocument/2006/relationships/hyperlink" Target="https://www.cnbc.com/quotes/?symbol=WDAY" TargetMode="External"/><Relationship Id="rId195" Type="http://schemas.openxmlformats.org/officeDocument/2006/relationships/hyperlink" Target="https://www.cnbc.com/quotes/?symbol=EXPE" TargetMode="External"/><Relationship Id="rId209" Type="http://schemas.openxmlformats.org/officeDocument/2006/relationships/hyperlink" Target="https://en.wikipedia.org/wiki/Dollar_Tree" TargetMode="External"/><Relationship Id="rId360" Type="http://schemas.openxmlformats.org/officeDocument/2006/relationships/hyperlink" Target="https://www.cnbc.com/quotes/?symbol=TSLA" TargetMode="External"/><Relationship Id="rId381" Type="http://schemas.openxmlformats.org/officeDocument/2006/relationships/hyperlink" Target="https://www.cnbc.com/quotes/?symbol=VRTX" TargetMode="External"/><Relationship Id="rId220" Type="http://schemas.openxmlformats.org/officeDocument/2006/relationships/hyperlink" Target="https://en.wikipedia.org/wiki/Facebook,_Inc." TargetMode="External"/><Relationship Id="rId241" Type="http://schemas.openxmlformats.org/officeDocument/2006/relationships/hyperlink" Target="https://en.wikipedia.org/wiki/Henry_Schein" TargetMode="External"/><Relationship Id="rId15" Type="http://schemas.openxmlformats.org/officeDocument/2006/relationships/hyperlink" Target="https://www.cnbc.com/quotes/?symbol=ALXN" TargetMode="External"/><Relationship Id="rId36" Type="http://schemas.openxmlformats.org/officeDocument/2006/relationships/hyperlink" Target="https://www.cnbc.com/quotes/?symbol=PCAR" TargetMode="External"/><Relationship Id="rId57" Type="http://schemas.openxmlformats.org/officeDocument/2006/relationships/hyperlink" Target="https://www.cnbc.com/quotes/?symbol=ASML" TargetMode="External"/><Relationship Id="rId262" Type="http://schemas.openxmlformats.org/officeDocument/2006/relationships/hyperlink" Target="https://en.wikipedia.org/wiki/J._B._Hunt" TargetMode="External"/><Relationship Id="rId283" Type="http://schemas.openxmlformats.org/officeDocument/2006/relationships/hyperlink" Target="https://en.wikipedia.org/wiki/Marriott_International" TargetMode="External"/><Relationship Id="rId318" Type="http://schemas.openxmlformats.org/officeDocument/2006/relationships/hyperlink" Target="https://www.cnbc.com/quotes/?symbol=PAYX" TargetMode="External"/><Relationship Id="rId339" Type="http://schemas.openxmlformats.org/officeDocument/2006/relationships/hyperlink" Target="https://www.cnbc.com/quotes/?symbol=ROST" TargetMode="External"/><Relationship Id="rId78" Type="http://schemas.openxmlformats.org/officeDocument/2006/relationships/hyperlink" Target="https://www.cnbc.com/quotes/?symbol=SIRI" TargetMode="External"/><Relationship Id="rId99" Type="http://schemas.openxmlformats.org/officeDocument/2006/relationships/hyperlink" Target="https://www.cnbc.com/quotes/?symbol=CDNS" TargetMode="External"/><Relationship Id="rId101" Type="http://schemas.openxmlformats.org/officeDocument/2006/relationships/hyperlink" Target="https://www.cnbc.com/quotes/?symbol=JD" TargetMode="External"/><Relationship Id="rId122" Type="http://schemas.openxmlformats.org/officeDocument/2006/relationships/hyperlink" Target="https://en.wikipedia.org/wiki/BioMarin_Pharmaceutical" TargetMode="External"/><Relationship Id="rId143" Type="http://schemas.openxmlformats.org/officeDocument/2006/relationships/hyperlink" Target="https://www.cnbc.com/quotes/?symbol=MELI" TargetMode="External"/><Relationship Id="rId164" Type="http://schemas.openxmlformats.org/officeDocument/2006/relationships/hyperlink" Target="https://en.wikipedia.org/wiki/Check_Point" TargetMode="External"/><Relationship Id="rId185" Type="http://schemas.openxmlformats.org/officeDocument/2006/relationships/hyperlink" Target="https://www.cnbc.com/quotes/?symbol=MXIM" TargetMode="External"/><Relationship Id="rId350" Type="http://schemas.openxmlformats.org/officeDocument/2006/relationships/hyperlink" Target="https://en.wikipedia.org/wiki/Sirius_XM_Satellite_Radio" TargetMode="External"/><Relationship Id="rId371" Type="http://schemas.openxmlformats.org/officeDocument/2006/relationships/hyperlink" Target="https://en.wikipedia.org/wiki/Tesla,_Inc." TargetMode="External"/><Relationship Id="rId406" Type="http://schemas.openxmlformats.org/officeDocument/2006/relationships/hyperlink" Target="https://en.wikipedia.org/wiki/Willis_Towers_Watson" TargetMode="External"/><Relationship Id="rId9" Type="http://schemas.openxmlformats.org/officeDocument/2006/relationships/hyperlink" Target="https://www.cnbc.com/quotes/?symbol=ALGN" TargetMode="External"/><Relationship Id="rId210" Type="http://schemas.openxmlformats.org/officeDocument/2006/relationships/hyperlink" Target="https://www.cnbc.com/quotes/?symbol=FOX" TargetMode="External"/><Relationship Id="rId392" Type="http://schemas.openxmlformats.org/officeDocument/2006/relationships/hyperlink" Target="https://en.wikipedia.org/wiki/VeriSign" TargetMode="External"/><Relationship Id="rId26" Type="http://schemas.openxmlformats.org/officeDocument/2006/relationships/hyperlink" Target="https://en.wikipedia.org/wiki/Advanced_Micro_Devices" TargetMode="External"/><Relationship Id="rId231" Type="http://schemas.openxmlformats.org/officeDocument/2006/relationships/hyperlink" Target="https://www.cnbc.com/quotes/?symbol=ILMN" TargetMode="External"/><Relationship Id="rId252" Type="http://schemas.openxmlformats.org/officeDocument/2006/relationships/hyperlink" Target="https://www.cnbc.com/quotes/?symbol=JD" TargetMode="External"/><Relationship Id="rId273" Type="http://schemas.openxmlformats.org/officeDocument/2006/relationships/hyperlink" Target="https://www.cnbc.com/quotes/?symbol=MELI" TargetMode="External"/><Relationship Id="rId294" Type="http://schemas.openxmlformats.org/officeDocument/2006/relationships/hyperlink" Target="https://www.cnbc.com/quotes/?symbol=MXIM" TargetMode="External"/><Relationship Id="rId308" Type="http://schemas.openxmlformats.org/officeDocument/2006/relationships/hyperlink" Target="https://en.wikipedia.org/wiki/Mylan" TargetMode="External"/><Relationship Id="rId329" Type="http://schemas.openxmlformats.org/officeDocument/2006/relationships/hyperlink" Target="https://en.wikipedia.org/wiki/Paccar" TargetMode="External"/><Relationship Id="rId47" Type="http://schemas.openxmlformats.org/officeDocument/2006/relationships/hyperlink" Target="https://www.cnbc.com/quotes/?symbol=HAS" TargetMode="External"/><Relationship Id="rId68" Type="http://schemas.openxmlformats.org/officeDocument/2006/relationships/hyperlink" Target="https://en.wikipedia.org/wiki/Amgen" TargetMode="External"/><Relationship Id="rId89" Type="http://schemas.openxmlformats.org/officeDocument/2006/relationships/hyperlink" Target="https://www.cnbc.com/quotes/?symbol=IDXX" TargetMode="External"/><Relationship Id="rId112" Type="http://schemas.openxmlformats.org/officeDocument/2006/relationships/hyperlink" Target="https://www.cnbc.com/quotes/?symbol=CERN" TargetMode="External"/><Relationship Id="rId133" Type="http://schemas.openxmlformats.org/officeDocument/2006/relationships/hyperlink" Target="https://en.wikipedia.org/wiki/Broadcom_Inc." TargetMode="External"/><Relationship Id="rId154" Type="http://schemas.openxmlformats.org/officeDocument/2006/relationships/hyperlink" Target="https://www.cnbc.com/quotes/?symbol=CMCSA" TargetMode="External"/><Relationship Id="rId175" Type="http://schemas.openxmlformats.org/officeDocument/2006/relationships/hyperlink" Target="https://en.wikipedia.org/wiki/Cisco_Systems" TargetMode="External"/><Relationship Id="rId340" Type="http://schemas.openxmlformats.org/officeDocument/2006/relationships/hyperlink" Target="https://en.wikipedia.org/wiki/Qualcomm" TargetMode="External"/><Relationship Id="rId361" Type="http://schemas.openxmlformats.org/officeDocument/2006/relationships/hyperlink" Target="https://en.wikipedia.org/wiki/Synopsys" TargetMode="External"/><Relationship Id="rId196" Type="http://schemas.openxmlformats.org/officeDocument/2006/relationships/hyperlink" Target="https://www.cnbc.com/quotes/?symbol=EXPE" TargetMode="External"/><Relationship Id="rId200" Type="http://schemas.openxmlformats.org/officeDocument/2006/relationships/hyperlink" Target="https://en.wikipedia.org/wiki/Costco" TargetMode="External"/><Relationship Id="rId382" Type="http://schemas.openxmlformats.org/officeDocument/2006/relationships/hyperlink" Target="https://en.wikipedia.org/wiki/21st_Century_Fox" TargetMode="External"/><Relationship Id="rId16" Type="http://schemas.openxmlformats.org/officeDocument/2006/relationships/hyperlink" Target="https://www.cnbc.com/quotes/?symbol=ALXN" TargetMode="External"/><Relationship Id="rId221" Type="http://schemas.openxmlformats.org/officeDocument/2006/relationships/hyperlink" Target="https://en.wikipedia.org/wiki/Facebook,_Inc." TargetMode="External"/><Relationship Id="rId242" Type="http://schemas.openxmlformats.org/officeDocument/2006/relationships/hyperlink" Target="https://en.wikipedia.org/wiki/Henry_Schein" TargetMode="External"/><Relationship Id="rId263" Type="http://schemas.openxmlformats.org/officeDocument/2006/relationships/hyperlink" Target="https://en.wikipedia.org/wiki/J._B._Hunt" TargetMode="External"/><Relationship Id="rId284" Type="http://schemas.openxmlformats.org/officeDocument/2006/relationships/hyperlink" Target="https://en.wikipedia.org/wiki/Marriott_International" TargetMode="External"/><Relationship Id="rId319" Type="http://schemas.openxmlformats.org/officeDocument/2006/relationships/hyperlink" Target="https://en.wikipedia.org/wiki/Nvidia" TargetMode="External"/><Relationship Id="rId37" Type="http://schemas.openxmlformats.org/officeDocument/2006/relationships/hyperlink" Target="https://en.wikipedia.org/wiki/Align_Technology" TargetMode="External"/><Relationship Id="rId58" Type="http://schemas.openxmlformats.org/officeDocument/2006/relationships/hyperlink" Target="https://www.cnbc.com/quotes/?symbol=ASML" TargetMode="External"/><Relationship Id="rId79" Type="http://schemas.openxmlformats.org/officeDocument/2006/relationships/hyperlink" Target="https://en.wikipedia.org/wiki/Apple_Inc." TargetMode="External"/><Relationship Id="rId102" Type="http://schemas.openxmlformats.org/officeDocument/2006/relationships/hyperlink" Target="https://www.cnbc.com/quotes/?symbol=SNPS" TargetMode="External"/><Relationship Id="rId123" Type="http://schemas.openxmlformats.org/officeDocument/2006/relationships/hyperlink" Target="https://www.cnbc.com/quotes/?symbol=CHTR" TargetMode="External"/><Relationship Id="rId144" Type="http://schemas.openxmlformats.org/officeDocument/2006/relationships/hyperlink" Target="https://www.cnbc.com/quotes/?symbol=VRSN" TargetMode="External"/><Relationship Id="rId330" Type="http://schemas.openxmlformats.org/officeDocument/2006/relationships/hyperlink" Target="https://www.cnbc.com/quotes/?symbol=PEP" TargetMode="External"/><Relationship Id="rId90" Type="http://schemas.openxmlformats.org/officeDocument/2006/relationships/hyperlink" Target="https://www.cnbc.com/quotes/?symbol=SBUX" TargetMode="External"/><Relationship Id="rId165" Type="http://schemas.openxmlformats.org/officeDocument/2006/relationships/hyperlink" Target="https://www.cnbc.com/quotes/?symbol=CSX" TargetMode="External"/><Relationship Id="rId186" Type="http://schemas.openxmlformats.org/officeDocument/2006/relationships/hyperlink" Target="https://www.cnbc.com/quotes/?symbol=WYNN" TargetMode="External"/><Relationship Id="rId351" Type="http://schemas.openxmlformats.org/officeDocument/2006/relationships/hyperlink" Target="https://www.cnbc.com/quotes/?symbol=SYMC" TargetMode="External"/><Relationship Id="rId372" Type="http://schemas.openxmlformats.org/officeDocument/2006/relationships/hyperlink" Target="https://www.cnbc.com/quotes/?symbol=UAL" TargetMode="External"/><Relationship Id="rId393" Type="http://schemas.openxmlformats.org/officeDocument/2006/relationships/hyperlink" Target="https://www.cnbc.com/quotes/?symbol=WLTW" TargetMode="External"/><Relationship Id="rId407" Type="http://schemas.openxmlformats.org/officeDocument/2006/relationships/hyperlink" Target="https://en.wikipedia.org/wiki/Workday,_Inc." TargetMode="External"/><Relationship Id="rId211" Type="http://schemas.openxmlformats.org/officeDocument/2006/relationships/hyperlink" Target="https://en.wikipedia.org/wiki/EBay" TargetMode="External"/><Relationship Id="rId232" Type="http://schemas.openxmlformats.org/officeDocument/2006/relationships/hyperlink" Target="https://en.wikipedia.org/wiki/Fox_Corporation" TargetMode="External"/><Relationship Id="rId253" Type="http://schemas.openxmlformats.org/officeDocument/2006/relationships/hyperlink" Target="https://en.wikipedia.org/wiki/Intel_Corporation" TargetMode="External"/><Relationship Id="rId274" Type="http://schemas.openxmlformats.org/officeDocument/2006/relationships/hyperlink" Target="https://en.wikipedia.org/wiki/Liberty_Global" TargetMode="External"/><Relationship Id="rId295" Type="http://schemas.openxmlformats.org/officeDocument/2006/relationships/hyperlink" Target="https://en.wikipedia.org/wiki/Micron_Technology" TargetMode="External"/><Relationship Id="rId309" Type="http://schemas.openxmlformats.org/officeDocument/2006/relationships/hyperlink" Target="https://www.cnbc.com/quotes/?symbol=NVDA" TargetMode="External"/><Relationship Id="rId27" Type="http://schemas.openxmlformats.org/officeDocument/2006/relationships/hyperlink" Target="https://www.cnbc.com/quotes/?symbol=AMGN" TargetMode="External"/><Relationship Id="rId48" Type="http://schemas.openxmlformats.org/officeDocument/2006/relationships/hyperlink" Target="https://www.cnbc.com/quotes/?symbol=PYPL" TargetMode="External"/><Relationship Id="rId69" Type="http://schemas.openxmlformats.org/officeDocument/2006/relationships/hyperlink" Target="https://www.cnbc.com/quotes/?symbol=ADP" TargetMode="External"/><Relationship Id="rId113" Type="http://schemas.openxmlformats.org/officeDocument/2006/relationships/hyperlink" Target="https://www.cnbc.com/quotes/?symbol=KHC" TargetMode="External"/><Relationship Id="rId134" Type="http://schemas.openxmlformats.org/officeDocument/2006/relationships/hyperlink" Target="https://en.wikipedia.org/wiki/Broadcom_Inc." TargetMode="External"/><Relationship Id="rId320" Type="http://schemas.openxmlformats.org/officeDocument/2006/relationships/hyperlink" Target="https://en.wikipedia.org/wiki/Nvidia" TargetMode="External"/><Relationship Id="rId80" Type="http://schemas.openxmlformats.org/officeDocument/2006/relationships/hyperlink" Target="https://en.wikipedia.org/wiki/Apple_Inc." TargetMode="External"/><Relationship Id="rId155" Type="http://schemas.openxmlformats.org/officeDocument/2006/relationships/hyperlink" Target="https://www.cnbc.com/quotes/?symbol=MCHP" TargetMode="External"/><Relationship Id="rId176" Type="http://schemas.openxmlformats.org/officeDocument/2006/relationships/hyperlink" Target="https://en.wikipedia.org/wiki/Cisco_Systems" TargetMode="External"/><Relationship Id="rId197" Type="http://schemas.openxmlformats.org/officeDocument/2006/relationships/hyperlink" Target="https://www.cnbc.com/quotes/?symbol=NTAP" TargetMode="External"/><Relationship Id="rId341" Type="http://schemas.openxmlformats.org/officeDocument/2006/relationships/hyperlink" Target="https://en.wikipedia.org/wiki/Qualcomm" TargetMode="External"/><Relationship Id="rId362" Type="http://schemas.openxmlformats.org/officeDocument/2006/relationships/hyperlink" Target="https://en.wikipedia.org/wiki/Synopsys" TargetMode="External"/><Relationship Id="rId383" Type="http://schemas.openxmlformats.org/officeDocument/2006/relationships/hyperlink" Target="https://en.wikipedia.org/wiki/21st_Century_Fox" TargetMode="External"/><Relationship Id="rId201" Type="http://schemas.openxmlformats.org/officeDocument/2006/relationships/hyperlink" Target="https://www.cnbc.com/quotes/?symbol=FAST" TargetMode="External"/><Relationship Id="rId222" Type="http://schemas.openxmlformats.org/officeDocument/2006/relationships/hyperlink" Target="https://www.cnbc.com/quotes/?symbol=GOOGL" TargetMode="External"/><Relationship Id="rId243" Type="http://schemas.openxmlformats.org/officeDocument/2006/relationships/hyperlink" Target="https://www.cnbc.com/quotes/?symbol=ISRG" TargetMode="External"/><Relationship Id="rId264" Type="http://schemas.openxmlformats.org/officeDocument/2006/relationships/hyperlink" Target="https://www.cnbc.com/quotes/?symbol=LBTYA" TargetMode="External"/><Relationship Id="rId285" Type="http://schemas.openxmlformats.org/officeDocument/2006/relationships/hyperlink" Target="https://www.cnbc.com/quotes/?symbol=MNST" TargetMode="External"/><Relationship Id="rId17" Type="http://schemas.openxmlformats.org/officeDocument/2006/relationships/hyperlink" Target="https://www.cnbc.com/quotes/?symbol=FOX" TargetMode="External"/><Relationship Id="rId38" Type="http://schemas.openxmlformats.org/officeDocument/2006/relationships/hyperlink" Target="https://en.wikipedia.org/wiki/Align_Technology" TargetMode="External"/><Relationship Id="rId59" Type="http://schemas.openxmlformats.org/officeDocument/2006/relationships/hyperlink" Target="https://www.cnbc.com/quotes/?symbol=ILMN" TargetMode="External"/><Relationship Id="rId103" Type="http://schemas.openxmlformats.org/officeDocument/2006/relationships/hyperlink" Target="https://en.wikipedia.org/wiki/Automatic_Data_Processing" TargetMode="External"/><Relationship Id="rId124" Type="http://schemas.openxmlformats.org/officeDocument/2006/relationships/hyperlink" Target="https://www.cnbc.com/quotes/?symbol=CHTR" TargetMode="External"/><Relationship Id="rId310" Type="http://schemas.openxmlformats.org/officeDocument/2006/relationships/hyperlink" Target="https://en.wikipedia.org/wiki/NetApp" TargetMode="External"/><Relationship Id="rId70" Type="http://schemas.openxmlformats.org/officeDocument/2006/relationships/hyperlink" Target="https://www.cnbc.com/quotes/?symbol=ADP" TargetMode="External"/><Relationship Id="rId91" Type="http://schemas.openxmlformats.org/officeDocument/2006/relationships/hyperlink" Target="https://en.wikipedia.org/wiki/ASML_Holding" TargetMode="External"/><Relationship Id="rId145" Type="http://schemas.openxmlformats.org/officeDocument/2006/relationships/hyperlink" Target="https://en.wikipedia.org/wiki/Celgene" TargetMode="External"/><Relationship Id="rId166" Type="http://schemas.openxmlformats.org/officeDocument/2006/relationships/hyperlink" Target="https://www.cnbc.com/quotes/?symbol=CSX" TargetMode="External"/><Relationship Id="rId187" Type="http://schemas.openxmlformats.org/officeDocument/2006/relationships/hyperlink" Target="https://en.wikipedia.org/wiki/Cognizant" TargetMode="External"/><Relationship Id="rId331" Type="http://schemas.openxmlformats.org/officeDocument/2006/relationships/hyperlink" Target="https://en.wikipedia.org/wiki/Paychex" TargetMode="External"/><Relationship Id="rId352" Type="http://schemas.openxmlformats.org/officeDocument/2006/relationships/hyperlink" Target="https://en.wikipedia.org/wiki/Skyworks_Solutions" TargetMode="External"/><Relationship Id="rId373" Type="http://schemas.openxmlformats.org/officeDocument/2006/relationships/hyperlink" Target="https://en.wikipedia.org/wiki/Texas_Instruments" TargetMode="External"/><Relationship Id="rId394" Type="http://schemas.openxmlformats.org/officeDocument/2006/relationships/hyperlink" Target="https://en.wikipedia.org/wiki/Verisk_Analytics" TargetMode="External"/><Relationship Id="rId408" Type="http://schemas.openxmlformats.org/officeDocument/2006/relationships/hyperlink" Target="https://en.wikipedia.org/wiki/Workday,_Inc." TargetMode="External"/><Relationship Id="rId1" Type="http://schemas.openxmlformats.org/officeDocument/2006/relationships/hyperlink" Target="https://www.cnbc.com/quotes/?symbol=ADBE" TargetMode="External"/><Relationship Id="rId212" Type="http://schemas.openxmlformats.org/officeDocument/2006/relationships/hyperlink" Target="https://en.wikipedia.org/wiki/EBay" TargetMode="External"/><Relationship Id="rId233" Type="http://schemas.openxmlformats.org/officeDocument/2006/relationships/hyperlink" Target="https://en.wikipedia.org/wiki/Fox_Corporation" TargetMode="External"/><Relationship Id="rId254" Type="http://schemas.openxmlformats.org/officeDocument/2006/relationships/hyperlink" Target="https://en.wikipedia.org/wiki/Intel_Corporation" TargetMode="External"/><Relationship Id="rId28" Type="http://schemas.openxmlformats.org/officeDocument/2006/relationships/hyperlink" Target="https://www.cnbc.com/quotes/?symbol=AMGN" TargetMode="External"/><Relationship Id="rId49" Type="http://schemas.openxmlformats.org/officeDocument/2006/relationships/hyperlink" Target="https://en.wikipedia.org/wiki/Alphabet_Inc." TargetMode="External"/><Relationship Id="rId114" Type="http://schemas.openxmlformats.org/officeDocument/2006/relationships/hyperlink" Target="https://www.cnbc.com/quotes/?symbol=TSLA" TargetMode="External"/><Relationship Id="rId275" Type="http://schemas.openxmlformats.org/officeDocument/2006/relationships/hyperlink" Target="https://en.wikipedia.org/wiki/Liberty_Global" TargetMode="External"/><Relationship Id="rId296" Type="http://schemas.openxmlformats.org/officeDocument/2006/relationships/hyperlink" Target="https://en.wikipedia.org/wiki/Micron_Technology" TargetMode="External"/><Relationship Id="rId300" Type="http://schemas.openxmlformats.org/officeDocument/2006/relationships/hyperlink" Target="https://www.cnbc.com/quotes/?symbol=NTAP" TargetMode="External"/><Relationship Id="rId60" Type="http://schemas.openxmlformats.org/officeDocument/2006/relationships/hyperlink" Target="https://www.cnbc.com/quotes/?symbol=QCOM" TargetMode="External"/><Relationship Id="rId81" Type="http://schemas.openxmlformats.org/officeDocument/2006/relationships/hyperlink" Target="https://www.cnbc.com/quotes/?symbol=BIDU" TargetMode="External"/><Relationship Id="rId135" Type="http://schemas.openxmlformats.org/officeDocument/2006/relationships/hyperlink" Target="https://www.cnbc.com/quotes/?symbol=CTAS" TargetMode="External"/><Relationship Id="rId156" Type="http://schemas.openxmlformats.org/officeDocument/2006/relationships/hyperlink" Target="https://www.cnbc.com/quotes/?symbol=VRTX" TargetMode="External"/><Relationship Id="rId177" Type="http://schemas.openxmlformats.org/officeDocument/2006/relationships/hyperlink" Target="https://www.cnbc.com/quotes/?symbol=DLTR" TargetMode="External"/><Relationship Id="rId198" Type="http://schemas.openxmlformats.org/officeDocument/2006/relationships/hyperlink" Target="https://www.cnbc.com/quotes/?symbol=XLNX" TargetMode="External"/><Relationship Id="rId321" Type="http://schemas.openxmlformats.org/officeDocument/2006/relationships/hyperlink" Target="https://www.cnbc.com/quotes/?symbol=PCAR" TargetMode="External"/><Relationship Id="rId342" Type="http://schemas.openxmlformats.org/officeDocument/2006/relationships/hyperlink" Target="https://www.cnbc.com/quotes/?symbol=SIRI" TargetMode="External"/><Relationship Id="rId363" Type="http://schemas.openxmlformats.org/officeDocument/2006/relationships/hyperlink" Target="https://www.cnbc.com/quotes/?symbol=TXN" TargetMode="External"/><Relationship Id="rId384" Type="http://schemas.openxmlformats.org/officeDocument/2006/relationships/hyperlink" Target="https://www.cnbc.com/quotes/?symbol=WBA" TargetMode="External"/><Relationship Id="rId202" Type="http://schemas.openxmlformats.org/officeDocument/2006/relationships/hyperlink" Target="https://en.wikipedia.org/wiki/CSX_Corporation" TargetMode="External"/><Relationship Id="rId223" Type="http://schemas.openxmlformats.org/officeDocument/2006/relationships/hyperlink" Target="https://en.wikipedia.org/wiki/Fastenal" TargetMode="External"/><Relationship Id="rId244" Type="http://schemas.openxmlformats.org/officeDocument/2006/relationships/hyperlink" Target="https://en.wikipedia.org/wiki/Idexx_Laboratories" TargetMode="External"/><Relationship Id="rId18" Type="http://schemas.openxmlformats.org/officeDocument/2006/relationships/hyperlink" Target="https://www.cnbc.com/quotes/?symbol=NXPI" TargetMode="External"/><Relationship Id="rId39" Type="http://schemas.openxmlformats.org/officeDocument/2006/relationships/hyperlink" Target="https://www.cnbc.com/quotes/?symbol=ADI" TargetMode="External"/><Relationship Id="rId265" Type="http://schemas.openxmlformats.org/officeDocument/2006/relationships/hyperlink" Target="https://en.wikipedia.org/wiki/JD.com" TargetMode="External"/><Relationship Id="rId286" Type="http://schemas.openxmlformats.org/officeDocument/2006/relationships/hyperlink" Target="https://en.wikipedia.org/wiki/Maxim_Integrated_Products" TargetMode="External"/><Relationship Id="rId50" Type="http://schemas.openxmlformats.org/officeDocument/2006/relationships/hyperlink" Target="https://en.wikipedia.org/wiki/Alphabet_Inc." TargetMode="External"/><Relationship Id="rId104" Type="http://schemas.openxmlformats.org/officeDocument/2006/relationships/hyperlink" Target="https://en.wikipedia.org/wiki/Automatic_Data_Processing" TargetMode="External"/><Relationship Id="rId125" Type="http://schemas.openxmlformats.org/officeDocument/2006/relationships/hyperlink" Target="https://www.cnbc.com/quotes/?symbol=LBTYA" TargetMode="External"/><Relationship Id="rId146" Type="http://schemas.openxmlformats.org/officeDocument/2006/relationships/hyperlink" Target="https://en.wikipedia.org/wiki/Celgene" TargetMode="External"/><Relationship Id="rId167" Type="http://schemas.openxmlformats.org/officeDocument/2006/relationships/hyperlink" Target="https://www.cnbc.com/quotes/?symbol=MNST" TargetMode="External"/><Relationship Id="rId188" Type="http://schemas.openxmlformats.org/officeDocument/2006/relationships/hyperlink" Target="https://en.wikipedia.org/wiki/Cognizant" TargetMode="External"/><Relationship Id="rId311" Type="http://schemas.openxmlformats.org/officeDocument/2006/relationships/hyperlink" Target="https://en.wikipedia.org/wiki/NetApp" TargetMode="External"/><Relationship Id="rId332" Type="http://schemas.openxmlformats.org/officeDocument/2006/relationships/hyperlink" Target="https://en.wikipedia.org/wiki/Paychex" TargetMode="External"/><Relationship Id="rId353" Type="http://schemas.openxmlformats.org/officeDocument/2006/relationships/hyperlink" Target="https://en.wikipedia.org/wiki/Skyworks_Solutions" TargetMode="External"/><Relationship Id="rId374" Type="http://schemas.openxmlformats.org/officeDocument/2006/relationships/hyperlink" Target="https://en.wikipedia.org/wiki/Texas_Instruments" TargetMode="External"/><Relationship Id="rId395" Type="http://schemas.openxmlformats.org/officeDocument/2006/relationships/hyperlink" Target="https://en.wikipedia.org/wiki/Verisk_Analytics" TargetMode="External"/><Relationship Id="rId409" Type="http://schemas.openxmlformats.org/officeDocument/2006/relationships/hyperlink" Target="https://en.wikipedia.org/wiki/Wynn_Resorts" TargetMode="External"/><Relationship Id="rId71" Type="http://schemas.openxmlformats.org/officeDocument/2006/relationships/hyperlink" Target="https://www.cnbc.com/quotes/?symbol=INTC" TargetMode="External"/><Relationship Id="rId92" Type="http://schemas.openxmlformats.org/officeDocument/2006/relationships/hyperlink" Target="https://en.wikipedia.org/wiki/ASML_Holding" TargetMode="External"/><Relationship Id="rId213" Type="http://schemas.openxmlformats.org/officeDocument/2006/relationships/hyperlink" Target="https://www.cnbc.com/quotes/?symbol=FOXA" TargetMode="External"/><Relationship Id="rId234" Type="http://schemas.openxmlformats.org/officeDocument/2006/relationships/hyperlink" Target="https://www.cnbc.com/quotes/?symbol=INCY" TargetMode="External"/><Relationship Id="rId2" Type="http://schemas.openxmlformats.org/officeDocument/2006/relationships/hyperlink" Target="https://www.cnbc.com/quotes/?symbol=ADBE" TargetMode="External"/><Relationship Id="rId29" Type="http://schemas.openxmlformats.org/officeDocument/2006/relationships/hyperlink" Target="https://www.cnbc.com/quotes/?symbol=GILD" TargetMode="External"/><Relationship Id="rId255" Type="http://schemas.openxmlformats.org/officeDocument/2006/relationships/hyperlink" Target="https://www.cnbc.com/quotes/?symbol=KLAC" TargetMode="External"/><Relationship Id="rId276" Type="http://schemas.openxmlformats.org/officeDocument/2006/relationships/hyperlink" Target="https://www.cnbc.com/quotes/?symbol=MAR" TargetMode="External"/><Relationship Id="rId297" Type="http://schemas.openxmlformats.org/officeDocument/2006/relationships/hyperlink" Target="https://www.cnbc.com/quotes/?symbol=MYL" TargetMode="External"/><Relationship Id="rId40" Type="http://schemas.openxmlformats.org/officeDocument/2006/relationships/hyperlink" Target="https://www.cnbc.com/quotes/?symbol=ADI" TargetMode="External"/><Relationship Id="rId115" Type="http://schemas.openxmlformats.org/officeDocument/2006/relationships/hyperlink" Target="https://en.wikipedia.org/wiki/Biogen" TargetMode="External"/><Relationship Id="rId136" Type="http://schemas.openxmlformats.org/officeDocument/2006/relationships/hyperlink" Target="https://www.cnbc.com/quotes/?symbol=CTAS" TargetMode="External"/><Relationship Id="rId157" Type="http://schemas.openxmlformats.org/officeDocument/2006/relationships/hyperlink" Target="https://en.wikipedia.org/wiki/Charter_Communications" TargetMode="External"/><Relationship Id="rId178" Type="http://schemas.openxmlformats.org/officeDocument/2006/relationships/hyperlink" Target="https://www.cnbc.com/quotes/?symbol=DLTR" TargetMode="External"/><Relationship Id="rId301" Type="http://schemas.openxmlformats.org/officeDocument/2006/relationships/hyperlink" Target="https://en.wikipedia.org/wiki/Mondelez_International" TargetMode="External"/><Relationship Id="rId322" Type="http://schemas.openxmlformats.org/officeDocument/2006/relationships/hyperlink" Target="https://en.wikipedia.org/wiki/NXP_Semiconductors" TargetMode="External"/><Relationship Id="rId343" Type="http://schemas.openxmlformats.org/officeDocument/2006/relationships/hyperlink" Target="https://en.wikipedia.org/wiki/Regeneron_Pharmaceuticals" TargetMode="External"/><Relationship Id="rId364" Type="http://schemas.openxmlformats.org/officeDocument/2006/relationships/hyperlink" Target="https://en.wikipedia.org/wiki/T-Mobile_US" TargetMode="External"/><Relationship Id="rId61" Type="http://schemas.openxmlformats.org/officeDocument/2006/relationships/hyperlink" Target="https://en.wikipedia.org/wiki/American_Airlines_Group" TargetMode="External"/><Relationship Id="rId82" Type="http://schemas.openxmlformats.org/officeDocument/2006/relationships/hyperlink" Target="https://www.cnbc.com/quotes/?symbol=BIDU" TargetMode="External"/><Relationship Id="rId199" Type="http://schemas.openxmlformats.org/officeDocument/2006/relationships/hyperlink" Target="https://en.wikipedia.org/wiki/Costco" TargetMode="External"/><Relationship Id="rId203" Type="http://schemas.openxmlformats.org/officeDocument/2006/relationships/hyperlink" Target="https://en.wikipedia.org/wiki/CSX_Corporation" TargetMode="External"/><Relationship Id="rId385" Type="http://schemas.openxmlformats.org/officeDocument/2006/relationships/hyperlink" Target="https://en.wikipedia.org/wiki/Ulta_Beauty" TargetMode="External"/><Relationship Id="rId19" Type="http://schemas.openxmlformats.org/officeDocument/2006/relationships/hyperlink" Target="https://en.wikipedia.org/wiki/Adobe_Inc." TargetMode="External"/><Relationship Id="rId224" Type="http://schemas.openxmlformats.org/officeDocument/2006/relationships/hyperlink" Target="https://en.wikipedia.org/wiki/Fastenal" TargetMode="External"/><Relationship Id="rId245" Type="http://schemas.openxmlformats.org/officeDocument/2006/relationships/hyperlink" Target="https://en.wikipedia.org/wiki/Idexx_Laboratories" TargetMode="External"/><Relationship Id="rId266" Type="http://schemas.openxmlformats.org/officeDocument/2006/relationships/hyperlink" Target="https://en.wikipedia.org/wiki/JD.com" TargetMode="External"/><Relationship Id="rId287" Type="http://schemas.openxmlformats.org/officeDocument/2006/relationships/hyperlink" Target="https://en.wikipedia.org/wiki/Maxim_Integrated_Products" TargetMode="External"/><Relationship Id="rId410" Type="http://schemas.openxmlformats.org/officeDocument/2006/relationships/hyperlink" Target="https://en.wikipedia.org/wiki/Wynn_Resorts" TargetMode="External"/><Relationship Id="rId30" Type="http://schemas.openxmlformats.org/officeDocument/2006/relationships/hyperlink" Target="https://www.cnbc.com/quotes/?symbol=PAYX" TargetMode="External"/><Relationship Id="rId105" Type="http://schemas.openxmlformats.org/officeDocument/2006/relationships/hyperlink" Target="https://www.cnbc.com/quotes/?symbol=CELG" TargetMode="External"/><Relationship Id="rId126" Type="http://schemas.openxmlformats.org/officeDocument/2006/relationships/hyperlink" Target="https://www.cnbc.com/quotes/?symbol=TMUS" TargetMode="External"/><Relationship Id="rId147" Type="http://schemas.openxmlformats.org/officeDocument/2006/relationships/hyperlink" Target="https://www.cnbc.com/quotes/?symbol=CTXS" TargetMode="External"/><Relationship Id="rId168" Type="http://schemas.openxmlformats.org/officeDocument/2006/relationships/hyperlink" Target="https://www.cnbc.com/quotes/?symbol=WDC" TargetMode="External"/><Relationship Id="rId312" Type="http://schemas.openxmlformats.org/officeDocument/2006/relationships/hyperlink" Target="https://www.cnbc.com/quotes/?symbol=NXPI" TargetMode="External"/><Relationship Id="rId333" Type="http://schemas.openxmlformats.org/officeDocument/2006/relationships/hyperlink" Target="https://www.cnbc.com/quotes/?symbol=QCOM" TargetMode="External"/><Relationship Id="rId354" Type="http://schemas.openxmlformats.org/officeDocument/2006/relationships/hyperlink" Target="https://www.cnbc.com/quotes/?symbol=SNPS" TargetMode="External"/><Relationship Id="rId51" Type="http://schemas.openxmlformats.org/officeDocument/2006/relationships/hyperlink" Target="https://www.cnbc.com/quotes/?symbol=AMAT" TargetMode="External"/><Relationship Id="rId72" Type="http://schemas.openxmlformats.org/officeDocument/2006/relationships/hyperlink" Target="https://www.cnbc.com/quotes/?symbol=ROST" TargetMode="External"/><Relationship Id="rId93" Type="http://schemas.openxmlformats.org/officeDocument/2006/relationships/hyperlink" Target="https://www.cnbc.com/quotes/?symbol=BMRN" TargetMode="External"/><Relationship Id="rId189" Type="http://schemas.openxmlformats.org/officeDocument/2006/relationships/hyperlink" Target="https://www.cnbc.com/quotes/?symbol=EBAY" TargetMode="External"/><Relationship Id="rId375" Type="http://schemas.openxmlformats.org/officeDocument/2006/relationships/hyperlink" Target="https://www.cnbc.com/quotes/?symbol=VRSN" TargetMode="External"/><Relationship Id="rId396" Type="http://schemas.openxmlformats.org/officeDocument/2006/relationships/hyperlink" Target="https://www.cnbc.com/quotes/?symbol=WYNN" TargetMode="External"/><Relationship Id="rId3" Type="http://schemas.openxmlformats.org/officeDocument/2006/relationships/hyperlink" Target="https://www.cnbc.com/quotes/?symbol=FAST" TargetMode="External"/><Relationship Id="rId214" Type="http://schemas.openxmlformats.org/officeDocument/2006/relationships/hyperlink" Target="https://en.wikipedia.org/wiki/Electronic_Arts" TargetMode="External"/><Relationship Id="rId235" Type="http://schemas.openxmlformats.org/officeDocument/2006/relationships/hyperlink" Target="https://en.wikipedia.org/wiki/Gilead_Sciences" TargetMode="External"/><Relationship Id="rId256" Type="http://schemas.openxmlformats.org/officeDocument/2006/relationships/hyperlink" Target="https://en.wikipedia.org/wiki/Intuit" TargetMode="External"/><Relationship Id="rId277" Type="http://schemas.openxmlformats.org/officeDocument/2006/relationships/hyperlink" Target="https://en.wikipedia.org/wiki/Liberty_Global" TargetMode="External"/><Relationship Id="rId298" Type="http://schemas.openxmlformats.org/officeDocument/2006/relationships/hyperlink" Target="https://en.wikipedia.org/wiki/Microsoft" TargetMode="External"/><Relationship Id="rId400" Type="http://schemas.openxmlformats.org/officeDocument/2006/relationships/hyperlink" Target="https://en.wikipedia.org/wiki/Walgreens_Boots_Alliance" TargetMode="External"/><Relationship Id="rId116" Type="http://schemas.openxmlformats.org/officeDocument/2006/relationships/hyperlink" Target="https://en.wikipedia.org/wiki/Biogen" TargetMode="External"/><Relationship Id="rId137" Type="http://schemas.openxmlformats.org/officeDocument/2006/relationships/hyperlink" Target="https://www.cnbc.com/quotes/?symbol=LULU" TargetMode="External"/><Relationship Id="rId158" Type="http://schemas.openxmlformats.org/officeDocument/2006/relationships/hyperlink" Target="https://en.wikipedia.org/wiki/Charter_Communications" TargetMode="External"/><Relationship Id="rId302" Type="http://schemas.openxmlformats.org/officeDocument/2006/relationships/hyperlink" Target="https://en.wikipedia.org/wiki/Mondelez_International" TargetMode="External"/><Relationship Id="rId323" Type="http://schemas.openxmlformats.org/officeDocument/2006/relationships/hyperlink" Target="https://en.wikipedia.org/wiki/NXP_Semiconductors" TargetMode="External"/><Relationship Id="rId344" Type="http://schemas.openxmlformats.org/officeDocument/2006/relationships/hyperlink" Target="https://en.wikipedia.org/wiki/Regeneron_Pharmaceuticals" TargetMode="External"/><Relationship Id="rId20" Type="http://schemas.openxmlformats.org/officeDocument/2006/relationships/hyperlink" Target="https://en.wikipedia.org/wiki/Adobe_Inc." TargetMode="External"/><Relationship Id="rId41" Type="http://schemas.openxmlformats.org/officeDocument/2006/relationships/hyperlink" Target="https://www.cnbc.com/quotes/?symbol=GOOGL" TargetMode="External"/><Relationship Id="rId62" Type="http://schemas.openxmlformats.org/officeDocument/2006/relationships/hyperlink" Target="https://en.wikipedia.org/wiki/American_Airlines_Group" TargetMode="External"/><Relationship Id="rId83" Type="http://schemas.openxmlformats.org/officeDocument/2006/relationships/hyperlink" Target="https://www.cnbc.com/quotes/?symbol=ISRG" TargetMode="External"/><Relationship Id="rId179" Type="http://schemas.openxmlformats.org/officeDocument/2006/relationships/hyperlink" Target="https://www.cnbc.com/quotes/?symbol=MU" TargetMode="External"/><Relationship Id="rId365" Type="http://schemas.openxmlformats.org/officeDocument/2006/relationships/hyperlink" Target="https://en.wikipedia.org/wiki/T-Mobile_US" TargetMode="External"/><Relationship Id="rId386" Type="http://schemas.openxmlformats.org/officeDocument/2006/relationships/hyperlink" Target="https://en.wikipedia.org/wiki/Ulta_Beauty" TargetMode="External"/><Relationship Id="rId190" Type="http://schemas.openxmlformats.org/officeDocument/2006/relationships/hyperlink" Target="https://www.cnbc.com/quotes/?symbol=EBAY" TargetMode="External"/><Relationship Id="rId204" Type="http://schemas.openxmlformats.org/officeDocument/2006/relationships/hyperlink" Target="https://www.cnbc.com/quotes/?symbol=FB" TargetMode="External"/><Relationship Id="rId225" Type="http://schemas.openxmlformats.org/officeDocument/2006/relationships/hyperlink" Target="https://www.cnbc.com/quotes/?symbol=HAS" TargetMode="External"/><Relationship Id="rId246" Type="http://schemas.openxmlformats.org/officeDocument/2006/relationships/hyperlink" Target="https://www.cnbc.com/quotes/?symbol=IDXX" TargetMode="External"/><Relationship Id="rId267" Type="http://schemas.openxmlformats.org/officeDocument/2006/relationships/hyperlink" Target="https://www.cnbc.com/quotes/?symbol=LBTYK" TargetMode="External"/><Relationship Id="rId288" Type="http://schemas.openxmlformats.org/officeDocument/2006/relationships/hyperlink" Target="https://www.cnbc.com/quotes/?symbol=MSFT" TargetMode="External"/><Relationship Id="rId411" Type="http://schemas.openxmlformats.org/officeDocument/2006/relationships/hyperlink" Target="https://en.wikipedia.org/wiki/Xcel_Energy" TargetMode="External"/><Relationship Id="rId106" Type="http://schemas.openxmlformats.org/officeDocument/2006/relationships/hyperlink" Target="https://www.cnbc.com/quotes/?symbol=CELG" TargetMode="External"/><Relationship Id="rId127" Type="http://schemas.openxmlformats.org/officeDocument/2006/relationships/hyperlink" Target="https://en.wikipedia.org/wiki/Booking_Holdings" TargetMode="External"/><Relationship Id="rId313" Type="http://schemas.openxmlformats.org/officeDocument/2006/relationships/hyperlink" Target="https://en.wikipedia.org/wiki/NetEase" TargetMode="External"/><Relationship Id="rId10" Type="http://schemas.openxmlformats.org/officeDocument/2006/relationships/hyperlink" Target="https://www.cnbc.com/quotes/?symbol=ALGN" TargetMode="External"/><Relationship Id="rId31" Type="http://schemas.openxmlformats.org/officeDocument/2006/relationships/hyperlink" Target="https://en.wikipedia.org/wiki/Alexion_Pharmaceuticals" TargetMode="External"/><Relationship Id="rId52" Type="http://schemas.openxmlformats.org/officeDocument/2006/relationships/hyperlink" Target="https://www.cnbc.com/quotes/?symbol=AMAT" TargetMode="External"/><Relationship Id="rId73" Type="http://schemas.openxmlformats.org/officeDocument/2006/relationships/hyperlink" Target="https://en.wikipedia.org/wiki/Analog_Devices" TargetMode="External"/><Relationship Id="rId94" Type="http://schemas.openxmlformats.org/officeDocument/2006/relationships/hyperlink" Target="https://www.cnbc.com/quotes/?symbol=BMRN" TargetMode="External"/><Relationship Id="rId148" Type="http://schemas.openxmlformats.org/officeDocument/2006/relationships/hyperlink" Target="https://www.cnbc.com/quotes/?symbol=CTXS" TargetMode="External"/><Relationship Id="rId169" Type="http://schemas.openxmlformats.org/officeDocument/2006/relationships/hyperlink" Target="https://en.wikipedia.org/wiki/Cintas" TargetMode="External"/><Relationship Id="rId334" Type="http://schemas.openxmlformats.org/officeDocument/2006/relationships/hyperlink" Target="https://en.wikipedia.org/wiki/PayPal" TargetMode="External"/><Relationship Id="rId355" Type="http://schemas.openxmlformats.org/officeDocument/2006/relationships/hyperlink" Target="https://en.wikipedia.org/wiki/Starbucks" TargetMode="External"/><Relationship Id="rId376" Type="http://schemas.openxmlformats.org/officeDocument/2006/relationships/hyperlink" Target="https://en.wikipedia.org/wiki/The_Kraft_Heinz_Company" TargetMode="External"/><Relationship Id="rId397" Type="http://schemas.openxmlformats.org/officeDocument/2006/relationships/hyperlink" Target="https://en.wikipedia.org/wiki/Vertex_Pharmaceuticals" TargetMode="External"/><Relationship Id="rId4" Type="http://schemas.openxmlformats.org/officeDocument/2006/relationships/hyperlink" Target="https://www.cnbc.com/quotes/?symbol=NFLX" TargetMode="External"/><Relationship Id="rId180" Type="http://schemas.openxmlformats.org/officeDocument/2006/relationships/hyperlink" Target="https://www.cnbc.com/quotes/?symbol=WLTW" TargetMode="External"/><Relationship Id="rId215" Type="http://schemas.openxmlformats.org/officeDocument/2006/relationships/hyperlink" Target="https://en.wikipedia.org/wiki/Electronic_Arts" TargetMode="External"/><Relationship Id="rId236" Type="http://schemas.openxmlformats.org/officeDocument/2006/relationships/hyperlink" Target="https://en.wikipedia.org/wiki/Gilead_Sciences" TargetMode="External"/><Relationship Id="rId257" Type="http://schemas.openxmlformats.org/officeDocument/2006/relationships/hyperlink" Target="https://en.wikipedia.org/wiki/Intuit" TargetMode="External"/><Relationship Id="rId278" Type="http://schemas.openxmlformats.org/officeDocument/2006/relationships/hyperlink" Target="https://en.wikipedia.org/wiki/Liberty_Global" TargetMode="External"/><Relationship Id="rId401" Type="http://schemas.openxmlformats.org/officeDocument/2006/relationships/hyperlink" Target="https://en.wikipedia.org/wiki/Walgreens_Boots_Alliance" TargetMode="External"/><Relationship Id="rId303" Type="http://schemas.openxmlformats.org/officeDocument/2006/relationships/hyperlink" Target="https://www.cnbc.com/quotes/?symbol=NFLX" TargetMode="External"/><Relationship Id="rId42" Type="http://schemas.openxmlformats.org/officeDocument/2006/relationships/hyperlink" Target="https://www.cnbc.com/quotes/?symbol=BKNG" TargetMode="External"/><Relationship Id="rId84" Type="http://schemas.openxmlformats.org/officeDocument/2006/relationships/hyperlink" Target="https://www.cnbc.com/quotes/?symbol=SWKS" TargetMode="External"/><Relationship Id="rId138" Type="http://schemas.openxmlformats.org/officeDocument/2006/relationships/hyperlink" Target="https://www.cnbc.com/quotes/?symbol=UAL" TargetMode="External"/><Relationship Id="rId345" Type="http://schemas.openxmlformats.org/officeDocument/2006/relationships/hyperlink" Target="https://www.cnbc.com/quotes/?symbol=SWKS" TargetMode="External"/><Relationship Id="rId387" Type="http://schemas.openxmlformats.org/officeDocument/2006/relationships/hyperlink" Target="https://www.cnbc.com/quotes/?symbol=WDC" TargetMode="External"/><Relationship Id="rId191" Type="http://schemas.openxmlformats.org/officeDocument/2006/relationships/hyperlink" Target="https://www.cnbc.com/quotes/?symbol=MYL" TargetMode="External"/><Relationship Id="rId205" Type="http://schemas.openxmlformats.org/officeDocument/2006/relationships/hyperlink" Target="https://en.wikipedia.org/wiki/Ctrip" TargetMode="External"/><Relationship Id="rId247" Type="http://schemas.openxmlformats.org/officeDocument/2006/relationships/hyperlink" Target="https://en.wikipedia.org/wiki/Illumina_(company)" TargetMode="External"/><Relationship Id="rId412" Type="http://schemas.openxmlformats.org/officeDocument/2006/relationships/hyperlink" Target="https://en.wikipedia.org/wiki/Xcel_Energy" TargetMode="External"/><Relationship Id="rId107" Type="http://schemas.openxmlformats.org/officeDocument/2006/relationships/hyperlink" Target="https://www.cnbc.com/quotes/?symbol=KLAC" TargetMode="External"/><Relationship Id="rId289" Type="http://schemas.openxmlformats.org/officeDocument/2006/relationships/hyperlink" Target="https://en.wikipedia.org/wiki/MercadoLibre" TargetMode="External"/><Relationship Id="rId11" Type="http://schemas.openxmlformats.org/officeDocument/2006/relationships/hyperlink" Target="https://www.cnbc.com/quotes/?symbol=FISV" TargetMode="External"/><Relationship Id="rId53" Type="http://schemas.openxmlformats.org/officeDocument/2006/relationships/hyperlink" Target="https://www.cnbc.com/quotes/?symbol=HSIC" TargetMode="External"/><Relationship Id="rId149" Type="http://schemas.openxmlformats.org/officeDocument/2006/relationships/hyperlink" Target="https://www.cnbc.com/quotes/?symbol=MAR" TargetMode="External"/><Relationship Id="rId314" Type="http://schemas.openxmlformats.org/officeDocument/2006/relationships/hyperlink" Target="https://en.wikipedia.org/wiki/NetEase" TargetMode="External"/><Relationship Id="rId356" Type="http://schemas.openxmlformats.org/officeDocument/2006/relationships/hyperlink" Target="https://en.wikipedia.org/wiki/Starbucks" TargetMode="External"/><Relationship Id="rId398" Type="http://schemas.openxmlformats.org/officeDocument/2006/relationships/hyperlink" Target="https://en.wikipedia.org/wiki/Vertex_Pharmaceutica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bpedia.org/resource/Microsoft" TargetMode="External"/><Relationship Id="rId18" Type="http://schemas.openxmlformats.org/officeDocument/2006/relationships/hyperlink" Target="http://dbpedia.org/resource/EBay" TargetMode="External"/><Relationship Id="rId26" Type="http://schemas.openxmlformats.org/officeDocument/2006/relationships/hyperlink" Target="http://dbpedia.org/resource/Automatic_Data_Processing" TargetMode="External"/><Relationship Id="rId39" Type="http://schemas.openxmlformats.org/officeDocument/2006/relationships/hyperlink" Target="http://dbpedia.org/resource/Autodesk" TargetMode="External"/><Relationship Id="rId21" Type="http://schemas.openxmlformats.org/officeDocument/2006/relationships/hyperlink" Target="http://dbpedia.org/resource/Lam_Research" TargetMode="External"/><Relationship Id="rId34" Type="http://schemas.openxmlformats.org/officeDocument/2006/relationships/hyperlink" Target="http://dbpedia.org/resource/Comcast" TargetMode="External"/><Relationship Id="rId42" Type="http://schemas.openxmlformats.org/officeDocument/2006/relationships/hyperlink" Target="http://dbpedia.org/resource/McKesson_Corporation" TargetMode="External"/><Relationship Id="rId47" Type="http://schemas.openxmlformats.org/officeDocument/2006/relationships/hyperlink" Target="http://dbpedia.org/resource/Alexion_Pharmaceuticals" TargetMode="External"/><Relationship Id="rId50" Type="http://schemas.openxmlformats.org/officeDocument/2006/relationships/hyperlink" Target="http://amazon.com/" TargetMode="External"/><Relationship Id="rId55" Type="http://schemas.openxmlformats.org/officeDocument/2006/relationships/hyperlink" Target="http://dbpedia.org/resource/Cerner" TargetMode="External"/><Relationship Id="rId63" Type="http://schemas.openxmlformats.org/officeDocument/2006/relationships/hyperlink" Target="http://amazon.com/" TargetMode="External"/><Relationship Id="rId7" Type="http://schemas.openxmlformats.org/officeDocument/2006/relationships/hyperlink" Target="http://dbpedia.org/resource/Dish_Network" TargetMode="External"/><Relationship Id="rId2" Type="http://schemas.openxmlformats.org/officeDocument/2006/relationships/hyperlink" Target="http://dbpedia.org/resource/Stericycle" TargetMode="External"/><Relationship Id="rId16" Type="http://schemas.openxmlformats.org/officeDocument/2006/relationships/hyperlink" Target="http://dbpedia.org/resource/American_Airlines_Group" TargetMode="External"/><Relationship Id="rId20" Type="http://schemas.openxmlformats.org/officeDocument/2006/relationships/hyperlink" Target="http://dbpedia.org/resource/CA_Technologies" TargetMode="External"/><Relationship Id="rId29" Type="http://schemas.openxmlformats.org/officeDocument/2006/relationships/hyperlink" Target="http://amazon.com/" TargetMode="External"/><Relationship Id="rId41" Type="http://schemas.openxmlformats.org/officeDocument/2006/relationships/hyperlink" Target="http://dbpedia.org/resource/Whole_Foods_Market" TargetMode="External"/><Relationship Id="rId54" Type="http://schemas.openxmlformats.org/officeDocument/2006/relationships/hyperlink" Target="http://dbpedia.org/resource/Celgene" TargetMode="External"/><Relationship Id="rId62" Type="http://schemas.openxmlformats.org/officeDocument/2006/relationships/hyperlink" Target="http://amazon.com/" TargetMode="External"/><Relationship Id="rId1" Type="http://schemas.openxmlformats.org/officeDocument/2006/relationships/hyperlink" Target="http://dbpedia.org/resource/Texas_Instruments" TargetMode="External"/><Relationship Id="rId6" Type="http://schemas.openxmlformats.org/officeDocument/2006/relationships/hyperlink" Target="http://dbpedia.org/resource/Discovery_Communications" TargetMode="External"/><Relationship Id="rId11" Type="http://schemas.openxmlformats.org/officeDocument/2006/relationships/hyperlink" Target="http://dbpedia.org/resource/Mattel" TargetMode="External"/><Relationship Id="rId24" Type="http://schemas.openxmlformats.org/officeDocument/2006/relationships/hyperlink" Target="http://dbpedia.org/resource/Analog_Devices" TargetMode="External"/><Relationship Id="rId32" Type="http://schemas.openxmlformats.org/officeDocument/2006/relationships/hyperlink" Target="http://dbpedia.org/resource/Biogen" TargetMode="External"/><Relationship Id="rId37" Type="http://schemas.openxmlformats.org/officeDocument/2006/relationships/hyperlink" Target="http://dbpedia.org/resource/Expeditors_International" TargetMode="External"/><Relationship Id="rId40" Type="http://schemas.openxmlformats.org/officeDocument/2006/relationships/hyperlink" Target="http://dbpedia.org/resource/Bed_Bath_&amp;_Beyond" TargetMode="External"/><Relationship Id="rId45" Type="http://schemas.openxmlformats.org/officeDocument/2006/relationships/hyperlink" Target="http://dbpedia.org/resource/Marriott_International" TargetMode="External"/><Relationship Id="rId53" Type="http://schemas.openxmlformats.org/officeDocument/2006/relationships/hyperlink" Target="http://dbpedia.org/resource/C._H._Robinson" TargetMode="External"/><Relationship Id="rId58" Type="http://schemas.openxmlformats.org/officeDocument/2006/relationships/hyperlink" Target="http://amazon.com/" TargetMode="External"/><Relationship Id="rId5" Type="http://schemas.openxmlformats.org/officeDocument/2006/relationships/hyperlink" Target="http://dbpedia.org/resource/Akamai_Technologies" TargetMode="External"/><Relationship Id="rId15" Type="http://schemas.openxmlformats.org/officeDocument/2006/relationships/hyperlink" Target="http://dbpedia.org/resource/Verisk_Analytics" TargetMode="External"/><Relationship Id="rId23" Type="http://schemas.openxmlformats.org/officeDocument/2006/relationships/hyperlink" Target="http://dbpedia.org/resource/Amazon.com" TargetMode="External"/><Relationship Id="rId28" Type="http://schemas.openxmlformats.org/officeDocument/2006/relationships/hyperlink" Target="http://dbpedia.org/resource/Cisco_Systems" TargetMode="External"/><Relationship Id="rId36" Type="http://schemas.openxmlformats.org/officeDocument/2006/relationships/hyperlink" Target="http://dbpedia.org/resource/Electronic_Arts" TargetMode="External"/><Relationship Id="rId49" Type="http://schemas.openxmlformats.org/officeDocument/2006/relationships/hyperlink" Target="http://dbpedia.org/resource/Liberty_Interactive" TargetMode="External"/><Relationship Id="rId57" Type="http://schemas.openxmlformats.org/officeDocument/2006/relationships/hyperlink" Target="http://dbpedia.org/resource/Tesla_Motors" TargetMode="External"/><Relationship Id="rId61" Type="http://schemas.openxmlformats.org/officeDocument/2006/relationships/hyperlink" Target="http://junglee.com/" TargetMode="External"/><Relationship Id="rId10" Type="http://schemas.openxmlformats.org/officeDocument/2006/relationships/hyperlink" Target="http://dbpedia.org/resource/Intel" TargetMode="External"/><Relationship Id="rId19" Type="http://schemas.openxmlformats.org/officeDocument/2006/relationships/hyperlink" Target="http://dbpedia.org/resource/Activision_Blizzard" TargetMode="External"/><Relationship Id="rId31" Type="http://schemas.openxmlformats.org/officeDocument/2006/relationships/hyperlink" Target="http://dbpedia.org/resource/Liberty_Global" TargetMode="External"/><Relationship Id="rId44" Type="http://schemas.openxmlformats.org/officeDocument/2006/relationships/hyperlink" Target="http://dbpedia.org/resource/Xilinx" TargetMode="External"/><Relationship Id="rId52" Type="http://schemas.openxmlformats.org/officeDocument/2006/relationships/hyperlink" Target="http://dbpedia.org/resource/Universal_Display_Corporation" TargetMode="External"/><Relationship Id="rId60" Type="http://schemas.openxmlformats.org/officeDocument/2006/relationships/hyperlink" Target="http://amazon.com/" TargetMode="External"/><Relationship Id="rId4" Type="http://schemas.openxmlformats.org/officeDocument/2006/relationships/hyperlink" Target="http://dbpedia.org/resource/21st_Century_Fox" TargetMode="External"/><Relationship Id="rId9" Type="http://schemas.openxmlformats.org/officeDocument/2006/relationships/hyperlink" Target="http://dbpedia.org/resource/Apple_Inc." TargetMode="External"/><Relationship Id="rId14" Type="http://schemas.openxmlformats.org/officeDocument/2006/relationships/hyperlink" Target="http://dbpedia.org/resource/Yahoo!" TargetMode="External"/><Relationship Id="rId22" Type="http://schemas.openxmlformats.org/officeDocument/2006/relationships/hyperlink" Target="http://dbpedia.org/resource/Linear_Technology" TargetMode="External"/><Relationship Id="rId27" Type="http://schemas.openxmlformats.org/officeDocument/2006/relationships/hyperlink" Target="http://amazon.com/" TargetMode="External"/><Relationship Id="rId30" Type="http://schemas.openxmlformats.org/officeDocument/2006/relationships/hyperlink" Target="http://dbpedia.org/resource/KLA-Tencor" TargetMode="External"/><Relationship Id="rId35" Type="http://schemas.openxmlformats.org/officeDocument/2006/relationships/hyperlink" Target="http://amazon.com/" TargetMode="External"/><Relationship Id="rId43" Type="http://schemas.openxmlformats.org/officeDocument/2006/relationships/hyperlink" Target="http://dbpedia.org/resource/Amgen" TargetMode="External"/><Relationship Id="rId48" Type="http://schemas.openxmlformats.org/officeDocument/2006/relationships/hyperlink" Target="http://amazon.com/" TargetMode="External"/><Relationship Id="rId56" Type="http://schemas.openxmlformats.org/officeDocument/2006/relationships/hyperlink" Target="http://dbpedia.org/resource/Equinix" TargetMode="External"/><Relationship Id="rId8" Type="http://schemas.openxmlformats.org/officeDocument/2006/relationships/hyperlink" Target="http://dbpedia.org/resource/Adobe_Systems" TargetMode="External"/><Relationship Id="rId51" Type="http://schemas.openxmlformats.org/officeDocument/2006/relationships/hyperlink" Target="http://a9.com/" TargetMode="External"/><Relationship Id="rId3" Type="http://schemas.openxmlformats.org/officeDocument/2006/relationships/hyperlink" Target="http://dbpedia.org/resource/Cognizant" TargetMode="External"/><Relationship Id="rId12" Type="http://schemas.openxmlformats.org/officeDocument/2006/relationships/hyperlink" Target="http://half.com/" TargetMode="External"/><Relationship Id="rId17" Type="http://schemas.openxmlformats.org/officeDocument/2006/relationships/hyperlink" Target="http://dbpedia.org/resource/VimpelCom_Ltd." TargetMode="External"/><Relationship Id="rId25" Type="http://schemas.openxmlformats.org/officeDocument/2006/relationships/hyperlink" Target="http://amazon.com/" TargetMode="External"/><Relationship Id="rId33" Type="http://schemas.openxmlformats.org/officeDocument/2006/relationships/hyperlink" Target="http://amazon.com/" TargetMode="External"/><Relationship Id="rId38" Type="http://schemas.openxmlformats.org/officeDocument/2006/relationships/hyperlink" Target="http://dbpedia.org/resource/Qualcomm" TargetMode="External"/><Relationship Id="rId46" Type="http://schemas.openxmlformats.org/officeDocument/2006/relationships/hyperlink" Target="http://dbpedia.org/resource/The_Priceline_Group" TargetMode="External"/><Relationship Id="rId59" Type="http://schemas.openxmlformats.org/officeDocument/2006/relationships/hyperlink" Target="http://audib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amazon.com/" TargetMode="External"/><Relationship Id="rId117" Type="http://schemas.openxmlformats.org/officeDocument/2006/relationships/hyperlink" Target="https://en.wikipedia.org/wiki/Vertex_Pharmaceuticals" TargetMode="External"/><Relationship Id="rId21" Type="http://schemas.openxmlformats.org/officeDocument/2006/relationships/hyperlink" Target="https://en.wikipedia.org/wiki/Broadcom_Inc." TargetMode="External"/><Relationship Id="rId42" Type="http://schemas.openxmlformats.org/officeDocument/2006/relationships/hyperlink" Target="http://audible.com/" TargetMode="External"/><Relationship Id="rId47" Type="http://schemas.openxmlformats.org/officeDocument/2006/relationships/hyperlink" Target="http://amazon.com/" TargetMode="External"/><Relationship Id="rId63" Type="http://schemas.openxmlformats.org/officeDocument/2006/relationships/hyperlink" Target="https://en.wikipedia.org/wiki/Incyte" TargetMode="External"/><Relationship Id="rId68" Type="http://schemas.openxmlformats.org/officeDocument/2006/relationships/hyperlink" Target="https://en.wikipedia.org/wiki/J._B._Hunt" TargetMode="External"/><Relationship Id="rId84" Type="http://schemas.openxmlformats.org/officeDocument/2006/relationships/hyperlink" Target="https://en.wikipedia.org/wiki/Mondelez_International" TargetMode="External"/><Relationship Id="rId89" Type="http://schemas.openxmlformats.org/officeDocument/2006/relationships/hyperlink" Target="https://en.wikipedia.org/wiki/Netflix" TargetMode="External"/><Relationship Id="rId112" Type="http://schemas.openxmlformats.org/officeDocument/2006/relationships/hyperlink" Target="https://en.wikipedia.org/wiki/21st_Century_Fox" TargetMode="External"/><Relationship Id="rId16" Type="http://schemas.openxmlformats.org/officeDocument/2006/relationships/hyperlink" Target="https://en.wikipedia.org/wiki/Automatic_Data_Processing" TargetMode="External"/><Relationship Id="rId107" Type="http://schemas.openxmlformats.org/officeDocument/2006/relationships/hyperlink" Target="https://en.wikipedia.org/wiki/Take-Two_Interactive" TargetMode="External"/><Relationship Id="rId11" Type="http://schemas.openxmlformats.org/officeDocument/2006/relationships/hyperlink" Target="https://en.wikipedia.org/wiki/Analog_Devices" TargetMode="External"/><Relationship Id="rId32" Type="http://schemas.openxmlformats.org/officeDocument/2006/relationships/hyperlink" Target="http://amazon.com/" TargetMode="External"/><Relationship Id="rId37" Type="http://schemas.openxmlformats.org/officeDocument/2006/relationships/hyperlink" Target="https://en.wikipedia.org/wiki/Comcast" TargetMode="External"/><Relationship Id="rId53" Type="http://schemas.openxmlformats.org/officeDocument/2006/relationships/hyperlink" Target="https://en.wikipedia.org/wiki/Facebook,_Inc." TargetMode="External"/><Relationship Id="rId58" Type="http://schemas.openxmlformats.org/officeDocument/2006/relationships/hyperlink" Target="https://en.wikipedia.org/wiki/Gilead_Sciences" TargetMode="External"/><Relationship Id="rId74" Type="http://schemas.openxmlformats.org/officeDocument/2006/relationships/hyperlink" Target="https://en.wikipedia.org/wiki/Liberty_Global" TargetMode="External"/><Relationship Id="rId79" Type="http://schemas.openxmlformats.org/officeDocument/2006/relationships/hyperlink" Target="https://en.wikipedia.org/wiki/Maxim_Integrated_Products" TargetMode="External"/><Relationship Id="rId102" Type="http://schemas.openxmlformats.org/officeDocument/2006/relationships/hyperlink" Target="https://en.wikipedia.org/wiki/Skyworks_Solutions" TargetMode="External"/><Relationship Id="rId123" Type="http://schemas.openxmlformats.org/officeDocument/2006/relationships/hyperlink" Target="https://en.wikipedia.org/wiki/Xcel_Energy" TargetMode="External"/><Relationship Id="rId5" Type="http://schemas.openxmlformats.org/officeDocument/2006/relationships/hyperlink" Target="https://en.wikipedia.org/wiki/Align_Technology" TargetMode="External"/><Relationship Id="rId61" Type="http://schemas.openxmlformats.org/officeDocument/2006/relationships/hyperlink" Target="https://en.wikipedia.org/wiki/Idexx_Laboratories" TargetMode="External"/><Relationship Id="rId82" Type="http://schemas.openxmlformats.org/officeDocument/2006/relationships/hyperlink" Target="https://en.wikipedia.org/wiki/Micron_Technology" TargetMode="External"/><Relationship Id="rId90" Type="http://schemas.openxmlformats.org/officeDocument/2006/relationships/hyperlink" Target="https://en.wikipedia.org/wiki/Nvidia" TargetMode="External"/><Relationship Id="rId95" Type="http://schemas.openxmlformats.org/officeDocument/2006/relationships/hyperlink" Target="https://en.wikipedia.org/wiki/Paychex" TargetMode="External"/><Relationship Id="rId19" Type="http://schemas.openxmlformats.org/officeDocument/2006/relationships/hyperlink" Target="https://en.wikipedia.org/wiki/BioMarin_Pharmaceutical" TargetMode="External"/><Relationship Id="rId14" Type="http://schemas.openxmlformats.org/officeDocument/2006/relationships/hyperlink" Target="https://en.wikipedia.org/wiki/ASML_Holding" TargetMode="External"/><Relationship Id="rId22" Type="http://schemas.openxmlformats.org/officeDocument/2006/relationships/hyperlink" Target="https://en.wikipedia.org/wiki/Cadence_Design_Systems" TargetMode="External"/><Relationship Id="rId27" Type="http://schemas.openxmlformats.org/officeDocument/2006/relationships/hyperlink" Target="https://en.wikipedia.org/wiki/Check_Point" TargetMode="External"/><Relationship Id="rId30" Type="http://schemas.openxmlformats.org/officeDocument/2006/relationships/hyperlink" Target="http://amazon.com/" TargetMode="External"/><Relationship Id="rId35" Type="http://schemas.openxmlformats.org/officeDocument/2006/relationships/hyperlink" Target="https://en.wikipedia.org/wiki/Cognizant" TargetMode="External"/><Relationship Id="rId43" Type="http://schemas.openxmlformats.org/officeDocument/2006/relationships/hyperlink" Target="https://en.wikipedia.org/wiki/CSX_Corporation" TargetMode="External"/><Relationship Id="rId48" Type="http://schemas.openxmlformats.org/officeDocument/2006/relationships/hyperlink" Target="https://en.wikipedia.org/wiki/Dollar_Tree" TargetMode="External"/><Relationship Id="rId56" Type="http://schemas.openxmlformats.org/officeDocument/2006/relationships/hyperlink" Target="https://en.wikipedia.org/wiki/Fox_Corporation" TargetMode="External"/><Relationship Id="rId64" Type="http://schemas.openxmlformats.org/officeDocument/2006/relationships/hyperlink" Target="https://en.wikipedia.org/wiki/Intel_Corporation" TargetMode="External"/><Relationship Id="rId69" Type="http://schemas.openxmlformats.org/officeDocument/2006/relationships/hyperlink" Target="http://audible.com/" TargetMode="External"/><Relationship Id="rId77" Type="http://schemas.openxmlformats.org/officeDocument/2006/relationships/hyperlink" Target="https://en.wikipedia.org/wiki/Lululemon_athletica" TargetMode="External"/><Relationship Id="rId100" Type="http://schemas.openxmlformats.org/officeDocument/2006/relationships/hyperlink" Target="https://en.wikipedia.org/wiki/Ross_Stores" TargetMode="External"/><Relationship Id="rId105" Type="http://schemas.openxmlformats.org/officeDocument/2006/relationships/hyperlink" Target="https://en.wikipedia.org/wiki/Synopsys" TargetMode="External"/><Relationship Id="rId113" Type="http://schemas.openxmlformats.org/officeDocument/2006/relationships/hyperlink" Target="https://en.wikipedia.org/wiki/Ulta_Beauty" TargetMode="External"/><Relationship Id="rId118" Type="http://schemas.openxmlformats.org/officeDocument/2006/relationships/hyperlink" Target="https://en.wikipedia.org/wiki/Walgreens_Boots_Alliance" TargetMode="External"/><Relationship Id="rId8" Type="http://schemas.openxmlformats.org/officeDocument/2006/relationships/hyperlink" Target="https://en.wikipedia.org/wiki/Amazon.com" TargetMode="External"/><Relationship Id="rId51" Type="http://schemas.openxmlformats.org/officeDocument/2006/relationships/hyperlink" Target="https://en.wikipedia.org/wiki/Electronic_Arts" TargetMode="External"/><Relationship Id="rId72" Type="http://schemas.openxmlformats.org/officeDocument/2006/relationships/hyperlink" Target="https://en.wikipedia.org/wiki/KLA-Tencor" TargetMode="External"/><Relationship Id="rId80" Type="http://schemas.openxmlformats.org/officeDocument/2006/relationships/hyperlink" Target="https://en.wikipedia.org/wiki/MercadoLibre" TargetMode="External"/><Relationship Id="rId85" Type="http://schemas.openxmlformats.org/officeDocument/2006/relationships/hyperlink" Target="https://en.wikipedia.org/wiki/Monster_Beverage" TargetMode="External"/><Relationship Id="rId93" Type="http://schemas.openxmlformats.org/officeDocument/2006/relationships/hyperlink" Target="https://en.wikipedia.org/wiki/Paccar" TargetMode="External"/><Relationship Id="rId98" Type="http://schemas.openxmlformats.org/officeDocument/2006/relationships/hyperlink" Target="https://en.wikipedia.org/wiki/Qualcomm" TargetMode="External"/><Relationship Id="rId121" Type="http://schemas.openxmlformats.org/officeDocument/2006/relationships/hyperlink" Target="https://en.wikipedia.org/wiki/Workday,_Inc." TargetMode="External"/><Relationship Id="rId3" Type="http://schemas.openxmlformats.org/officeDocument/2006/relationships/hyperlink" Target="https://en.wikipedia.org/wiki/Advanced_Micro_Devices" TargetMode="External"/><Relationship Id="rId12" Type="http://schemas.openxmlformats.org/officeDocument/2006/relationships/hyperlink" Target="https://en.wikipedia.org/wiki/Apple_Inc." TargetMode="External"/><Relationship Id="rId17" Type="http://schemas.openxmlformats.org/officeDocument/2006/relationships/hyperlink" Target="https://en.wikipedia.org/wiki/Baidu" TargetMode="External"/><Relationship Id="rId25" Type="http://schemas.openxmlformats.org/officeDocument/2006/relationships/hyperlink" Target="https://en.wikipedia.org/wiki/Charter_Communications" TargetMode="External"/><Relationship Id="rId33" Type="http://schemas.openxmlformats.org/officeDocument/2006/relationships/hyperlink" Target="https://en.wikipedia.org/wiki/Citrix_Systems" TargetMode="External"/><Relationship Id="rId38" Type="http://schemas.openxmlformats.org/officeDocument/2006/relationships/hyperlink" Target="http://amazon.com/" TargetMode="External"/><Relationship Id="rId46" Type="http://schemas.openxmlformats.org/officeDocument/2006/relationships/hyperlink" Target="https://en.wikipedia.org/wiki/Ctrip" TargetMode="External"/><Relationship Id="rId59" Type="http://schemas.openxmlformats.org/officeDocument/2006/relationships/hyperlink" Target="https://en.wikipedia.org/wiki/Hasbro" TargetMode="External"/><Relationship Id="rId67" Type="http://schemas.openxmlformats.org/officeDocument/2006/relationships/hyperlink" Target="http://a9.com/" TargetMode="External"/><Relationship Id="rId103" Type="http://schemas.openxmlformats.org/officeDocument/2006/relationships/hyperlink" Target="https://en.wikipedia.org/wiki/Starbucks" TargetMode="External"/><Relationship Id="rId108" Type="http://schemas.openxmlformats.org/officeDocument/2006/relationships/hyperlink" Target="https://en.wikipedia.org/wiki/Tesla,_Inc." TargetMode="External"/><Relationship Id="rId116" Type="http://schemas.openxmlformats.org/officeDocument/2006/relationships/hyperlink" Target="https://en.wikipedia.org/wiki/Verisk_Analytics" TargetMode="External"/><Relationship Id="rId124" Type="http://schemas.openxmlformats.org/officeDocument/2006/relationships/hyperlink" Target="https://en.wikipedia.org/wiki/Xilinx,_Inc." TargetMode="External"/><Relationship Id="rId20" Type="http://schemas.openxmlformats.org/officeDocument/2006/relationships/hyperlink" Target="https://en.wikipedia.org/wiki/Booking_Holdings" TargetMode="External"/><Relationship Id="rId41" Type="http://schemas.openxmlformats.org/officeDocument/2006/relationships/hyperlink" Target="http://amazon.com/" TargetMode="External"/><Relationship Id="rId54" Type="http://schemas.openxmlformats.org/officeDocument/2006/relationships/hyperlink" Target="https://en.wikipedia.org/wiki/Fastenal" TargetMode="External"/><Relationship Id="rId62" Type="http://schemas.openxmlformats.org/officeDocument/2006/relationships/hyperlink" Target="https://en.wikipedia.org/wiki/Illumina_(company)" TargetMode="External"/><Relationship Id="rId70" Type="http://schemas.openxmlformats.org/officeDocument/2006/relationships/hyperlink" Target="https://en.wikipedia.org/wiki/JD.com" TargetMode="External"/><Relationship Id="rId75" Type="http://schemas.openxmlformats.org/officeDocument/2006/relationships/hyperlink" Target="http://half.com/" TargetMode="External"/><Relationship Id="rId83" Type="http://schemas.openxmlformats.org/officeDocument/2006/relationships/hyperlink" Target="https://en.wikipedia.org/wiki/Microsoft" TargetMode="External"/><Relationship Id="rId88" Type="http://schemas.openxmlformats.org/officeDocument/2006/relationships/hyperlink" Target="https://en.wikipedia.org/wiki/NetEase" TargetMode="External"/><Relationship Id="rId91" Type="http://schemas.openxmlformats.org/officeDocument/2006/relationships/hyperlink" Target="https://en.wikipedia.org/wiki/NXP_Semiconductors" TargetMode="External"/><Relationship Id="rId96" Type="http://schemas.openxmlformats.org/officeDocument/2006/relationships/hyperlink" Target="https://en.wikipedia.org/wiki/PayPal" TargetMode="External"/><Relationship Id="rId111" Type="http://schemas.openxmlformats.org/officeDocument/2006/relationships/hyperlink" Target="https://en.wikipedia.org/wiki/21st_Century_Fox" TargetMode="External"/><Relationship Id="rId1" Type="http://schemas.openxmlformats.org/officeDocument/2006/relationships/hyperlink" Target="https://en.wikipedia.org/wiki/Activision_Blizzard" TargetMode="External"/><Relationship Id="rId6" Type="http://schemas.openxmlformats.org/officeDocument/2006/relationships/hyperlink" Target="https://en.wikipedia.org/wiki/Alphabet_Inc." TargetMode="External"/><Relationship Id="rId15" Type="http://schemas.openxmlformats.org/officeDocument/2006/relationships/hyperlink" Target="https://en.wikipedia.org/wiki/Autodesk" TargetMode="External"/><Relationship Id="rId23" Type="http://schemas.openxmlformats.org/officeDocument/2006/relationships/hyperlink" Target="https://en.wikipedia.org/wiki/Celgene" TargetMode="External"/><Relationship Id="rId28" Type="http://schemas.openxmlformats.org/officeDocument/2006/relationships/hyperlink" Target="http://amazon.com/" TargetMode="External"/><Relationship Id="rId36" Type="http://schemas.openxmlformats.org/officeDocument/2006/relationships/hyperlink" Target="http://amazon.com/" TargetMode="External"/><Relationship Id="rId49" Type="http://schemas.openxmlformats.org/officeDocument/2006/relationships/hyperlink" Target="http://amazon.com/" TargetMode="External"/><Relationship Id="rId57" Type="http://schemas.openxmlformats.org/officeDocument/2006/relationships/hyperlink" Target="https://en.wikipedia.org/wiki/Fox_Corporation" TargetMode="External"/><Relationship Id="rId106" Type="http://schemas.openxmlformats.org/officeDocument/2006/relationships/hyperlink" Target="https://en.wikipedia.org/wiki/T-Mobile_US" TargetMode="External"/><Relationship Id="rId114" Type="http://schemas.openxmlformats.org/officeDocument/2006/relationships/hyperlink" Target="https://en.wikipedia.org/wiki/United_Continental_Holdings" TargetMode="External"/><Relationship Id="rId119" Type="http://schemas.openxmlformats.org/officeDocument/2006/relationships/hyperlink" Target="https://en.wikipedia.org/wiki/Western_Digital" TargetMode="External"/><Relationship Id="rId10" Type="http://schemas.openxmlformats.org/officeDocument/2006/relationships/hyperlink" Target="https://en.wikipedia.org/wiki/Amgen" TargetMode="External"/><Relationship Id="rId31" Type="http://schemas.openxmlformats.org/officeDocument/2006/relationships/hyperlink" Target="https://en.wikipedia.org/wiki/Cisco_Systems" TargetMode="External"/><Relationship Id="rId44" Type="http://schemas.openxmlformats.org/officeDocument/2006/relationships/hyperlink" Target="http://amazon.com/" TargetMode="External"/><Relationship Id="rId52" Type="http://schemas.openxmlformats.org/officeDocument/2006/relationships/hyperlink" Target="https://en.wikipedia.org/wiki/Expedia_Group" TargetMode="External"/><Relationship Id="rId60" Type="http://schemas.openxmlformats.org/officeDocument/2006/relationships/hyperlink" Target="https://en.wikipedia.org/wiki/Henry_Schein" TargetMode="External"/><Relationship Id="rId65" Type="http://schemas.openxmlformats.org/officeDocument/2006/relationships/hyperlink" Target="https://en.wikipedia.org/wiki/Intuit" TargetMode="External"/><Relationship Id="rId73" Type="http://schemas.openxmlformats.org/officeDocument/2006/relationships/hyperlink" Target="https://en.wikipedia.org/wiki/Lam_Research" TargetMode="External"/><Relationship Id="rId78" Type="http://schemas.openxmlformats.org/officeDocument/2006/relationships/hyperlink" Target="https://en.wikipedia.org/wiki/Marriott_International" TargetMode="External"/><Relationship Id="rId81" Type="http://schemas.openxmlformats.org/officeDocument/2006/relationships/hyperlink" Target="https://en.wikipedia.org/wiki/Microchip_Technology" TargetMode="External"/><Relationship Id="rId86" Type="http://schemas.openxmlformats.org/officeDocument/2006/relationships/hyperlink" Target="https://en.wikipedia.org/wiki/Mylan" TargetMode="External"/><Relationship Id="rId94" Type="http://schemas.openxmlformats.org/officeDocument/2006/relationships/hyperlink" Target="http://half.com/" TargetMode="External"/><Relationship Id="rId99" Type="http://schemas.openxmlformats.org/officeDocument/2006/relationships/hyperlink" Target="https://en.wikipedia.org/wiki/Regeneron_Pharmaceuticals" TargetMode="External"/><Relationship Id="rId101" Type="http://schemas.openxmlformats.org/officeDocument/2006/relationships/hyperlink" Target="https://en.wikipedia.org/wiki/Sirius_XM_Satellite_Radio" TargetMode="External"/><Relationship Id="rId122" Type="http://schemas.openxmlformats.org/officeDocument/2006/relationships/hyperlink" Target="https://en.wikipedia.org/wiki/Wynn_Resorts" TargetMode="External"/><Relationship Id="rId4" Type="http://schemas.openxmlformats.org/officeDocument/2006/relationships/hyperlink" Target="https://en.wikipedia.org/wiki/Alexion_Pharmaceuticals" TargetMode="External"/><Relationship Id="rId9" Type="http://schemas.openxmlformats.org/officeDocument/2006/relationships/hyperlink" Target="https://en.wikipedia.org/wiki/American_Airlines_Group" TargetMode="External"/><Relationship Id="rId13" Type="http://schemas.openxmlformats.org/officeDocument/2006/relationships/hyperlink" Target="https://en.wikipedia.org/wiki/Applied_Materials" TargetMode="External"/><Relationship Id="rId18" Type="http://schemas.openxmlformats.org/officeDocument/2006/relationships/hyperlink" Target="https://en.wikipedia.org/wiki/Biogen" TargetMode="External"/><Relationship Id="rId39" Type="http://schemas.openxmlformats.org/officeDocument/2006/relationships/hyperlink" Target="http://a9.com/" TargetMode="External"/><Relationship Id="rId109" Type="http://schemas.openxmlformats.org/officeDocument/2006/relationships/hyperlink" Target="https://en.wikipedia.org/wiki/Texas_Instruments" TargetMode="External"/><Relationship Id="rId34" Type="http://schemas.openxmlformats.org/officeDocument/2006/relationships/hyperlink" Target="http://amazon.com/" TargetMode="External"/><Relationship Id="rId50" Type="http://schemas.openxmlformats.org/officeDocument/2006/relationships/hyperlink" Target="https://en.wikipedia.org/wiki/EBay" TargetMode="External"/><Relationship Id="rId55" Type="http://schemas.openxmlformats.org/officeDocument/2006/relationships/hyperlink" Target="https://en.wikipedia.org/wiki/Fiserv" TargetMode="External"/><Relationship Id="rId76" Type="http://schemas.openxmlformats.org/officeDocument/2006/relationships/hyperlink" Target="https://en.wikipedia.org/wiki/Liberty_Global" TargetMode="External"/><Relationship Id="rId97" Type="http://schemas.openxmlformats.org/officeDocument/2006/relationships/hyperlink" Target="https://en.wikipedia.org/wiki/PepsiCo" TargetMode="External"/><Relationship Id="rId104" Type="http://schemas.openxmlformats.org/officeDocument/2006/relationships/hyperlink" Target="https://en.wikipedia.org/wiki/Symantec" TargetMode="External"/><Relationship Id="rId120" Type="http://schemas.openxmlformats.org/officeDocument/2006/relationships/hyperlink" Target="https://en.wikipedia.org/wiki/Willis_Towers_Watson" TargetMode="External"/><Relationship Id="rId7" Type="http://schemas.openxmlformats.org/officeDocument/2006/relationships/hyperlink" Target="https://en.wikipedia.org/wiki/Alphabet_Inc." TargetMode="External"/><Relationship Id="rId71" Type="http://schemas.openxmlformats.org/officeDocument/2006/relationships/hyperlink" Target="http://junglee.com/" TargetMode="External"/><Relationship Id="rId92" Type="http://schemas.openxmlformats.org/officeDocument/2006/relationships/hyperlink" Target="https://en.wikipedia.org/wiki/O%27Reilly_Auto_Parts" TargetMode="External"/><Relationship Id="rId2" Type="http://schemas.openxmlformats.org/officeDocument/2006/relationships/hyperlink" Target="https://en.wikipedia.org/wiki/Adobe_Inc." TargetMode="External"/><Relationship Id="rId29" Type="http://schemas.openxmlformats.org/officeDocument/2006/relationships/hyperlink" Target="https://en.wikipedia.org/wiki/Cintas" TargetMode="External"/><Relationship Id="rId24" Type="http://schemas.openxmlformats.org/officeDocument/2006/relationships/hyperlink" Target="https://en.wikipedia.org/wiki/Cerner" TargetMode="External"/><Relationship Id="rId40" Type="http://schemas.openxmlformats.org/officeDocument/2006/relationships/hyperlink" Target="https://en.wikipedia.org/wiki/Costco" TargetMode="External"/><Relationship Id="rId45" Type="http://schemas.openxmlformats.org/officeDocument/2006/relationships/hyperlink" Target="http://junglee.com/" TargetMode="External"/><Relationship Id="rId66" Type="http://schemas.openxmlformats.org/officeDocument/2006/relationships/hyperlink" Target="https://en.wikipedia.org/wiki/Intuitive_Surgical" TargetMode="External"/><Relationship Id="rId87" Type="http://schemas.openxmlformats.org/officeDocument/2006/relationships/hyperlink" Target="https://en.wikipedia.org/wiki/NetApp" TargetMode="External"/><Relationship Id="rId110" Type="http://schemas.openxmlformats.org/officeDocument/2006/relationships/hyperlink" Target="https://en.wikipedia.org/wiki/The_Kraft_Heinz_Company" TargetMode="External"/><Relationship Id="rId115" Type="http://schemas.openxmlformats.org/officeDocument/2006/relationships/hyperlink" Target="https://en.wikipedia.org/wiki/VeriSign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joc.com/rssfeed/8997" TargetMode="External"/><Relationship Id="rId1827" Type="http://schemas.openxmlformats.org/officeDocument/2006/relationships/hyperlink" Target="http://www.joc.com/rssfeed/8903" TargetMode="External"/><Relationship Id="rId21" Type="http://schemas.openxmlformats.org/officeDocument/2006/relationships/hyperlink" Target="http://rssfeeds.usatoday.com/UsatodaycomSports-TopStories" TargetMode="External"/><Relationship Id="rId2089" Type="http://schemas.openxmlformats.org/officeDocument/2006/relationships/hyperlink" Target="http://feeds.reuters.com/Reuters/domesticNews?fmt=xml" TargetMode="External"/><Relationship Id="rId170" Type="http://schemas.openxmlformats.org/officeDocument/2006/relationships/hyperlink" Target="https://www.huffingtonpost.com/section/college/feed" TargetMode="External"/><Relationship Id="rId268" Type="http://schemas.openxmlformats.org/officeDocument/2006/relationships/hyperlink" Target="https://www.huffingtonpost.com/section/science/feed" TargetMode="External"/><Relationship Id="rId475" Type="http://schemas.openxmlformats.org/officeDocument/2006/relationships/hyperlink" Target="http://articlefeeds.nasdaq.com/nasdaq/categories?category=Commodities?fmt=xml" TargetMode="External"/><Relationship Id="rId682" Type="http://schemas.openxmlformats.org/officeDocument/2006/relationships/hyperlink" Target="https://feed.businesswire.com/rss/home/?rss=G1QFDERJXkJeGFNXVA==" TargetMode="External"/><Relationship Id="rId128" Type="http://schemas.openxmlformats.org/officeDocument/2006/relationships/hyperlink" Target="http://rssfeeds.usatoday.com/UsatodaycomTravel-TopStories" TargetMode="External"/><Relationship Id="rId335" Type="http://schemas.openxmlformats.org/officeDocument/2006/relationships/hyperlink" Target="http://www.wsj.com/xml/rss/3_7041.xml" TargetMode="External"/><Relationship Id="rId542" Type="http://schemas.openxmlformats.org/officeDocument/2006/relationships/hyperlink" Target="https://feed.businesswire.com/rss/home/?rss=G1QFDERJXkJeGVtVWA==" TargetMode="External"/><Relationship Id="rId987" Type="http://schemas.openxmlformats.org/officeDocument/2006/relationships/hyperlink" Target="https://feed.businesswire.com/rss/home/?rss=G1QFDERJXkJeEFpTXA==" TargetMode="External"/><Relationship Id="rId1172" Type="http://schemas.openxmlformats.org/officeDocument/2006/relationships/hyperlink" Target="https://feed.businesswire.com/rss/home/?rss=G1QFDERJXkJeEVlZWQ==" TargetMode="External"/><Relationship Id="rId2016" Type="http://schemas.openxmlformats.org/officeDocument/2006/relationships/hyperlink" Target="http://feeds.washingtonpost.com/rss/rss_going-out-gurus" TargetMode="External"/><Relationship Id="rId402" Type="http://schemas.openxmlformats.org/officeDocument/2006/relationships/hyperlink" Target="https://feed.businesswire.com/rss/home/?rss=G1QFDERJXkJeGVpXXg==" TargetMode="External"/><Relationship Id="rId847" Type="http://schemas.openxmlformats.org/officeDocument/2006/relationships/hyperlink" Target="https://feed.businesswire.com/rss/home/?rss=G1QFDERJXkJeGFNVWg==" TargetMode="External"/><Relationship Id="rId1032" Type="http://schemas.openxmlformats.org/officeDocument/2006/relationships/hyperlink" Target="https://feed.businesswire.com/rss/home/?rss=G1QFDERJXkJeGFNSXw==" TargetMode="External"/><Relationship Id="rId1477" Type="http://schemas.openxmlformats.org/officeDocument/2006/relationships/hyperlink" Target="http://www.joc.com/rssfeed/10598" TargetMode="External"/><Relationship Id="rId1684" Type="http://schemas.openxmlformats.org/officeDocument/2006/relationships/hyperlink" Target="http://articlefeeds.nasdaq.com/nasdaq/categories?category=ETFs?fmt=xml" TargetMode="External"/><Relationship Id="rId1891" Type="http://schemas.openxmlformats.org/officeDocument/2006/relationships/hyperlink" Target="http://feeds.washingtonpost.com/rss/rss_compost" TargetMode="External"/><Relationship Id="rId707" Type="http://schemas.openxmlformats.org/officeDocument/2006/relationships/hyperlink" Target="https://feed.businesswire.com/rss/home/?rss=G1QFDERJXkJeGVpWWQ==" TargetMode="External"/><Relationship Id="rId914" Type="http://schemas.openxmlformats.org/officeDocument/2006/relationships/hyperlink" Target="https://feed.businesswire.com/rss/home/?rss=G1QFDERJXkJeGVpYXg==" TargetMode="External"/><Relationship Id="rId1337" Type="http://schemas.openxmlformats.org/officeDocument/2006/relationships/hyperlink" Target="http://feed.businesswire.com/rss/home/?rss=G1QFDERJXkJeEFtRVQ==" TargetMode="External"/><Relationship Id="rId1544" Type="http://schemas.openxmlformats.org/officeDocument/2006/relationships/hyperlink" Target="http://www.joc.com/rssfeed/10610" TargetMode="External"/><Relationship Id="rId1751" Type="http://schemas.openxmlformats.org/officeDocument/2006/relationships/hyperlink" Target="http://articlefeeds.nasdaq.com/nasdaq/authors?author=steven-hansen?fmt=xml" TargetMode="External"/><Relationship Id="rId1989" Type="http://schemas.openxmlformats.org/officeDocument/2006/relationships/hyperlink" Target="http://feeds.washingtonpost.com/rss/business" TargetMode="External"/><Relationship Id="rId43" Type="http://schemas.openxmlformats.org/officeDocument/2006/relationships/hyperlink" Target="http://www.joc.com/rssfeed/8883" TargetMode="External"/><Relationship Id="rId1404" Type="http://schemas.openxmlformats.org/officeDocument/2006/relationships/hyperlink" Target="http://www.joc.com/rssfeed/8880" TargetMode="External"/><Relationship Id="rId1611" Type="http://schemas.openxmlformats.org/officeDocument/2006/relationships/hyperlink" Target="http://rss.cnn.com/rss/money_video_business.rss?fmt=xml" TargetMode="External"/><Relationship Id="rId1849" Type="http://schemas.openxmlformats.org/officeDocument/2006/relationships/hyperlink" Target="http://www.joc.com/rssfeed/8984" TargetMode="External"/><Relationship Id="rId192" Type="http://schemas.openxmlformats.org/officeDocument/2006/relationships/hyperlink" Target="https://www.huffingtonpost.com/section/entertainment/feed" TargetMode="External"/><Relationship Id="rId1709" Type="http://schemas.openxmlformats.org/officeDocument/2006/relationships/hyperlink" Target="http://articlefeeds.nasdaq.com/nasdaq/categories?category=Banking+and+Loans?fmt=xml" TargetMode="External"/><Relationship Id="rId1916" Type="http://schemas.openxmlformats.org/officeDocument/2006/relationships/hyperlink" Target="http://feeds.washingtonpost.com/rss/rss_tom-toles" TargetMode="External"/><Relationship Id="rId497" Type="http://schemas.openxmlformats.org/officeDocument/2006/relationships/hyperlink" Target="https://feed.businesswire.com/rss/home/?rss=G1QFDERJXkJeGVtSWg==" TargetMode="External"/><Relationship Id="rId2080" Type="http://schemas.openxmlformats.org/officeDocument/2006/relationships/hyperlink" Target="http://feeds.reuters.com/reuters/sportsNews?fmt=xml" TargetMode="External"/><Relationship Id="rId357" Type="http://schemas.openxmlformats.org/officeDocument/2006/relationships/hyperlink" Target="https://feed.businesswire.com/rss/home/?rss=G1QFDERJXkJeGFNRXA==" TargetMode="External"/><Relationship Id="rId1194" Type="http://schemas.openxmlformats.org/officeDocument/2006/relationships/hyperlink" Target="https://feed.businesswire.com/rss/home/?rss=G1QFDERJXkJeGVtTVQ==" TargetMode="External"/><Relationship Id="rId2038" Type="http://schemas.openxmlformats.org/officeDocument/2006/relationships/hyperlink" Target="http://feeds2.feedburner.com/EditorialRss?fmt=xml" TargetMode="External"/><Relationship Id="rId217" Type="http://schemas.openxmlformats.org/officeDocument/2006/relationships/hyperlink" Target="https://www.huffingtonpost.com/section/huffpost-personal/feed" TargetMode="External"/><Relationship Id="rId564" Type="http://schemas.openxmlformats.org/officeDocument/2006/relationships/hyperlink" Target="https://feed.businesswire.com/rss/home/?rss=G1QFDERJXkJeGFNVXQ==" TargetMode="External"/><Relationship Id="rId771" Type="http://schemas.openxmlformats.org/officeDocument/2006/relationships/hyperlink" Target="https://feed.businesswire.com/rss/home/?rss=G1QFDERJXkJeFFlUXw==" TargetMode="External"/><Relationship Id="rId869" Type="http://schemas.openxmlformats.org/officeDocument/2006/relationships/hyperlink" Target="https://feed.businesswire.com/rss/home/?rss=G1QFDERJXkJeGVpTVA==" TargetMode="External"/><Relationship Id="rId1499" Type="http://schemas.openxmlformats.org/officeDocument/2006/relationships/hyperlink" Target="http://feed.businesswire.com/rss/home/?rss=G1QFDERJXkJeGVtYWA==" TargetMode="External"/><Relationship Id="rId424" Type="http://schemas.openxmlformats.org/officeDocument/2006/relationships/hyperlink" Target="https://feed.businesswire.com/rss/home/?rss=G1QFDERJXkJeGVpXVQ==" TargetMode="External"/><Relationship Id="rId631" Type="http://schemas.openxmlformats.org/officeDocument/2006/relationships/hyperlink" Target="https://feed.businesswire.com/rss/home/?rss=G1QFDERJXkJeGVpXXQ==" TargetMode="External"/><Relationship Id="rId729" Type="http://schemas.openxmlformats.org/officeDocument/2006/relationships/hyperlink" Target="https://feed.businesswire.com/rss/home/?rss=G1QFDERJXkJeGFNZXQ==" TargetMode="External"/><Relationship Id="rId1054" Type="http://schemas.openxmlformats.org/officeDocument/2006/relationships/hyperlink" Target="https://feed.businesswire.com/rss/home/?rss=G1QFDERJXkJeGFNVXw==" TargetMode="External"/><Relationship Id="rId1261" Type="http://schemas.openxmlformats.org/officeDocument/2006/relationships/hyperlink" Target="http://feed.businesswire.com/rss/home/?rss=G1QFDERJXkJeEF9YXA==" TargetMode="External"/><Relationship Id="rId1359" Type="http://schemas.openxmlformats.org/officeDocument/2006/relationships/hyperlink" Target="https://feed.businesswire.com/rss/home/?rss=G1QFDERJXkJeGVpSVA==" TargetMode="External"/><Relationship Id="rId2105" Type="http://schemas.openxmlformats.org/officeDocument/2006/relationships/hyperlink" Target="http://feeds.reuters.com/reuters/peopleNews?fmt=xml" TargetMode="External"/><Relationship Id="rId936" Type="http://schemas.openxmlformats.org/officeDocument/2006/relationships/hyperlink" Target="https://feed.businesswire.com/rss/home/?rss=G1QFDERJXkJeGVtUXQ==" TargetMode="External"/><Relationship Id="rId1121" Type="http://schemas.openxmlformats.org/officeDocument/2006/relationships/hyperlink" Target="https://feed.businesswire.com/rss/home/?rss=G1QFDERJXkJeGVtRVQ==" TargetMode="External"/><Relationship Id="rId1219" Type="http://schemas.openxmlformats.org/officeDocument/2006/relationships/hyperlink" Target="https://feed.businesswire.com/rss/home/?rss=G1QFDERJXkJeGVtUWQ==" TargetMode="External"/><Relationship Id="rId1566" Type="http://schemas.openxmlformats.org/officeDocument/2006/relationships/hyperlink" Target="http://www.startribune.com/politics/index.rss2" TargetMode="External"/><Relationship Id="rId1773" Type="http://schemas.openxmlformats.org/officeDocument/2006/relationships/hyperlink" Target="http://www.joc.com/rssfeed/8876" TargetMode="External"/><Relationship Id="rId1980" Type="http://schemas.openxmlformats.org/officeDocument/2006/relationships/hyperlink" Target="http://feeds.washingtonpost.com/rss/rss_morning-mix" TargetMode="External"/><Relationship Id="rId65" Type="http://schemas.openxmlformats.org/officeDocument/2006/relationships/hyperlink" Target="http://rssfeeds.usatoday.com/UsatodayTennis-TopStories" TargetMode="External"/><Relationship Id="rId1426" Type="http://schemas.openxmlformats.org/officeDocument/2006/relationships/hyperlink" Target="http://www.joc.com/rssfeed/8936" TargetMode="External"/><Relationship Id="rId1633" Type="http://schemas.openxmlformats.org/officeDocument/2006/relationships/hyperlink" Target="http://rss.cnn.com/rss/money_pf_college.rss?fmt=xml" TargetMode="External"/><Relationship Id="rId1840" Type="http://schemas.openxmlformats.org/officeDocument/2006/relationships/hyperlink" Target="http://www.joc.com/rssfeed/8906" TargetMode="External"/><Relationship Id="rId1700" Type="http://schemas.openxmlformats.org/officeDocument/2006/relationships/hyperlink" Target="http://articlefeeds.nasdaq.com/nasdaq/categories?category=Mutual+Funds?fmt=xml" TargetMode="External"/><Relationship Id="rId1938" Type="http://schemas.openxmlformats.org/officeDocument/2006/relationships/hyperlink" Target="http://feeds.washingtonpost.com/rss/national/inspired-life" TargetMode="External"/><Relationship Id="rId281" Type="http://schemas.openxmlformats.org/officeDocument/2006/relationships/hyperlink" Target="https://www.huffingtonpost.com/section/tv/feed" TargetMode="External"/><Relationship Id="rId141" Type="http://schemas.openxmlformats.org/officeDocument/2006/relationships/hyperlink" Target="http://rssfeeds.usatoday.com/TP-TheCruiseLog" TargetMode="External"/><Relationship Id="rId379" Type="http://schemas.openxmlformats.org/officeDocument/2006/relationships/hyperlink" Target="http://feeds2.feedburner.com/PoliticRss?fmt=xml" TargetMode="External"/><Relationship Id="rId586" Type="http://schemas.openxmlformats.org/officeDocument/2006/relationships/hyperlink" Target="https://feed.businesswire.com/rss/home/?rss=G1QFDERJXkJeGFNVWg==" TargetMode="External"/><Relationship Id="rId793" Type="http://schemas.openxmlformats.org/officeDocument/2006/relationships/hyperlink" Target="https://feed.businesswire.com/rss/home/?rss=G1QFDERJXkJeGFNQVQ==" TargetMode="External"/><Relationship Id="rId7" Type="http://schemas.openxmlformats.org/officeDocument/2006/relationships/hyperlink" Target="http://www.joc.com/rssfeed/8886" TargetMode="External"/><Relationship Id="rId239" Type="http://schemas.openxmlformats.org/officeDocument/2006/relationships/hyperlink" Target="http://www.joc.com/rssfeed/10597" TargetMode="External"/><Relationship Id="rId446" Type="http://schemas.openxmlformats.org/officeDocument/2006/relationships/hyperlink" Target="https://feed.businesswire.com/rss/home/?rss=G1QFDERJXkJeGVpWWQ==" TargetMode="External"/><Relationship Id="rId653" Type="http://schemas.openxmlformats.org/officeDocument/2006/relationships/hyperlink" Target="https://feed.businesswire.com/rss/home/?rss=G1QFDERJXkJeGFNXXw==" TargetMode="External"/><Relationship Id="rId1076" Type="http://schemas.openxmlformats.org/officeDocument/2006/relationships/hyperlink" Target="https://feed.businesswire.com/rss/home/?rss=G1QFDERJXkJeEFpQWg==" TargetMode="External"/><Relationship Id="rId1283" Type="http://schemas.openxmlformats.org/officeDocument/2006/relationships/hyperlink" Target="https://feed.businesswire.com/rss/home/?rss=G1QFDERJXkJeGFNTWg==" TargetMode="External"/><Relationship Id="rId1490" Type="http://schemas.openxmlformats.org/officeDocument/2006/relationships/hyperlink" Target="http://www.joc.com/rssfeed/8975" TargetMode="External"/><Relationship Id="rId306" Type="http://schemas.openxmlformats.org/officeDocument/2006/relationships/hyperlink" Target="https://www.huffingtonpost.com/section/weddings/feed" TargetMode="External"/><Relationship Id="rId860" Type="http://schemas.openxmlformats.org/officeDocument/2006/relationships/hyperlink" Target="https://feed.businesswire.com/rss/home/?rss=G1QFDERJXkJeGVpTWA==" TargetMode="External"/><Relationship Id="rId958" Type="http://schemas.openxmlformats.org/officeDocument/2006/relationships/hyperlink" Target="https://feed.businesswire.com/rss/home/?rss=G1QFDERJXkJeGVtUWQ==" TargetMode="External"/><Relationship Id="rId1143" Type="http://schemas.openxmlformats.org/officeDocument/2006/relationships/hyperlink" Target="https://feed.businesswire.com/rss/home/?rss=G1QFDERJXkJeGVpZWw==" TargetMode="External"/><Relationship Id="rId1588" Type="http://schemas.openxmlformats.org/officeDocument/2006/relationships/hyperlink" Target="http://rss.cnn.com/rss/money_latest.rss?fmt=xml" TargetMode="External"/><Relationship Id="rId1795" Type="http://schemas.openxmlformats.org/officeDocument/2006/relationships/hyperlink" Target="http://www.joc.com/rssfeed/8900" TargetMode="External"/><Relationship Id="rId87" Type="http://schemas.openxmlformats.org/officeDocument/2006/relationships/hyperlink" Target="http://www.joc.com/rssfeed/8982" TargetMode="External"/><Relationship Id="rId513" Type="http://schemas.openxmlformats.org/officeDocument/2006/relationships/hyperlink" Target="https://feed.businesswire.com/rss/home/?rss=G1QFDERJXkJeGVpZWQ==" TargetMode="External"/><Relationship Id="rId720" Type="http://schemas.openxmlformats.org/officeDocument/2006/relationships/hyperlink" Target="https://feed.businesswire.com/rss/home/?rss=G1QFDERJXkJfEVxWXw==" TargetMode="External"/><Relationship Id="rId818" Type="http://schemas.openxmlformats.org/officeDocument/2006/relationships/hyperlink" Target="https://feed.businesswire.com/rss/home/?rss=G1QFDERJXkJeGFNTWw==" TargetMode="External"/><Relationship Id="rId1350" Type="http://schemas.openxmlformats.org/officeDocument/2006/relationships/hyperlink" Target="http://www.joc.com/rssfeed/8978" TargetMode="External"/><Relationship Id="rId1448" Type="http://schemas.openxmlformats.org/officeDocument/2006/relationships/hyperlink" Target="http://www.joc.com/rssfeed/8974" TargetMode="External"/><Relationship Id="rId1655" Type="http://schemas.openxmlformats.org/officeDocument/2006/relationships/hyperlink" Target="http://rss.cnn.com/rss/money_smbusiness.rss?fmt=xml" TargetMode="External"/><Relationship Id="rId1003" Type="http://schemas.openxmlformats.org/officeDocument/2006/relationships/hyperlink" Target="https://feed.businesswire.com/rss/home/?rss=G1QFDERJXkJeGFNZXg==" TargetMode="External"/><Relationship Id="rId1210" Type="http://schemas.openxmlformats.org/officeDocument/2006/relationships/hyperlink" Target="http://feed.businesswire.com/rss/home/?rss=G1QFDERJXkJeGVtVVQ==" TargetMode="External"/><Relationship Id="rId1308" Type="http://schemas.openxmlformats.org/officeDocument/2006/relationships/hyperlink" Target="http://feed.businesswire.com/rss/home/?rss=G1QFDERJXkJeEFxRXA==" TargetMode="External"/><Relationship Id="rId1862" Type="http://schemas.openxmlformats.org/officeDocument/2006/relationships/hyperlink" Target="http://www.joc.com/rssfeed/8931" TargetMode="External"/><Relationship Id="rId1515" Type="http://schemas.openxmlformats.org/officeDocument/2006/relationships/hyperlink" Target="http://feed.businesswire.com/rss/home/?rss=G1QFDERJXkJeGVtWXQ==" TargetMode="External"/><Relationship Id="rId1722" Type="http://schemas.openxmlformats.org/officeDocument/2006/relationships/hyperlink" Target="http://articlefeeds.nasdaq.com/nasdaq/categories?category=Real+Estate?fmt=xml" TargetMode="External"/><Relationship Id="rId14" Type="http://schemas.openxmlformats.org/officeDocument/2006/relationships/hyperlink" Target="http://rssfeeds.usatoday.com/UsatodaycomWorld-TopStories" TargetMode="External"/><Relationship Id="rId163" Type="http://schemas.openxmlformats.org/officeDocument/2006/relationships/hyperlink" Target="http://www.joc.com/rssfeed/8909" TargetMode="External"/><Relationship Id="rId370" Type="http://schemas.openxmlformats.org/officeDocument/2006/relationships/hyperlink" Target="https://feed.businesswire.com/rss/home/?rss=G1QFDERJXkJeGVpXXQ==" TargetMode="External"/><Relationship Id="rId2051" Type="http://schemas.openxmlformats.org/officeDocument/2006/relationships/hyperlink" Target="http://feeds.reuters.com/reuters/entertainment?fmt=xml" TargetMode="External"/><Relationship Id="rId230" Type="http://schemas.openxmlformats.org/officeDocument/2006/relationships/hyperlink" Target="https://www.huffingtonpost.com/section/media/feed" TargetMode="External"/><Relationship Id="rId468" Type="http://schemas.openxmlformats.org/officeDocument/2006/relationships/hyperlink" Target="https://feed.businesswire.com/rss/home/?rss=G1QFDERJXkJeGVpWVA==" TargetMode="External"/><Relationship Id="rId675" Type="http://schemas.openxmlformats.org/officeDocument/2006/relationships/hyperlink" Target="https://feed.businesswire.com/rss/home/?rss=G1QFDERJXkJeEFpRVA==" TargetMode="External"/><Relationship Id="rId882" Type="http://schemas.openxmlformats.org/officeDocument/2006/relationships/hyperlink" Target="https://feed.businesswire.com/rss/home/?rss=G1QFDERJXkJeGVpZWw==" TargetMode="External"/><Relationship Id="rId1098" Type="http://schemas.openxmlformats.org/officeDocument/2006/relationships/hyperlink" Target="https://feed.businesswire.com/rss/home/?rss=G1QFDERJXkJeGVpSVA==" TargetMode="External"/><Relationship Id="rId328" Type="http://schemas.openxmlformats.org/officeDocument/2006/relationships/hyperlink" Target="https://finance-commerce.com/feed/" TargetMode="External"/><Relationship Id="rId535" Type="http://schemas.openxmlformats.org/officeDocument/2006/relationships/hyperlink" Target="http://articlefeeds.nasdaq.com/nasdaq/categories?category=Small+Business?fmt=xml" TargetMode="External"/><Relationship Id="rId742" Type="http://schemas.openxmlformats.org/officeDocument/2006/relationships/hyperlink" Target="https://feed.businesswire.com/rss/home/?rss=G1QFDERJXkJeGFNZXg==" TargetMode="External"/><Relationship Id="rId1165" Type="http://schemas.openxmlformats.org/officeDocument/2006/relationships/hyperlink" Target="https://feed.businesswire.com/rss/home/?rss=G1QFDERJXkJeGVtTXA==" TargetMode="External"/><Relationship Id="rId1372" Type="http://schemas.openxmlformats.org/officeDocument/2006/relationships/hyperlink" Target="http://www.joc.com/rssfeed/8990" TargetMode="External"/><Relationship Id="rId2009" Type="http://schemas.openxmlformats.org/officeDocument/2006/relationships/hyperlink" Target="http://feeds.washingtonpost.com/rss/entertainment" TargetMode="External"/><Relationship Id="rId602" Type="http://schemas.openxmlformats.org/officeDocument/2006/relationships/hyperlink" Target="https://feed.businesswire.com/rss/home/?rss=G1QFDERJXkJeGFNUXQ==" TargetMode="External"/><Relationship Id="rId1025" Type="http://schemas.openxmlformats.org/officeDocument/2006/relationships/hyperlink" Target="https://feed.businesswire.com/rss/home/?rss=G1QFDERJXkJeGFNTVQ==" TargetMode="External"/><Relationship Id="rId1232" Type="http://schemas.openxmlformats.org/officeDocument/2006/relationships/hyperlink" Target="http://feed.businesswire.com/rss/home/?rss=G1QFDERJXkJeGVtYWQ==" TargetMode="External"/><Relationship Id="rId1677" Type="http://schemas.openxmlformats.org/officeDocument/2006/relationships/hyperlink" Target="http://articlefeeds.nasdaq.com/nasdaq/categories?category=Basics?fmt=xml" TargetMode="External"/><Relationship Id="rId1884" Type="http://schemas.openxmlformats.org/officeDocument/2006/relationships/hyperlink" Target="http://feeds.washingtonpost.com/rss/opinions" TargetMode="External"/><Relationship Id="rId907" Type="http://schemas.openxmlformats.org/officeDocument/2006/relationships/hyperlink" Target="https://feed.businesswire.com/rss/home/?rss=G1QFDERJXkJeGFNXXQ==" TargetMode="External"/><Relationship Id="rId1537" Type="http://schemas.openxmlformats.org/officeDocument/2006/relationships/hyperlink" Target="http://www.joc.com/rssfeed/10604" TargetMode="External"/><Relationship Id="rId1744" Type="http://schemas.openxmlformats.org/officeDocument/2006/relationships/hyperlink" Target="http://articlefeeds.nasdaq.com/nasdaq/categories?category=US+Markets?fmt=xml" TargetMode="External"/><Relationship Id="rId1951" Type="http://schemas.openxmlformats.org/officeDocument/2006/relationships/hyperlink" Target="http://feeds.washingtonpost.com/rss/rss_football-insider" TargetMode="External"/><Relationship Id="rId36" Type="http://schemas.openxmlformats.org/officeDocument/2006/relationships/hyperlink" Target="http://rssfeeds.usatoday.com/UsatodaycomNba-TopStories" TargetMode="External"/><Relationship Id="rId1604" Type="http://schemas.openxmlformats.org/officeDocument/2006/relationships/hyperlink" Target="http://rss.cnn.com/rss/money_news_international.rss?fmt=xml" TargetMode="External"/><Relationship Id="rId185" Type="http://schemas.openxmlformats.org/officeDocument/2006/relationships/hyperlink" Target="https://www.huffingtonpost.com/section/divorce/feed" TargetMode="External"/><Relationship Id="rId1811" Type="http://schemas.openxmlformats.org/officeDocument/2006/relationships/hyperlink" Target="http://www.joc.com/rssfeed/8901" TargetMode="External"/><Relationship Id="rId1909" Type="http://schemas.openxmlformats.org/officeDocument/2006/relationships/hyperlink" Target="http://feeds.washingtonpost.com/rss/rss_rampage" TargetMode="External"/><Relationship Id="rId392" Type="http://schemas.openxmlformats.org/officeDocument/2006/relationships/hyperlink" Target="https://feed.businesswire.com/rss/home/?rss=G1QFDERJXkJeGVpUWg==" TargetMode="External"/><Relationship Id="rId697" Type="http://schemas.openxmlformats.org/officeDocument/2006/relationships/hyperlink" Target="https://feed.businesswire.com/rss/home/?rss=G1QFDERJXkJeGFNWXg==" TargetMode="External"/><Relationship Id="rId2073" Type="http://schemas.openxmlformats.org/officeDocument/2006/relationships/hyperlink" Target="http://feeds.reuters.com/reuters/peopleNews?fmt=xml" TargetMode="External"/><Relationship Id="rId252" Type="http://schemas.openxmlformats.org/officeDocument/2006/relationships/hyperlink" Target="https://www.huffingtonpost.com/section/fifty/feed" TargetMode="External"/><Relationship Id="rId1187" Type="http://schemas.openxmlformats.org/officeDocument/2006/relationships/hyperlink" Target="https://feed.businesswire.com/rss/home/?rss=G1QFDERJXkJeGVpYWw==" TargetMode="External"/><Relationship Id="rId112" Type="http://schemas.openxmlformats.org/officeDocument/2006/relationships/hyperlink" Target="http://rssfeeds.usatoday.com/UsatodaycomMoney-Healey" TargetMode="External"/><Relationship Id="rId557" Type="http://schemas.openxmlformats.org/officeDocument/2006/relationships/hyperlink" Target="https://feed.businesswire.com/rss/home/?rss=G1QFDERJXkJeGFNSWg==" TargetMode="External"/><Relationship Id="rId764" Type="http://schemas.openxmlformats.org/officeDocument/2006/relationships/hyperlink" Target="https://feed.businesswire.com/rss/home/?rss=G1QFDERJXkJeGFNZVQ==" TargetMode="External"/><Relationship Id="rId971" Type="http://schemas.openxmlformats.org/officeDocument/2006/relationships/hyperlink" Target="https://feed.businesswire.com/rss/home/?rss=G1QFDERJXkJeGFNWWg==" TargetMode="External"/><Relationship Id="rId1394" Type="http://schemas.openxmlformats.org/officeDocument/2006/relationships/hyperlink" Target="http://www.joc.com/rssfeed/8988" TargetMode="External"/><Relationship Id="rId1699" Type="http://schemas.openxmlformats.org/officeDocument/2006/relationships/hyperlink" Target="http://articlefeeds.nasdaq.com/nasdaq/categories?category=Mutual+Funds?fmt=xml" TargetMode="External"/><Relationship Id="rId2000" Type="http://schemas.openxmlformats.org/officeDocument/2006/relationships/hyperlink" Target="http://feeds.washingtonpost.com/rss/rss_arts-post" TargetMode="External"/><Relationship Id="rId417" Type="http://schemas.openxmlformats.org/officeDocument/2006/relationships/hyperlink" Target="https://feed.businesswire.com/rss/home/?rss=G1QFDERJXkJeGVpXWw==" TargetMode="External"/><Relationship Id="rId624" Type="http://schemas.openxmlformats.org/officeDocument/2006/relationships/hyperlink" Target="https://feed.businesswire.com/rss/home/?rss=G1QFDERJXkJeGFNUWg==" TargetMode="External"/><Relationship Id="rId831" Type="http://schemas.openxmlformats.org/officeDocument/2006/relationships/hyperlink" Target="https://feed.businesswire.com/rss/home/?rss=G1QFDERJXkJeEVlWWw==" TargetMode="External"/><Relationship Id="rId1047" Type="http://schemas.openxmlformats.org/officeDocument/2006/relationships/hyperlink" Target="https://feed.businesswire.com/rss/home/?rss=G1QFDERJXkJeGFNYXg==" TargetMode="External"/><Relationship Id="rId1254" Type="http://schemas.openxmlformats.org/officeDocument/2006/relationships/hyperlink" Target="http://feed.businesswire.com/rss/home/?rss=G1QFDERJXkJeGVtWXQ==" TargetMode="External"/><Relationship Id="rId1461" Type="http://schemas.openxmlformats.org/officeDocument/2006/relationships/hyperlink" Target="http://www.joc.com/rssfeed/8946" TargetMode="External"/><Relationship Id="rId929" Type="http://schemas.openxmlformats.org/officeDocument/2006/relationships/hyperlink" Target="https://feed.businesswire.com/rss/home/?rss=G1QFDERJXkJeGVpYWg==" TargetMode="External"/><Relationship Id="rId1114" Type="http://schemas.openxmlformats.org/officeDocument/2006/relationships/hyperlink" Target="https://feed.businesswire.com/rss/home/?rss=G1QFDERJXkJeGVtRWg==" TargetMode="External"/><Relationship Id="rId1321" Type="http://schemas.openxmlformats.org/officeDocument/2006/relationships/hyperlink" Target="http://feed.businesswire.com/rss/home/?rss=G1QFDERJXkJeGVtXVA==" TargetMode="External"/><Relationship Id="rId1559" Type="http://schemas.openxmlformats.org/officeDocument/2006/relationships/hyperlink" Target="http://feed.businesswire.com/rss/home/?rss=G1QFDERJXkJeEFtRWQ==" TargetMode="External"/><Relationship Id="rId1766" Type="http://schemas.openxmlformats.org/officeDocument/2006/relationships/hyperlink" Target="https://feeds.feedburner.com/NasdaqGovernanceClearinghouse?fmt=xml" TargetMode="External"/><Relationship Id="rId1973" Type="http://schemas.openxmlformats.org/officeDocument/2006/relationships/hyperlink" Target="http://feeds.washingtonpost.com/rss/rss_checkpoint" TargetMode="External"/><Relationship Id="rId58" Type="http://schemas.openxmlformats.org/officeDocument/2006/relationships/hyperlink" Target="http://rssfeeds.usatoday.com/UsatodaycomSoccer-TopStories" TargetMode="External"/><Relationship Id="rId1419" Type="http://schemas.openxmlformats.org/officeDocument/2006/relationships/hyperlink" Target="https://feed.businesswire.com/rss/home/?rss=G1QFDERJXkJeGVtQWw==" TargetMode="External"/><Relationship Id="rId1626" Type="http://schemas.openxmlformats.org/officeDocument/2006/relationships/hyperlink" Target="http://rss.cnn.com/rss/money_pf.rss?fmt=xml" TargetMode="External"/><Relationship Id="rId1833" Type="http://schemas.openxmlformats.org/officeDocument/2006/relationships/hyperlink" Target="http://www.joc.com/rssfeed/8888" TargetMode="External"/><Relationship Id="rId1900" Type="http://schemas.openxmlformats.org/officeDocument/2006/relationships/hyperlink" Target="http://feeds.washingtonpost.com/rss/rss_plum-line" TargetMode="External"/><Relationship Id="rId2095" Type="http://schemas.openxmlformats.org/officeDocument/2006/relationships/hyperlink" Target="http://feeds.reuters.com/news/artsculture?fmt=xml" TargetMode="External"/><Relationship Id="rId274" Type="http://schemas.openxmlformats.org/officeDocument/2006/relationships/hyperlink" Target="https://www.huffingtonpost.com/section/sports/feed" TargetMode="External"/><Relationship Id="rId481" Type="http://schemas.openxmlformats.org/officeDocument/2006/relationships/hyperlink" Target="https://feed.businesswire.com/rss/home/?rss=G1QFDERJXkJeGVtSXg==" TargetMode="External"/><Relationship Id="rId134" Type="http://schemas.openxmlformats.org/officeDocument/2006/relationships/hyperlink" Target="http://rssfeeds.usatoday.com/UsatodayTravel-Destinations" TargetMode="External"/><Relationship Id="rId579" Type="http://schemas.openxmlformats.org/officeDocument/2006/relationships/hyperlink" Target="http://articlefeeds.nasdaq.com/nasdaq/authors?author=ian-wyatt?fmt=xml" TargetMode="External"/><Relationship Id="rId786" Type="http://schemas.openxmlformats.org/officeDocument/2006/relationships/hyperlink" Target="https://feed.businesswire.com/rss/home/?rss=G1QFDERJXkJeGFNYXg==" TargetMode="External"/><Relationship Id="rId993" Type="http://schemas.openxmlformats.org/officeDocument/2006/relationships/hyperlink" Target="https://feed.businesswire.com/rss/home/?rss=G1QFDERJXkJeGVtXXg==" TargetMode="External"/><Relationship Id="rId341" Type="http://schemas.openxmlformats.org/officeDocument/2006/relationships/hyperlink" Target="https://feed.businesswire.com/rss/home/?rss=G1QFDERJXkJeGFJYWg==" TargetMode="External"/><Relationship Id="rId439" Type="http://schemas.openxmlformats.org/officeDocument/2006/relationships/hyperlink" Target="http://feeds.bizjournals.com/industry_22?fmt=xml" TargetMode="External"/><Relationship Id="rId646" Type="http://schemas.openxmlformats.org/officeDocument/2006/relationships/hyperlink" Target="https://feed.businesswire.com/rss/home/?rss=G1QFDERJXkJeGFNXXQ==" TargetMode="External"/><Relationship Id="rId1069" Type="http://schemas.openxmlformats.org/officeDocument/2006/relationships/hyperlink" Target="https://feed.businesswire.com/rss/home/?rss=G1QFDERJXkJeGVpSXw==" TargetMode="External"/><Relationship Id="rId1276" Type="http://schemas.openxmlformats.org/officeDocument/2006/relationships/hyperlink" Target="http://feed.businesswire.com/rss/home/?rss=G1QFDERJXkJeEFtRXw==" TargetMode="External"/><Relationship Id="rId1483" Type="http://schemas.openxmlformats.org/officeDocument/2006/relationships/hyperlink" Target="http://feed.businesswire.com/rss/home/?rss=G1QFDERJXkJeEF5XWw==" TargetMode="External"/><Relationship Id="rId2022" Type="http://schemas.openxmlformats.org/officeDocument/2006/relationships/hyperlink" Target="http://feeds2.feedburner.com/InvestingRss?fmt=xml" TargetMode="External"/><Relationship Id="rId201" Type="http://schemas.openxmlformats.org/officeDocument/2006/relationships/hyperlink" Target="https://www.huffingtonpost.com/section/taste/feed" TargetMode="External"/><Relationship Id="rId506" Type="http://schemas.openxmlformats.org/officeDocument/2006/relationships/hyperlink" Target="https://feed.businesswire.com/rss/home/?rss=G1QFDERJXkJeGVtSVA==" TargetMode="External"/><Relationship Id="rId853" Type="http://schemas.openxmlformats.org/officeDocument/2006/relationships/hyperlink" Target="https://feed.businesswire.com/rss/home/?rss=G1QFDERJXkJeGVpTWQ==" TargetMode="External"/><Relationship Id="rId1136" Type="http://schemas.openxmlformats.org/officeDocument/2006/relationships/hyperlink" Target="https://feed.businesswire.com/rss/home/?rss=G1QFDERJXkJeGVtQXg==" TargetMode="External"/><Relationship Id="rId1690" Type="http://schemas.openxmlformats.org/officeDocument/2006/relationships/hyperlink" Target="http://articlefeeds.nasdaq.com/nasdaq/categories?category=Futures?fmt=xml" TargetMode="External"/><Relationship Id="rId1788" Type="http://schemas.openxmlformats.org/officeDocument/2006/relationships/hyperlink" Target="http://www.joc.com/rssfeed/8884" TargetMode="External"/><Relationship Id="rId1995" Type="http://schemas.openxmlformats.org/officeDocument/2006/relationships/hyperlink" Target="http://feeds.washingtonpost.com/rss/blogs/rss_the-switch" TargetMode="External"/><Relationship Id="rId713" Type="http://schemas.openxmlformats.org/officeDocument/2006/relationships/hyperlink" Target="https://feed.businesswire.com/rss/home/?rss=G1QFDERJXkJeGFNWVQ==" TargetMode="External"/><Relationship Id="rId920" Type="http://schemas.openxmlformats.org/officeDocument/2006/relationships/hyperlink" Target="https://feed.businesswire.com/rss/home/?rss=G1QFDERJXkJeGVpYWA==" TargetMode="External"/><Relationship Id="rId1343" Type="http://schemas.openxmlformats.org/officeDocument/2006/relationships/hyperlink" Target="https://feed.businesswire.com/rss/home/?rss=G1QFDERJXkJeGVpSWA==" TargetMode="External"/><Relationship Id="rId1550" Type="http://schemas.openxmlformats.org/officeDocument/2006/relationships/hyperlink" Target="http://www.startribune.com/rss/?sf=1&amp;s=/" TargetMode="External"/><Relationship Id="rId1648" Type="http://schemas.openxmlformats.org/officeDocument/2006/relationships/hyperlink" Target="http://rss.cnn.com/rss/money_realestate.rss?fmt=xml" TargetMode="External"/><Relationship Id="rId1203" Type="http://schemas.openxmlformats.org/officeDocument/2006/relationships/hyperlink" Target="https://feed.businesswire.com/rss/home/?rss=G1QFDERJXkJeEVlZXg==" TargetMode="External"/><Relationship Id="rId1410" Type="http://schemas.openxmlformats.org/officeDocument/2006/relationships/hyperlink" Target="http://www.joc.com/rssfeed/8881" TargetMode="External"/><Relationship Id="rId1508" Type="http://schemas.openxmlformats.org/officeDocument/2006/relationships/hyperlink" Target="http://www.joc.com/rssfeed/8977" TargetMode="External"/><Relationship Id="rId1855" Type="http://schemas.openxmlformats.org/officeDocument/2006/relationships/hyperlink" Target="http://www.joc.com/rssfeed/8908" TargetMode="External"/><Relationship Id="rId1715" Type="http://schemas.openxmlformats.org/officeDocument/2006/relationships/hyperlink" Target="http://articlefeeds.nasdaq.com/nasdaq/categories?category=Credit+and+Debt?fmt=xml" TargetMode="External"/><Relationship Id="rId1922" Type="http://schemas.openxmlformats.org/officeDocument/2006/relationships/hyperlink" Target="http://feeds.washingtonpost.com/rss/local" TargetMode="External"/><Relationship Id="rId296" Type="http://schemas.openxmlformats.org/officeDocument/2006/relationships/hyperlink" Target="https://www.huffingtonpost.com/section/us-news/feed" TargetMode="External"/><Relationship Id="rId156" Type="http://schemas.openxmlformats.org/officeDocument/2006/relationships/hyperlink" Target="https://www.huffingtonpost.com/section/books/feed" TargetMode="External"/><Relationship Id="rId363" Type="http://schemas.openxmlformats.org/officeDocument/2006/relationships/hyperlink" Target="http://feeds2.feedburner.com/BusinessRss?fmt=xml" TargetMode="External"/><Relationship Id="rId570" Type="http://schemas.openxmlformats.org/officeDocument/2006/relationships/hyperlink" Target="https://feed.businesswire.com/rss/home/?rss=G1QFDERJXkJeEVlWWw==" TargetMode="External"/><Relationship Id="rId2044" Type="http://schemas.openxmlformats.org/officeDocument/2006/relationships/hyperlink" Target="http://feeds.reuters.com/reuters/businessNews?fmt=xml" TargetMode="External"/><Relationship Id="rId223" Type="http://schemas.openxmlformats.org/officeDocument/2006/relationships/hyperlink" Target="http://www.joc.com/rssfeed/8945" TargetMode="External"/><Relationship Id="rId430" Type="http://schemas.openxmlformats.org/officeDocument/2006/relationships/hyperlink" Target="https://feed.businesswire.com/rss/home/?rss=G1QFDERJXkJeGVpXVA==" TargetMode="External"/><Relationship Id="rId668" Type="http://schemas.openxmlformats.org/officeDocument/2006/relationships/hyperlink" Target="https://feed.businesswire.com/rss/home/?rss=G1QFDERJXkJeGFNXWw==" TargetMode="External"/><Relationship Id="rId875" Type="http://schemas.openxmlformats.org/officeDocument/2006/relationships/hyperlink" Target="https://feed.businesswire.com/rss/home/?rss=G1QFDERJXkJeGFNUWQ==" TargetMode="External"/><Relationship Id="rId1060" Type="http://schemas.openxmlformats.org/officeDocument/2006/relationships/hyperlink" Target="https://feed.businesswire.com/rss/home/?rss=G1QFDERJXkJeGVpSXQ==" TargetMode="External"/><Relationship Id="rId1298" Type="http://schemas.openxmlformats.org/officeDocument/2006/relationships/hyperlink" Target="http://feed.businesswire.com/rss/home/?rss=G1QFDERJXkJeEFtRWQ==" TargetMode="External"/><Relationship Id="rId2111" Type="http://schemas.openxmlformats.org/officeDocument/2006/relationships/hyperlink" Target="http://feeds.reuters.com/Reuters/domesticNews?fmt=xml" TargetMode="External"/><Relationship Id="rId528" Type="http://schemas.openxmlformats.org/officeDocument/2006/relationships/hyperlink" Target="https://feed.businesswire.com/rss/home/?rss=G1QFDERJXkJeGVtVXw==" TargetMode="External"/><Relationship Id="rId735" Type="http://schemas.openxmlformats.org/officeDocument/2006/relationships/hyperlink" Target="https://feed.businesswire.com/rss/home/?rss=G1QFDERJXkJeGVpZXQ==" TargetMode="External"/><Relationship Id="rId942" Type="http://schemas.openxmlformats.org/officeDocument/2006/relationships/hyperlink" Target="https://feed.businesswire.com/rss/home/?rss=G1QFDERJXkJeEVlZXg==" TargetMode="External"/><Relationship Id="rId1158" Type="http://schemas.openxmlformats.org/officeDocument/2006/relationships/hyperlink" Target="https://feed.businesswire.com/rss/home/?rss=G1QFDERJXkJeGVtQWw==" TargetMode="External"/><Relationship Id="rId1365" Type="http://schemas.openxmlformats.org/officeDocument/2006/relationships/hyperlink" Target="http://www.joc.com/rssfeed/8889" TargetMode="External"/><Relationship Id="rId1572" Type="http://schemas.openxmlformats.org/officeDocument/2006/relationships/hyperlink" Target="http://www.startribune.com/opinion/index.rss2" TargetMode="External"/><Relationship Id="rId1018" Type="http://schemas.openxmlformats.org/officeDocument/2006/relationships/hyperlink" Target="https://feed.businesswire.com/rss/home/?rss=G1QFDERJXkJeGFNTXQ==" TargetMode="External"/><Relationship Id="rId1225" Type="http://schemas.openxmlformats.org/officeDocument/2006/relationships/hyperlink" Target="http://feed.businesswire.com/rss/home/?rss=G1QFDERJXkJeGVtYXg==" TargetMode="External"/><Relationship Id="rId1432" Type="http://schemas.openxmlformats.org/officeDocument/2006/relationships/hyperlink" Target="http://www.joc.com/rssfeed/10611" TargetMode="External"/><Relationship Id="rId1877" Type="http://schemas.openxmlformats.org/officeDocument/2006/relationships/hyperlink" Target="http://feeds.washingtonpost.com/rss/rss_the-fix" TargetMode="External"/><Relationship Id="rId71" Type="http://schemas.openxmlformats.org/officeDocument/2006/relationships/hyperlink" Target="http://www.joc.com/rssfeed/8992" TargetMode="External"/><Relationship Id="rId802" Type="http://schemas.openxmlformats.org/officeDocument/2006/relationships/hyperlink" Target="https://feed.businesswire.com/rss/home/?rss=G1QFDERJXkJeGVpXXA==" TargetMode="External"/><Relationship Id="rId1737" Type="http://schemas.openxmlformats.org/officeDocument/2006/relationships/hyperlink" Target="http://articlefeeds.nasdaq.com/nasdaq/categories?category=Economy?fmt=xml" TargetMode="External"/><Relationship Id="rId1944" Type="http://schemas.openxmlformats.org/officeDocument/2006/relationships/hyperlink" Target="http://feeds.washingtonpost.com/rss/sports/blogs-columns" TargetMode="External"/><Relationship Id="rId29" Type="http://schemas.openxmlformats.org/officeDocument/2006/relationships/hyperlink" Target="http://rssfeeds.usatoday.com/UsatodaycomCollegeFootball-TopStories" TargetMode="External"/><Relationship Id="rId178" Type="http://schemas.openxmlformats.org/officeDocument/2006/relationships/hyperlink" Target="https://www.huffingtonpost.com/section/crime/feed" TargetMode="External"/><Relationship Id="rId1804" Type="http://schemas.openxmlformats.org/officeDocument/2006/relationships/hyperlink" Target="http://www.joc.com/rssfeed/8979" TargetMode="External"/><Relationship Id="rId385" Type="http://schemas.openxmlformats.org/officeDocument/2006/relationships/hyperlink" Target="https://feed.businesswire.com/rss/home/?rss=G1QFDERJXkJeGVpUWA==" TargetMode="External"/><Relationship Id="rId592" Type="http://schemas.openxmlformats.org/officeDocument/2006/relationships/hyperlink" Target="https://feed.businesswire.com/rss/home/?rss=G1QFDERJXkJeGFNVVQ==" TargetMode="External"/><Relationship Id="rId2066" Type="http://schemas.openxmlformats.org/officeDocument/2006/relationships/hyperlink" Target="http://feeds.reuters.com/reuters/oddlyEnoughNews?fmt=xml" TargetMode="External"/><Relationship Id="rId245" Type="http://schemas.openxmlformats.org/officeDocument/2006/relationships/hyperlink" Target="https://www.huffingtonpost.com/section/parents/feed" TargetMode="External"/><Relationship Id="rId452" Type="http://schemas.openxmlformats.org/officeDocument/2006/relationships/hyperlink" Target="https://feed.businesswire.com/rss/home/?rss=G1QFDERJXkJeGVpWWA==" TargetMode="External"/><Relationship Id="rId897" Type="http://schemas.openxmlformats.org/officeDocument/2006/relationships/hyperlink" Target="https://feed.businesswire.com/rss/home/?rss=G1QFDERJXkJeGVpZVA==" TargetMode="External"/><Relationship Id="rId1082" Type="http://schemas.openxmlformats.org/officeDocument/2006/relationships/hyperlink" Target="https://feed.businesswire.com/rss/home/?rss=G1QFDERJXkJeGVpSWA==" TargetMode="External"/><Relationship Id="rId105" Type="http://schemas.openxmlformats.org/officeDocument/2006/relationships/hyperlink" Target="http://rssfeeds.usatoday.com/UsatodaycomBooks-TopStories" TargetMode="External"/><Relationship Id="rId312" Type="http://schemas.openxmlformats.org/officeDocument/2006/relationships/hyperlink" Target="https://www.huffingtonpost.com/section/healthy-living/feed" TargetMode="External"/><Relationship Id="rId757" Type="http://schemas.openxmlformats.org/officeDocument/2006/relationships/hyperlink" Target="https://feed.businesswire.com/rss/home/?rss=G1QFDERJXkJeGVtXWw==" TargetMode="External"/><Relationship Id="rId964" Type="http://schemas.openxmlformats.org/officeDocument/2006/relationships/hyperlink" Target="https://feed.businesswire.com/rss/home/?rss=G1QFDERJXkJeGVtUWw==" TargetMode="External"/><Relationship Id="rId1387" Type="http://schemas.openxmlformats.org/officeDocument/2006/relationships/hyperlink" Target="https://feed.businesswire.com/rss/home/?rss=G1QFDERJXkJeGVtQXA==" TargetMode="External"/><Relationship Id="rId1594" Type="http://schemas.openxmlformats.org/officeDocument/2006/relationships/hyperlink" Target="http://rss.cnn.com/rss/money_mostpopular.rss?fmt=xml" TargetMode="External"/><Relationship Id="rId93" Type="http://schemas.openxmlformats.org/officeDocument/2006/relationships/hyperlink" Target="http://rssfeeds.usatoday.com/UsatodaycomMovies-TopStories" TargetMode="External"/><Relationship Id="rId617" Type="http://schemas.openxmlformats.org/officeDocument/2006/relationships/hyperlink" Target="https://feed.businesswire.com/rss/home/?rss=G1QFDERJXkJeGFNUWA==" TargetMode="External"/><Relationship Id="rId824" Type="http://schemas.openxmlformats.org/officeDocument/2006/relationships/hyperlink" Target="https://feed.businesswire.com/rss/home/?rss=G1QFDERJXkJeGVpQXg==" TargetMode="External"/><Relationship Id="rId1247" Type="http://schemas.openxmlformats.org/officeDocument/2006/relationships/hyperlink" Target="https://feed.businesswire.com/rss/home/?rss=G1QFDERJXkJeGVtXXA==" TargetMode="External"/><Relationship Id="rId1454" Type="http://schemas.openxmlformats.org/officeDocument/2006/relationships/hyperlink" Target="http://www.joc.com/rssfeed/8875" TargetMode="External"/><Relationship Id="rId1661" Type="http://schemas.openxmlformats.org/officeDocument/2006/relationships/hyperlink" Target="http://www.wsj.com/xml/rss/3_7085.xml" TargetMode="External"/><Relationship Id="rId1899" Type="http://schemas.openxmlformats.org/officeDocument/2006/relationships/hyperlink" Target="http://feeds.washingtonpost.com/rss/rss_erik-wemple" TargetMode="External"/><Relationship Id="rId1107" Type="http://schemas.openxmlformats.org/officeDocument/2006/relationships/hyperlink" Target="https://feed.businesswire.com/rss/home/?rss=G1QFDERJXkJeGVpTXA==" TargetMode="External"/><Relationship Id="rId1314" Type="http://schemas.openxmlformats.org/officeDocument/2006/relationships/hyperlink" Target="http://feed.businesswire.com/rss/home/?rss=G1QFDERJXkJeGVtXWg==" TargetMode="External"/><Relationship Id="rId1521" Type="http://schemas.openxmlformats.org/officeDocument/2006/relationships/hyperlink" Target="http://www.joc.com/rssfeed/8997" TargetMode="External"/><Relationship Id="rId1759" Type="http://schemas.openxmlformats.org/officeDocument/2006/relationships/hyperlink" Target="http://articlefeeds.nasdaq.com/nasdaq/authors?author=ian-wyatt?fmt=xml" TargetMode="External"/><Relationship Id="rId1966" Type="http://schemas.openxmlformats.org/officeDocument/2006/relationships/hyperlink" Target="http://feeds.washingtonpost.com/rss/rss_wizards-insider" TargetMode="External"/><Relationship Id="rId1619" Type="http://schemas.openxmlformats.org/officeDocument/2006/relationships/hyperlink" Target="http://rss.cnn.com/cnnmoneymorningbuzz?fmt=xml" TargetMode="External"/><Relationship Id="rId1826" Type="http://schemas.openxmlformats.org/officeDocument/2006/relationships/hyperlink" Target="http://www.joc.com/rssfeed/8903" TargetMode="External"/><Relationship Id="rId20" Type="http://schemas.openxmlformats.org/officeDocument/2006/relationships/hyperlink" Target="http://rssfeeds.usatoday.com/UsatodaycomSports-TopStories" TargetMode="External"/><Relationship Id="rId2088" Type="http://schemas.openxmlformats.org/officeDocument/2006/relationships/hyperlink" Target="http://feeds.reuters.com/reuters/topNews?fmt=xml" TargetMode="External"/><Relationship Id="rId267" Type="http://schemas.openxmlformats.org/officeDocument/2006/relationships/hyperlink" Target="http://www.joc.com/rssfeed/8995" TargetMode="External"/><Relationship Id="rId474" Type="http://schemas.openxmlformats.org/officeDocument/2006/relationships/hyperlink" Target="https://feed.businesswire.com/rss/home/?rss=G1QFDERJXkJeGVpZXQ==" TargetMode="External"/><Relationship Id="rId127" Type="http://schemas.openxmlformats.org/officeDocument/2006/relationships/hyperlink" Target="http://www.joc.com/rssfeed/8895" TargetMode="External"/><Relationship Id="rId681" Type="http://schemas.openxmlformats.org/officeDocument/2006/relationships/hyperlink" Target="https://feed.businesswire.com/rss/home/?rss=G1QFDERJXkJeGFNXVA==" TargetMode="External"/><Relationship Id="rId779" Type="http://schemas.openxmlformats.org/officeDocument/2006/relationships/hyperlink" Target="https://feed.businesswire.com/rss/home/?rss=G1QFDERJXkJeGVtVXQ==" TargetMode="External"/><Relationship Id="rId986" Type="http://schemas.openxmlformats.org/officeDocument/2006/relationships/hyperlink" Target="https://feed.businesswire.com/rss/home/?rss=G1QFDERJXkJeGVtXXA==" TargetMode="External"/><Relationship Id="rId334" Type="http://schemas.openxmlformats.org/officeDocument/2006/relationships/hyperlink" Target="https://feed.businesswire.com/rss/home/?rss=G1QFDERJXkJeEVlZXw==" TargetMode="External"/><Relationship Id="rId541" Type="http://schemas.openxmlformats.org/officeDocument/2006/relationships/hyperlink" Target="https://feed.businesswire.com/rss/home/?rss=G1QFDERJXkJeGVtVWA==" TargetMode="External"/><Relationship Id="rId639" Type="http://schemas.openxmlformats.org/officeDocument/2006/relationships/hyperlink" Target="https://feed.businesswire.com/rss/home/?rss=G1QFDERJXkJeEFpRVQ==" TargetMode="External"/><Relationship Id="rId1171" Type="http://schemas.openxmlformats.org/officeDocument/2006/relationships/hyperlink" Target="https://feed.businesswire.com/rss/home/?rss=G1QFDERJXkJeEFtTXQ==" TargetMode="External"/><Relationship Id="rId1269" Type="http://schemas.openxmlformats.org/officeDocument/2006/relationships/hyperlink" Target="http://feed.businesswire.com/rss/home/?rss=G1QFDERJXkJeEFtRXA==" TargetMode="External"/><Relationship Id="rId1476" Type="http://schemas.openxmlformats.org/officeDocument/2006/relationships/hyperlink" Target="http://www.joc.com/rssfeed/10598" TargetMode="External"/><Relationship Id="rId2015" Type="http://schemas.openxmlformats.org/officeDocument/2006/relationships/hyperlink" Target="http://feeds.washingtonpost.com/rss/rss_going-out-gurus" TargetMode="External"/><Relationship Id="rId401" Type="http://schemas.openxmlformats.org/officeDocument/2006/relationships/hyperlink" Target="https://feed.businesswire.com/rss/home/?rss=G1QFDERJXkJeGVpXXg==" TargetMode="External"/><Relationship Id="rId846" Type="http://schemas.openxmlformats.org/officeDocument/2006/relationships/hyperlink" Target="https://feed.businesswire.com/rss/home/?rss=G1QFDERJXkJeGVpTXA==" TargetMode="External"/><Relationship Id="rId1031" Type="http://schemas.openxmlformats.org/officeDocument/2006/relationships/hyperlink" Target="https://feed.businesswire.com/rss/home/?rss=G1QFDERJXkJeGFNZVA==" TargetMode="External"/><Relationship Id="rId1129" Type="http://schemas.openxmlformats.org/officeDocument/2006/relationships/hyperlink" Target="https://feed.businesswire.com/rss/home/?rss=G1QFDERJXkJeGVtQXQ==" TargetMode="External"/><Relationship Id="rId1683" Type="http://schemas.openxmlformats.org/officeDocument/2006/relationships/hyperlink" Target="http://articlefeeds.nasdaq.com/nasdaq/categories?category=Commodities?fmt=xml" TargetMode="External"/><Relationship Id="rId1890" Type="http://schemas.openxmlformats.org/officeDocument/2006/relationships/hyperlink" Target="http://feeds.washingtonpost.com/rss/rss_all-opinions-are-local" TargetMode="External"/><Relationship Id="rId1988" Type="http://schemas.openxmlformats.org/officeDocument/2006/relationships/hyperlink" Target="http://feeds.washingtonpost.com/rss/business" TargetMode="External"/><Relationship Id="rId706" Type="http://schemas.openxmlformats.org/officeDocument/2006/relationships/hyperlink" Target="https://feed.businesswire.com/rss/home/?rss=G1QFDERJXkJeGFNWWA==" TargetMode="External"/><Relationship Id="rId913" Type="http://schemas.openxmlformats.org/officeDocument/2006/relationships/hyperlink" Target="https://feed.businesswire.com/rss/home/?rss=G1QFDERJXkJeGVpYXg==" TargetMode="External"/><Relationship Id="rId1336" Type="http://schemas.openxmlformats.org/officeDocument/2006/relationships/hyperlink" Target="http://feed.businesswire.com/rss/home/?rss=G1QFDERJXkJeEFtRVQ==" TargetMode="External"/><Relationship Id="rId1543" Type="http://schemas.openxmlformats.org/officeDocument/2006/relationships/hyperlink" Target="http://feed.businesswire.com/rss/home/?rss=G1QFDERJXkJeGVtWWw==" TargetMode="External"/><Relationship Id="rId1750" Type="http://schemas.openxmlformats.org/officeDocument/2006/relationships/hyperlink" Target="http://articlefeeds.nasdaq.com/nasdaq/authors?author=steven-hansen?fmt=xml" TargetMode="External"/><Relationship Id="rId42" Type="http://schemas.openxmlformats.org/officeDocument/2006/relationships/hyperlink" Target="http://rssfeeds.usatoday.com/UsatodaycomGolf-TopStories" TargetMode="External"/><Relationship Id="rId1403" Type="http://schemas.openxmlformats.org/officeDocument/2006/relationships/hyperlink" Target="https://feed.businesswire.com/rss/home/?rss=G1QFDERJXkJeEFxXVA==" TargetMode="External"/><Relationship Id="rId1610" Type="http://schemas.openxmlformats.org/officeDocument/2006/relationships/hyperlink" Target="http://rss.cnn.com/rss/money_video_business.rss?fmt=xml" TargetMode="External"/><Relationship Id="rId1848" Type="http://schemas.openxmlformats.org/officeDocument/2006/relationships/hyperlink" Target="http://www.joc.com/rssfeed/8887" TargetMode="External"/><Relationship Id="rId191" Type="http://schemas.openxmlformats.org/officeDocument/2006/relationships/hyperlink" Target="http://www.joc.com/rssfeed/8881" TargetMode="External"/><Relationship Id="rId1708" Type="http://schemas.openxmlformats.org/officeDocument/2006/relationships/hyperlink" Target="http://articlefeeds.nasdaq.com/nasdaq/categories?category=Banking+and+Loans?fmt=xml" TargetMode="External"/><Relationship Id="rId1915" Type="http://schemas.openxmlformats.org/officeDocument/2006/relationships/hyperlink" Target="http://feeds.washingtonpost.com/rss/rss_tom-toles" TargetMode="External"/><Relationship Id="rId289" Type="http://schemas.openxmlformats.org/officeDocument/2006/relationships/hyperlink" Target="https://www.huffingtonpost.com/section/teen/feed" TargetMode="External"/><Relationship Id="rId496" Type="http://schemas.openxmlformats.org/officeDocument/2006/relationships/hyperlink" Target="https://feed.businesswire.com/rss/home/?rss=G1QFDERJXkJeGVtSWg==" TargetMode="External"/><Relationship Id="rId149" Type="http://schemas.openxmlformats.org/officeDocument/2006/relationships/hyperlink" Target="https://www.huffingtonpost.com/section/asian-voices/feed" TargetMode="External"/><Relationship Id="rId356" Type="http://schemas.openxmlformats.org/officeDocument/2006/relationships/hyperlink" Target="https://feed.businesswire.com/rss/home/?rss=G1QFDERJXkJeGFNRXA==" TargetMode="External"/><Relationship Id="rId563" Type="http://schemas.openxmlformats.org/officeDocument/2006/relationships/hyperlink" Target="http://articlefeeds.nasdaq.com/nasdaq/authors?author=ted-allrich?fmt=xml" TargetMode="External"/><Relationship Id="rId770" Type="http://schemas.openxmlformats.org/officeDocument/2006/relationships/hyperlink" Target="https://feed.businesswire.com/rss/home/?rss=G1QFDERJXkJeGFNZVA==" TargetMode="External"/><Relationship Id="rId1193" Type="http://schemas.openxmlformats.org/officeDocument/2006/relationships/hyperlink" Target="https://feed.businesswire.com/rss/home/?rss=G1QFDERJXkJeGVtTVQ==" TargetMode="External"/><Relationship Id="rId2037" Type="http://schemas.openxmlformats.org/officeDocument/2006/relationships/hyperlink" Target="http://feeds2.feedburner.com/PoliticRss?fmt=xml" TargetMode="External"/><Relationship Id="rId216" Type="http://schemas.openxmlformats.org/officeDocument/2006/relationships/hyperlink" Target="https://www.huffingtonpost.com/section/huffpost-personal/feed" TargetMode="External"/><Relationship Id="rId423" Type="http://schemas.openxmlformats.org/officeDocument/2006/relationships/hyperlink" Target="http://feeds.bizjournals.com/industry_2?fmt=xml" TargetMode="External"/><Relationship Id="rId868" Type="http://schemas.openxmlformats.org/officeDocument/2006/relationships/hyperlink" Target="https://feed.businesswire.com/rss/home/?rss=G1QFDERJXkJeGVpTVA==" TargetMode="External"/><Relationship Id="rId1053" Type="http://schemas.openxmlformats.org/officeDocument/2006/relationships/hyperlink" Target="https://feed.businesswire.com/rss/home/?rss=G1QFDERJXkJeGFNVXw==" TargetMode="External"/><Relationship Id="rId1260" Type="http://schemas.openxmlformats.org/officeDocument/2006/relationships/hyperlink" Target="http://feed.businesswire.com/rss/home/?rss=G1QFDERJXkJeEF9YXA==" TargetMode="External"/><Relationship Id="rId1498" Type="http://schemas.openxmlformats.org/officeDocument/2006/relationships/hyperlink" Target="http://www.joc.com/rssfeed/10599" TargetMode="External"/><Relationship Id="rId2104" Type="http://schemas.openxmlformats.org/officeDocument/2006/relationships/hyperlink" Target="http://feeds.reuters.com/ReutersPictures?fmt=xml" TargetMode="External"/><Relationship Id="rId630" Type="http://schemas.openxmlformats.org/officeDocument/2006/relationships/hyperlink" Target="https://feed.businesswire.com/rss/home/?rss=G1QFDERJXkJeEFtRXA==" TargetMode="External"/><Relationship Id="rId728" Type="http://schemas.openxmlformats.org/officeDocument/2006/relationships/hyperlink" Target="https://feed.businesswire.com/rss/home/?rss=G1QFDERJXkJeGFNZXQ==" TargetMode="External"/><Relationship Id="rId935" Type="http://schemas.openxmlformats.org/officeDocument/2006/relationships/hyperlink" Target="https://feed.businesswire.com/rss/home/?rss=G1QFDERJXkJeGFNXWg==" TargetMode="External"/><Relationship Id="rId1358" Type="http://schemas.openxmlformats.org/officeDocument/2006/relationships/hyperlink" Target="http://www.joc.com/rssfeed/8904" TargetMode="External"/><Relationship Id="rId1565" Type="http://schemas.openxmlformats.org/officeDocument/2006/relationships/hyperlink" Target="http://www.startribune.com/politics/index.rss2" TargetMode="External"/><Relationship Id="rId1772" Type="http://schemas.openxmlformats.org/officeDocument/2006/relationships/hyperlink" Target="http://www.joc.com/rssfeed/8876" TargetMode="External"/><Relationship Id="rId64" Type="http://schemas.openxmlformats.org/officeDocument/2006/relationships/hyperlink" Target="http://rssfeeds.usatoday.com/UsatodayTennis-TopStories" TargetMode="External"/><Relationship Id="rId1120" Type="http://schemas.openxmlformats.org/officeDocument/2006/relationships/hyperlink" Target="https://feed.businesswire.com/rss/home/?rss=G1QFDERJXkJeGVtRVQ==" TargetMode="External"/><Relationship Id="rId1218" Type="http://schemas.openxmlformats.org/officeDocument/2006/relationships/hyperlink" Target="http://feed.businesswire.com/rss/home/?rss=G1QFDERJXkJeGVtYXw==" TargetMode="External"/><Relationship Id="rId1425" Type="http://schemas.openxmlformats.org/officeDocument/2006/relationships/hyperlink" Target="http://www.joc.com/rssfeed/8936" TargetMode="External"/><Relationship Id="rId1632" Type="http://schemas.openxmlformats.org/officeDocument/2006/relationships/hyperlink" Target="http://rss.cnn.com/rss/money_funds.rss?fmt=xml" TargetMode="External"/><Relationship Id="rId1937" Type="http://schemas.openxmlformats.org/officeDocument/2006/relationships/hyperlink" Target="http://feeds.washingtonpost.com/rss/national/inspired-life" TargetMode="External"/><Relationship Id="rId280" Type="http://schemas.openxmlformats.org/officeDocument/2006/relationships/hyperlink" Target="https://www.huffingtonpost.com/section/tv/feed" TargetMode="External"/><Relationship Id="rId140" Type="http://schemas.openxmlformats.org/officeDocument/2006/relationships/hyperlink" Target="http://rssfeeds.usatoday.com/TP-TheCruiseLog" TargetMode="External"/><Relationship Id="rId378" Type="http://schemas.openxmlformats.org/officeDocument/2006/relationships/hyperlink" Target="https://feed.businesswire.com/rss/home/?rss=G1QFDERJXkJeEFpRVQ==" TargetMode="External"/><Relationship Id="rId585" Type="http://schemas.openxmlformats.org/officeDocument/2006/relationships/hyperlink" Target="https://feed.businesswire.com/rss/home/?rss=G1QFDERJXkJeGFNVWg==" TargetMode="External"/><Relationship Id="rId792" Type="http://schemas.openxmlformats.org/officeDocument/2006/relationships/hyperlink" Target="https://feed.businesswire.com/rss/home/?rss=G1QFDERJXkJeGFNQVQ==" TargetMode="External"/><Relationship Id="rId2059" Type="http://schemas.openxmlformats.org/officeDocument/2006/relationships/hyperlink" Target="http://feeds.reuters.com/reuters/lifestyle?fmt=xml" TargetMode="External"/><Relationship Id="rId6" Type="http://schemas.openxmlformats.org/officeDocument/2006/relationships/hyperlink" Target="http://rssfeeds.usatoday.com/UsatodaycomNation-TopStories" TargetMode="External"/><Relationship Id="rId238" Type="http://schemas.openxmlformats.org/officeDocument/2006/relationships/hyperlink" Target="https://www.huffingtonpost.com/section/own/feed" TargetMode="External"/><Relationship Id="rId445" Type="http://schemas.openxmlformats.org/officeDocument/2006/relationships/hyperlink" Target="https://feed.businesswire.com/rss/home/?rss=G1QFDERJXkJeGVpWWQ==" TargetMode="External"/><Relationship Id="rId652" Type="http://schemas.openxmlformats.org/officeDocument/2006/relationships/hyperlink" Target="https://feed.businesswire.com/rss/home/?rss=G1QFDERJXkJeGFNXXw==" TargetMode="External"/><Relationship Id="rId1075" Type="http://schemas.openxmlformats.org/officeDocument/2006/relationships/hyperlink" Target="https://feed.businesswire.com/rss/home/?rss=G1QFDERJXkJeGFNTWA==" TargetMode="External"/><Relationship Id="rId1282" Type="http://schemas.openxmlformats.org/officeDocument/2006/relationships/hyperlink" Target="http://feed.businesswire.com/rss/home/?rss=G1QFDERJXkJeGVtWWw==" TargetMode="External"/><Relationship Id="rId305" Type="http://schemas.openxmlformats.org/officeDocument/2006/relationships/hyperlink" Target="https://www.huffingtonpost.com/section/weddings/feed" TargetMode="External"/><Relationship Id="rId512" Type="http://schemas.openxmlformats.org/officeDocument/2006/relationships/hyperlink" Target="https://feed.businesswire.com/rss/home/?rss=G1QFDERJXkJeGVpZWQ==" TargetMode="External"/><Relationship Id="rId957" Type="http://schemas.openxmlformats.org/officeDocument/2006/relationships/hyperlink" Target="https://feed.businesswire.com/rss/home/?rss=G1QFDERJXkJeGVtUWQ==" TargetMode="External"/><Relationship Id="rId1142" Type="http://schemas.openxmlformats.org/officeDocument/2006/relationships/hyperlink" Target="https://feed.businesswire.com/rss/home/?rss=G1QFDERJXkJeEFxXVA==" TargetMode="External"/><Relationship Id="rId1587" Type="http://schemas.openxmlformats.org/officeDocument/2006/relationships/hyperlink" Target="http://feed.businesswire.com/rss/home/?rss=G1QFDERJXkJeGVtWXA==" TargetMode="External"/><Relationship Id="rId1794" Type="http://schemas.openxmlformats.org/officeDocument/2006/relationships/hyperlink" Target="http://www.joc.com/rssfeed/8919" TargetMode="External"/><Relationship Id="rId86" Type="http://schemas.openxmlformats.org/officeDocument/2006/relationships/hyperlink" Target="http://rssfeeds.usatoday.com/toppeople" TargetMode="External"/><Relationship Id="rId817" Type="http://schemas.openxmlformats.org/officeDocument/2006/relationships/hyperlink" Target="https://feed.businesswire.com/rss/home/?rss=G1QFDERJXkJeGFNTWw==" TargetMode="External"/><Relationship Id="rId1002" Type="http://schemas.openxmlformats.org/officeDocument/2006/relationships/hyperlink" Target="https://feed.businesswire.com/rss/home/?rss=G1QFDERJXkJeGFNQWA==" TargetMode="External"/><Relationship Id="rId1447" Type="http://schemas.openxmlformats.org/officeDocument/2006/relationships/hyperlink" Target="https://feed.businesswire.com/rss/home/?rss=G1QFDERJXkJeGVtTWQ==" TargetMode="External"/><Relationship Id="rId1654" Type="http://schemas.openxmlformats.org/officeDocument/2006/relationships/hyperlink" Target="http://rss.cnn.com/rss/money_smbusiness.rss?fmt=xml" TargetMode="External"/><Relationship Id="rId1861" Type="http://schemas.openxmlformats.org/officeDocument/2006/relationships/hyperlink" Target="http://www.joc.com/rssfeed/8931" TargetMode="External"/><Relationship Id="rId1307" Type="http://schemas.openxmlformats.org/officeDocument/2006/relationships/hyperlink" Target="https://feed.businesswire.com/rss/home/?rss=G1QFDERJXkJeGFNSWA==" TargetMode="External"/><Relationship Id="rId1514" Type="http://schemas.openxmlformats.org/officeDocument/2006/relationships/hyperlink" Target="http://www.joc.com/rssfeed/10600" TargetMode="External"/><Relationship Id="rId1721" Type="http://schemas.openxmlformats.org/officeDocument/2006/relationships/hyperlink" Target="http://articlefeeds.nasdaq.com/nasdaq/categories?category=Real+Estate?fmt=xml" TargetMode="External"/><Relationship Id="rId1959" Type="http://schemas.openxmlformats.org/officeDocument/2006/relationships/hyperlink" Target="http://feeds.washingtonpost.com/rss/rss_soccer-insider" TargetMode="External"/><Relationship Id="rId13" Type="http://schemas.openxmlformats.org/officeDocument/2006/relationships/hyperlink" Target="http://rssfeeds.usatoday.com/UsatodaycomWorld-TopStories" TargetMode="External"/><Relationship Id="rId1819" Type="http://schemas.openxmlformats.org/officeDocument/2006/relationships/hyperlink" Target="http://www.joc.com/rssfeed/8981" TargetMode="External"/><Relationship Id="rId162" Type="http://schemas.openxmlformats.org/officeDocument/2006/relationships/hyperlink" Target="https://www.huffingtonpost.com/section/business/feed" TargetMode="External"/><Relationship Id="rId467" Type="http://schemas.openxmlformats.org/officeDocument/2006/relationships/hyperlink" Target="http://articlefeeds.nasdaq.com/nasdaq/categories?category=Basics?fmt=xml" TargetMode="External"/><Relationship Id="rId1097" Type="http://schemas.openxmlformats.org/officeDocument/2006/relationships/hyperlink" Target="https://feed.businesswire.com/rss/home/?rss=G1QFDERJXkJeGVpSVA==" TargetMode="External"/><Relationship Id="rId2050" Type="http://schemas.openxmlformats.org/officeDocument/2006/relationships/hyperlink" Target="http://feeds.reuters.com/reuters/entertainment?fmt=xml" TargetMode="External"/><Relationship Id="rId674" Type="http://schemas.openxmlformats.org/officeDocument/2006/relationships/hyperlink" Target="https://feed.businesswire.com/rss/home/?rss=G1QFDERJXkJeGFNXWg==" TargetMode="External"/><Relationship Id="rId881" Type="http://schemas.openxmlformats.org/officeDocument/2006/relationships/hyperlink" Target="https://feed.businesswire.com/rss/home/?rss=G1QFDERJXkJeGVpZWw==" TargetMode="External"/><Relationship Id="rId979" Type="http://schemas.openxmlformats.org/officeDocument/2006/relationships/hyperlink" Target="https://feed.businesswire.com/rss/home/?rss=G1QFDERJXkJeGFNWVA==" TargetMode="External"/><Relationship Id="rId327" Type="http://schemas.openxmlformats.org/officeDocument/2006/relationships/hyperlink" Target="http://www.joc.com/rssfeed/10610" TargetMode="External"/><Relationship Id="rId534" Type="http://schemas.openxmlformats.org/officeDocument/2006/relationships/hyperlink" Target="https://feed.businesswire.com/rss/home/?rss=G1QFDERJXkJeGVtVXg==" TargetMode="External"/><Relationship Id="rId741" Type="http://schemas.openxmlformats.org/officeDocument/2006/relationships/hyperlink" Target="https://feed.businesswire.com/rss/home/?rss=G1QFDERJXkJeGFNZXg==" TargetMode="External"/><Relationship Id="rId839" Type="http://schemas.openxmlformats.org/officeDocument/2006/relationships/hyperlink" Target="https://feed.businesswire.com/rss/home/?rss=G1QFDERJXkJeGFNVWQ==" TargetMode="External"/><Relationship Id="rId1164" Type="http://schemas.openxmlformats.org/officeDocument/2006/relationships/hyperlink" Target="https://feed.businesswire.com/rss/home/?rss=G1QFDERJXkJeGVtTXA==" TargetMode="External"/><Relationship Id="rId1371" Type="http://schemas.openxmlformats.org/officeDocument/2006/relationships/hyperlink" Target="https://feed.businesswire.com/rss/home/?rss=G1QFDERJXkJeGVtRWA==" TargetMode="External"/><Relationship Id="rId1469" Type="http://schemas.openxmlformats.org/officeDocument/2006/relationships/hyperlink" Target="http://www.joc.com/rssfeed/8976" TargetMode="External"/><Relationship Id="rId2008" Type="http://schemas.openxmlformats.org/officeDocument/2006/relationships/hyperlink" Target="http://feeds.washingtonpost.com/rss/entertainment" TargetMode="External"/><Relationship Id="rId601" Type="http://schemas.openxmlformats.org/officeDocument/2006/relationships/hyperlink" Target="https://feed.businesswire.com/rss/home/?rss=G1QFDERJXkJeGFNUXQ==" TargetMode="External"/><Relationship Id="rId1024" Type="http://schemas.openxmlformats.org/officeDocument/2006/relationships/hyperlink" Target="https://feed.businesswire.com/rss/home/?rss=G1QFDERJXkJeGFNTVQ==" TargetMode="External"/><Relationship Id="rId1231" Type="http://schemas.openxmlformats.org/officeDocument/2006/relationships/hyperlink" Target="https://feed.businesswire.com/rss/home/?rss=G1QFDERJXkJeGVtUWg==" TargetMode="External"/><Relationship Id="rId1676" Type="http://schemas.openxmlformats.org/officeDocument/2006/relationships/hyperlink" Target="http://articlefeeds.nasdaq.com/nasdaq/categories?category=Basics?fmt=xml" TargetMode="External"/><Relationship Id="rId1883" Type="http://schemas.openxmlformats.org/officeDocument/2006/relationships/hyperlink" Target="http://feeds.washingtonpost.com/rss/opinions" TargetMode="External"/><Relationship Id="rId906" Type="http://schemas.openxmlformats.org/officeDocument/2006/relationships/hyperlink" Target="https://feed.businesswire.com/rss/home/?rss=G1QFDERJXkJeGVpYXw==" TargetMode="External"/><Relationship Id="rId1329" Type="http://schemas.openxmlformats.org/officeDocument/2006/relationships/hyperlink" Target="http://feed.businesswire.com/rss/home/?rss=G1QFDERJXkJeGVtWXw==" TargetMode="External"/><Relationship Id="rId1536" Type="http://schemas.openxmlformats.org/officeDocument/2006/relationships/hyperlink" Target="http://www.joc.com/rssfeed/10604" TargetMode="External"/><Relationship Id="rId1743" Type="http://schemas.openxmlformats.org/officeDocument/2006/relationships/hyperlink" Target="http://articlefeeds.nasdaq.com/nasdaq/categories?category=Travel+and+Lifestyle?fmt=xml" TargetMode="External"/><Relationship Id="rId1950" Type="http://schemas.openxmlformats.org/officeDocument/2006/relationships/hyperlink" Target="http://feeds.washingtonpost.com/rss/rss_dc-sports-bog" TargetMode="External"/><Relationship Id="rId35" Type="http://schemas.openxmlformats.org/officeDocument/2006/relationships/hyperlink" Target="http://www.joc.com/rssfeed/8900" TargetMode="External"/><Relationship Id="rId1603" Type="http://schemas.openxmlformats.org/officeDocument/2006/relationships/hyperlink" Target="http://feed.businesswire.com/rss/home/?rss=G1QFDERJXkJeEFxXVA==" TargetMode="External"/><Relationship Id="rId1810" Type="http://schemas.openxmlformats.org/officeDocument/2006/relationships/hyperlink" Target="http://www.joc.com/rssfeed/8901" TargetMode="External"/><Relationship Id="rId184" Type="http://schemas.openxmlformats.org/officeDocument/2006/relationships/hyperlink" Target="https://www.huffingtonpost.com/section/divorce/feed" TargetMode="External"/><Relationship Id="rId391" Type="http://schemas.openxmlformats.org/officeDocument/2006/relationships/hyperlink" Target="https://www.fool.com/a/feeds/foolwatch?format=rss2&amp;id=foolwatch&amp;apikey=foolwatch-feed" TargetMode="External"/><Relationship Id="rId1908" Type="http://schemas.openxmlformats.org/officeDocument/2006/relationships/hyperlink" Target="http://feeds.washingtonpost.com/rss/rss_post-everything" TargetMode="External"/><Relationship Id="rId2072" Type="http://schemas.openxmlformats.org/officeDocument/2006/relationships/hyperlink" Target="http://feeds.reuters.com/reuters/peopleNews?fmt=xml" TargetMode="External"/><Relationship Id="rId251" Type="http://schemas.openxmlformats.org/officeDocument/2006/relationships/hyperlink" Target="http://www.joc.com/rssfeed/8976" TargetMode="External"/><Relationship Id="rId489" Type="http://schemas.openxmlformats.org/officeDocument/2006/relationships/hyperlink" Target="https://feed.businesswire.com/rss/home/?rss=G1QFDERJXkJeGVtSWA==" TargetMode="External"/><Relationship Id="rId696" Type="http://schemas.openxmlformats.org/officeDocument/2006/relationships/hyperlink" Target="https://feed.businesswire.com/rss/home/?rss=G1QFDERJXkJeGFNWXg==" TargetMode="External"/><Relationship Id="rId349" Type="http://schemas.openxmlformats.org/officeDocument/2006/relationships/hyperlink" Target="https://feed.businesswire.com/rss/home/?rss=G1QFDERJXkJeGFJYVA==" TargetMode="External"/><Relationship Id="rId556" Type="http://schemas.openxmlformats.org/officeDocument/2006/relationships/hyperlink" Target="https://feed.businesswire.com/rss/home/?rss=G1QFDERJXkJeGFNSWg==" TargetMode="External"/><Relationship Id="rId763" Type="http://schemas.openxmlformats.org/officeDocument/2006/relationships/hyperlink" Target="https://feed.businesswire.com/rss/home/?rss=G1QFDERJXkJeGVtSVQ==" TargetMode="External"/><Relationship Id="rId1186" Type="http://schemas.openxmlformats.org/officeDocument/2006/relationships/hyperlink" Target="https://feed.businesswire.com/rss/home/?rss=G1QFDERJXkJeGVtTWQ==" TargetMode="External"/><Relationship Id="rId1393" Type="http://schemas.openxmlformats.org/officeDocument/2006/relationships/hyperlink" Target="http://www.joc.com/rssfeed/8988" TargetMode="External"/><Relationship Id="rId111" Type="http://schemas.openxmlformats.org/officeDocument/2006/relationships/hyperlink" Target="http://www.joc.com/rssfeed/8991" TargetMode="External"/><Relationship Id="rId209" Type="http://schemas.openxmlformats.org/officeDocument/2006/relationships/hyperlink" Target="https://www.huffingtonpost.com/section/huffpost-home/feed" TargetMode="External"/><Relationship Id="rId416" Type="http://schemas.openxmlformats.org/officeDocument/2006/relationships/hyperlink" Target="https://feed.businesswire.com/rss/home/?rss=G1QFDERJXkJeGVpXWw==" TargetMode="External"/><Relationship Id="rId970" Type="http://schemas.openxmlformats.org/officeDocument/2006/relationships/hyperlink" Target="https://feed.businesswire.com/rss/home/?rss=G1QFDERJXkJeGVtUWg==" TargetMode="External"/><Relationship Id="rId1046" Type="http://schemas.openxmlformats.org/officeDocument/2006/relationships/hyperlink" Target="https://feed.businesswire.com/rss/home/?rss=G1QFDERJXkJeGFNSWA==" TargetMode="External"/><Relationship Id="rId1253" Type="http://schemas.openxmlformats.org/officeDocument/2006/relationships/hyperlink" Target="http://feed.businesswire.com/rss/home/?rss=G1QFDERJXkJeGVtWXQ==" TargetMode="External"/><Relationship Id="rId1698" Type="http://schemas.openxmlformats.org/officeDocument/2006/relationships/hyperlink" Target="http://articlefeeds.nasdaq.com/nasdaq/categories?category=Investing+Ideas?fmt=xml" TargetMode="External"/><Relationship Id="rId623" Type="http://schemas.openxmlformats.org/officeDocument/2006/relationships/hyperlink" Target="https://feed.businesswire.com/rss/home/?rss=G1QFDERJXkJeGVpUXw==" TargetMode="External"/><Relationship Id="rId830" Type="http://schemas.openxmlformats.org/officeDocument/2006/relationships/hyperlink" Target="https://feed.businesswire.com/rss/home/?rss=G1QFDERJXkJeGVpQWQ==" TargetMode="External"/><Relationship Id="rId928" Type="http://schemas.openxmlformats.org/officeDocument/2006/relationships/hyperlink" Target="https://feed.businesswire.com/rss/home/?rss=G1QFDERJXkJeGVpYWg==" TargetMode="External"/><Relationship Id="rId1460" Type="http://schemas.openxmlformats.org/officeDocument/2006/relationships/hyperlink" Target="http://www.joc.com/rssfeed/8946" TargetMode="External"/><Relationship Id="rId1558" Type="http://schemas.openxmlformats.org/officeDocument/2006/relationships/hyperlink" Target="http://www.startribune.com/sports/index.rss2" TargetMode="External"/><Relationship Id="rId1765" Type="http://schemas.openxmlformats.org/officeDocument/2006/relationships/hyperlink" Target="https://feeds.feedburner.com/NasdaqGovernanceClearinghouse?fmt=xml" TargetMode="External"/><Relationship Id="rId57" Type="http://schemas.openxmlformats.org/officeDocument/2006/relationships/hyperlink" Target="http://rssfeeds.usatoday.com/UsatodaycomSoccer-TopStories" TargetMode="External"/><Relationship Id="rId1113" Type="http://schemas.openxmlformats.org/officeDocument/2006/relationships/hyperlink" Target="https://feed.businesswire.com/rss/home/?rss=G1QFDERJXkJeGVtRWg==" TargetMode="External"/><Relationship Id="rId1320" Type="http://schemas.openxmlformats.org/officeDocument/2006/relationships/hyperlink" Target="http://feed.businesswire.com/rss/home/?rss=G1QFDERJXkJeGVtXVA==" TargetMode="External"/><Relationship Id="rId1418" Type="http://schemas.openxmlformats.org/officeDocument/2006/relationships/hyperlink" Target="http://www.joc.com/rssfeed/10595" TargetMode="External"/><Relationship Id="rId1972" Type="http://schemas.openxmlformats.org/officeDocument/2006/relationships/hyperlink" Target="http://feeds.washingtonpost.com/rss/rss_checkpoint" TargetMode="External"/><Relationship Id="rId1625" Type="http://schemas.openxmlformats.org/officeDocument/2006/relationships/hyperlink" Target="http://rss.cnn.com/rss/money_pf.rss?fmt=xml" TargetMode="External"/><Relationship Id="rId1832" Type="http://schemas.openxmlformats.org/officeDocument/2006/relationships/hyperlink" Target="http://www.joc.com/rssfeed/8888" TargetMode="External"/><Relationship Id="rId2094" Type="http://schemas.openxmlformats.org/officeDocument/2006/relationships/hyperlink" Target="http://feeds.reuters.com/Reuters/worldNews?fmt=xml" TargetMode="External"/><Relationship Id="rId273" Type="http://schemas.openxmlformats.org/officeDocument/2006/relationships/hyperlink" Target="https://www.huffingtonpost.com/section/sports/feed" TargetMode="External"/><Relationship Id="rId480" Type="http://schemas.openxmlformats.org/officeDocument/2006/relationships/hyperlink" Target="https://feed.businesswire.com/rss/home/?rss=G1QFDERJXkJeGVtSXg==" TargetMode="External"/><Relationship Id="rId701" Type="http://schemas.openxmlformats.org/officeDocument/2006/relationships/hyperlink" Target="https://feed.businesswire.com/rss/home/?rss=G1QFDERJXkJeGFNWWQ==" TargetMode="External"/><Relationship Id="rId939" Type="http://schemas.openxmlformats.org/officeDocument/2006/relationships/hyperlink" Target="https://feed.businesswire.com/rss/home/?rss=G1QFDERJXkJeGFNXVQ==" TargetMode="External"/><Relationship Id="rId1124" Type="http://schemas.openxmlformats.org/officeDocument/2006/relationships/hyperlink" Target="https://feed.businesswire.com/rss/home/?rss=G1QFDERJXkJeGVtQXA==" TargetMode="External"/><Relationship Id="rId1331" Type="http://schemas.openxmlformats.org/officeDocument/2006/relationships/hyperlink" Target="https://feed.businesswire.com/rss/home/?rss=G1QFDERJXkJeGVpSXw==" TargetMode="External"/><Relationship Id="rId1776" Type="http://schemas.openxmlformats.org/officeDocument/2006/relationships/hyperlink" Target="http://www.joc.com/rssfeed/8886" TargetMode="External"/><Relationship Id="rId1983" Type="http://schemas.openxmlformats.org/officeDocument/2006/relationships/hyperlink" Target="http://feeds.washingtonpost.com/rss/world" TargetMode="External"/><Relationship Id="rId68" Type="http://schemas.openxmlformats.org/officeDocument/2006/relationships/hyperlink" Target="http://rssfeeds.usatoday.com/UsatodayCycling-TopStories" TargetMode="External"/><Relationship Id="rId133" Type="http://schemas.openxmlformats.org/officeDocument/2006/relationships/hyperlink" Target="http://rssfeeds.usatoday.com/UsatodayTravel-Destinations" TargetMode="External"/><Relationship Id="rId340" Type="http://schemas.openxmlformats.org/officeDocument/2006/relationships/hyperlink" Target="https://feed.businesswire.com/rss/home/?rss=G1QFDERJXkJeGFJYWg==" TargetMode="External"/><Relationship Id="rId578" Type="http://schemas.openxmlformats.org/officeDocument/2006/relationships/hyperlink" Target="https://feed.businesswire.com/rss/home/?rss=G1QFDERJXkJeGFNVWQ==" TargetMode="External"/><Relationship Id="rId785" Type="http://schemas.openxmlformats.org/officeDocument/2006/relationships/hyperlink" Target="https://feed.businesswire.com/rss/home/?rss=G1QFDERJXkJeGFNYXg==" TargetMode="External"/><Relationship Id="rId992" Type="http://schemas.openxmlformats.org/officeDocument/2006/relationships/hyperlink" Target="https://feed.businesswire.com/rss/home/?rss=G1QFDERJXkJeGVtXXg==" TargetMode="External"/><Relationship Id="rId1429" Type="http://schemas.openxmlformats.org/officeDocument/2006/relationships/hyperlink" Target="http://www.joc.com/rssfeed/8943" TargetMode="External"/><Relationship Id="rId1636" Type="http://schemas.openxmlformats.org/officeDocument/2006/relationships/hyperlink" Target="http://rss.cnn.com/rss/money_pf_insurance.rss?fmt=xml" TargetMode="External"/><Relationship Id="rId1843" Type="http://schemas.openxmlformats.org/officeDocument/2006/relationships/hyperlink" Target="http://www.joc.com/rssfeed/8929" TargetMode="External"/><Relationship Id="rId2021" Type="http://schemas.openxmlformats.org/officeDocument/2006/relationships/hyperlink" Target="http://feeds2.feedburner.com/InvestingRss?fmt=xml" TargetMode="External"/><Relationship Id="rId200" Type="http://schemas.openxmlformats.org/officeDocument/2006/relationships/hyperlink" Target="https://www.huffingtonpost.com/section/taste/feed" TargetMode="External"/><Relationship Id="rId438" Type="http://schemas.openxmlformats.org/officeDocument/2006/relationships/hyperlink" Target="https://feed.businesswire.com/rss/home/?rss=G1QFDERJXkJeGVpWXA==" TargetMode="External"/><Relationship Id="rId645" Type="http://schemas.openxmlformats.org/officeDocument/2006/relationships/hyperlink" Target="https://feed.businesswire.com/rss/home/?rss=G1QFDERJXkJeGFNXXQ==" TargetMode="External"/><Relationship Id="rId852" Type="http://schemas.openxmlformats.org/officeDocument/2006/relationships/hyperlink" Target="https://feed.businesswire.com/rss/home/?rss=G1QFDERJXkJeGVpTWQ==" TargetMode="External"/><Relationship Id="rId1068" Type="http://schemas.openxmlformats.org/officeDocument/2006/relationships/hyperlink" Target="https://feed.businesswire.com/rss/home/?rss=G1QFDERJXkJeGVpSXw==" TargetMode="External"/><Relationship Id="rId1275" Type="http://schemas.openxmlformats.org/officeDocument/2006/relationships/hyperlink" Target="https://feed.businesswire.com/rss/home/?rss=G1QFDERJXkJeGFNQVA==" TargetMode="External"/><Relationship Id="rId1482" Type="http://schemas.openxmlformats.org/officeDocument/2006/relationships/hyperlink" Target="http://www.joc.com/rssfeed/8917" TargetMode="External"/><Relationship Id="rId1703" Type="http://schemas.openxmlformats.org/officeDocument/2006/relationships/hyperlink" Target="http://articlefeeds.nasdaq.com/nasdaq/categories?category=Options?fmt=xml" TargetMode="External"/><Relationship Id="rId1910" Type="http://schemas.openxmlformats.org/officeDocument/2006/relationships/hyperlink" Target="http://feeds.washingtonpost.com/rss/rss_rampage" TargetMode="External"/><Relationship Id="rId284" Type="http://schemas.openxmlformats.org/officeDocument/2006/relationships/hyperlink" Target="https://www.huffingtonpost.com/section/technology/feed" TargetMode="External"/><Relationship Id="rId491" Type="http://schemas.openxmlformats.org/officeDocument/2006/relationships/hyperlink" Target="http://articlefeeds.nasdaq.com/nasdaq/categories?category=International?fmt=xml" TargetMode="External"/><Relationship Id="rId505" Type="http://schemas.openxmlformats.org/officeDocument/2006/relationships/hyperlink" Target="https://feed.businesswire.com/rss/home/?rss=G1QFDERJXkJeGVtSVA==" TargetMode="External"/><Relationship Id="rId712" Type="http://schemas.openxmlformats.org/officeDocument/2006/relationships/hyperlink" Target="https://feed.businesswire.com/rss/home/?rss=G1QFDERJXkJeGFNWVQ==" TargetMode="External"/><Relationship Id="rId1135" Type="http://schemas.openxmlformats.org/officeDocument/2006/relationships/hyperlink" Target="https://feed.businesswire.com/rss/home/?rss=G1QFDERJXkJeGVpWXw==" TargetMode="External"/><Relationship Id="rId1342" Type="http://schemas.openxmlformats.org/officeDocument/2006/relationships/hyperlink" Target="http://feed.businesswire.com/rss/home/?rss=G1QFDERJXkJeEFxXVA==" TargetMode="External"/><Relationship Id="rId1787" Type="http://schemas.openxmlformats.org/officeDocument/2006/relationships/hyperlink" Target="http://www.joc.com/rssfeed/8884" TargetMode="External"/><Relationship Id="rId1994" Type="http://schemas.openxmlformats.org/officeDocument/2006/relationships/hyperlink" Target="http://feeds.washingtonpost.com/rss/blogs/rss_the-switch" TargetMode="External"/><Relationship Id="rId79" Type="http://schemas.openxmlformats.org/officeDocument/2006/relationships/hyperlink" Target="http://www.joc.com/rssfeed/8926" TargetMode="External"/><Relationship Id="rId144" Type="http://schemas.openxmlformats.org/officeDocument/2006/relationships/hyperlink" Target="http://rssfeeds.usatoday.com/UsatodayTravel-Hotels" TargetMode="External"/><Relationship Id="rId589" Type="http://schemas.openxmlformats.org/officeDocument/2006/relationships/hyperlink" Target="https://feed.businesswire.com/rss/home/?rss=G1QFDERJXkJeGFNVWw==" TargetMode="External"/><Relationship Id="rId796" Type="http://schemas.openxmlformats.org/officeDocument/2006/relationships/hyperlink" Target="https://feed.businesswire.com/rss/home/?rss=G1QFDERJXkJeGFNTXA==" TargetMode="External"/><Relationship Id="rId1202" Type="http://schemas.openxmlformats.org/officeDocument/2006/relationships/hyperlink" Target="https://feed.businesswire.com/rss/home/?rss=G1QFDERJXkJeEFxQWQ==" TargetMode="External"/><Relationship Id="rId1647" Type="http://schemas.openxmlformats.org/officeDocument/2006/relationships/hyperlink" Target="http://rss.cnn.com/rss/money_lifestyle.rss?fmt=xml" TargetMode="External"/><Relationship Id="rId1854" Type="http://schemas.openxmlformats.org/officeDocument/2006/relationships/hyperlink" Target="http://www.joc.com/rssfeed/8991" TargetMode="External"/><Relationship Id="rId351" Type="http://schemas.openxmlformats.org/officeDocument/2006/relationships/hyperlink" Target="http://www.wsj.com/xml/rss/3_7455.xml" TargetMode="External"/><Relationship Id="rId449" Type="http://schemas.openxmlformats.org/officeDocument/2006/relationships/hyperlink" Target="https://feed.businesswire.com/rss/home/?rss=G1QFDERJXkJeEFpQXQ==" TargetMode="External"/><Relationship Id="rId656" Type="http://schemas.openxmlformats.org/officeDocument/2006/relationships/hyperlink" Target="https://feed.businesswire.com/rss/home/?rss=G1QFDERJXkJeGFNXXg==" TargetMode="External"/><Relationship Id="rId863" Type="http://schemas.openxmlformats.org/officeDocument/2006/relationships/hyperlink" Target="https://feed.businesswire.com/rss/home/?rss=G1QFDERJXkJeGFNUXQ==" TargetMode="External"/><Relationship Id="rId1079" Type="http://schemas.openxmlformats.org/officeDocument/2006/relationships/hyperlink" Target="https://feed.businesswire.com/rss/home/?rss=G1QFDERJXkJeGFNTWw==" TargetMode="External"/><Relationship Id="rId1286" Type="http://schemas.openxmlformats.org/officeDocument/2006/relationships/hyperlink" Target="http://feed.businesswire.com/rss/home/?rss=G1QFDERJXkJeEF9YXQ==" TargetMode="External"/><Relationship Id="rId1493" Type="http://schemas.openxmlformats.org/officeDocument/2006/relationships/hyperlink" Target="http://www.joc.com/rssfeed/8947" TargetMode="External"/><Relationship Id="rId1507" Type="http://schemas.openxmlformats.org/officeDocument/2006/relationships/hyperlink" Target="http://feed.businesswire.com/rss/home/?rss=G1QFDERJXkJeEF5XWA==" TargetMode="External"/><Relationship Id="rId1714" Type="http://schemas.openxmlformats.org/officeDocument/2006/relationships/hyperlink" Target="http://articlefeeds.nasdaq.com/nasdaq/categories?category=Credit+and+Debt?fmt=xml" TargetMode="External"/><Relationship Id="rId2032" Type="http://schemas.openxmlformats.org/officeDocument/2006/relationships/hyperlink" Target="http://feeds2.feedburner.com/ManagementRss?fmt=xml" TargetMode="External"/><Relationship Id="rId211" Type="http://schemas.openxmlformats.org/officeDocument/2006/relationships/hyperlink" Target="http://www.joc.com/rssfeed/8943" TargetMode="External"/><Relationship Id="rId295" Type="http://schemas.openxmlformats.org/officeDocument/2006/relationships/hyperlink" Target="http://www.joc.com/rssfeed/10600" TargetMode="External"/><Relationship Id="rId309" Type="http://schemas.openxmlformats.org/officeDocument/2006/relationships/hyperlink" Target="https://www.huffingtonpost.com/section/weird-news/feed" TargetMode="External"/><Relationship Id="rId516" Type="http://schemas.openxmlformats.org/officeDocument/2006/relationships/hyperlink" Target="https://feed.businesswire.com/rss/home/?rss=G1QFDERJXkJeGVtVXQ==" TargetMode="External"/><Relationship Id="rId1146" Type="http://schemas.openxmlformats.org/officeDocument/2006/relationships/hyperlink" Target="https://feed.businesswire.com/rss/home/?rss=G1QFDERJXkJeEFpQVQ==" TargetMode="External"/><Relationship Id="rId1798" Type="http://schemas.openxmlformats.org/officeDocument/2006/relationships/hyperlink" Target="http://www.joc.com/rssfeed/8924" TargetMode="External"/><Relationship Id="rId1921" Type="http://schemas.openxmlformats.org/officeDocument/2006/relationships/hyperlink" Target="http://feeds.washingtonpost.com/rss/local" TargetMode="External"/><Relationship Id="rId723" Type="http://schemas.openxmlformats.org/officeDocument/2006/relationships/hyperlink" Target="https://feed.businesswire.com/rss/home/?rss=G1QFDERJXkJeGVpWWg==" TargetMode="External"/><Relationship Id="rId930" Type="http://schemas.openxmlformats.org/officeDocument/2006/relationships/hyperlink" Target="https://feed.businesswire.com/rss/home/?rss=G1QFDERJXkJeGVpYWg==" TargetMode="External"/><Relationship Id="rId1006" Type="http://schemas.openxmlformats.org/officeDocument/2006/relationships/hyperlink" Target="https://feed.businesswire.com/rss/home/?rss=G1QFDERJXkJeGFNQWw==" TargetMode="External"/><Relationship Id="rId1353" Type="http://schemas.openxmlformats.org/officeDocument/2006/relationships/hyperlink" Target="http://www.joc.com/rssfeed/8922" TargetMode="External"/><Relationship Id="rId1560" Type="http://schemas.openxmlformats.org/officeDocument/2006/relationships/hyperlink" Target="http://www.startribune.com/sports/index.rss2" TargetMode="External"/><Relationship Id="rId1658" Type="http://schemas.openxmlformats.org/officeDocument/2006/relationships/hyperlink" Target="http://www.wsj.com/xml/rss/3_7041.xml" TargetMode="External"/><Relationship Id="rId1865" Type="http://schemas.openxmlformats.org/officeDocument/2006/relationships/hyperlink" Target="http://www.joc.com/rssfeed/8895" TargetMode="External"/><Relationship Id="rId155" Type="http://schemas.openxmlformats.org/officeDocument/2006/relationships/hyperlink" Target="http://www.joc.com/rssfeed/8990" TargetMode="External"/><Relationship Id="rId362" Type="http://schemas.openxmlformats.org/officeDocument/2006/relationships/hyperlink" Target="https://feed.businesswire.com/rss/home/?rss=G1QFDERJXkJeGVpUXw==" TargetMode="External"/><Relationship Id="rId1213" Type="http://schemas.openxmlformats.org/officeDocument/2006/relationships/hyperlink" Target="http://feed.businesswire.com/rss/home/?rss=G1QFDERJXkJeEFtRXQ==" TargetMode="External"/><Relationship Id="rId1297" Type="http://schemas.openxmlformats.org/officeDocument/2006/relationships/hyperlink" Target="http://feed.businesswire.com/rss/home/?rss=G1QFDERJXkJeEFtRWQ==" TargetMode="External"/><Relationship Id="rId1420" Type="http://schemas.openxmlformats.org/officeDocument/2006/relationships/hyperlink" Target="http://www.joc.com/rssfeed/8993" TargetMode="External"/><Relationship Id="rId1518" Type="http://schemas.openxmlformats.org/officeDocument/2006/relationships/hyperlink" Target="http://www.joc.com/rssfeed/8927" TargetMode="External"/><Relationship Id="rId2043" Type="http://schemas.openxmlformats.org/officeDocument/2006/relationships/hyperlink" Target="http://feeds.reuters.com/news/artsculture?fmt=xml" TargetMode="External"/><Relationship Id="rId222" Type="http://schemas.openxmlformats.org/officeDocument/2006/relationships/hyperlink" Target="https://www.huffingtonpost.com/section/impact/feed" TargetMode="External"/><Relationship Id="rId667" Type="http://schemas.openxmlformats.org/officeDocument/2006/relationships/hyperlink" Target="https://feed.businesswire.com/rss/home/?rss=G1QFDERJXkJeGVpXWQ==" TargetMode="External"/><Relationship Id="rId874" Type="http://schemas.openxmlformats.org/officeDocument/2006/relationships/hyperlink" Target="https://feed.businesswire.com/rss/home/?rss=G1QFDERJXkJeGVpWXw==" TargetMode="External"/><Relationship Id="rId1725" Type="http://schemas.openxmlformats.org/officeDocument/2006/relationships/hyperlink" Target="http://articlefeeds.nasdaq.com/nasdaq/categories?category=Retirement?fmt=xml" TargetMode="External"/><Relationship Id="rId1932" Type="http://schemas.openxmlformats.org/officeDocument/2006/relationships/hyperlink" Target="http://feeds.washingtonpost.com/rss/rss_grade-point" TargetMode="External"/><Relationship Id="rId2110" Type="http://schemas.openxmlformats.org/officeDocument/2006/relationships/hyperlink" Target="http://feeds.reuters.com/reuters/topNews?fmt=xml" TargetMode="External"/><Relationship Id="rId17" Type="http://schemas.openxmlformats.org/officeDocument/2006/relationships/hyperlink" Target="http://rssfeeds.usatoday.com/News-Opinion" TargetMode="External"/><Relationship Id="rId527" Type="http://schemas.openxmlformats.org/officeDocument/2006/relationships/hyperlink" Target="http://articlefeeds.nasdaq.com/nasdaq/categories?category=Real+Estate?fmt=xml" TargetMode="External"/><Relationship Id="rId734" Type="http://schemas.openxmlformats.org/officeDocument/2006/relationships/hyperlink" Target="https://feed.businesswire.com/rss/home/?rss=G1QFDERJXkJeGFNZXA==" TargetMode="External"/><Relationship Id="rId941" Type="http://schemas.openxmlformats.org/officeDocument/2006/relationships/hyperlink" Target="https://feed.businesswire.com/rss/home/?rss=G1QFDERJXkJeEVlZXg==" TargetMode="External"/><Relationship Id="rId1157" Type="http://schemas.openxmlformats.org/officeDocument/2006/relationships/hyperlink" Target="https://feed.businesswire.com/rss/home/?rss=G1QFDERJXkJeGVtQWw==" TargetMode="External"/><Relationship Id="rId1364" Type="http://schemas.openxmlformats.org/officeDocument/2006/relationships/hyperlink" Target="http://www.joc.com/rssfeed/8889" TargetMode="External"/><Relationship Id="rId1571" Type="http://schemas.openxmlformats.org/officeDocument/2006/relationships/hyperlink" Target="http://feed.businesswire.com/rss/home/?rss=G1QFDERJXkJeEFxRXA==" TargetMode="External"/><Relationship Id="rId70" Type="http://schemas.openxmlformats.org/officeDocument/2006/relationships/hyperlink" Target="http://rssfeeds.usatoday.com/UsatodayCycling-TopStories" TargetMode="External"/><Relationship Id="rId166" Type="http://schemas.openxmlformats.org/officeDocument/2006/relationships/hyperlink" Target="https://www.huffingtonpost.com/section/celebrity/feed" TargetMode="External"/><Relationship Id="rId373" Type="http://schemas.openxmlformats.org/officeDocument/2006/relationships/hyperlink" Target="https://feed.businesswire.com/rss/home/?rss=G1QFDERJXkJeGV1SXw==" TargetMode="External"/><Relationship Id="rId580" Type="http://schemas.openxmlformats.org/officeDocument/2006/relationships/hyperlink" Target="https://feed.businesswire.com/rss/home/?rss=G1QFDERJXkJeGFNVWA==" TargetMode="External"/><Relationship Id="rId801" Type="http://schemas.openxmlformats.org/officeDocument/2006/relationships/hyperlink" Target="https://feed.businesswire.com/rss/home/?rss=G1QFDERJXkJeGVpXXA==" TargetMode="External"/><Relationship Id="rId1017" Type="http://schemas.openxmlformats.org/officeDocument/2006/relationships/hyperlink" Target="https://feed.businesswire.com/rss/home/?rss=G1QFDERJXkJeGFNTXQ==" TargetMode="External"/><Relationship Id="rId1224" Type="http://schemas.openxmlformats.org/officeDocument/2006/relationships/hyperlink" Target="http://feed.businesswire.com/rss/home/?rss=G1QFDERJXkJeGVtYXg==" TargetMode="External"/><Relationship Id="rId1431" Type="http://schemas.openxmlformats.org/officeDocument/2006/relationships/hyperlink" Target="https://feed.businesswire.com/rss/home/?rss=G1QFDERJXkJeGVtTXQ==" TargetMode="External"/><Relationship Id="rId1669" Type="http://schemas.openxmlformats.org/officeDocument/2006/relationships/hyperlink" Target="http://www.wsj.com/xml/rss/3_7455.xml" TargetMode="External"/><Relationship Id="rId1876" Type="http://schemas.openxmlformats.org/officeDocument/2006/relationships/hyperlink" Target="http://feeds.washingtonpost.com/rss/rss_the-fix" TargetMode="External"/><Relationship Id="rId2054" Type="http://schemas.openxmlformats.org/officeDocument/2006/relationships/hyperlink" Target="http://feeds.reuters.com/reuters/environment?fmt=xml" TargetMode="External"/><Relationship Id="rId1" Type="http://schemas.openxmlformats.org/officeDocument/2006/relationships/hyperlink" Target="https://www.joc.com/rssfeed/8876" TargetMode="External"/><Relationship Id="rId233" Type="http://schemas.openxmlformats.org/officeDocument/2006/relationships/hyperlink" Target="https://www.huffingtonpost.com/section/money/feed" TargetMode="External"/><Relationship Id="rId440" Type="http://schemas.openxmlformats.org/officeDocument/2006/relationships/hyperlink" Target="https://feed.businesswire.com/rss/home/?rss=G1QFDERJXkJeGVpWXg==" TargetMode="External"/><Relationship Id="rId678" Type="http://schemas.openxmlformats.org/officeDocument/2006/relationships/hyperlink" Target="https://feed.businesswire.com/rss/home/?rss=G1QFDERJXkJeGFNXVQ==" TargetMode="External"/><Relationship Id="rId885" Type="http://schemas.openxmlformats.org/officeDocument/2006/relationships/hyperlink" Target="https://feed.businesswire.com/rss/home/?rss=G1QFDERJXkJeGVpZWg==" TargetMode="External"/><Relationship Id="rId1070" Type="http://schemas.openxmlformats.org/officeDocument/2006/relationships/hyperlink" Target="https://feed.businesswire.com/rss/home/?rss=G1QFDERJXkJeGVpSXw==" TargetMode="External"/><Relationship Id="rId1529" Type="http://schemas.openxmlformats.org/officeDocument/2006/relationships/hyperlink" Target="http://www.joc.com/rssfeed/8937" TargetMode="External"/><Relationship Id="rId1736" Type="http://schemas.openxmlformats.org/officeDocument/2006/relationships/hyperlink" Target="http://articlefeeds.nasdaq.com/nasdaq/categories?category=Economy?fmt=xml" TargetMode="External"/><Relationship Id="rId1943" Type="http://schemas.openxmlformats.org/officeDocument/2006/relationships/hyperlink" Target="http://feeds.washingtonpost.com/rss/sports/blogs-columns" TargetMode="External"/><Relationship Id="rId28" Type="http://schemas.openxmlformats.org/officeDocument/2006/relationships/hyperlink" Target="http://rssfeeds.usatoday.com/UsatodaycomCollegeFootball-TopStories" TargetMode="External"/><Relationship Id="rId300" Type="http://schemas.openxmlformats.org/officeDocument/2006/relationships/hyperlink" Target="https://www.huffingtonpost.com/section/video/feed" TargetMode="External"/><Relationship Id="rId538" Type="http://schemas.openxmlformats.org/officeDocument/2006/relationships/hyperlink" Target="https://feed.businesswire.com/rss/home/?rss=G1QFDERJXkJeGVtVWQ==" TargetMode="External"/><Relationship Id="rId745" Type="http://schemas.openxmlformats.org/officeDocument/2006/relationships/hyperlink" Target="https://feed.businesswire.com/rss/home/?rss=G1QFDERJXkJeGFNZWA==" TargetMode="External"/><Relationship Id="rId952" Type="http://schemas.openxmlformats.org/officeDocument/2006/relationships/hyperlink" Target="https://feed.businesswire.com/rss/home/?rss=G1QFDERJXkJeGVtUXg==" TargetMode="External"/><Relationship Id="rId1168" Type="http://schemas.openxmlformats.org/officeDocument/2006/relationships/hyperlink" Target="https://feed.businesswire.com/rss/home/?rss=G1QFDERJXkJeGVtTXQ==" TargetMode="External"/><Relationship Id="rId1375" Type="http://schemas.openxmlformats.org/officeDocument/2006/relationships/hyperlink" Target="https://feed.businesswire.com/rss/home/?rss=G1QFDERJXkJeGVtRWg==" TargetMode="External"/><Relationship Id="rId1582" Type="http://schemas.openxmlformats.org/officeDocument/2006/relationships/hyperlink" Target="http://www.startribune.com/galleries/index.rss2" TargetMode="External"/><Relationship Id="rId1803" Type="http://schemas.openxmlformats.org/officeDocument/2006/relationships/hyperlink" Target="http://www.joc.com/rssfeed/8883" TargetMode="External"/><Relationship Id="rId81" Type="http://schemas.openxmlformats.org/officeDocument/2006/relationships/hyperlink" Target="http://rssfeeds.usatoday.com/usatoday-LifeTopStories" TargetMode="External"/><Relationship Id="rId177" Type="http://schemas.openxmlformats.org/officeDocument/2006/relationships/hyperlink" Target="https://www.huffingtonpost.com/section/crime/feed" TargetMode="External"/><Relationship Id="rId384" Type="http://schemas.openxmlformats.org/officeDocument/2006/relationships/hyperlink" Target="https://feed.businesswire.com/rss/home/?rss=G1QFDERJXkJeGVpUWA==" TargetMode="External"/><Relationship Id="rId591" Type="http://schemas.openxmlformats.org/officeDocument/2006/relationships/hyperlink" Target="http://feeds.businesswire.com/BW/News_with_Multimedia-rss" TargetMode="External"/><Relationship Id="rId605" Type="http://schemas.openxmlformats.org/officeDocument/2006/relationships/hyperlink" Target="https://feed.businesswire.com/rss/home/?rss=G1QFDERJXkJeGFNUXA==" TargetMode="External"/><Relationship Id="rId812" Type="http://schemas.openxmlformats.org/officeDocument/2006/relationships/hyperlink" Target="https://feed.businesswire.com/rss/home/?rss=G1QFDERJXkJeGFNTWA==" TargetMode="External"/><Relationship Id="rId1028" Type="http://schemas.openxmlformats.org/officeDocument/2006/relationships/hyperlink" Target="https://feed.businesswire.com/rss/home/?rss=G1QFDERJXkJeGFNSXA==" TargetMode="External"/><Relationship Id="rId1235" Type="http://schemas.openxmlformats.org/officeDocument/2006/relationships/hyperlink" Target="https://feed.businesswire.com/rss/home/?rss=G1QFDERJXkJeGVtUVQ==" TargetMode="External"/><Relationship Id="rId1442" Type="http://schemas.openxmlformats.org/officeDocument/2006/relationships/hyperlink" Target="http://www.joc.com/rssfeed/8945" TargetMode="External"/><Relationship Id="rId1887" Type="http://schemas.openxmlformats.org/officeDocument/2006/relationships/hyperlink" Target="http://feeds.washingtonpost.com/rss/rss_act-four" TargetMode="External"/><Relationship Id="rId2065" Type="http://schemas.openxmlformats.org/officeDocument/2006/relationships/hyperlink" Target="http://feeds.reuters.com/reuters/oddlyEnoughNews?fmt=xml" TargetMode="External"/><Relationship Id="rId244" Type="http://schemas.openxmlformats.org/officeDocument/2006/relationships/hyperlink" Target="https://www.huffingtonpost.com/section/parents/feed" TargetMode="External"/><Relationship Id="rId689" Type="http://schemas.openxmlformats.org/officeDocument/2006/relationships/hyperlink" Target="https://feed.businesswire.com/rss/home/?rss=G1QFDERJXkJeGFNWXA==" TargetMode="External"/><Relationship Id="rId896" Type="http://schemas.openxmlformats.org/officeDocument/2006/relationships/hyperlink" Target="https://feed.businesswire.com/rss/home/?rss=G1QFDERJXkJeGVpZVA==" TargetMode="External"/><Relationship Id="rId1081" Type="http://schemas.openxmlformats.org/officeDocument/2006/relationships/hyperlink" Target="https://feed.businesswire.com/rss/home/?rss=G1QFDERJXkJeGVpSWA==" TargetMode="External"/><Relationship Id="rId1302" Type="http://schemas.openxmlformats.org/officeDocument/2006/relationships/hyperlink" Target="http://feed.businesswire.com/rss/home/?rss=G1QFDERJXkJeEFtRWA==" TargetMode="External"/><Relationship Id="rId1747" Type="http://schemas.openxmlformats.org/officeDocument/2006/relationships/hyperlink" Target="http://articlefeeds.nasdaq.com/nasdaq/authors?author=ted-allrich?fmt=xml" TargetMode="External"/><Relationship Id="rId1954" Type="http://schemas.openxmlformats.org/officeDocument/2006/relationships/hyperlink" Target="http://feeds.washingtonpost.com/rss/rss_terrapins-insider" TargetMode="External"/><Relationship Id="rId39" Type="http://schemas.openxmlformats.org/officeDocument/2006/relationships/hyperlink" Target="http://www.joc.com/rssfeed/8924" TargetMode="External"/><Relationship Id="rId451" Type="http://schemas.openxmlformats.org/officeDocument/2006/relationships/hyperlink" Target="http://feeds.bizjournals.com/industry_19?fmt=xml" TargetMode="External"/><Relationship Id="rId549" Type="http://schemas.openxmlformats.org/officeDocument/2006/relationships/hyperlink" Target="https://feed.businesswire.com/rss/home/?rss=G1QFDERJXkJeGFNSXQ==" TargetMode="External"/><Relationship Id="rId756" Type="http://schemas.openxmlformats.org/officeDocument/2006/relationships/hyperlink" Target="https://feed.businesswire.com/rss/home/?rss=G1QFDERJXkJeGVtXWw==" TargetMode="External"/><Relationship Id="rId1179" Type="http://schemas.openxmlformats.org/officeDocument/2006/relationships/hyperlink" Target="https://feed.businesswire.com/rss/home/?rss=G1QFDERJXkJeGVpYWQ==" TargetMode="External"/><Relationship Id="rId1386" Type="http://schemas.openxmlformats.org/officeDocument/2006/relationships/hyperlink" Target="http://www.joc.com/rssfeed/8986" TargetMode="External"/><Relationship Id="rId1593" Type="http://schemas.openxmlformats.org/officeDocument/2006/relationships/hyperlink" Target="http://rss.cnn.com/rss/money_mostpopular.rss?fmt=xml" TargetMode="External"/><Relationship Id="rId1607" Type="http://schemas.openxmlformats.org/officeDocument/2006/relationships/hyperlink" Target="http://feed.businesswire.com/rss/home/?rss=G1QFDERJXkJeEFxQWQ==" TargetMode="External"/><Relationship Id="rId1814" Type="http://schemas.openxmlformats.org/officeDocument/2006/relationships/hyperlink" Target="http://www.joc.com/rssfeed/8925" TargetMode="External"/><Relationship Id="rId104" Type="http://schemas.openxmlformats.org/officeDocument/2006/relationships/hyperlink" Target="http://rssfeeds.usatoday.com/UsatodaycomBooks-TopStories" TargetMode="External"/><Relationship Id="rId188" Type="http://schemas.openxmlformats.org/officeDocument/2006/relationships/hyperlink" Target="https://www.huffingtonpost.com/section/education/feed" TargetMode="External"/><Relationship Id="rId311" Type="http://schemas.openxmlformats.org/officeDocument/2006/relationships/hyperlink" Target="http://www.joc.com/rssfeed/8937" TargetMode="External"/><Relationship Id="rId395" Type="http://schemas.openxmlformats.org/officeDocument/2006/relationships/hyperlink" Target="http://feeds.bizjournals.com/bizj_losangeles?fmt=xml" TargetMode="External"/><Relationship Id="rId409" Type="http://schemas.openxmlformats.org/officeDocument/2006/relationships/hyperlink" Target="https://feed.businesswire.com/rss/home/?rss=G1QFDERJXkJeGVpXWA==" TargetMode="External"/><Relationship Id="rId963" Type="http://schemas.openxmlformats.org/officeDocument/2006/relationships/hyperlink" Target="https://feed.businesswire.com/rss/home/?rss=G1QFDERJXkJeGFNWWQ==" TargetMode="External"/><Relationship Id="rId1039" Type="http://schemas.openxmlformats.org/officeDocument/2006/relationships/hyperlink" Target="https://feed.businesswire.com/rss/home/?rss=G1QFDERJXkJeEFpTXw==" TargetMode="External"/><Relationship Id="rId1246" Type="http://schemas.openxmlformats.org/officeDocument/2006/relationships/hyperlink" Target="http://feed.businesswire.com/rss/home/?rss=G1QFDERJXkJeEF5XWA==" TargetMode="External"/><Relationship Id="rId1898" Type="http://schemas.openxmlformats.org/officeDocument/2006/relationships/hyperlink" Target="http://feeds.washingtonpost.com/rss/rss_erik-wemple" TargetMode="External"/><Relationship Id="rId2076" Type="http://schemas.openxmlformats.org/officeDocument/2006/relationships/hyperlink" Target="http://feeds.reuters.com/Reuters/PoliticsNews?fmt=xml" TargetMode="External"/><Relationship Id="rId92" Type="http://schemas.openxmlformats.org/officeDocument/2006/relationships/hyperlink" Target="http://rssfeeds.usatoday.com/UsatodaycomMovies-TopStories" TargetMode="External"/><Relationship Id="rId616" Type="http://schemas.openxmlformats.org/officeDocument/2006/relationships/hyperlink" Target="https://feed.businesswire.com/rss/home/?rss=G1QFDERJXkJeGFNUWA==" TargetMode="External"/><Relationship Id="rId823" Type="http://schemas.openxmlformats.org/officeDocument/2006/relationships/hyperlink" Target="https://feed.businesswire.com/rss/home/?rss=G1QFDERJXkJeGFNSVQ==" TargetMode="External"/><Relationship Id="rId1453" Type="http://schemas.openxmlformats.org/officeDocument/2006/relationships/hyperlink" Target="http://www.joc.com/rssfeed/8875" TargetMode="External"/><Relationship Id="rId1660" Type="http://schemas.openxmlformats.org/officeDocument/2006/relationships/hyperlink" Target="http://www.wsj.com/xml/rss/3_7085.xml" TargetMode="External"/><Relationship Id="rId1758" Type="http://schemas.openxmlformats.org/officeDocument/2006/relationships/hyperlink" Target="http://articlefeeds.nasdaq.com/nasdaq/authors?author=john-petersen?fmt=xml" TargetMode="External"/><Relationship Id="rId255" Type="http://schemas.openxmlformats.org/officeDocument/2006/relationships/hyperlink" Target="http://www.joc.com/rssfeed/8893" TargetMode="External"/><Relationship Id="rId462" Type="http://schemas.openxmlformats.org/officeDocument/2006/relationships/hyperlink" Target="https://feed.businesswire.com/rss/home/?rss=G1QFDERJXkJeGVpWWg==" TargetMode="External"/><Relationship Id="rId1092" Type="http://schemas.openxmlformats.org/officeDocument/2006/relationships/hyperlink" Target="https://feed.businesswire.com/rss/home/?rss=G1QFDERJXkJeGVpSWg==" TargetMode="External"/><Relationship Id="rId1106" Type="http://schemas.openxmlformats.org/officeDocument/2006/relationships/hyperlink" Target="https://feed.businesswire.com/rss/home/?rss=G1QFDERJXkJeGVtRWQ==" TargetMode="External"/><Relationship Id="rId1313" Type="http://schemas.openxmlformats.org/officeDocument/2006/relationships/hyperlink" Target="http://feed.businesswire.com/rss/home/?rss=G1QFDERJXkJeGVtXWg==" TargetMode="External"/><Relationship Id="rId1397" Type="http://schemas.openxmlformats.org/officeDocument/2006/relationships/hyperlink" Target="http://www.joc.com/rssfeed/8989" TargetMode="External"/><Relationship Id="rId1520" Type="http://schemas.openxmlformats.org/officeDocument/2006/relationships/hyperlink" Target="http://www.joc.com/rssfeed/8997" TargetMode="External"/><Relationship Id="rId1965" Type="http://schemas.openxmlformats.org/officeDocument/2006/relationships/hyperlink" Target="http://feeds.washingtonpost.com/rss/rss_nationals-journal" TargetMode="External"/><Relationship Id="rId115" Type="http://schemas.openxmlformats.org/officeDocument/2006/relationships/hyperlink" Target="http://www.joc.com/rssfeed/8908" TargetMode="External"/><Relationship Id="rId322" Type="http://schemas.openxmlformats.org/officeDocument/2006/relationships/hyperlink" Target="https://www.huffingtonpost.com/section/worklife/feed" TargetMode="External"/><Relationship Id="rId767" Type="http://schemas.openxmlformats.org/officeDocument/2006/relationships/hyperlink" Target="https://feed.businesswire.com/rss/home/?rss=G1QFDERJXkJeGVtSVA==" TargetMode="External"/><Relationship Id="rId974" Type="http://schemas.openxmlformats.org/officeDocument/2006/relationships/hyperlink" Target="https://feed.businesswire.com/rss/home/?rss=G1QFDERJXkJeGVtUVQ==" TargetMode="External"/><Relationship Id="rId1618" Type="http://schemas.openxmlformats.org/officeDocument/2006/relationships/hyperlink" Target="http://rss.cnn.com/cnnmoneymorningbuzz?fmt=xml" TargetMode="External"/><Relationship Id="rId1825" Type="http://schemas.openxmlformats.org/officeDocument/2006/relationships/hyperlink" Target="http://www.joc.com/rssfeed/8903" TargetMode="External"/><Relationship Id="rId2003" Type="http://schemas.openxmlformats.org/officeDocument/2006/relationships/hyperlink" Target="http://feeds.washingtonpost.com/rss/rss_soloish" TargetMode="External"/><Relationship Id="rId199" Type="http://schemas.openxmlformats.org/officeDocument/2006/relationships/hyperlink" Target="http://www.joc.com/rssfeed/10595" TargetMode="External"/><Relationship Id="rId627" Type="http://schemas.openxmlformats.org/officeDocument/2006/relationships/hyperlink" Target="https://feed.businesswire.com/rss/home/?rss=G1QFDERJXkJeGVpUXg==" TargetMode="External"/><Relationship Id="rId834" Type="http://schemas.openxmlformats.org/officeDocument/2006/relationships/hyperlink" Target="https://feed.businesswire.com/rss/home/?rss=G1QFDERJXkJeGVpQWw==" TargetMode="External"/><Relationship Id="rId1257" Type="http://schemas.openxmlformats.org/officeDocument/2006/relationships/hyperlink" Target="http://feed.businesswire.com/rss/home/?rss=G1QFDERJXkJeEF9ZVA==" TargetMode="External"/><Relationship Id="rId1464" Type="http://schemas.openxmlformats.org/officeDocument/2006/relationships/hyperlink" Target="http://www.joc.com/rssfeed/8994" TargetMode="External"/><Relationship Id="rId1671" Type="http://schemas.openxmlformats.org/officeDocument/2006/relationships/hyperlink" Target="http://www.wsj.com/xml/rss/3_7455.xml" TargetMode="External"/><Relationship Id="rId2087" Type="http://schemas.openxmlformats.org/officeDocument/2006/relationships/hyperlink" Target="http://feeds.reuters.com/reuters/topNews?fmt=xml" TargetMode="External"/><Relationship Id="rId266" Type="http://schemas.openxmlformats.org/officeDocument/2006/relationships/hyperlink" Target="https://www.huffingtonpost.com/section/religion/feed" TargetMode="External"/><Relationship Id="rId473" Type="http://schemas.openxmlformats.org/officeDocument/2006/relationships/hyperlink" Target="https://feed.businesswire.com/rss/home/?rss=G1QFDERJXkJeGVpZXQ==" TargetMode="External"/><Relationship Id="rId680" Type="http://schemas.openxmlformats.org/officeDocument/2006/relationships/hyperlink" Target="https://feed.businesswire.com/rss/home/?rss=G1QFDERJXkJeGFNXVA==" TargetMode="External"/><Relationship Id="rId901" Type="http://schemas.openxmlformats.org/officeDocument/2006/relationships/hyperlink" Target="https://feed.businesswire.com/rss/home/?rss=G1QFDERJXkJeGVpYXQ==" TargetMode="External"/><Relationship Id="rId1117" Type="http://schemas.openxmlformats.org/officeDocument/2006/relationships/hyperlink" Target="https://feed.businesswire.com/rss/home/?rss=G1QFDERJXkJeGVtRVA==" TargetMode="External"/><Relationship Id="rId1324" Type="http://schemas.openxmlformats.org/officeDocument/2006/relationships/hyperlink" Target="http://feed.businesswire.com/rss/home/?rss=G1QFDERJXkJeGVtWXA==" TargetMode="External"/><Relationship Id="rId1531" Type="http://schemas.openxmlformats.org/officeDocument/2006/relationships/hyperlink" Target="http://feed.businesswire.com/rss/home/?rss=G1QFDERJXkJeEFtRXA==" TargetMode="External"/><Relationship Id="rId1769" Type="http://schemas.openxmlformats.org/officeDocument/2006/relationships/hyperlink" Target="https://www.joc.com/rssfeed/8876" TargetMode="External"/><Relationship Id="rId1976" Type="http://schemas.openxmlformats.org/officeDocument/2006/relationships/hyperlink" Target="http://feeds.washingtonpost.com/rss/rss_innovations" TargetMode="External"/><Relationship Id="rId30" Type="http://schemas.openxmlformats.org/officeDocument/2006/relationships/hyperlink" Target="http://rssfeeds.usatoday.com/UsatodaycomCollegeFootball-TopStories" TargetMode="External"/><Relationship Id="rId126" Type="http://schemas.openxmlformats.org/officeDocument/2006/relationships/hyperlink" Target="http://rssfeeds.usatoday.com/topgaming" TargetMode="External"/><Relationship Id="rId333" Type="http://schemas.openxmlformats.org/officeDocument/2006/relationships/hyperlink" Target="https://feed.businesswire.com/rss/home/?rss=G1QFDERJXkJeEVlZXw==" TargetMode="External"/><Relationship Id="rId540" Type="http://schemas.openxmlformats.org/officeDocument/2006/relationships/hyperlink" Target="https://feed.businesswire.com/rss/home/?rss=G1QFDERJXkJeGVtVWA==" TargetMode="External"/><Relationship Id="rId778" Type="http://schemas.openxmlformats.org/officeDocument/2006/relationships/hyperlink" Target="https://feed.businesswire.com/rss/home/?rss=G1QFDERJXkJeEFpTXw==" TargetMode="External"/><Relationship Id="rId985" Type="http://schemas.openxmlformats.org/officeDocument/2006/relationships/hyperlink" Target="https://feed.businesswire.com/rss/home/?rss=G1QFDERJXkJeGVtXXA==" TargetMode="External"/><Relationship Id="rId1170" Type="http://schemas.openxmlformats.org/officeDocument/2006/relationships/hyperlink" Target="https://feed.businesswire.com/rss/home/?rss=G1QFDERJXkJeGVtTXQ==" TargetMode="External"/><Relationship Id="rId1629" Type="http://schemas.openxmlformats.org/officeDocument/2006/relationships/hyperlink" Target="http://rss.cnn.com/rss/money_autos.rss?fmt=xml" TargetMode="External"/><Relationship Id="rId1836" Type="http://schemas.openxmlformats.org/officeDocument/2006/relationships/hyperlink" Target="http://www.joc.com/rssfeed/8982" TargetMode="External"/><Relationship Id="rId2014" Type="http://schemas.openxmlformats.org/officeDocument/2006/relationships/hyperlink" Target="http://feeds.washingtonpost.com/rss/rss_going-out-gurus" TargetMode="External"/><Relationship Id="rId638" Type="http://schemas.openxmlformats.org/officeDocument/2006/relationships/hyperlink" Target="https://feed.businesswire.com/rss/home/?rss=G1QFDERJXkJeGFNUVA==" TargetMode="External"/><Relationship Id="rId845" Type="http://schemas.openxmlformats.org/officeDocument/2006/relationships/hyperlink" Target="https://feed.businesswire.com/rss/home/?rss=G1QFDERJXkJeGVpTXA==" TargetMode="External"/><Relationship Id="rId1030" Type="http://schemas.openxmlformats.org/officeDocument/2006/relationships/hyperlink" Target="https://feed.businesswire.com/rss/home/?rss=G1QFDERJXkJeGFNSXA==" TargetMode="External"/><Relationship Id="rId1268" Type="http://schemas.openxmlformats.org/officeDocument/2006/relationships/hyperlink" Target="http://feed.businesswire.com/rss/home/?rss=G1QFDERJXkJeEFtRXA==" TargetMode="External"/><Relationship Id="rId1475" Type="http://schemas.openxmlformats.org/officeDocument/2006/relationships/hyperlink" Target="http://feed.businesswire.com/rss/home/?rss=G1QFDERJXkJeEFtRXQ==" TargetMode="External"/><Relationship Id="rId1682" Type="http://schemas.openxmlformats.org/officeDocument/2006/relationships/hyperlink" Target="http://articlefeeds.nasdaq.com/nasdaq/categories?category=Commodities?fmt=xml" TargetMode="External"/><Relationship Id="rId1903" Type="http://schemas.openxmlformats.org/officeDocument/2006/relationships/hyperlink" Target="http://feeds.washingtonpost.com/rss/rss_post-partisan" TargetMode="External"/><Relationship Id="rId2098" Type="http://schemas.openxmlformats.org/officeDocument/2006/relationships/hyperlink" Target="http://feeds.reuters.com/reuters/entertainment?fmt=xml" TargetMode="External"/><Relationship Id="rId277" Type="http://schemas.openxmlformats.org/officeDocument/2006/relationships/hyperlink" Target="https://www.huffingtonpost.com/section/style/feed" TargetMode="External"/><Relationship Id="rId400" Type="http://schemas.openxmlformats.org/officeDocument/2006/relationships/hyperlink" Target="https://feed.businesswire.com/rss/home/?rss=G1QFDERJXkJeGVpXXg==" TargetMode="External"/><Relationship Id="rId484" Type="http://schemas.openxmlformats.org/officeDocument/2006/relationships/hyperlink" Target="https://feed.businesswire.com/rss/home/?rss=G1QFDERJXkJeGVtSWQ==" TargetMode="External"/><Relationship Id="rId705" Type="http://schemas.openxmlformats.org/officeDocument/2006/relationships/hyperlink" Target="https://feed.businesswire.com/rss/home/?rss=G1QFDERJXkJeGFNWWA==" TargetMode="External"/><Relationship Id="rId1128" Type="http://schemas.openxmlformats.org/officeDocument/2006/relationships/hyperlink" Target="https://feed.businesswire.com/rss/home/?rss=G1QFDERJXkJeGVtQXQ==" TargetMode="External"/><Relationship Id="rId1335" Type="http://schemas.openxmlformats.org/officeDocument/2006/relationships/hyperlink" Target="https://feed.businesswire.com/rss/home/?rss=G1QFDERJXkJeGVpSWQ==" TargetMode="External"/><Relationship Id="rId1542" Type="http://schemas.openxmlformats.org/officeDocument/2006/relationships/hyperlink" Target="http://www.joc.com/rssfeed/10605" TargetMode="External"/><Relationship Id="rId1987" Type="http://schemas.openxmlformats.org/officeDocument/2006/relationships/hyperlink" Target="http://feeds.washingtonpost.com/rss/business" TargetMode="External"/><Relationship Id="rId137" Type="http://schemas.openxmlformats.org/officeDocument/2006/relationships/hyperlink" Target="http://rssfeeds.usatoday.com/UsatodayTravel-Flights" TargetMode="External"/><Relationship Id="rId344" Type="http://schemas.openxmlformats.org/officeDocument/2006/relationships/hyperlink" Target="https://feed.businesswire.com/rss/home/?rss=G1QFDERJXkJeGFJYVQ==" TargetMode="External"/><Relationship Id="rId691" Type="http://schemas.openxmlformats.org/officeDocument/2006/relationships/hyperlink" Target="https://feed.businesswire.com/rss/home/?rss=G1QFDERJXkJeGVpXVA==" TargetMode="External"/><Relationship Id="rId789" Type="http://schemas.openxmlformats.org/officeDocument/2006/relationships/hyperlink" Target="https://feed.businesswire.com/rss/home/?rss=G1QFDERJXkJeEFpQWw==" TargetMode="External"/><Relationship Id="rId912" Type="http://schemas.openxmlformats.org/officeDocument/2006/relationships/hyperlink" Target="https://feed.businesswire.com/rss/home/?rss=G1QFDERJXkJeGVpYXg==" TargetMode="External"/><Relationship Id="rId996" Type="http://schemas.openxmlformats.org/officeDocument/2006/relationships/hyperlink" Target="https://feed.businesswire.com/rss/home/?rss=G1QFDERJXkJeGFNQWQ==" TargetMode="External"/><Relationship Id="rId1847" Type="http://schemas.openxmlformats.org/officeDocument/2006/relationships/hyperlink" Target="http://www.joc.com/rssfeed/8887" TargetMode="External"/><Relationship Id="rId2025" Type="http://schemas.openxmlformats.org/officeDocument/2006/relationships/hyperlink" Target="http://feeds2.feedburner.com/BusinessRss?fmt=xml" TargetMode="External"/><Relationship Id="rId41" Type="http://schemas.openxmlformats.org/officeDocument/2006/relationships/hyperlink" Target="http://rssfeeds.usatoday.com/UsatodaycomGolf-TopStories" TargetMode="External"/><Relationship Id="rId551" Type="http://schemas.openxmlformats.org/officeDocument/2006/relationships/hyperlink" Target="http://articlefeeds.nasdaq.com/nasdaq/categories?category=Technology?fmt=xml" TargetMode="External"/><Relationship Id="rId649" Type="http://schemas.openxmlformats.org/officeDocument/2006/relationships/hyperlink" Target="https://feed.businesswire.com/rss/home/?rss=G1QFDERJXkJeGFNXXA==" TargetMode="External"/><Relationship Id="rId856" Type="http://schemas.openxmlformats.org/officeDocument/2006/relationships/hyperlink" Target="https://feed.businesswire.com/rss/home/?rss=G1QFDERJXkJeEF5XWQ==" TargetMode="External"/><Relationship Id="rId1181" Type="http://schemas.openxmlformats.org/officeDocument/2006/relationships/hyperlink" Target="https://feed.businesswire.com/rss/home/?rss=G1QFDERJXkJeGVtTWA==" TargetMode="External"/><Relationship Id="rId1279" Type="http://schemas.openxmlformats.org/officeDocument/2006/relationships/hyperlink" Target="https://feed.businesswire.com/rss/home/?rss=G1QFDERJXkJeGFNTXQ==" TargetMode="External"/><Relationship Id="rId1402" Type="http://schemas.openxmlformats.org/officeDocument/2006/relationships/hyperlink" Target="http://www.joc.com/rssfeed/8948" TargetMode="External"/><Relationship Id="rId1486" Type="http://schemas.openxmlformats.org/officeDocument/2006/relationships/hyperlink" Target="http://www.joc.com/rssfeed/8995" TargetMode="External"/><Relationship Id="rId1707" Type="http://schemas.openxmlformats.org/officeDocument/2006/relationships/hyperlink" Target="http://articlefeeds.nasdaq.com/nasdaq/categories?category=Stocks?fmt=xml" TargetMode="External"/><Relationship Id="rId190" Type="http://schemas.openxmlformats.org/officeDocument/2006/relationships/hyperlink" Target="https://www.huffingtonpost.com/section/education/feed" TargetMode="External"/><Relationship Id="rId204" Type="http://schemas.openxmlformats.org/officeDocument/2006/relationships/hyperlink" Target="https://www.huffingtonpost.com/section/health/feed" TargetMode="External"/><Relationship Id="rId288" Type="http://schemas.openxmlformats.org/officeDocument/2006/relationships/hyperlink" Target="https://www.huffingtonpost.com/section/teen/feed" TargetMode="External"/><Relationship Id="rId411" Type="http://schemas.openxmlformats.org/officeDocument/2006/relationships/hyperlink" Target="http://feeds.bizjournals.com/industry_11?fmt=xml" TargetMode="External"/><Relationship Id="rId509" Type="http://schemas.openxmlformats.org/officeDocument/2006/relationships/hyperlink" Target="https://feed.businesswire.com/rss/home/?rss=G1QFDERJXkJeFFlUXw==" TargetMode="External"/><Relationship Id="rId1041" Type="http://schemas.openxmlformats.org/officeDocument/2006/relationships/hyperlink" Target="https://feed.businesswire.com/rss/home/?rss=G1QFDERJXkJeGFNSWw==" TargetMode="External"/><Relationship Id="rId1139" Type="http://schemas.openxmlformats.org/officeDocument/2006/relationships/hyperlink" Target="https://feed.businesswire.com/rss/home/?rss=G1QFDERJXkJeGVpZXA==" TargetMode="External"/><Relationship Id="rId1346" Type="http://schemas.openxmlformats.org/officeDocument/2006/relationships/hyperlink" Target="http://feed.businesswire.com/rss/home/?rss=G1QFDERJXkJeEFxQWQ==" TargetMode="External"/><Relationship Id="rId1693" Type="http://schemas.openxmlformats.org/officeDocument/2006/relationships/hyperlink" Target="http://articlefeeds.nasdaq.com/nasdaq/categories?category=International?fmt=xml" TargetMode="External"/><Relationship Id="rId1914" Type="http://schemas.openxmlformats.org/officeDocument/2006/relationships/hyperlink" Target="http://feeds.washingtonpost.com/rss/rss_right-turn" TargetMode="External"/><Relationship Id="rId1998" Type="http://schemas.openxmlformats.org/officeDocument/2006/relationships/hyperlink" Target="http://feeds.washingtonpost.com/rss/lifestyle" TargetMode="External"/><Relationship Id="rId495" Type="http://schemas.openxmlformats.org/officeDocument/2006/relationships/hyperlink" Target="http://articlefeeds.nasdaq.com/nasdaq/categories?category=Investing+Ideas?fmt=xml" TargetMode="External"/><Relationship Id="rId716" Type="http://schemas.openxmlformats.org/officeDocument/2006/relationships/hyperlink" Target="https://feed.businesswire.com/rss/home/?rss=G1QFDERJXkJeGFNWVA==" TargetMode="External"/><Relationship Id="rId923" Type="http://schemas.openxmlformats.org/officeDocument/2006/relationships/hyperlink" Target="https://feed.businesswire.com/rss/home/?rss=G1QFDERJXkJeGFNXWQ==" TargetMode="External"/><Relationship Id="rId1553" Type="http://schemas.openxmlformats.org/officeDocument/2006/relationships/hyperlink" Target="http://www.startribune.com/local/index.rss2" TargetMode="External"/><Relationship Id="rId1760" Type="http://schemas.openxmlformats.org/officeDocument/2006/relationships/hyperlink" Target="http://articlefeeds.nasdaq.com/nasdaq/authors?author=ian-wyatt?fmt=xml" TargetMode="External"/><Relationship Id="rId1858" Type="http://schemas.openxmlformats.org/officeDocument/2006/relationships/hyperlink" Target="http://www.joc.com/rssfeed/8915" TargetMode="External"/><Relationship Id="rId52" Type="http://schemas.openxmlformats.org/officeDocument/2006/relationships/hyperlink" Target="http://rssfeeds.usatoday.com/UsatodaycomCollegeMensBasketball-TopStories" TargetMode="External"/><Relationship Id="rId148" Type="http://schemas.openxmlformats.org/officeDocument/2006/relationships/hyperlink" Target="https://www.huffingtonpost.com/section/asian-voices/feed" TargetMode="External"/><Relationship Id="rId355" Type="http://schemas.openxmlformats.org/officeDocument/2006/relationships/hyperlink" Target="http://www.wsj.com/xml/rss/3_7201.xml" TargetMode="External"/><Relationship Id="rId562" Type="http://schemas.openxmlformats.org/officeDocument/2006/relationships/hyperlink" Target="https://feed.businesswire.com/rss/home/?rss=G1QFDERJXkJeGFNSVQ==" TargetMode="External"/><Relationship Id="rId1192" Type="http://schemas.openxmlformats.org/officeDocument/2006/relationships/hyperlink" Target="https://feed.businesswire.com/rss/home/?rss=G1QFDERJXkJeGVtTVQ==" TargetMode="External"/><Relationship Id="rId1206" Type="http://schemas.openxmlformats.org/officeDocument/2006/relationships/hyperlink" Target="http://feed.businesswire.com/rss/home/?rss=G1QFDERJXkJeEFpRWw==" TargetMode="External"/><Relationship Id="rId1413" Type="http://schemas.openxmlformats.org/officeDocument/2006/relationships/hyperlink" Target="http://www.joc.com/rssfeed/8973" TargetMode="External"/><Relationship Id="rId1620" Type="http://schemas.openxmlformats.org/officeDocument/2006/relationships/hyperlink" Target="http://rss.cnn.com/cnnmoneymorningbuzz?fmt=xml" TargetMode="External"/><Relationship Id="rId2036" Type="http://schemas.openxmlformats.org/officeDocument/2006/relationships/hyperlink" Target="http://feeds2.feedburner.com/PoliticRss?fmt=xml" TargetMode="External"/><Relationship Id="rId215" Type="http://schemas.openxmlformats.org/officeDocument/2006/relationships/hyperlink" Target="http://www.joc.com/rssfeed/10611" TargetMode="External"/><Relationship Id="rId422" Type="http://schemas.openxmlformats.org/officeDocument/2006/relationships/hyperlink" Target="https://feed.businesswire.com/rss/home/?rss=G1QFDERJXkJeGVpXWg==" TargetMode="External"/><Relationship Id="rId867" Type="http://schemas.openxmlformats.org/officeDocument/2006/relationships/hyperlink" Target="https://feed.businesswire.com/rss/home/?rss=G1QFDERJXkJeGFNUXA==" TargetMode="External"/><Relationship Id="rId1052" Type="http://schemas.openxmlformats.org/officeDocument/2006/relationships/hyperlink" Target="https://feed.businesswire.com/rss/home/?rss=G1QFDERJXkJeGFNVXw==" TargetMode="External"/><Relationship Id="rId1497" Type="http://schemas.openxmlformats.org/officeDocument/2006/relationships/hyperlink" Target="http://www.joc.com/rssfeed/10599" TargetMode="External"/><Relationship Id="rId1718" Type="http://schemas.openxmlformats.org/officeDocument/2006/relationships/hyperlink" Target="http://articlefeeds.nasdaq.com/nasdaq/categories?category=Insurance?fmt=xml" TargetMode="External"/><Relationship Id="rId1925" Type="http://schemas.openxmlformats.org/officeDocument/2006/relationships/hyperlink" Target="http://feeds.washingtonpost.com/rss/rss_acts-of-faith" TargetMode="External"/><Relationship Id="rId2103" Type="http://schemas.openxmlformats.org/officeDocument/2006/relationships/hyperlink" Target="http://feeds.reuters.com/reuters/oddlyEnoughNews?fmt=xml" TargetMode="External"/><Relationship Id="rId299" Type="http://schemas.openxmlformats.org/officeDocument/2006/relationships/hyperlink" Target="http://www.joc.com/rssfeed/8927" TargetMode="External"/><Relationship Id="rId727" Type="http://schemas.openxmlformats.org/officeDocument/2006/relationships/hyperlink" Target="https://feed.businesswire.com/rss/home/?rss=G1QFDERJXkJeGVpWVQ==" TargetMode="External"/><Relationship Id="rId934" Type="http://schemas.openxmlformats.org/officeDocument/2006/relationships/hyperlink" Target="https://feed.businesswire.com/rss/home/?rss=G1QFDERJXkJeGVtXWQ==" TargetMode="External"/><Relationship Id="rId1357" Type="http://schemas.openxmlformats.org/officeDocument/2006/relationships/hyperlink" Target="http://www.joc.com/rssfeed/8904" TargetMode="External"/><Relationship Id="rId1564" Type="http://schemas.openxmlformats.org/officeDocument/2006/relationships/hyperlink" Target="http://www.startribune.com/business/index.rss2" TargetMode="External"/><Relationship Id="rId1771" Type="http://schemas.openxmlformats.org/officeDocument/2006/relationships/hyperlink" Target="http://www.joc.com/rssfeed/8876" TargetMode="External"/><Relationship Id="rId63" Type="http://schemas.openxmlformats.org/officeDocument/2006/relationships/hyperlink" Target="http://www.joc.com/rssfeed/8890" TargetMode="External"/><Relationship Id="rId159" Type="http://schemas.openxmlformats.org/officeDocument/2006/relationships/hyperlink" Target="http://www.joc.com/rssfeed/8985" TargetMode="External"/><Relationship Id="rId366" Type="http://schemas.openxmlformats.org/officeDocument/2006/relationships/hyperlink" Target="https://feed.businesswire.com/rss/home/?rss=G1QFDERJXkJeGVpUXg==" TargetMode="External"/><Relationship Id="rId573" Type="http://schemas.openxmlformats.org/officeDocument/2006/relationships/hyperlink" Target="https://feed.businesswire.com/rss/home/?rss=G1QFDERJXkJeGFNVXg==" TargetMode="External"/><Relationship Id="rId780" Type="http://schemas.openxmlformats.org/officeDocument/2006/relationships/hyperlink" Target="https://feed.businesswire.com/rss/home/?rss=G1QFDERJXkJeGFNYXw==" TargetMode="External"/><Relationship Id="rId1217" Type="http://schemas.openxmlformats.org/officeDocument/2006/relationships/hyperlink" Target="http://feed.businesswire.com/rss/home/?rss=G1QFDERJXkJeGVtYXw==" TargetMode="External"/><Relationship Id="rId1424" Type="http://schemas.openxmlformats.org/officeDocument/2006/relationships/hyperlink" Target="http://www.joc.com/rssfeed/8936" TargetMode="External"/><Relationship Id="rId1631" Type="http://schemas.openxmlformats.org/officeDocument/2006/relationships/hyperlink" Target="http://rss.cnn.com/rss/money_funds.rss?fmt=xml" TargetMode="External"/><Relationship Id="rId1869" Type="http://schemas.openxmlformats.org/officeDocument/2006/relationships/hyperlink" Target="http://feeds.washingtonpost.com/rss/politics" TargetMode="External"/><Relationship Id="rId2047" Type="http://schemas.openxmlformats.org/officeDocument/2006/relationships/hyperlink" Target="http://feeds.reuters.com/reuters/companyNews?fmt=xml" TargetMode="External"/><Relationship Id="rId226" Type="http://schemas.openxmlformats.org/officeDocument/2006/relationships/hyperlink" Target="https://www.huffingtonpost.com/section/latino-voices/feed" TargetMode="External"/><Relationship Id="rId433" Type="http://schemas.openxmlformats.org/officeDocument/2006/relationships/hyperlink" Target="https://feed.businesswire.com/rss/home/?rss=G1QFDERJXkJeGVpWXQ==" TargetMode="External"/><Relationship Id="rId878" Type="http://schemas.openxmlformats.org/officeDocument/2006/relationships/hyperlink" Target="https://feed.businesswire.com/rss/home/?rss=G1QFDERJXkJeGVpZXA==" TargetMode="External"/><Relationship Id="rId1063" Type="http://schemas.openxmlformats.org/officeDocument/2006/relationships/hyperlink" Target="https://feed.businesswire.com/rss/home/?rss=G1QFDERJXkJeGVpXXA==" TargetMode="External"/><Relationship Id="rId1270" Type="http://schemas.openxmlformats.org/officeDocument/2006/relationships/hyperlink" Target="http://feed.businesswire.com/rss/home/?rss=G1QFDERJXkJeEFtRXA==" TargetMode="External"/><Relationship Id="rId1729" Type="http://schemas.openxmlformats.org/officeDocument/2006/relationships/hyperlink" Target="http://articlefeeds.nasdaq.com/nasdaq/categories?category=Taxes?fmt=xml" TargetMode="External"/><Relationship Id="rId1936" Type="http://schemas.openxmlformats.org/officeDocument/2006/relationships/hyperlink" Target="http://feeds.washingtonpost.com/rss/national/inspired-life" TargetMode="External"/><Relationship Id="rId640" Type="http://schemas.openxmlformats.org/officeDocument/2006/relationships/hyperlink" Target="https://feed.businesswire.com/rss/home/?rss=G1QFDERJXkJeGFNUVQ==" TargetMode="External"/><Relationship Id="rId738" Type="http://schemas.openxmlformats.org/officeDocument/2006/relationships/hyperlink" Target="https://feed.businesswire.com/rss/home/?rss=G1QFDERJXkJeGFNZXw==" TargetMode="External"/><Relationship Id="rId945" Type="http://schemas.openxmlformats.org/officeDocument/2006/relationships/hyperlink" Target="https://feed.businesswire.com/rss/home/?rss=G1QFDERJXkJeGVtUXA==" TargetMode="External"/><Relationship Id="rId1368" Type="http://schemas.openxmlformats.org/officeDocument/2006/relationships/hyperlink" Target="http://www.joc.com/rssfeed/8891" TargetMode="External"/><Relationship Id="rId1575" Type="http://schemas.openxmlformats.org/officeDocument/2006/relationships/hyperlink" Target="http://feed.businesswire.com/rss/home/?rss=G1QFDERJXkJeGVtXWg==" TargetMode="External"/><Relationship Id="rId1782" Type="http://schemas.openxmlformats.org/officeDocument/2006/relationships/hyperlink" Target="http://www.joc.com/rssfeed/8877" TargetMode="External"/><Relationship Id="rId74" Type="http://schemas.openxmlformats.org/officeDocument/2006/relationships/hyperlink" Target="http://rssfeeds.usatoday.com/UsatodaycomOlympicsCoverage-TopStories" TargetMode="External"/><Relationship Id="rId377" Type="http://schemas.openxmlformats.org/officeDocument/2006/relationships/hyperlink" Target="https://feed.businesswire.com/rss/home/?rss=G1QFDERJXkJeEFpRVQ==" TargetMode="External"/><Relationship Id="rId500" Type="http://schemas.openxmlformats.org/officeDocument/2006/relationships/hyperlink" Target="https://feed.businesswire.com/rss/home/?rss=G1QFDERJXkJeGVtSVQ==" TargetMode="External"/><Relationship Id="rId584" Type="http://schemas.openxmlformats.org/officeDocument/2006/relationships/hyperlink" Target="https://feed.businesswire.com/rss/home/?rss=G1QFDERJXkJeGFNVWg==" TargetMode="External"/><Relationship Id="rId805" Type="http://schemas.openxmlformats.org/officeDocument/2006/relationships/hyperlink" Target="https://feed.businesswire.com/rss/home/?rss=G1QFDERJXkJeGFNTXg==" TargetMode="External"/><Relationship Id="rId1130" Type="http://schemas.openxmlformats.org/officeDocument/2006/relationships/hyperlink" Target="https://feed.businesswire.com/rss/home/?rss=G1QFDERJXkJeGVtQXQ==" TargetMode="External"/><Relationship Id="rId1228" Type="http://schemas.openxmlformats.org/officeDocument/2006/relationships/hyperlink" Target="http://feed.businesswire.com/rss/home/?rss=G1QFDERJXkJeGV1SXw==" TargetMode="External"/><Relationship Id="rId1435" Type="http://schemas.openxmlformats.org/officeDocument/2006/relationships/hyperlink" Target="https://feed.businesswire.com/rss/home/?rss=G1QFDERJXkJeEVlZWQ==" TargetMode="External"/><Relationship Id="rId2058" Type="http://schemas.openxmlformats.org/officeDocument/2006/relationships/hyperlink" Target="http://feeds.reuters.com/reuters/healthNews?fmt=xml" TargetMode="External"/><Relationship Id="rId5" Type="http://schemas.openxmlformats.org/officeDocument/2006/relationships/hyperlink" Target="http://rssfeeds.usatoday.com/UsatodaycomNation-TopStories" TargetMode="External"/><Relationship Id="rId237" Type="http://schemas.openxmlformats.org/officeDocument/2006/relationships/hyperlink" Target="https://www.huffingtonpost.com/section/own/feed" TargetMode="External"/><Relationship Id="rId791" Type="http://schemas.openxmlformats.org/officeDocument/2006/relationships/hyperlink" Target="https://feed.businesswire.com/rss/home/?rss=G1QFDERJXkJeGVtVXw==" TargetMode="External"/><Relationship Id="rId889" Type="http://schemas.openxmlformats.org/officeDocument/2006/relationships/hyperlink" Target="https://feed.businesswire.com/rss/home/?rss=G1QFDERJXkJeGVpZVQ==" TargetMode="External"/><Relationship Id="rId1074" Type="http://schemas.openxmlformats.org/officeDocument/2006/relationships/hyperlink" Target="https://feed.businesswire.com/rss/home/?rss=G1QFDERJXkJeGVpSWQ==" TargetMode="External"/><Relationship Id="rId1642" Type="http://schemas.openxmlformats.org/officeDocument/2006/relationships/hyperlink" Target="http://rss.cnn.com/rss/money_retirement.rss?fmt=xml" TargetMode="External"/><Relationship Id="rId1947" Type="http://schemas.openxmlformats.org/officeDocument/2006/relationships/hyperlink" Target="http://feeds.washingtonpost.com/rss/rss_recruiting-insider" TargetMode="External"/><Relationship Id="rId444" Type="http://schemas.openxmlformats.org/officeDocument/2006/relationships/hyperlink" Target="https://feed.businesswire.com/rss/home/?rss=G1QFDERJXkJeGVpWWQ==" TargetMode="External"/><Relationship Id="rId651" Type="http://schemas.openxmlformats.org/officeDocument/2006/relationships/hyperlink" Target="https://feed.businesswire.com/rss/home/?rss=G1QFDERJXkJeGVpUWw==" TargetMode="External"/><Relationship Id="rId749" Type="http://schemas.openxmlformats.org/officeDocument/2006/relationships/hyperlink" Target="https://feed.businesswire.com/rss/home/?rss=G1QFDERJXkJeGFNZWw==" TargetMode="External"/><Relationship Id="rId1281" Type="http://schemas.openxmlformats.org/officeDocument/2006/relationships/hyperlink" Target="http://feed.businesswire.com/rss/home/?rss=G1QFDERJXkJeGVtWWw==" TargetMode="External"/><Relationship Id="rId1379" Type="http://schemas.openxmlformats.org/officeDocument/2006/relationships/hyperlink" Target="https://feed.businesswire.com/rss/home/?rss=G1QFDERJXkJeGVtRVA==" TargetMode="External"/><Relationship Id="rId1502" Type="http://schemas.openxmlformats.org/officeDocument/2006/relationships/hyperlink" Target="http://www.joc.com/rssfeed/8983" TargetMode="External"/><Relationship Id="rId1586" Type="http://schemas.openxmlformats.org/officeDocument/2006/relationships/hyperlink" Target="http://rss.cnn.com/rss/money_latest.rss?fmt=xml" TargetMode="External"/><Relationship Id="rId1807" Type="http://schemas.openxmlformats.org/officeDocument/2006/relationships/hyperlink" Target="http://www.joc.com/rssfeed/8914" TargetMode="External"/><Relationship Id="rId290" Type="http://schemas.openxmlformats.org/officeDocument/2006/relationships/hyperlink" Target="https://www.huffingtonpost.com/section/teen/feed" TargetMode="External"/><Relationship Id="rId304" Type="http://schemas.openxmlformats.org/officeDocument/2006/relationships/hyperlink" Target="https://www.huffingtonpost.com/section/weddings/feed" TargetMode="External"/><Relationship Id="rId388" Type="http://schemas.openxmlformats.org/officeDocument/2006/relationships/hyperlink" Target="https://feed.businesswire.com/rss/home/?rss=G1QFDERJXkJeGVpUWw==" TargetMode="External"/><Relationship Id="rId511" Type="http://schemas.openxmlformats.org/officeDocument/2006/relationships/hyperlink" Target="http://articlefeeds.nasdaq.com/nasdaq/categories?category=Banking+and+Loans?fmt=xml" TargetMode="External"/><Relationship Id="rId609" Type="http://schemas.openxmlformats.org/officeDocument/2006/relationships/hyperlink" Target="https://feed.businesswire.com/rss/home/?rss=G1QFDERJXkJeGFNUXw==" TargetMode="External"/><Relationship Id="rId956" Type="http://schemas.openxmlformats.org/officeDocument/2006/relationships/hyperlink" Target="https://feed.businesswire.com/rss/home/?rss=G1QFDERJXkJeGVtUWQ==" TargetMode="External"/><Relationship Id="rId1141" Type="http://schemas.openxmlformats.org/officeDocument/2006/relationships/hyperlink" Target="https://feed.businesswire.com/rss/home/?rss=G1QFDERJXkJeEFxXVA==" TargetMode="External"/><Relationship Id="rId1239" Type="http://schemas.openxmlformats.org/officeDocument/2006/relationships/hyperlink" Target="https://feed.businesswire.com/rss/home/?rss=G1QFDERJXkJeGVtUVA==" TargetMode="External"/><Relationship Id="rId1793" Type="http://schemas.openxmlformats.org/officeDocument/2006/relationships/hyperlink" Target="http://www.joc.com/rssfeed/8919" TargetMode="External"/><Relationship Id="rId2069" Type="http://schemas.openxmlformats.org/officeDocument/2006/relationships/hyperlink" Target="http://feeds.reuters.com/ReutersPictures?fmt=xml" TargetMode="External"/><Relationship Id="rId85" Type="http://schemas.openxmlformats.org/officeDocument/2006/relationships/hyperlink" Target="http://rssfeeds.usatoday.com/toppeople" TargetMode="External"/><Relationship Id="rId150" Type="http://schemas.openxmlformats.org/officeDocument/2006/relationships/hyperlink" Target="https://www.huffingtonpost.com/section/asian-voices/feed" TargetMode="External"/><Relationship Id="rId595" Type="http://schemas.openxmlformats.org/officeDocument/2006/relationships/hyperlink" Target="https://feed.businesswire.com/rss/home/?rss=G1QFDERJXkJeEVlZXw==" TargetMode="External"/><Relationship Id="rId816" Type="http://schemas.openxmlformats.org/officeDocument/2006/relationships/hyperlink" Target="https://feed.businesswire.com/rss/home/?rss=G1QFDERJXkJeGFNTWw==" TargetMode="External"/><Relationship Id="rId1001" Type="http://schemas.openxmlformats.org/officeDocument/2006/relationships/hyperlink" Target="https://feed.businesswire.com/rss/home/?rss=G1QFDERJXkJeGFNQWA==" TargetMode="External"/><Relationship Id="rId1446" Type="http://schemas.openxmlformats.org/officeDocument/2006/relationships/hyperlink" Target="http://www.joc.com/rssfeed/8998" TargetMode="External"/><Relationship Id="rId1653" Type="http://schemas.openxmlformats.org/officeDocument/2006/relationships/hyperlink" Target="http://rss.cnn.com/rss/money_luxury.rss?fmt=xml" TargetMode="External"/><Relationship Id="rId1860" Type="http://schemas.openxmlformats.org/officeDocument/2006/relationships/hyperlink" Target="http://www.joc.com/rssfeed/8915" TargetMode="External"/><Relationship Id="rId248" Type="http://schemas.openxmlformats.org/officeDocument/2006/relationships/hyperlink" Target="https://www.huffingtonpost.com/section/politics/feed" TargetMode="External"/><Relationship Id="rId455" Type="http://schemas.openxmlformats.org/officeDocument/2006/relationships/hyperlink" Target="http://feeds.bizjournals.com/industry_24?fmt=xml" TargetMode="External"/><Relationship Id="rId662" Type="http://schemas.openxmlformats.org/officeDocument/2006/relationships/hyperlink" Target="https://feed.businesswire.com/rss/home/?rss=G1QFDERJXkJeGFNXWQ==" TargetMode="External"/><Relationship Id="rId1085" Type="http://schemas.openxmlformats.org/officeDocument/2006/relationships/hyperlink" Target="https://feed.businesswire.com/rss/home/?rss=G1QFDERJXkJeGVpSWw==" TargetMode="External"/><Relationship Id="rId1292" Type="http://schemas.openxmlformats.org/officeDocument/2006/relationships/hyperlink" Target="http://feed.businesswire.com/bwapps/syndication/rss/latinowire/?rss=G1QFDERJXkJfEVxWXw==" TargetMode="External"/><Relationship Id="rId1306" Type="http://schemas.openxmlformats.org/officeDocument/2006/relationships/hyperlink" Target="http://feed.businesswire.com/rss/home/?rss=G1QFDERJXkJeGVtXWA==" TargetMode="External"/><Relationship Id="rId1513" Type="http://schemas.openxmlformats.org/officeDocument/2006/relationships/hyperlink" Target="http://www.joc.com/rssfeed/10600" TargetMode="External"/><Relationship Id="rId1720" Type="http://schemas.openxmlformats.org/officeDocument/2006/relationships/hyperlink" Target="http://articlefeeds.nasdaq.com/nasdaq/categories?category=Real+Estate?fmt=xml" TargetMode="External"/><Relationship Id="rId1958" Type="http://schemas.openxmlformats.org/officeDocument/2006/relationships/hyperlink" Target="http://feeds.washingtonpost.com/rss/rss_soccer-insider" TargetMode="External"/><Relationship Id="rId12" Type="http://schemas.openxmlformats.org/officeDocument/2006/relationships/hyperlink" Target="http://rssfeeds.usatoday.com/UsatodaycomWorld-TopStories" TargetMode="External"/><Relationship Id="rId108" Type="http://schemas.openxmlformats.org/officeDocument/2006/relationships/hyperlink" Target="http://rssfeeds.usatoday.com/UsatodaycomMoney-TopStories" TargetMode="External"/><Relationship Id="rId315" Type="http://schemas.openxmlformats.org/officeDocument/2006/relationships/hyperlink" Target="http://www.joc.com/rssfeed/10602" TargetMode="External"/><Relationship Id="rId522" Type="http://schemas.openxmlformats.org/officeDocument/2006/relationships/hyperlink" Target="https://feed.businesswire.com/rss/home/?rss=G1QFDERJXkJeEFpQXA==" TargetMode="External"/><Relationship Id="rId967" Type="http://schemas.openxmlformats.org/officeDocument/2006/relationships/hyperlink" Target="https://feed.businesswire.com/rss/home/?rss=G1QFDERJXkJeGFNWWA==" TargetMode="External"/><Relationship Id="rId1152" Type="http://schemas.openxmlformats.org/officeDocument/2006/relationships/hyperlink" Target="https://feed.businesswire.com/rss/home/?rss=G1QFDERJXkJeGVtQWg==" TargetMode="External"/><Relationship Id="rId1597" Type="http://schemas.openxmlformats.org/officeDocument/2006/relationships/hyperlink" Target="http://rss.cnn.com/rss/money_news_companies.rss?fmt=xml" TargetMode="External"/><Relationship Id="rId1818" Type="http://schemas.openxmlformats.org/officeDocument/2006/relationships/hyperlink" Target="http://www.joc.com/rssfeed/8890" TargetMode="External"/><Relationship Id="rId96" Type="http://schemas.openxmlformats.org/officeDocument/2006/relationships/hyperlink" Target="http://rssfeeds.usatoday.com/UsatodaycomMusic-TopStories" TargetMode="External"/><Relationship Id="rId161" Type="http://schemas.openxmlformats.org/officeDocument/2006/relationships/hyperlink" Target="https://www.huffingtonpost.com/section/business/feed" TargetMode="External"/><Relationship Id="rId399" Type="http://schemas.openxmlformats.org/officeDocument/2006/relationships/hyperlink" Target="http://feeds.bizjournals.com/industry_8?fmt=xml" TargetMode="External"/><Relationship Id="rId827" Type="http://schemas.openxmlformats.org/officeDocument/2006/relationships/hyperlink" Target="https://feed.businesswire.com/rss/home/?rss=G1QFDERJXkJeGFNVXQ==" TargetMode="External"/><Relationship Id="rId1012" Type="http://schemas.openxmlformats.org/officeDocument/2006/relationships/hyperlink" Target="https://feed.businesswire.com/rss/home/?rss=G1QFDERJXkJeGFNQVA==" TargetMode="External"/><Relationship Id="rId1457" Type="http://schemas.openxmlformats.org/officeDocument/2006/relationships/hyperlink" Target="http://www.joc.com/rssfeed/10597" TargetMode="External"/><Relationship Id="rId1664" Type="http://schemas.openxmlformats.org/officeDocument/2006/relationships/hyperlink" Target="http://www.wsj.com/xml/rss/3_7014.xml" TargetMode="External"/><Relationship Id="rId1871" Type="http://schemas.openxmlformats.org/officeDocument/2006/relationships/hyperlink" Target="http://feeds.washingtonpost.com/rss/rss_powerpost" TargetMode="External"/><Relationship Id="rId259" Type="http://schemas.openxmlformats.org/officeDocument/2006/relationships/hyperlink" Target="http://www.joc.com/rssfeed/10598" TargetMode="External"/><Relationship Id="rId466" Type="http://schemas.openxmlformats.org/officeDocument/2006/relationships/hyperlink" Target="https://feed.businesswire.com/rss/home/?rss=G1QFDERJXkJeGVpWVQ==" TargetMode="External"/><Relationship Id="rId673" Type="http://schemas.openxmlformats.org/officeDocument/2006/relationships/hyperlink" Target="https://feed.businesswire.com/rss/home/?rss=G1QFDERJXkJeGFNXWg==" TargetMode="External"/><Relationship Id="rId880" Type="http://schemas.openxmlformats.org/officeDocument/2006/relationships/hyperlink" Target="https://feed.businesswire.com/rss/home/?rss=G1QFDERJXkJeGVpZWw==" TargetMode="External"/><Relationship Id="rId1096" Type="http://schemas.openxmlformats.org/officeDocument/2006/relationships/hyperlink" Target="https://feed.businesswire.com/rss/home/?rss=G1QFDERJXkJeGVpSVA==" TargetMode="External"/><Relationship Id="rId1317" Type="http://schemas.openxmlformats.org/officeDocument/2006/relationships/hyperlink" Target="http://feed.businesswire.com/rss/home/?rss=G1QFDERJXkJeEFtRWw==" TargetMode="External"/><Relationship Id="rId1524" Type="http://schemas.openxmlformats.org/officeDocument/2006/relationships/hyperlink" Target="http://www.joc.com/rssfeed/10601" TargetMode="External"/><Relationship Id="rId1731" Type="http://schemas.openxmlformats.org/officeDocument/2006/relationships/hyperlink" Target="http://articlefeeds.nasdaq.com/nasdaq/categories?category=Taxes?fmt=xml" TargetMode="External"/><Relationship Id="rId1969" Type="http://schemas.openxmlformats.org/officeDocument/2006/relationships/hyperlink" Target="http://feeds.washingtonpost.com/rss/national" TargetMode="External"/><Relationship Id="rId23" Type="http://schemas.openxmlformats.org/officeDocument/2006/relationships/hyperlink" Target="http://www.joc.com/rssfeed/8884" TargetMode="External"/><Relationship Id="rId119" Type="http://schemas.openxmlformats.org/officeDocument/2006/relationships/hyperlink" Target="http://www.joc.com/rssfeed/8915" TargetMode="External"/><Relationship Id="rId326" Type="http://schemas.openxmlformats.org/officeDocument/2006/relationships/hyperlink" Target="https://www.huffingtonpost.com/section/world-news/feed" TargetMode="External"/><Relationship Id="rId533" Type="http://schemas.openxmlformats.org/officeDocument/2006/relationships/hyperlink" Target="https://feed.businesswire.com/rss/home/?rss=G1QFDERJXkJeGVtVXg==" TargetMode="External"/><Relationship Id="rId978" Type="http://schemas.openxmlformats.org/officeDocument/2006/relationships/hyperlink" Target="https://feed.businesswire.com/rss/home/?rss=G1QFDERJXkJeGVtUVA==" TargetMode="External"/><Relationship Id="rId1163" Type="http://schemas.openxmlformats.org/officeDocument/2006/relationships/hyperlink" Target="https://feed.businesswire.com/rss/home/?rss=G1QFDERJXkJeGVpYXQ==" TargetMode="External"/><Relationship Id="rId1370" Type="http://schemas.openxmlformats.org/officeDocument/2006/relationships/hyperlink" Target="http://www.joc.com/rssfeed/8891" TargetMode="External"/><Relationship Id="rId1829" Type="http://schemas.openxmlformats.org/officeDocument/2006/relationships/hyperlink" Target="http://www.joc.com/rssfeed/8926" TargetMode="External"/><Relationship Id="rId2007" Type="http://schemas.openxmlformats.org/officeDocument/2006/relationships/hyperlink" Target="http://feeds.washingtonpost.com/rss/rss_reliable-source" TargetMode="External"/><Relationship Id="rId740" Type="http://schemas.openxmlformats.org/officeDocument/2006/relationships/hyperlink" Target="https://feed.businesswire.com/rss/home/?rss=G1QFDERJXkJeGFNZXg==" TargetMode="External"/><Relationship Id="rId838" Type="http://schemas.openxmlformats.org/officeDocument/2006/relationships/hyperlink" Target="https://feed.businesswire.com/rss/home/?rss=G1QFDERJXkJeGVpQWg==" TargetMode="External"/><Relationship Id="rId1023" Type="http://schemas.openxmlformats.org/officeDocument/2006/relationships/hyperlink" Target="https://feed.businesswire.com/rss/home/?rss=G1QFDERJXkJeEFpQWA==" TargetMode="External"/><Relationship Id="rId1468" Type="http://schemas.openxmlformats.org/officeDocument/2006/relationships/hyperlink" Target="http://www.joc.com/rssfeed/8976" TargetMode="External"/><Relationship Id="rId1675" Type="http://schemas.openxmlformats.org/officeDocument/2006/relationships/hyperlink" Target="http://articlefeeds.nasdaq.com/nasdaq/categories?category=Basics?fmt=xml" TargetMode="External"/><Relationship Id="rId1882" Type="http://schemas.openxmlformats.org/officeDocument/2006/relationships/hyperlink" Target="http://feeds.washingtonpost.com/rss/opinions" TargetMode="External"/><Relationship Id="rId172" Type="http://schemas.openxmlformats.org/officeDocument/2006/relationships/hyperlink" Target="https://www.huffingtonpost.com/section/comedy/feed" TargetMode="External"/><Relationship Id="rId477" Type="http://schemas.openxmlformats.org/officeDocument/2006/relationships/hyperlink" Target="https://feed.businesswire.com/rss/home/?rss=G1QFDERJXkJeGVtSXw==" TargetMode="External"/><Relationship Id="rId600" Type="http://schemas.openxmlformats.org/officeDocument/2006/relationships/hyperlink" Target="https://feed.businesswire.com/rss/home/?rss=G1QFDERJXkJeGFNUXQ==" TargetMode="External"/><Relationship Id="rId684" Type="http://schemas.openxmlformats.org/officeDocument/2006/relationships/hyperlink" Target="https://feed.businesswire.com/rss/home/?rss=G1QFDERJXkJeGFNWXQ==" TargetMode="External"/><Relationship Id="rId1230" Type="http://schemas.openxmlformats.org/officeDocument/2006/relationships/hyperlink" Target="http://feed.businesswire.com/rss/home/?rss=G1QFDERJXkJeGV1SXw==" TargetMode="External"/><Relationship Id="rId1328" Type="http://schemas.openxmlformats.org/officeDocument/2006/relationships/hyperlink" Target="http://feed.businesswire.com/rss/home/?rss=G1QFDERJXkJeGVtWXw==" TargetMode="External"/><Relationship Id="rId1535" Type="http://schemas.openxmlformats.org/officeDocument/2006/relationships/hyperlink" Target="http://feed.businesswire.com/rss/home/?rss=G1QFDERJXkJeGVtWWA==" TargetMode="External"/><Relationship Id="rId2060" Type="http://schemas.openxmlformats.org/officeDocument/2006/relationships/hyperlink" Target="http://feeds.reuters.com/reuters/lifestyle?fmt=xml" TargetMode="External"/><Relationship Id="rId337" Type="http://schemas.openxmlformats.org/officeDocument/2006/relationships/hyperlink" Target="https://feed.businesswire.com/rss/home/?rss=G1QFDERJXkJeGFJYWw==" TargetMode="External"/><Relationship Id="rId891" Type="http://schemas.openxmlformats.org/officeDocument/2006/relationships/hyperlink" Target="https://feed.businesswire.com/rss/home/?rss=G1QFDERJXkJeEFtRXA==" TargetMode="External"/><Relationship Id="rId905" Type="http://schemas.openxmlformats.org/officeDocument/2006/relationships/hyperlink" Target="https://feed.businesswire.com/rss/home/?rss=G1QFDERJXkJeGVpYXw==" TargetMode="External"/><Relationship Id="rId989" Type="http://schemas.openxmlformats.org/officeDocument/2006/relationships/hyperlink" Target="https://feed.businesswire.com/rss/home/?rss=G1QFDERJXkJeGVtXXw==" TargetMode="External"/><Relationship Id="rId1742" Type="http://schemas.openxmlformats.org/officeDocument/2006/relationships/hyperlink" Target="http://articlefeeds.nasdaq.com/nasdaq/categories?category=Travel+and+Lifestyle?fmt=xml" TargetMode="External"/><Relationship Id="rId2018" Type="http://schemas.openxmlformats.org/officeDocument/2006/relationships/hyperlink" Target="https://www.fool.com/a/feeds/foolwatch?format=rss2&amp;id=foolwatch&amp;apikey=foolwatch-feed" TargetMode="External"/><Relationship Id="rId34" Type="http://schemas.openxmlformats.org/officeDocument/2006/relationships/hyperlink" Target="http://rssfeeds.usatoday.com/UsatodaycomMlb-TopStories" TargetMode="External"/><Relationship Id="rId544" Type="http://schemas.openxmlformats.org/officeDocument/2006/relationships/hyperlink" Target="https://feed.businesswire.com/rss/home/?rss=G1QFDERJXkJeEFpQXw==" TargetMode="External"/><Relationship Id="rId751" Type="http://schemas.openxmlformats.org/officeDocument/2006/relationships/hyperlink" Target="https://feed.businesswire.com/rss/home/?rss=G1QFDERJXkJeGVtSWA==" TargetMode="External"/><Relationship Id="rId849" Type="http://schemas.openxmlformats.org/officeDocument/2006/relationships/hyperlink" Target="https://feed.businesswire.com/rss/home/?rss=G1QFDERJXkJeGVpTXw==" TargetMode="External"/><Relationship Id="rId1174" Type="http://schemas.openxmlformats.org/officeDocument/2006/relationships/hyperlink" Target="https://feed.businesswire.com/rss/home/?rss=G1QFDERJXkJeEVlZWQ==" TargetMode="External"/><Relationship Id="rId1381" Type="http://schemas.openxmlformats.org/officeDocument/2006/relationships/hyperlink" Target="http://www.joc.com/rssfeed/8909" TargetMode="External"/><Relationship Id="rId1479" Type="http://schemas.openxmlformats.org/officeDocument/2006/relationships/hyperlink" Target="http://feed.businesswire.com/rss/home/?rss=G1QFDERJXkJeGVtYXw==" TargetMode="External"/><Relationship Id="rId1602" Type="http://schemas.openxmlformats.org/officeDocument/2006/relationships/hyperlink" Target="http://rss.cnn.com/rss/money_news_international.rss?fmt=xml" TargetMode="External"/><Relationship Id="rId1686" Type="http://schemas.openxmlformats.org/officeDocument/2006/relationships/hyperlink" Target="http://articlefeeds.nasdaq.com/nasdaq/categories?category=ETFs?fmt=xml" TargetMode="External"/><Relationship Id="rId183" Type="http://schemas.openxmlformats.org/officeDocument/2006/relationships/hyperlink" Target="http://www.joc.com/rssfeed/8948" TargetMode="External"/><Relationship Id="rId390" Type="http://schemas.openxmlformats.org/officeDocument/2006/relationships/hyperlink" Target="https://feed.businesswire.com/rss/home/?rss=G1QFDERJXkJeGVpUWw==" TargetMode="External"/><Relationship Id="rId404" Type="http://schemas.openxmlformats.org/officeDocument/2006/relationships/hyperlink" Target="https://feed.businesswire.com/rss/home/?rss=G1QFDERJXkJeGVpXWQ==" TargetMode="External"/><Relationship Id="rId611" Type="http://schemas.openxmlformats.org/officeDocument/2006/relationships/hyperlink" Target="https://feed.businesswire.com/rss/home/?rss=G1QFDERJXkJeGFJYVA==" TargetMode="External"/><Relationship Id="rId1034" Type="http://schemas.openxmlformats.org/officeDocument/2006/relationships/hyperlink" Target="https://feed.businesswire.com/rss/home/?rss=G1QFDERJXkJeGFNSXw==" TargetMode="External"/><Relationship Id="rId1241" Type="http://schemas.openxmlformats.org/officeDocument/2006/relationships/hyperlink" Target="http://feed.businesswire.com/rss/home/?rss=G1QFDERJXkJeGVtYWw==" TargetMode="External"/><Relationship Id="rId1339" Type="http://schemas.openxmlformats.org/officeDocument/2006/relationships/hyperlink" Target="https://feed.businesswire.com/rss/home/?rss=G1QFDERJXkJeEFpQWg==" TargetMode="External"/><Relationship Id="rId1893" Type="http://schemas.openxmlformats.org/officeDocument/2006/relationships/hyperlink" Target="http://feeds.washingtonpost.com/rss/rss_compost" TargetMode="External"/><Relationship Id="rId1907" Type="http://schemas.openxmlformats.org/officeDocument/2006/relationships/hyperlink" Target="http://feeds.washingtonpost.com/rss/rss_post-everything" TargetMode="External"/><Relationship Id="rId2071" Type="http://schemas.openxmlformats.org/officeDocument/2006/relationships/hyperlink" Target="http://feeds.reuters.com/reuters/peopleNews?fmt=xml" TargetMode="External"/><Relationship Id="rId250" Type="http://schemas.openxmlformats.org/officeDocument/2006/relationships/hyperlink" Target="https://www.huffingtonpost.com/section/politics/feed" TargetMode="External"/><Relationship Id="rId488" Type="http://schemas.openxmlformats.org/officeDocument/2006/relationships/hyperlink" Target="https://feed.businesswire.com/rss/home/?rss=G1QFDERJXkJeGVtSWA==" TargetMode="External"/><Relationship Id="rId695" Type="http://schemas.openxmlformats.org/officeDocument/2006/relationships/hyperlink" Target="https://feed.businesswire.com/rss/home/?rss=G1QFDERJXkJeGVpWXQ==" TargetMode="External"/><Relationship Id="rId709" Type="http://schemas.openxmlformats.org/officeDocument/2006/relationships/hyperlink" Target="https://feed.businesswire.com/rss/home/?rss=G1QFDERJXkJeGFNWWg==" TargetMode="External"/><Relationship Id="rId916" Type="http://schemas.openxmlformats.org/officeDocument/2006/relationships/hyperlink" Target="https://feed.businesswire.com/rss/home/?rss=G1QFDERJXkJeGVpYWQ==" TargetMode="External"/><Relationship Id="rId1101" Type="http://schemas.openxmlformats.org/officeDocument/2006/relationships/hyperlink" Target="https://feed.businesswire.com/rss/home/?rss=G1QFDERJXkJeGVpVXQ==" TargetMode="External"/><Relationship Id="rId1546" Type="http://schemas.openxmlformats.org/officeDocument/2006/relationships/hyperlink" Target="http://www.joc.com/rssfeed/10610" TargetMode="External"/><Relationship Id="rId1753" Type="http://schemas.openxmlformats.org/officeDocument/2006/relationships/hyperlink" Target="http://articlefeeds.nasdaq.com/nasdaq/authors?author=bill-cara?fmt=xml" TargetMode="External"/><Relationship Id="rId1960" Type="http://schemas.openxmlformats.org/officeDocument/2006/relationships/hyperlink" Target="http://feeds.washingtonpost.com/rss/rss_capitals-insider" TargetMode="External"/><Relationship Id="rId45" Type="http://schemas.openxmlformats.org/officeDocument/2006/relationships/hyperlink" Target="http://rssfeeds.usatoday.com/topfantasy" TargetMode="External"/><Relationship Id="rId110" Type="http://schemas.openxmlformats.org/officeDocument/2006/relationships/hyperlink" Target="http://rssfeeds.usatoday.com/UsatodaycomMoney-TopStories" TargetMode="External"/><Relationship Id="rId348" Type="http://schemas.openxmlformats.org/officeDocument/2006/relationships/hyperlink" Target="https://feed.businesswire.com/rss/home/?rss=G1QFDERJXkJeGFJYVA==" TargetMode="External"/><Relationship Id="rId555" Type="http://schemas.openxmlformats.org/officeDocument/2006/relationships/hyperlink" Target="http://articlefeeds.nasdaq.com/nasdaq/categories?category=Travel+and+Lifestyle?fmt=xml" TargetMode="External"/><Relationship Id="rId762" Type="http://schemas.openxmlformats.org/officeDocument/2006/relationships/hyperlink" Target="https://feed.businesswire.com/rss/home/?rss=G1QFDERJXkJeEFpQWA==" TargetMode="External"/><Relationship Id="rId1185" Type="http://schemas.openxmlformats.org/officeDocument/2006/relationships/hyperlink" Target="https://feed.businesswire.com/rss/home/?rss=G1QFDERJXkJeGVtTWQ==" TargetMode="External"/><Relationship Id="rId1392" Type="http://schemas.openxmlformats.org/officeDocument/2006/relationships/hyperlink" Target="http://www.joc.com/rssfeed/8988" TargetMode="External"/><Relationship Id="rId1406" Type="http://schemas.openxmlformats.org/officeDocument/2006/relationships/hyperlink" Target="http://www.joc.com/rssfeed/8880" TargetMode="External"/><Relationship Id="rId1613" Type="http://schemas.openxmlformats.org/officeDocument/2006/relationships/hyperlink" Target="http://rss.cnn.com/rss/money_media.rss?fmt=xml" TargetMode="External"/><Relationship Id="rId1820" Type="http://schemas.openxmlformats.org/officeDocument/2006/relationships/hyperlink" Target="http://www.joc.com/rssfeed/8981" TargetMode="External"/><Relationship Id="rId2029" Type="http://schemas.openxmlformats.org/officeDocument/2006/relationships/hyperlink" Target="http://feeds2.feedburner.com/InternetTechnologyRss?fmt=xml" TargetMode="External"/><Relationship Id="rId194" Type="http://schemas.openxmlformats.org/officeDocument/2006/relationships/hyperlink" Target="https://www.huffingtonpost.com/section/entertainment/feed" TargetMode="External"/><Relationship Id="rId208" Type="http://schemas.openxmlformats.org/officeDocument/2006/relationships/hyperlink" Target="https://www.huffingtonpost.com/section/huffpost-home/feed" TargetMode="External"/><Relationship Id="rId415" Type="http://schemas.openxmlformats.org/officeDocument/2006/relationships/hyperlink" Target="http://feeds.bizjournals.com/industry_10?fmt=xml" TargetMode="External"/><Relationship Id="rId622" Type="http://schemas.openxmlformats.org/officeDocument/2006/relationships/hyperlink" Target="https://feed.businesswire.com/rss/home/?rss=G1QFDERJXkJeGFNUWw==" TargetMode="External"/><Relationship Id="rId1045" Type="http://schemas.openxmlformats.org/officeDocument/2006/relationships/hyperlink" Target="https://feed.businesswire.com/rss/home/?rss=G1QFDERJXkJeGFNSWA==" TargetMode="External"/><Relationship Id="rId1252" Type="http://schemas.openxmlformats.org/officeDocument/2006/relationships/hyperlink" Target="http://feed.businesswire.com/rss/home/?rss=G1QFDERJXkJeGVtWXQ==" TargetMode="External"/><Relationship Id="rId1697" Type="http://schemas.openxmlformats.org/officeDocument/2006/relationships/hyperlink" Target="http://articlefeeds.nasdaq.com/nasdaq/categories?category=Investing+Ideas?fmt=xml" TargetMode="External"/><Relationship Id="rId1918" Type="http://schemas.openxmlformats.org/officeDocument/2006/relationships/hyperlink" Target="http://feeds.washingtonpost.com/rss/rss_the-watch" TargetMode="External"/><Relationship Id="rId2082" Type="http://schemas.openxmlformats.org/officeDocument/2006/relationships/hyperlink" Target="http://feeds.reuters.com/reuters/sportsNews?fmt=xml" TargetMode="External"/><Relationship Id="rId261" Type="http://schemas.openxmlformats.org/officeDocument/2006/relationships/hyperlink" Target="https://www.huffingtonpost.com/section/relationships/feed" TargetMode="External"/><Relationship Id="rId499" Type="http://schemas.openxmlformats.org/officeDocument/2006/relationships/hyperlink" Target="http://articlefeeds.nasdaq.com/nasdaq/categories?category=Mutual+Funds?fmt=xml" TargetMode="External"/><Relationship Id="rId927" Type="http://schemas.openxmlformats.org/officeDocument/2006/relationships/hyperlink" Target="https://feed.businesswire.com/rss/home/?rss=G1QFDERJXkJeGFNXWA==" TargetMode="External"/><Relationship Id="rId1112" Type="http://schemas.openxmlformats.org/officeDocument/2006/relationships/hyperlink" Target="https://feed.businesswire.com/rss/home/?rss=G1QFDERJXkJeGVtRWg==" TargetMode="External"/><Relationship Id="rId1557" Type="http://schemas.openxmlformats.org/officeDocument/2006/relationships/hyperlink" Target="http://www.startribune.com/sports/index.rss2" TargetMode="External"/><Relationship Id="rId1764" Type="http://schemas.openxmlformats.org/officeDocument/2006/relationships/hyperlink" Target="http://articlefeeds.nasdaq.com/nasdaq/authors?author=roger-nusbaum?fmt=xml" TargetMode="External"/><Relationship Id="rId1971" Type="http://schemas.openxmlformats.org/officeDocument/2006/relationships/hyperlink" Target="http://feeds.washingtonpost.com/rss/national" TargetMode="External"/><Relationship Id="rId56" Type="http://schemas.openxmlformats.org/officeDocument/2006/relationships/hyperlink" Target="http://rssfeeds.usatoday.com/UsatodaycomSoccer-TopStories" TargetMode="External"/><Relationship Id="rId359" Type="http://schemas.openxmlformats.org/officeDocument/2006/relationships/hyperlink" Target="http://feeds2.feedburner.com/InvestingRss?fmt=xml" TargetMode="External"/><Relationship Id="rId566" Type="http://schemas.openxmlformats.org/officeDocument/2006/relationships/hyperlink" Target="https://feed.businesswire.com/rss/home/?rss=G1QFDERJXkJeGFNVXQ==" TargetMode="External"/><Relationship Id="rId773" Type="http://schemas.openxmlformats.org/officeDocument/2006/relationships/hyperlink" Target="https://feed.businesswire.com/rss/home/?rss=G1QFDERJXkJeGFNYXQ==" TargetMode="External"/><Relationship Id="rId1196" Type="http://schemas.openxmlformats.org/officeDocument/2006/relationships/hyperlink" Target="https://feed.businesswire.com/rss/home/?rss=G1QFDERJXkJdEVhZXw==" TargetMode="External"/><Relationship Id="rId1417" Type="http://schemas.openxmlformats.org/officeDocument/2006/relationships/hyperlink" Target="http://www.joc.com/rssfeed/10595" TargetMode="External"/><Relationship Id="rId1624" Type="http://schemas.openxmlformats.org/officeDocument/2006/relationships/hyperlink" Target="http://rss.cnn.com/rss/money_pf.rss?fmt=xml" TargetMode="External"/><Relationship Id="rId1831" Type="http://schemas.openxmlformats.org/officeDocument/2006/relationships/hyperlink" Target="http://www.joc.com/rssfeed/8888" TargetMode="External"/><Relationship Id="rId121" Type="http://schemas.openxmlformats.org/officeDocument/2006/relationships/hyperlink" Target="http://rssfeeds.usatoday.com/UsatodaycomTech-PersonalTalk" TargetMode="External"/><Relationship Id="rId219" Type="http://schemas.openxmlformats.org/officeDocument/2006/relationships/hyperlink" Target="http://www.joc.com/rssfeed/10596" TargetMode="External"/><Relationship Id="rId426" Type="http://schemas.openxmlformats.org/officeDocument/2006/relationships/hyperlink" Target="https://feed.businesswire.com/rss/home/?rss=G1QFDERJXkJeGVpXVQ==" TargetMode="External"/><Relationship Id="rId633" Type="http://schemas.openxmlformats.org/officeDocument/2006/relationships/hyperlink" Target="https://feed.businesswire.com/rss/home/?rss=G1QFDERJXkJeEVlZWA==" TargetMode="External"/><Relationship Id="rId980" Type="http://schemas.openxmlformats.org/officeDocument/2006/relationships/hyperlink" Target="https://feed.businesswire.com/rss/home/?rss=G1QFDERJXkJeGVtXXQ==" TargetMode="External"/><Relationship Id="rId1056" Type="http://schemas.openxmlformats.org/officeDocument/2006/relationships/hyperlink" Target="https://feed.businesswire.com/rss/home/?rss=G1QFDERJXkJeGVpTVQ==" TargetMode="External"/><Relationship Id="rId1263" Type="http://schemas.openxmlformats.org/officeDocument/2006/relationships/hyperlink" Target="https://feed.businesswire.com/rss/home/?rss=G1QFDERJXkJeGFNQWA==" TargetMode="External"/><Relationship Id="rId1929" Type="http://schemas.openxmlformats.org/officeDocument/2006/relationships/hyperlink" Target="http://feeds.washingtonpost.com/rss/rss_capital-weather-gang" TargetMode="External"/><Relationship Id="rId2093" Type="http://schemas.openxmlformats.org/officeDocument/2006/relationships/hyperlink" Target="http://feeds.reuters.com/Reuters/worldNews?fmt=xml" TargetMode="External"/><Relationship Id="rId2107" Type="http://schemas.openxmlformats.org/officeDocument/2006/relationships/hyperlink" Target="http://feeds.reuters.com/reuters/scienceNews?fmt=xml" TargetMode="External"/><Relationship Id="rId840" Type="http://schemas.openxmlformats.org/officeDocument/2006/relationships/hyperlink" Target="https://feed.businesswire.com/rss/home/?rss=G1QFDERJXkJeGVpQVQ==" TargetMode="External"/><Relationship Id="rId938" Type="http://schemas.openxmlformats.org/officeDocument/2006/relationships/hyperlink" Target="https://feed.businesswire.com/rss/home/?rss=G1QFDERJXkJeGVtUXQ==" TargetMode="External"/><Relationship Id="rId1470" Type="http://schemas.openxmlformats.org/officeDocument/2006/relationships/hyperlink" Target="http://www.joc.com/rssfeed/8976" TargetMode="External"/><Relationship Id="rId1568" Type="http://schemas.openxmlformats.org/officeDocument/2006/relationships/hyperlink" Target="http://www.startribune.com/politics/index.rss2" TargetMode="External"/><Relationship Id="rId1775" Type="http://schemas.openxmlformats.org/officeDocument/2006/relationships/hyperlink" Target="http://www.joc.com/rssfeed/8886" TargetMode="External"/><Relationship Id="rId67" Type="http://schemas.openxmlformats.org/officeDocument/2006/relationships/hyperlink" Target="http://www.joc.com/rssfeed/8981" TargetMode="External"/><Relationship Id="rId272" Type="http://schemas.openxmlformats.org/officeDocument/2006/relationships/hyperlink" Target="https://www.huffingtonpost.com/section/sports/feed" TargetMode="External"/><Relationship Id="rId577" Type="http://schemas.openxmlformats.org/officeDocument/2006/relationships/hyperlink" Target="https://feed.businesswire.com/rss/home/?rss=G1QFDERJXkJeGFNVWQ==" TargetMode="External"/><Relationship Id="rId700" Type="http://schemas.openxmlformats.org/officeDocument/2006/relationships/hyperlink" Target="https://feed.businesswire.com/rss/home/?rss=G1QFDERJXkJeGFNWWQ==" TargetMode="External"/><Relationship Id="rId1123" Type="http://schemas.openxmlformats.org/officeDocument/2006/relationships/hyperlink" Target="https://feed.businesswire.com/rss/home/?rss=G1QFDERJXkJeGVpTWA==" TargetMode="External"/><Relationship Id="rId1330" Type="http://schemas.openxmlformats.org/officeDocument/2006/relationships/hyperlink" Target="http://feed.businesswire.com/rss/home/?rss=G1QFDERJXkJeGVtWXw==" TargetMode="External"/><Relationship Id="rId1428" Type="http://schemas.openxmlformats.org/officeDocument/2006/relationships/hyperlink" Target="http://www.joc.com/rssfeed/8943" TargetMode="External"/><Relationship Id="rId1635" Type="http://schemas.openxmlformats.org/officeDocument/2006/relationships/hyperlink" Target="http://rss.cnn.com/rss/money_pf_college.rss?fmt=xml" TargetMode="External"/><Relationship Id="rId1982" Type="http://schemas.openxmlformats.org/officeDocument/2006/relationships/hyperlink" Target="http://feeds.washingtonpost.com/rss/world" TargetMode="External"/><Relationship Id="rId132" Type="http://schemas.openxmlformats.org/officeDocument/2006/relationships/hyperlink" Target="http://rssfeeds.usatoday.com/UsatodayTravel-Destinations" TargetMode="External"/><Relationship Id="rId784" Type="http://schemas.openxmlformats.org/officeDocument/2006/relationships/hyperlink" Target="https://feed.businesswire.com/rss/home/?rss=G1QFDERJXkJeGFNYXg==" TargetMode="External"/><Relationship Id="rId991" Type="http://schemas.openxmlformats.org/officeDocument/2006/relationships/hyperlink" Target="https://feed.businesswire.com/rss/home/?rss=G1QFDERJXkJeGFNZXQ==" TargetMode="External"/><Relationship Id="rId1067" Type="http://schemas.openxmlformats.org/officeDocument/2006/relationships/hyperlink" Target="https://feed.businesswire.com/rss/home/?rss=G1QFDERJXkJeGFNTXg==" TargetMode="External"/><Relationship Id="rId1842" Type="http://schemas.openxmlformats.org/officeDocument/2006/relationships/hyperlink" Target="http://www.joc.com/rssfeed/8906" TargetMode="External"/><Relationship Id="rId2020" Type="http://schemas.openxmlformats.org/officeDocument/2006/relationships/hyperlink" Target="http://feeds2.feedburner.com/InvestingRss?fmt=xml" TargetMode="External"/><Relationship Id="rId437" Type="http://schemas.openxmlformats.org/officeDocument/2006/relationships/hyperlink" Target="https://feed.businesswire.com/rss/home/?rss=G1QFDERJXkJeGVpWXA==" TargetMode="External"/><Relationship Id="rId644" Type="http://schemas.openxmlformats.org/officeDocument/2006/relationships/hyperlink" Target="https://feed.businesswire.com/rss/home/?rss=G1QFDERJXkJeGFNXXQ==" TargetMode="External"/><Relationship Id="rId851" Type="http://schemas.openxmlformats.org/officeDocument/2006/relationships/hyperlink" Target="https://feed.businesswire.com/rss/home/?rss=G1QFDERJXkJeGFNVWw==" TargetMode="External"/><Relationship Id="rId1274" Type="http://schemas.openxmlformats.org/officeDocument/2006/relationships/hyperlink" Target="http://feed.businesswire.com/rss/home/?rss=G1QFDERJXkJeGVtWWA==" TargetMode="External"/><Relationship Id="rId1481" Type="http://schemas.openxmlformats.org/officeDocument/2006/relationships/hyperlink" Target="http://www.joc.com/rssfeed/8917" TargetMode="External"/><Relationship Id="rId1579" Type="http://schemas.openxmlformats.org/officeDocument/2006/relationships/hyperlink" Target="http://feed.businesswire.com/rss/home/?rss=G1QFDERJXkJeEFtRWw==" TargetMode="External"/><Relationship Id="rId1702" Type="http://schemas.openxmlformats.org/officeDocument/2006/relationships/hyperlink" Target="http://articlefeeds.nasdaq.com/nasdaq/categories?category=Options?fmt=xml" TargetMode="External"/><Relationship Id="rId283" Type="http://schemas.openxmlformats.org/officeDocument/2006/relationships/hyperlink" Target="http://www.joc.com/rssfeed/8983" TargetMode="External"/><Relationship Id="rId490" Type="http://schemas.openxmlformats.org/officeDocument/2006/relationships/hyperlink" Target="https://feed.businesswire.com/rss/home/?rss=G1QFDERJXkJeGVtSWA==" TargetMode="External"/><Relationship Id="rId504" Type="http://schemas.openxmlformats.org/officeDocument/2006/relationships/hyperlink" Target="https://feed.businesswire.com/rss/home/?rss=G1QFDERJXkJeGVtSVA==" TargetMode="External"/><Relationship Id="rId711" Type="http://schemas.openxmlformats.org/officeDocument/2006/relationships/hyperlink" Target="https://feed.businesswire.com/rss/home/?rss=G1QFDERJXkJeEFpQXQ==" TargetMode="External"/><Relationship Id="rId949" Type="http://schemas.openxmlformats.org/officeDocument/2006/relationships/hyperlink" Target="https://feed.businesswire.com/rss/home/?rss=G1QFDERJXkJeGVtUXw==" TargetMode="External"/><Relationship Id="rId1134" Type="http://schemas.openxmlformats.org/officeDocument/2006/relationships/hyperlink" Target="https://feed.businesswire.com/rss/home/?rss=G1QFDERJXkJeGVtQXw==" TargetMode="External"/><Relationship Id="rId1341" Type="http://schemas.openxmlformats.org/officeDocument/2006/relationships/hyperlink" Target="http://feed.businesswire.com/rss/home/?rss=G1QFDERJXkJeEFxXVA==" TargetMode="External"/><Relationship Id="rId1786" Type="http://schemas.openxmlformats.org/officeDocument/2006/relationships/hyperlink" Target="http://www.joc.com/rssfeed/8884" TargetMode="External"/><Relationship Id="rId1993" Type="http://schemas.openxmlformats.org/officeDocument/2006/relationships/hyperlink" Target="http://feeds.washingtonpost.com/rss/blogs/rss_the-switch" TargetMode="External"/><Relationship Id="rId78" Type="http://schemas.openxmlformats.org/officeDocument/2006/relationships/hyperlink" Target="http://rssfeeds.usatoday.com/mmajunkie" TargetMode="External"/><Relationship Id="rId143" Type="http://schemas.openxmlformats.org/officeDocument/2006/relationships/hyperlink" Target="http://www.joc.com/rssfeed/8930" TargetMode="External"/><Relationship Id="rId350" Type="http://schemas.openxmlformats.org/officeDocument/2006/relationships/hyperlink" Target="https://feed.businesswire.com/rss/home/?rss=G1QFDERJXkJeGFJYVA==" TargetMode="External"/><Relationship Id="rId588" Type="http://schemas.openxmlformats.org/officeDocument/2006/relationships/hyperlink" Target="https://feed.businesswire.com/rss/home/?rss=G1QFDERJXkJeGFNVWw==" TargetMode="External"/><Relationship Id="rId795" Type="http://schemas.openxmlformats.org/officeDocument/2006/relationships/hyperlink" Target="https://feed.businesswire.com/rss/home/?rss=G1QFDERJXkJeGVtVXg==" TargetMode="External"/><Relationship Id="rId809" Type="http://schemas.openxmlformats.org/officeDocument/2006/relationships/hyperlink" Target="https://feed.businesswire.com/rss/home/?rss=G1QFDERJXkJeGFNTWQ==" TargetMode="External"/><Relationship Id="rId1201" Type="http://schemas.openxmlformats.org/officeDocument/2006/relationships/hyperlink" Target="https://feed.businesswire.com/rss/home/?rss=G1QFDERJXkJeEFxQWQ==" TargetMode="External"/><Relationship Id="rId1439" Type="http://schemas.openxmlformats.org/officeDocument/2006/relationships/hyperlink" Target="https://feed.businesswire.com/rss/home/?rss=G1QFDERJXkJeGVtTXg==" TargetMode="External"/><Relationship Id="rId1646" Type="http://schemas.openxmlformats.org/officeDocument/2006/relationships/hyperlink" Target="http://rss.cnn.com/rss/money_lifestyle.rss?fmt=xml" TargetMode="External"/><Relationship Id="rId1853" Type="http://schemas.openxmlformats.org/officeDocument/2006/relationships/hyperlink" Target="http://www.joc.com/rssfeed/8991" TargetMode="External"/><Relationship Id="rId2031" Type="http://schemas.openxmlformats.org/officeDocument/2006/relationships/hyperlink" Target="http://feeds2.feedburner.com/InternetTechnologyRss?fmt=xml" TargetMode="External"/><Relationship Id="rId9" Type="http://schemas.openxmlformats.org/officeDocument/2006/relationships/hyperlink" Target="http://rssfeeds.usatoday.com/UsatodaycomWashington-TopStories" TargetMode="External"/><Relationship Id="rId210" Type="http://schemas.openxmlformats.org/officeDocument/2006/relationships/hyperlink" Target="https://www.huffingtonpost.com/section/huffpost-home/feed" TargetMode="External"/><Relationship Id="rId448" Type="http://schemas.openxmlformats.org/officeDocument/2006/relationships/hyperlink" Target="https://feed.businesswire.com/rss/home/?rss=G1QFDERJXkJeEFpQXQ==" TargetMode="External"/><Relationship Id="rId655" Type="http://schemas.openxmlformats.org/officeDocument/2006/relationships/hyperlink" Target="https://feed.businesswire.com/rss/home/?rss=G1QFDERJXkJeGVpUWg==" TargetMode="External"/><Relationship Id="rId862" Type="http://schemas.openxmlformats.org/officeDocument/2006/relationships/hyperlink" Target="https://feed.businesswire.com/rss/home/?rss=G1QFDERJXkJeGVpTWA==" TargetMode="External"/><Relationship Id="rId1078" Type="http://schemas.openxmlformats.org/officeDocument/2006/relationships/hyperlink" Target="https://feed.businesswire.com/rss/home/?rss=G1QFDERJXkJeEFpQWg==" TargetMode="External"/><Relationship Id="rId1285" Type="http://schemas.openxmlformats.org/officeDocument/2006/relationships/hyperlink" Target="http://feed.businesswire.com/rss/home/?rss=G1QFDERJXkJeEF9YXQ==" TargetMode="External"/><Relationship Id="rId1492" Type="http://schemas.openxmlformats.org/officeDocument/2006/relationships/hyperlink" Target="http://www.joc.com/rssfeed/8947" TargetMode="External"/><Relationship Id="rId1506" Type="http://schemas.openxmlformats.org/officeDocument/2006/relationships/hyperlink" Target="http://www.joc.com/rssfeed/8996" TargetMode="External"/><Relationship Id="rId1713" Type="http://schemas.openxmlformats.org/officeDocument/2006/relationships/hyperlink" Target="http://articlefeeds.nasdaq.com/nasdaq/categories?category=College?fmt=xml" TargetMode="External"/><Relationship Id="rId1920" Type="http://schemas.openxmlformats.org/officeDocument/2006/relationships/hyperlink" Target="http://feeds.washingtonpost.com/rss/rss_the-watch" TargetMode="External"/><Relationship Id="rId294" Type="http://schemas.openxmlformats.org/officeDocument/2006/relationships/hyperlink" Target="https://www.huffingtonpost.com/section/travel/feed" TargetMode="External"/><Relationship Id="rId308" Type="http://schemas.openxmlformats.org/officeDocument/2006/relationships/hyperlink" Target="https://www.huffingtonpost.com/section/weird-news/feed" TargetMode="External"/><Relationship Id="rId515" Type="http://schemas.openxmlformats.org/officeDocument/2006/relationships/hyperlink" Target="http://articlefeeds.nasdaq.com/nasdaq/categories?category=College?fmt=xml" TargetMode="External"/><Relationship Id="rId722" Type="http://schemas.openxmlformats.org/officeDocument/2006/relationships/hyperlink" Target="https://feed.businesswire.com/rss/home/?rss=G1QFDERJXkJfEVxWXw==" TargetMode="External"/><Relationship Id="rId1145" Type="http://schemas.openxmlformats.org/officeDocument/2006/relationships/hyperlink" Target="https://feed.businesswire.com/rss/home/?rss=G1QFDERJXkJeEFpQVQ==" TargetMode="External"/><Relationship Id="rId1352" Type="http://schemas.openxmlformats.org/officeDocument/2006/relationships/hyperlink" Target="http://www.joc.com/rssfeed/8922" TargetMode="External"/><Relationship Id="rId1797" Type="http://schemas.openxmlformats.org/officeDocument/2006/relationships/hyperlink" Target="http://www.joc.com/rssfeed/8900" TargetMode="External"/><Relationship Id="rId89" Type="http://schemas.openxmlformats.org/officeDocument/2006/relationships/hyperlink" Target="http://rssfeeds.usatoday.com/allthemoms" TargetMode="External"/><Relationship Id="rId154" Type="http://schemas.openxmlformats.org/officeDocument/2006/relationships/hyperlink" Target="https://www.huffingtonpost.com/section/black-voices/feed" TargetMode="External"/><Relationship Id="rId361" Type="http://schemas.openxmlformats.org/officeDocument/2006/relationships/hyperlink" Target="https://feed.businesswire.com/rss/home/?rss=G1QFDERJXkJeGVpUXw==" TargetMode="External"/><Relationship Id="rId599" Type="http://schemas.openxmlformats.org/officeDocument/2006/relationships/hyperlink" Target="https://feed.businesswire.com/rss/home/?rss=G1QFDERJXkJeGFJYWw==" TargetMode="External"/><Relationship Id="rId1005" Type="http://schemas.openxmlformats.org/officeDocument/2006/relationships/hyperlink" Target="https://feed.businesswire.com/rss/home/?rss=G1QFDERJXkJeGFNQWw==" TargetMode="External"/><Relationship Id="rId1212" Type="http://schemas.openxmlformats.org/officeDocument/2006/relationships/hyperlink" Target="http://feed.businesswire.com/rss/home/?rss=G1QFDERJXkJeEFtRXQ==" TargetMode="External"/><Relationship Id="rId1657" Type="http://schemas.openxmlformats.org/officeDocument/2006/relationships/hyperlink" Target="http://www.wsj.com/xml/rss/3_7041.xml" TargetMode="External"/><Relationship Id="rId1864" Type="http://schemas.openxmlformats.org/officeDocument/2006/relationships/hyperlink" Target="http://www.joc.com/rssfeed/8895" TargetMode="External"/><Relationship Id="rId2042" Type="http://schemas.openxmlformats.org/officeDocument/2006/relationships/hyperlink" Target="http://feeds.reuters.com/news/artsculture?fmt=xml" TargetMode="External"/><Relationship Id="rId459" Type="http://schemas.openxmlformats.org/officeDocument/2006/relationships/hyperlink" Target="http://feeds.bizjournals.com/industry_7?fmt=xml" TargetMode="External"/><Relationship Id="rId666" Type="http://schemas.openxmlformats.org/officeDocument/2006/relationships/hyperlink" Target="https://feed.businesswire.com/rss/home/?rss=G1QFDERJXkJeGFNXWA==" TargetMode="External"/><Relationship Id="rId873" Type="http://schemas.openxmlformats.org/officeDocument/2006/relationships/hyperlink" Target="https://feed.businesswire.com/rss/home/?rss=G1QFDERJXkJeGVpWXw==" TargetMode="External"/><Relationship Id="rId1089" Type="http://schemas.openxmlformats.org/officeDocument/2006/relationships/hyperlink" Target="https://feed.businesswire.com/rss/home/?rss=G1QFDERJXkJeGVpSVQ==" TargetMode="External"/><Relationship Id="rId1296" Type="http://schemas.openxmlformats.org/officeDocument/2006/relationships/hyperlink" Target="http://feed.businesswire.com/rss/home/?rss=G1QFDERJXkJeEFtRWQ==" TargetMode="External"/><Relationship Id="rId1517" Type="http://schemas.openxmlformats.org/officeDocument/2006/relationships/hyperlink" Target="http://www.joc.com/rssfeed/8927" TargetMode="External"/><Relationship Id="rId1724" Type="http://schemas.openxmlformats.org/officeDocument/2006/relationships/hyperlink" Target="http://articlefeeds.nasdaq.com/nasdaq/categories?category=Retirement?fmt=xml" TargetMode="External"/><Relationship Id="rId16" Type="http://schemas.openxmlformats.org/officeDocument/2006/relationships/hyperlink" Target="http://rssfeeds.usatoday.com/News-Opinion" TargetMode="External"/><Relationship Id="rId221" Type="http://schemas.openxmlformats.org/officeDocument/2006/relationships/hyperlink" Target="https://www.huffingtonpost.com/section/impact/feed" TargetMode="External"/><Relationship Id="rId319" Type="http://schemas.openxmlformats.org/officeDocument/2006/relationships/hyperlink" Target="http://www.joc.com/rssfeed/10604" TargetMode="External"/><Relationship Id="rId526" Type="http://schemas.openxmlformats.org/officeDocument/2006/relationships/hyperlink" Target="https://feed.businesswire.com/rss/home/?rss=G1QFDERJXkJeGVtVXA==" TargetMode="External"/><Relationship Id="rId1156" Type="http://schemas.openxmlformats.org/officeDocument/2006/relationships/hyperlink" Target="https://feed.businesswire.com/rss/home/?rss=G1QFDERJXkJeGVtQWw==" TargetMode="External"/><Relationship Id="rId1363" Type="http://schemas.openxmlformats.org/officeDocument/2006/relationships/hyperlink" Target="https://feed.businesswire.com/rss/home/?rss=G1QFDERJXkJeGVpVXQ==" TargetMode="External"/><Relationship Id="rId1931" Type="http://schemas.openxmlformats.org/officeDocument/2006/relationships/hyperlink" Target="http://feeds.washingtonpost.com/rss/rss_grade-point" TargetMode="External"/><Relationship Id="rId733" Type="http://schemas.openxmlformats.org/officeDocument/2006/relationships/hyperlink" Target="https://feed.businesswire.com/rss/home/?rss=G1QFDERJXkJeGFNZXA==" TargetMode="External"/><Relationship Id="rId940" Type="http://schemas.openxmlformats.org/officeDocument/2006/relationships/hyperlink" Target="https://feed.businesswire.com/rss/home/?rss=G1QFDERJXkJeEVlZXg==" TargetMode="External"/><Relationship Id="rId1016" Type="http://schemas.openxmlformats.org/officeDocument/2006/relationships/hyperlink" Target="https://feed.businesswire.com/rss/home/?rss=G1QFDERJXkJeGFNTXQ==" TargetMode="External"/><Relationship Id="rId1570" Type="http://schemas.openxmlformats.org/officeDocument/2006/relationships/hyperlink" Target="http://www.startribune.com/opinion/index.rss2" TargetMode="External"/><Relationship Id="rId1668" Type="http://schemas.openxmlformats.org/officeDocument/2006/relationships/hyperlink" Target="http://www.wsj.com/xml/rss/3_7031.xml" TargetMode="External"/><Relationship Id="rId1875" Type="http://schemas.openxmlformats.org/officeDocument/2006/relationships/hyperlink" Target="http://feeds.washingtonpost.com/rss/rss_fact-checker" TargetMode="External"/><Relationship Id="rId165" Type="http://schemas.openxmlformats.org/officeDocument/2006/relationships/hyperlink" Target="https://www.huffingtonpost.com/section/celebrity/feed" TargetMode="External"/><Relationship Id="rId372" Type="http://schemas.openxmlformats.org/officeDocument/2006/relationships/hyperlink" Target="https://feed.businesswire.com/rss/home/?rss=G1QFDERJXkJeGV1SXw==" TargetMode="External"/><Relationship Id="rId677" Type="http://schemas.openxmlformats.org/officeDocument/2006/relationships/hyperlink" Target="https://feed.businesswire.com/rss/home/?rss=G1QFDERJXkJeGFNXVQ==" TargetMode="External"/><Relationship Id="rId800" Type="http://schemas.openxmlformats.org/officeDocument/2006/relationships/hyperlink" Target="https://feed.businesswire.com/rss/home/?rss=G1QFDERJXkJeGVpXXA==" TargetMode="External"/><Relationship Id="rId1223" Type="http://schemas.openxmlformats.org/officeDocument/2006/relationships/hyperlink" Target="https://feed.businesswire.com/rss/home/?rss=G1QFDERJXkJeGVtUWA==" TargetMode="External"/><Relationship Id="rId1430" Type="http://schemas.openxmlformats.org/officeDocument/2006/relationships/hyperlink" Target="http://www.joc.com/rssfeed/8943" TargetMode="External"/><Relationship Id="rId1528" Type="http://schemas.openxmlformats.org/officeDocument/2006/relationships/hyperlink" Target="http://www.joc.com/rssfeed/8937" TargetMode="External"/><Relationship Id="rId2053" Type="http://schemas.openxmlformats.org/officeDocument/2006/relationships/hyperlink" Target="http://feeds.reuters.com/reuters/environment?fmt=xml" TargetMode="External"/><Relationship Id="rId232" Type="http://schemas.openxmlformats.org/officeDocument/2006/relationships/hyperlink" Target="https://www.huffingtonpost.com/section/money/feed" TargetMode="External"/><Relationship Id="rId884" Type="http://schemas.openxmlformats.org/officeDocument/2006/relationships/hyperlink" Target="https://feed.businesswire.com/rss/home/?rss=G1QFDERJXkJeGVpZWg==" TargetMode="External"/><Relationship Id="rId1735" Type="http://schemas.openxmlformats.org/officeDocument/2006/relationships/hyperlink" Target="http://articlefeeds.nasdaq.com/nasdaq/categories?category=Economy?fmt=xml" TargetMode="External"/><Relationship Id="rId1942" Type="http://schemas.openxmlformats.org/officeDocument/2006/relationships/hyperlink" Target="http://feeds.washingtonpost.com/rss/sports/blogs-columns" TargetMode="External"/><Relationship Id="rId27" Type="http://schemas.openxmlformats.org/officeDocument/2006/relationships/hyperlink" Target="http://www.joc.com/rssfeed/8980" TargetMode="External"/><Relationship Id="rId537" Type="http://schemas.openxmlformats.org/officeDocument/2006/relationships/hyperlink" Target="https://feed.businesswire.com/rss/home/?rss=G1QFDERJXkJeGVtVWQ==" TargetMode="External"/><Relationship Id="rId744" Type="http://schemas.openxmlformats.org/officeDocument/2006/relationships/hyperlink" Target="https://feed.businesswire.com/rss/home/?rss=G1QFDERJXkJeGFNZWA==" TargetMode="External"/><Relationship Id="rId951" Type="http://schemas.openxmlformats.org/officeDocument/2006/relationships/hyperlink" Target="https://feed.businesswire.com/rss/home/?rss=G1QFDERJXkJeGFNWXA==" TargetMode="External"/><Relationship Id="rId1167" Type="http://schemas.openxmlformats.org/officeDocument/2006/relationships/hyperlink" Target="https://feed.businesswire.com/rss/home/?rss=G1QFDERJXkJeGVpYXw==" TargetMode="External"/><Relationship Id="rId1374" Type="http://schemas.openxmlformats.org/officeDocument/2006/relationships/hyperlink" Target="http://www.joc.com/rssfeed/8990" TargetMode="External"/><Relationship Id="rId1581" Type="http://schemas.openxmlformats.org/officeDocument/2006/relationships/hyperlink" Target="http://www.startribune.com/galleries/index.rss2" TargetMode="External"/><Relationship Id="rId1679" Type="http://schemas.openxmlformats.org/officeDocument/2006/relationships/hyperlink" Target="http://articlefeeds.nasdaq.com/nasdaq/categories?category=Bonds?fmt=xml" TargetMode="External"/><Relationship Id="rId1802" Type="http://schemas.openxmlformats.org/officeDocument/2006/relationships/hyperlink" Target="http://www.joc.com/rssfeed/8883" TargetMode="External"/><Relationship Id="rId80" Type="http://schemas.openxmlformats.org/officeDocument/2006/relationships/hyperlink" Target="http://rssfeeds.usatoday.com/usatoday-LifeTopStories" TargetMode="External"/><Relationship Id="rId176" Type="http://schemas.openxmlformats.org/officeDocument/2006/relationships/hyperlink" Target="https://www.huffingtonpost.com/section/crime/feed" TargetMode="External"/><Relationship Id="rId383" Type="http://schemas.openxmlformats.org/officeDocument/2006/relationships/hyperlink" Target="http://feeds2.feedburner.com/EditorialRss?fmt=xml" TargetMode="External"/><Relationship Id="rId590" Type="http://schemas.openxmlformats.org/officeDocument/2006/relationships/hyperlink" Target="https://feed.businesswire.com/rss/home/?rss=G1QFDERJXkJeGFNVWw==" TargetMode="External"/><Relationship Id="rId604" Type="http://schemas.openxmlformats.org/officeDocument/2006/relationships/hyperlink" Target="https://feed.businesswire.com/rss/home/?rss=G1QFDERJXkJeGFNUXA==" TargetMode="External"/><Relationship Id="rId811" Type="http://schemas.openxmlformats.org/officeDocument/2006/relationships/hyperlink" Target="https://feed.businesswire.com/rss/home/?rss=G1QFDERJXkJeGFNSXQ==" TargetMode="External"/><Relationship Id="rId1027" Type="http://schemas.openxmlformats.org/officeDocument/2006/relationships/hyperlink" Target="https://feed.businesswire.com/rss/home/?rss=G1QFDERJXkJeGFNZVQ==" TargetMode="External"/><Relationship Id="rId1234" Type="http://schemas.openxmlformats.org/officeDocument/2006/relationships/hyperlink" Target="http://feed.businesswire.com/rss/home/?rss=G1QFDERJXkJeGVtYWQ==" TargetMode="External"/><Relationship Id="rId1441" Type="http://schemas.openxmlformats.org/officeDocument/2006/relationships/hyperlink" Target="http://www.joc.com/rssfeed/8945" TargetMode="External"/><Relationship Id="rId1886" Type="http://schemas.openxmlformats.org/officeDocument/2006/relationships/hyperlink" Target="http://feeds.washingtonpost.com/rss/rss_act-four" TargetMode="External"/><Relationship Id="rId2064" Type="http://schemas.openxmlformats.org/officeDocument/2006/relationships/hyperlink" Target="http://feeds.reuters.com/news/wealth?fmt=xml" TargetMode="External"/><Relationship Id="rId243" Type="http://schemas.openxmlformats.org/officeDocument/2006/relationships/hyperlink" Target="http://www.joc.com/rssfeed/8946" TargetMode="External"/><Relationship Id="rId450" Type="http://schemas.openxmlformats.org/officeDocument/2006/relationships/hyperlink" Target="https://feed.businesswire.com/rss/home/?rss=G1QFDERJXkJeEFpQXQ==" TargetMode="External"/><Relationship Id="rId688" Type="http://schemas.openxmlformats.org/officeDocument/2006/relationships/hyperlink" Target="https://feed.businesswire.com/rss/home/?rss=G1QFDERJXkJeGFNWXA==" TargetMode="External"/><Relationship Id="rId895" Type="http://schemas.openxmlformats.org/officeDocument/2006/relationships/hyperlink" Target="https://feed.businesswire.com/rss/home/?rss=G1QFDERJXkJeEVlZWA==" TargetMode="External"/><Relationship Id="rId909" Type="http://schemas.openxmlformats.org/officeDocument/2006/relationships/hyperlink" Target="https://feed.businesswire.com/rss/home/?rss=G1QFDERJXkJeEFtTXQ==" TargetMode="External"/><Relationship Id="rId1080" Type="http://schemas.openxmlformats.org/officeDocument/2006/relationships/hyperlink" Target="https://feed.businesswire.com/rss/home/?rss=G1QFDERJXkJeGVpSWA==" TargetMode="External"/><Relationship Id="rId1301" Type="http://schemas.openxmlformats.org/officeDocument/2006/relationships/hyperlink" Target="http://feed.businesswire.com/rss/home/?rss=G1QFDERJXkJeEFtRWA==" TargetMode="External"/><Relationship Id="rId1539" Type="http://schemas.openxmlformats.org/officeDocument/2006/relationships/hyperlink" Target="http://feed.businesswire.com/rss/home/?rss=G1QFDERJXkJeEFtRXw==" TargetMode="External"/><Relationship Id="rId1746" Type="http://schemas.openxmlformats.org/officeDocument/2006/relationships/hyperlink" Target="http://articlefeeds.nasdaq.com/nasdaq/categories?category=US+Markets?fmt=xml" TargetMode="External"/><Relationship Id="rId1953" Type="http://schemas.openxmlformats.org/officeDocument/2006/relationships/hyperlink" Target="http://feeds.washingtonpost.com/rss/rss_football-insider" TargetMode="External"/><Relationship Id="rId38" Type="http://schemas.openxmlformats.org/officeDocument/2006/relationships/hyperlink" Target="http://rssfeeds.usatoday.com/UsatodaycomNba-TopStories" TargetMode="External"/><Relationship Id="rId103" Type="http://schemas.openxmlformats.org/officeDocument/2006/relationships/hyperlink" Target="http://www.joc.com/rssfeed/8887" TargetMode="External"/><Relationship Id="rId310" Type="http://schemas.openxmlformats.org/officeDocument/2006/relationships/hyperlink" Target="https://www.huffingtonpost.com/section/weird-news/feed" TargetMode="External"/><Relationship Id="rId548" Type="http://schemas.openxmlformats.org/officeDocument/2006/relationships/hyperlink" Target="https://feed.businesswire.com/rss/home/?rss=G1QFDERJXkJeGFNSXQ==" TargetMode="External"/><Relationship Id="rId755" Type="http://schemas.openxmlformats.org/officeDocument/2006/relationships/hyperlink" Target="https://feed.businesswire.com/rss/home/?rss=G1QFDERJXkJeGVtSWw==" TargetMode="External"/><Relationship Id="rId962" Type="http://schemas.openxmlformats.org/officeDocument/2006/relationships/hyperlink" Target="https://feed.businesswire.com/rss/home/?rss=G1QFDERJXkJeGVtUWA==" TargetMode="External"/><Relationship Id="rId1178" Type="http://schemas.openxmlformats.org/officeDocument/2006/relationships/hyperlink" Target="https://feed.businesswire.com/rss/home/?rss=G1QFDERJXkJeGVtTXg==" TargetMode="External"/><Relationship Id="rId1385" Type="http://schemas.openxmlformats.org/officeDocument/2006/relationships/hyperlink" Target="http://www.joc.com/rssfeed/8986" TargetMode="External"/><Relationship Id="rId1592" Type="http://schemas.openxmlformats.org/officeDocument/2006/relationships/hyperlink" Target="http://rss.cnn.com/rss/money_topstories.rss?fmt=xml" TargetMode="External"/><Relationship Id="rId1606" Type="http://schemas.openxmlformats.org/officeDocument/2006/relationships/hyperlink" Target="http://rss.cnn.com/rss/money_news_economy.rss?fmt=xml" TargetMode="External"/><Relationship Id="rId1813" Type="http://schemas.openxmlformats.org/officeDocument/2006/relationships/hyperlink" Target="http://www.joc.com/rssfeed/8925" TargetMode="External"/><Relationship Id="rId91" Type="http://schemas.openxmlformats.org/officeDocument/2006/relationships/hyperlink" Target="http://www.joc.com/rssfeed/8916" TargetMode="External"/><Relationship Id="rId187" Type="http://schemas.openxmlformats.org/officeDocument/2006/relationships/hyperlink" Target="http://www.joc.com/rssfeed/8880" TargetMode="External"/><Relationship Id="rId394" Type="http://schemas.openxmlformats.org/officeDocument/2006/relationships/hyperlink" Target="https://feed.businesswire.com/rss/home/?rss=G1QFDERJXkJeGVpUWg==" TargetMode="External"/><Relationship Id="rId408" Type="http://schemas.openxmlformats.org/officeDocument/2006/relationships/hyperlink" Target="https://feed.businesswire.com/rss/home/?rss=G1QFDERJXkJeGVpXWA==" TargetMode="External"/><Relationship Id="rId615" Type="http://schemas.openxmlformats.org/officeDocument/2006/relationships/hyperlink" Target="https://feed.businesswire.com/rss/home/?rss=G1QFDERJXkJeGFNRXQ==" TargetMode="External"/><Relationship Id="rId822" Type="http://schemas.openxmlformats.org/officeDocument/2006/relationships/hyperlink" Target="https://feed.businesswire.com/rss/home/?rss=G1QFDERJXkJeEFpQWQ==" TargetMode="External"/><Relationship Id="rId1038" Type="http://schemas.openxmlformats.org/officeDocument/2006/relationships/hyperlink" Target="https://feed.businesswire.com/rss/home/?rss=G1QFDERJXkJeGFNSXg==" TargetMode="External"/><Relationship Id="rId1245" Type="http://schemas.openxmlformats.org/officeDocument/2006/relationships/hyperlink" Target="http://feed.businesswire.com/rss/home/?rss=G1QFDERJXkJeEF5XWA==" TargetMode="External"/><Relationship Id="rId1452" Type="http://schemas.openxmlformats.org/officeDocument/2006/relationships/hyperlink" Target="http://www.joc.com/rssfeed/8875" TargetMode="External"/><Relationship Id="rId1897" Type="http://schemas.openxmlformats.org/officeDocument/2006/relationships/hyperlink" Target="http://feeds.washingtonpost.com/rss/rss_erik-wemple" TargetMode="External"/><Relationship Id="rId2075" Type="http://schemas.openxmlformats.org/officeDocument/2006/relationships/hyperlink" Target="http://feeds.reuters.com/Reuters/PoliticsNews?fmt=xml" TargetMode="External"/><Relationship Id="rId254" Type="http://schemas.openxmlformats.org/officeDocument/2006/relationships/hyperlink" Target="https://www.huffingtonpost.com/section/fifty/feed" TargetMode="External"/><Relationship Id="rId699" Type="http://schemas.openxmlformats.org/officeDocument/2006/relationships/hyperlink" Target="https://feed.businesswire.com/rss/home/?rss=G1QFDERJXkJeGVpWXA==" TargetMode="External"/><Relationship Id="rId1091" Type="http://schemas.openxmlformats.org/officeDocument/2006/relationships/hyperlink" Target="https://feed.businesswire.com/rss/home/?rss=G1QFDERJXkJeGVpQWQ==" TargetMode="External"/><Relationship Id="rId1105" Type="http://schemas.openxmlformats.org/officeDocument/2006/relationships/hyperlink" Target="https://feed.businesswire.com/rss/home/?rss=G1QFDERJXkJeGVtRWQ==" TargetMode="External"/><Relationship Id="rId1312" Type="http://schemas.openxmlformats.org/officeDocument/2006/relationships/hyperlink" Target="http://feed.businesswire.com/rss/home/?rss=G1QFDERJXkJeGVtXWg==" TargetMode="External"/><Relationship Id="rId1757" Type="http://schemas.openxmlformats.org/officeDocument/2006/relationships/hyperlink" Target="http://articlefeeds.nasdaq.com/nasdaq/authors?author=john-petersen?fmt=xml" TargetMode="External"/><Relationship Id="rId1964" Type="http://schemas.openxmlformats.org/officeDocument/2006/relationships/hyperlink" Target="http://feeds.washingtonpost.com/rss/rss_nationals-journal" TargetMode="External"/><Relationship Id="rId49" Type="http://schemas.openxmlformats.org/officeDocument/2006/relationships/hyperlink" Target="http://rssfeeds.usatoday.com/UsatodaycomNhl-TopStories" TargetMode="External"/><Relationship Id="rId114" Type="http://schemas.openxmlformats.org/officeDocument/2006/relationships/hyperlink" Target="http://rssfeeds.usatoday.com/UsatodaycomMoney-Healey" TargetMode="External"/><Relationship Id="rId461" Type="http://schemas.openxmlformats.org/officeDocument/2006/relationships/hyperlink" Target="https://feed.businesswire.com/rss/home/?rss=G1QFDERJXkJeGVpWWg==" TargetMode="External"/><Relationship Id="rId559" Type="http://schemas.openxmlformats.org/officeDocument/2006/relationships/hyperlink" Target="http://articlefeeds.nasdaq.com/nasdaq/categories?category=US+Markets?fmt=xml" TargetMode="External"/><Relationship Id="rId766" Type="http://schemas.openxmlformats.org/officeDocument/2006/relationships/hyperlink" Target="https://feed.businesswire.com/rss/home/?rss=G1QFDERJXkJeGFNZVQ==" TargetMode="External"/><Relationship Id="rId1189" Type="http://schemas.openxmlformats.org/officeDocument/2006/relationships/hyperlink" Target="https://feed.businesswire.com/rss/home/?rss=G1QFDERJXkJeGVtTWw==" TargetMode="External"/><Relationship Id="rId1396" Type="http://schemas.openxmlformats.org/officeDocument/2006/relationships/hyperlink" Target="http://www.joc.com/rssfeed/8989" TargetMode="External"/><Relationship Id="rId1617" Type="http://schemas.openxmlformats.org/officeDocument/2006/relationships/hyperlink" Target="http://rss.cnn.com/rss/money_markets.rss?fmt=xml" TargetMode="External"/><Relationship Id="rId1824" Type="http://schemas.openxmlformats.org/officeDocument/2006/relationships/hyperlink" Target="http://www.joc.com/rssfeed/8992" TargetMode="External"/><Relationship Id="rId198" Type="http://schemas.openxmlformats.org/officeDocument/2006/relationships/hyperlink" Target="https://www.huffingtonpost.com/section/green/feed" TargetMode="External"/><Relationship Id="rId321" Type="http://schemas.openxmlformats.org/officeDocument/2006/relationships/hyperlink" Target="https://www.huffingtonpost.com/section/worklife/feed" TargetMode="External"/><Relationship Id="rId419" Type="http://schemas.openxmlformats.org/officeDocument/2006/relationships/hyperlink" Target="http://feeds.bizjournals.com/industry_21?fmt=xml" TargetMode="External"/><Relationship Id="rId626" Type="http://schemas.openxmlformats.org/officeDocument/2006/relationships/hyperlink" Target="https://feed.businesswire.com/rss/home/?rss=G1QFDERJXkJeGFNUWg==" TargetMode="External"/><Relationship Id="rId973" Type="http://schemas.openxmlformats.org/officeDocument/2006/relationships/hyperlink" Target="https://feed.businesswire.com/rss/home/?rss=G1QFDERJXkJeGVtUVQ==" TargetMode="External"/><Relationship Id="rId1049" Type="http://schemas.openxmlformats.org/officeDocument/2006/relationships/hyperlink" Target="https://feed.businesswire.com/rss/home/?rss=G1QFDERJXkJeGFNVXA==" TargetMode="External"/><Relationship Id="rId1256" Type="http://schemas.openxmlformats.org/officeDocument/2006/relationships/hyperlink" Target="http://feed.businesswire.com/rss/home/?rss=G1QFDERJXkJeEF9ZVA==" TargetMode="External"/><Relationship Id="rId2002" Type="http://schemas.openxmlformats.org/officeDocument/2006/relationships/hyperlink" Target="http://feeds.washingtonpost.com/rss/rss_soloish" TargetMode="External"/><Relationship Id="rId2086" Type="http://schemas.openxmlformats.org/officeDocument/2006/relationships/hyperlink" Target="http://feeds.reuters.com/reuters/topNews?fmt=xml" TargetMode="External"/><Relationship Id="rId833" Type="http://schemas.openxmlformats.org/officeDocument/2006/relationships/hyperlink" Target="https://feed.businesswire.com/rss/home/?rss=G1QFDERJXkJeGVpQWw==" TargetMode="External"/><Relationship Id="rId1116" Type="http://schemas.openxmlformats.org/officeDocument/2006/relationships/hyperlink" Target="https://feed.businesswire.com/rss/home/?rss=G1QFDERJXkJeGVtRVA==" TargetMode="External"/><Relationship Id="rId1463" Type="http://schemas.openxmlformats.org/officeDocument/2006/relationships/hyperlink" Target="https://feed.businesswire.com/rss/home/?rss=G1QFDERJXkJeEFxQWQ==" TargetMode="External"/><Relationship Id="rId1670" Type="http://schemas.openxmlformats.org/officeDocument/2006/relationships/hyperlink" Target="http://www.wsj.com/xml/rss/3_7455.xml" TargetMode="External"/><Relationship Id="rId1768" Type="http://schemas.openxmlformats.org/officeDocument/2006/relationships/hyperlink" Target="https://www.joc.com/rssfeed/8876" TargetMode="External"/><Relationship Id="rId265" Type="http://schemas.openxmlformats.org/officeDocument/2006/relationships/hyperlink" Target="https://www.huffingtonpost.com/section/religion/feed" TargetMode="External"/><Relationship Id="rId472" Type="http://schemas.openxmlformats.org/officeDocument/2006/relationships/hyperlink" Target="https://feed.businesswire.com/rss/home/?rss=G1QFDERJXkJeGVpZXQ==" TargetMode="External"/><Relationship Id="rId900" Type="http://schemas.openxmlformats.org/officeDocument/2006/relationships/hyperlink" Target="https://feed.businesswire.com/rss/home/?rss=G1QFDERJXkJeGVpYXQ==" TargetMode="External"/><Relationship Id="rId1323" Type="http://schemas.openxmlformats.org/officeDocument/2006/relationships/hyperlink" Target="https://feed.businesswire.com/rss/home/?rss=G1QFDERJXkJeGVpSXQ==" TargetMode="External"/><Relationship Id="rId1530" Type="http://schemas.openxmlformats.org/officeDocument/2006/relationships/hyperlink" Target="http://www.joc.com/rssfeed/8937" TargetMode="External"/><Relationship Id="rId1628" Type="http://schemas.openxmlformats.org/officeDocument/2006/relationships/hyperlink" Target="http://rss.cnn.com/rss/money_autos.rss?fmt=xml" TargetMode="External"/><Relationship Id="rId1975" Type="http://schemas.openxmlformats.org/officeDocument/2006/relationships/hyperlink" Target="http://feeds.washingtonpost.com/rss/rss_innovations" TargetMode="External"/><Relationship Id="rId125" Type="http://schemas.openxmlformats.org/officeDocument/2006/relationships/hyperlink" Target="http://rssfeeds.usatoday.com/topgaming" TargetMode="External"/><Relationship Id="rId332" Type="http://schemas.openxmlformats.org/officeDocument/2006/relationships/hyperlink" Target="https://feed.businesswire.com/rss/home/?rss=G1QFDERJXkJeEVlZXw==" TargetMode="External"/><Relationship Id="rId777" Type="http://schemas.openxmlformats.org/officeDocument/2006/relationships/hyperlink" Target="https://feed.businesswire.com/rss/home/?rss=G1QFDERJXkJeEFpTXw==" TargetMode="External"/><Relationship Id="rId984" Type="http://schemas.openxmlformats.org/officeDocument/2006/relationships/hyperlink" Target="https://feed.businesswire.com/rss/home/?rss=G1QFDERJXkJeGVtXXA==" TargetMode="External"/><Relationship Id="rId1835" Type="http://schemas.openxmlformats.org/officeDocument/2006/relationships/hyperlink" Target="http://www.joc.com/rssfeed/8982" TargetMode="External"/><Relationship Id="rId2013" Type="http://schemas.openxmlformats.org/officeDocument/2006/relationships/hyperlink" Target="http://feeds.washingtonpost.com/rss/rss_comic-riffs" TargetMode="External"/><Relationship Id="rId637" Type="http://schemas.openxmlformats.org/officeDocument/2006/relationships/hyperlink" Target="https://feed.businesswire.com/rss/home/?rss=G1QFDERJXkJeGFNUVA==" TargetMode="External"/><Relationship Id="rId844" Type="http://schemas.openxmlformats.org/officeDocument/2006/relationships/hyperlink" Target="https://feed.businesswire.com/rss/home/?rss=G1QFDERJXkJeGVpTXA==" TargetMode="External"/><Relationship Id="rId1267" Type="http://schemas.openxmlformats.org/officeDocument/2006/relationships/hyperlink" Target="https://feed.businesswire.com/rss/home/?rss=G1QFDERJXkJeGFNQWw==" TargetMode="External"/><Relationship Id="rId1474" Type="http://schemas.openxmlformats.org/officeDocument/2006/relationships/hyperlink" Target="http://www.joc.com/rssfeed/8893" TargetMode="External"/><Relationship Id="rId1681" Type="http://schemas.openxmlformats.org/officeDocument/2006/relationships/hyperlink" Target="http://articlefeeds.nasdaq.com/nasdaq/categories?category=Commodities?fmt=xml" TargetMode="External"/><Relationship Id="rId1902" Type="http://schemas.openxmlformats.org/officeDocument/2006/relationships/hyperlink" Target="http://feeds.washingtonpost.com/rss/rss_plum-line" TargetMode="External"/><Relationship Id="rId2097" Type="http://schemas.openxmlformats.org/officeDocument/2006/relationships/hyperlink" Target="http://feeds.reuters.com/reuters/companyNews?fmt=xml" TargetMode="External"/><Relationship Id="rId276" Type="http://schemas.openxmlformats.org/officeDocument/2006/relationships/hyperlink" Target="https://www.huffingtonpost.com/section/style/feed" TargetMode="External"/><Relationship Id="rId483" Type="http://schemas.openxmlformats.org/officeDocument/2006/relationships/hyperlink" Target="http://articlefeeds.nasdaq.com/nasdaq/categories?category=Forex+and+Currencies?fmt=xml" TargetMode="External"/><Relationship Id="rId690" Type="http://schemas.openxmlformats.org/officeDocument/2006/relationships/hyperlink" Target="https://feed.businesswire.com/rss/home/?rss=G1QFDERJXkJeGFNWXA==" TargetMode="External"/><Relationship Id="rId704" Type="http://schemas.openxmlformats.org/officeDocument/2006/relationships/hyperlink" Target="https://feed.businesswire.com/rss/home/?rss=G1QFDERJXkJeGFNWWA==" TargetMode="External"/><Relationship Id="rId911" Type="http://schemas.openxmlformats.org/officeDocument/2006/relationships/hyperlink" Target="https://feed.businesswire.com/rss/home/?rss=G1QFDERJXkJeGFNXXA==" TargetMode="External"/><Relationship Id="rId1127" Type="http://schemas.openxmlformats.org/officeDocument/2006/relationships/hyperlink" Target="https://feed.businesswire.com/rss/home/?rss=G1QFDERJXkJeGVpTWg==" TargetMode="External"/><Relationship Id="rId1334" Type="http://schemas.openxmlformats.org/officeDocument/2006/relationships/hyperlink" Target="http://feed.businesswire.com/rss/home/?rss=G1QFDERJXkJeGVtWXg==" TargetMode="External"/><Relationship Id="rId1541" Type="http://schemas.openxmlformats.org/officeDocument/2006/relationships/hyperlink" Target="http://www.joc.com/rssfeed/10605" TargetMode="External"/><Relationship Id="rId1779" Type="http://schemas.openxmlformats.org/officeDocument/2006/relationships/hyperlink" Target="http://www.joc.com/rssfeed/8878" TargetMode="External"/><Relationship Id="rId1986" Type="http://schemas.openxmlformats.org/officeDocument/2006/relationships/hyperlink" Target="http://feeds.washingtonpost.com/rss/rss_blogpost" TargetMode="External"/><Relationship Id="rId40" Type="http://schemas.openxmlformats.org/officeDocument/2006/relationships/hyperlink" Target="http://rssfeeds.usatoday.com/UsatodaycomGolf-TopStories" TargetMode="External"/><Relationship Id="rId136" Type="http://schemas.openxmlformats.org/officeDocument/2006/relationships/hyperlink" Target="http://rssfeeds.usatoday.com/UsatodayTravel-Flights" TargetMode="External"/><Relationship Id="rId343" Type="http://schemas.openxmlformats.org/officeDocument/2006/relationships/hyperlink" Target="http://www.wsj.com/xml/rss/3_7014.xml" TargetMode="External"/><Relationship Id="rId550" Type="http://schemas.openxmlformats.org/officeDocument/2006/relationships/hyperlink" Target="https://feed.businesswire.com/rss/home/?rss=G1QFDERJXkJeGFNSXQ==" TargetMode="External"/><Relationship Id="rId788" Type="http://schemas.openxmlformats.org/officeDocument/2006/relationships/hyperlink" Target="https://feed.businesswire.com/rss/home/?rss=G1QFDERJXkJeEFpQWw==" TargetMode="External"/><Relationship Id="rId995" Type="http://schemas.openxmlformats.org/officeDocument/2006/relationships/hyperlink" Target="https://feed.businesswire.com/rss/home/?rss=G1QFDERJXkJeGFNZXA==" TargetMode="External"/><Relationship Id="rId1180" Type="http://schemas.openxmlformats.org/officeDocument/2006/relationships/hyperlink" Target="https://feed.businesswire.com/rss/home/?rss=G1QFDERJXkJeGVtTWA==" TargetMode="External"/><Relationship Id="rId1401" Type="http://schemas.openxmlformats.org/officeDocument/2006/relationships/hyperlink" Target="http://www.joc.com/rssfeed/8948" TargetMode="External"/><Relationship Id="rId1639" Type="http://schemas.openxmlformats.org/officeDocument/2006/relationships/hyperlink" Target="http://rss.cnn.com/rss/money_pf_taxes.rss?fmt=xml" TargetMode="External"/><Relationship Id="rId1846" Type="http://schemas.openxmlformats.org/officeDocument/2006/relationships/hyperlink" Target="http://www.joc.com/rssfeed/8887" TargetMode="External"/><Relationship Id="rId2024" Type="http://schemas.openxmlformats.org/officeDocument/2006/relationships/hyperlink" Target="http://feeds2.feedburner.com/BusinessRss?fmt=xml" TargetMode="External"/><Relationship Id="rId203" Type="http://schemas.openxmlformats.org/officeDocument/2006/relationships/hyperlink" Target="http://www.joc.com/rssfeed/8993" TargetMode="External"/><Relationship Id="rId648" Type="http://schemas.openxmlformats.org/officeDocument/2006/relationships/hyperlink" Target="https://feed.businesswire.com/rss/home/?rss=G1QFDERJXkJeGFNXXA==" TargetMode="External"/><Relationship Id="rId855" Type="http://schemas.openxmlformats.org/officeDocument/2006/relationships/hyperlink" Target="https://feed.businesswire.com/rss/home/?rss=G1QFDERJXkJeGFNVVQ==" TargetMode="External"/><Relationship Id="rId1040" Type="http://schemas.openxmlformats.org/officeDocument/2006/relationships/hyperlink" Target="https://feed.businesswire.com/rss/home/?rss=G1QFDERJXkJeGFNSWw==" TargetMode="External"/><Relationship Id="rId1278" Type="http://schemas.openxmlformats.org/officeDocument/2006/relationships/hyperlink" Target="http://feed.businesswire.com/rss/home/?rss=G1QFDERJXkJeEFtRXw==" TargetMode="External"/><Relationship Id="rId1485" Type="http://schemas.openxmlformats.org/officeDocument/2006/relationships/hyperlink" Target="http://www.joc.com/rssfeed/8995" TargetMode="External"/><Relationship Id="rId1692" Type="http://schemas.openxmlformats.org/officeDocument/2006/relationships/hyperlink" Target="http://articlefeeds.nasdaq.com/nasdaq/categories?category=Futures?fmt=xml" TargetMode="External"/><Relationship Id="rId1706" Type="http://schemas.openxmlformats.org/officeDocument/2006/relationships/hyperlink" Target="http://articlefeeds.nasdaq.com/nasdaq/categories?category=Stocks?fmt=xml" TargetMode="External"/><Relationship Id="rId1913" Type="http://schemas.openxmlformats.org/officeDocument/2006/relationships/hyperlink" Target="http://feeds.washingtonpost.com/rss/rss_right-turn" TargetMode="External"/><Relationship Id="rId287" Type="http://schemas.openxmlformats.org/officeDocument/2006/relationships/hyperlink" Target="http://www.joc.com/rssfeed/8996" TargetMode="External"/><Relationship Id="rId410" Type="http://schemas.openxmlformats.org/officeDocument/2006/relationships/hyperlink" Target="https://feed.businesswire.com/rss/home/?rss=G1QFDERJXkJeGVpXWA==" TargetMode="External"/><Relationship Id="rId494" Type="http://schemas.openxmlformats.org/officeDocument/2006/relationships/hyperlink" Target="https://feed.businesswire.com/rss/home/?rss=G1QFDERJXkJeGVtSWw==" TargetMode="External"/><Relationship Id="rId508" Type="http://schemas.openxmlformats.org/officeDocument/2006/relationships/hyperlink" Target="https://feed.businesswire.com/rss/home/?rss=G1QFDERJXkJeFFlUXw==" TargetMode="External"/><Relationship Id="rId715" Type="http://schemas.openxmlformats.org/officeDocument/2006/relationships/hyperlink" Target="https://feed.businesswire.com/rss/home/?rss=G1QFDERJXkJeGVpWWA==" TargetMode="External"/><Relationship Id="rId922" Type="http://schemas.openxmlformats.org/officeDocument/2006/relationships/hyperlink" Target="https://feed.businesswire.com/rss/home/?rss=G1QFDERJXkJeGVpYWA==" TargetMode="External"/><Relationship Id="rId1138" Type="http://schemas.openxmlformats.org/officeDocument/2006/relationships/hyperlink" Target="https://feed.businesswire.com/rss/home/?rss=G1QFDERJXkJeGVtQXg==" TargetMode="External"/><Relationship Id="rId1345" Type="http://schemas.openxmlformats.org/officeDocument/2006/relationships/hyperlink" Target="http://feed.businesswire.com/rss/home/?rss=G1QFDERJXkJeEFxQWQ==" TargetMode="External"/><Relationship Id="rId1552" Type="http://schemas.openxmlformats.org/officeDocument/2006/relationships/hyperlink" Target="http://www.startribune.com/rss/?sf=1&amp;s=/" TargetMode="External"/><Relationship Id="rId1997" Type="http://schemas.openxmlformats.org/officeDocument/2006/relationships/hyperlink" Target="http://feeds.washingtonpost.com/rss/lifestyle" TargetMode="External"/><Relationship Id="rId147" Type="http://schemas.openxmlformats.org/officeDocument/2006/relationships/hyperlink" Target="http://www.joc.com/rssfeed/8889" TargetMode="External"/><Relationship Id="rId354" Type="http://schemas.openxmlformats.org/officeDocument/2006/relationships/hyperlink" Target="https://feed.businesswire.com/rss/home/?rss=G1QFDERJXkJeGFNRXQ==" TargetMode="External"/><Relationship Id="rId799" Type="http://schemas.openxmlformats.org/officeDocument/2006/relationships/hyperlink" Target="https://feed.businesswire.com/rss/home/?rss=G1QFDERJXkJeGVtVWQ==" TargetMode="External"/><Relationship Id="rId1191" Type="http://schemas.openxmlformats.org/officeDocument/2006/relationships/hyperlink" Target="https://feed.businesswire.com/rss/home/?rss=G1QFDERJXkJeGVpYWg==" TargetMode="External"/><Relationship Id="rId1205" Type="http://schemas.openxmlformats.org/officeDocument/2006/relationships/hyperlink" Target="http://feed.businesswire.com/rss/home/?rss=G1QFDERJXkJeEFpRWw==" TargetMode="External"/><Relationship Id="rId1857" Type="http://schemas.openxmlformats.org/officeDocument/2006/relationships/hyperlink" Target="http://www.joc.com/rssfeed/8908" TargetMode="External"/><Relationship Id="rId2035" Type="http://schemas.openxmlformats.org/officeDocument/2006/relationships/hyperlink" Target="http://feeds2.feedburner.com/PoliticRss?fmt=xml" TargetMode="External"/><Relationship Id="rId51" Type="http://schemas.openxmlformats.org/officeDocument/2006/relationships/hyperlink" Target="http://www.joc.com/rssfeed/8914" TargetMode="External"/><Relationship Id="rId561" Type="http://schemas.openxmlformats.org/officeDocument/2006/relationships/hyperlink" Target="https://feed.businesswire.com/rss/home/?rss=G1QFDERJXkJeGFNSVQ==" TargetMode="External"/><Relationship Id="rId659" Type="http://schemas.openxmlformats.org/officeDocument/2006/relationships/hyperlink" Target="https://feed.businesswire.com/rss/home/?rss=G1QFDERJXkJeGVpXXw==" TargetMode="External"/><Relationship Id="rId866" Type="http://schemas.openxmlformats.org/officeDocument/2006/relationships/hyperlink" Target="https://feed.businesswire.com/rss/home/?rss=G1QFDERJXkJeGVpTWg==" TargetMode="External"/><Relationship Id="rId1289" Type="http://schemas.openxmlformats.org/officeDocument/2006/relationships/hyperlink" Target="http://feed.businesswire.com/rss/home/?rss=G1QFDERJXkJeEFtRXg==" TargetMode="External"/><Relationship Id="rId1412" Type="http://schemas.openxmlformats.org/officeDocument/2006/relationships/hyperlink" Target="http://www.joc.com/rssfeed/8973" TargetMode="External"/><Relationship Id="rId1496" Type="http://schemas.openxmlformats.org/officeDocument/2006/relationships/hyperlink" Target="http://www.joc.com/rssfeed/10599" TargetMode="External"/><Relationship Id="rId1717" Type="http://schemas.openxmlformats.org/officeDocument/2006/relationships/hyperlink" Target="http://articlefeeds.nasdaq.com/nasdaq/categories?category=Insurance?fmt=xml" TargetMode="External"/><Relationship Id="rId1924" Type="http://schemas.openxmlformats.org/officeDocument/2006/relationships/hyperlink" Target="http://feeds.washingtonpost.com/rss/rss_acts-of-faith" TargetMode="External"/><Relationship Id="rId214" Type="http://schemas.openxmlformats.org/officeDocument/2006/relationships/hyperlink" Target="https://www.huffingtonpost.com/section/huffpost-code/feed" TargetMode="External"/><Relationship Id="rId298" Type="http://schemas.openxmlformats.org/officeDocument/2006/relationships/hyperlink" Target="https://www.huffingtonpost.com/section/us-news/feed" TargetMode="External"/><Relationship Id="rId421" Type="http://schemas.openxmlformats.org/officeDocument/2006/relationships/hyperlink" Target="https://feed.businesswire.com/rss/home/?rss=G1QFDERJXkJeGVpXWg==" TargetMode="External"/><Relationship Id="rId519" Type="http://schemas.openxmlformats.org/officeDocument/2006/relationships/hyperlink" Target="http://articlefeeds.nasdaq.com/nasdaq/categories?category=Credit+and+Debt?fmt=xml" TargetMode="External"/><Relationship Id="rId1051" Type="http://schemas.openxmlformats.org/officeDocument/2006/relationships/hyperlink" Target="https://feed.businesswire.com/rss/home/?rss=G1QFDERJXkJeEFpQWw==" TargetMode="External"/><Relationship Id="rId1149" Type="http://schemas.openxmlformats.org/officeDocument/2006/relationships/hyperlink" Target="https://feed.businesswire.com/rss/home/?rss=G1QFDERJXkJeGVtQWA==" TargetMode="External"/><Relationship Id="rId1356" Type="http://schemas.openxmlformats.org/officeDocument/2006/relationships/hyperlink" Target="http://www.joc.com/rssfeed/8904" TargetMode="External"/><Relationship Id="rId2102" Type="http://schemas.openxmlformats.org/officeDocument/2006/relationships/hyperlink" Target="http://feeds.reuters.com/news/wealth?fmt=xml" TargetMode="External"/><Relationship Id="rId158" Type="http://schemas.openxmlformats.org/officeDocument/2006/relationships/hyperlink" Target="https://www.huffingtonpost.com/section/books/feed" TargetMode="External"/><Relationship Id="rId726" Type="http://schemas.openxmlformats.org/officeDocument/2006/relationships/hyperlink" Target="https://feed.businesswire.com/rss/home/?rss=G1QFDERJXkJeEFpTXA==" TargetMode="External"/><Relationship Id="rId933" Type="http://schemas.openxmlformats.org/officeDocument/2006/relationships/hyperlink" Target="https://feed.businesswire.com/rss/home/?rss=G1QFDERJXkJeGVtXWQ==" TargetMode="External"/><Relationship Id="rId1009" Type="http://schemas.openxmlformats.org/officeDocument/2006/relationships/hyperlink" Target="https://feed.businesswire.com/rss/home/?rss=G1QFDERJXkJeGFNQWg==" TargetMode="External"/><Relationship Id="rId1563" Type="http://schemas.openxmlformats.org/officeDocument/2006/relationships/hyperlink" Target="http://feed.businesswire.com/rss/home/?rss=G1QFDERJXkJeEFtRWA==" TargetMode="External"/><Relationship Id="rId1770" Type="http://schemas.openxmlformats.org/officeDocument/2006/relationships/hyperlink" Target="https://www.joc.com/rssfeed/8876" TargetMode="External"/><Relationship Id="rId1868" Type="http://schemas.openxmlformats.org/officeDocument/2006/relationships/hyperlink" Target="http://feeds.washingtonpost.com/rss/politics" TargetMode="External"/><Relationship Id="rId62" Type="http://schemas.openxmlformats.org/officeDocument/2006/relationships/hyperlink" Target="http://rssfeeds.usatoday.com/topmotorsports" TargetMode="External"/><Relationship Id="rId365" Type="http://schemas.openxmlformats.org/officeDocument/2006/relationships/hyperlink" Target="https://feed.businesswire.com/rss/home/?rss=G1QFDERJXkJeGVpUXg==" TargetMode="External"/><Relationship Id="rId572" Type="http://schemas.openxmlformats.org/officeDocument/2006/relationships/hyperlink" Target="https://feed.businesswire.com/rss/home/?rss=G1QFDERJXkJeGFNVXg==" TargetMode="External"/><Relationship Id="rId1216" Type="http://schemas.openxmlformats.org/officeDocument/2006/relationships/hyperlink" Target="http://feed.businesswire.com/rss/home/?rss=G1QFDERJXkJeGVtYXw==" TargetMode="External"/><Relationship Id="rId1423" Type="http://schemas.openxmlformats.org/officeDocument/2006/relationships/hyperlink" Target="https://feed.businesswire.com/rss/home/?rss=G1QFDERJXkJeGVtQVQ==" TargetMode="External"/><Relationship Id="rId1630" Type="http://schemas.openxmlformats.org/officeDocument/2006/relationships/hyperlink" Target="http://rss.cnn.com/rss/money_funds.rss?fmt=xml" TargetMode="External"/><Relationship Id="rId2046" Type="http://schemas.openxmlformats.org/officeDocument/2006/relationships/hyperlink" Target="http://feeds.reuters.com/reuters/businessNews?fmt=xml" TargetMode="External"/><Relationship Id="rId225" Type="http://schemas.openxmlformats.org/officeDocument/2006/relationships/hyperlink" Target="https://www.huffingtonpost.com/section/latino-voices/feed" TargetMode="External"/><Relationship Id="rId432" Type="http://schemas.openxmlformats.org/officeDocument/2006/relationships/hyperlink" Target="https://feed.businesswire.com/rss/home/?rss=G1QFDERJXkJeGVpWXQ==" TargetMode="External"/><Relationship Id="rId877" Type="http://schemas.openxmlformats.org/officeDocument/2006/relationships/hyperlink" Target="https://feed.businesswire.com/rss/home/?rss=G1QFDERJXkJeGVpZXA==" TargetMode="External"/><Relationship Id="rId1062" Type="http://schemas.openxmlformats.org/officeDocument/2006/relationships/hyperlink" Target="https://feed.businesswire.com/rss/home/?rss=G1QFDERJXkJeGVpSXQ==" TargetMode="External"/><Relationship Id="rId1728" Type="http://schemas.openxmlformats.org/officeDocument/2006/relationships/hyperlink" Target="http://articlefeeds.nasdaq.com/nasdaq/categories?category=Small+Business?fmt=xml" TargetMode="External"/><Relationship Id="rId1935" Type="http://schemas.openxmlformats.org/officeDocument/2006/relationships/hyperlink" Target="http://feeds.washingtonpost.com/rss/rss_express" TargetMode="External"/><Relationship Id="rId737" Type="http://schemas.openxmlformats.org/officeDocument/2006/relationships/hyperlink" Target="https://feed.businesswire.com/rss/home/?rss=G1QFDERJXkJeGFNZXw==" TargetMode="External"/><Relationship Id="rId944" Type="http://schemas.openxmlformats.org/officeDocument/2006/relationships/hyperlink" Target="https://feed.businesswire.com/rss/home/?rss=G1QFDERJXkJeGVtUXA==" TargetMode="External"/><Relationship Id="rId1367" Type="http://schemas.openxmlformats.org/officeDocument/2006/relationships/hyperlink" Target="https://feed.businesswire.com/rss/home/?rss=G1QFDERJXkJeGVtRWQ==" TargetMode="External"/><Relationship Id="rId1574" Type="http://schemas.openxmlformats.org/officeDocument/2006/relationships/hyperlink" Target="http://www.startribune.com/variety/index.rss2" TargetMode="External"/><Relationship Id="rId1781" Type="http://schemas.openxmlformats.org/officeDocument/2006/relationships/hyperlink" Target="http://www.joc.com/rssfeed/8877" TargetMode="External"/><Relationship Id="rId73" Type="http://schemas.openxmlformats.org/officeDocument/2006/relationships/hyperlink" Target="http://rssfeeds.usatoday.com/UsatodaycomOlympicsCoverage-TopStories" TargetMode="External"/><Relationship Id="rId169" Type="http://schemas.openxmlformats.org/officeDocument/2006/relationships/hyperlink" Target="https://www.huffingtonpost.com/section/college/feed" TargetMode="External"/><Relationship Id="rId376" Type="http://schemas.openxmlformats.org/officeDocument/2006/relationships/hyperlink" Target="https://feed.businesswire.com/rss/home/?rss=G1QFDERJXkJeEFpRVQ==" TargetMode="External"/><Relationship Id="rId583" Type="http://schemas.openxmlformats.org/officeDocument/2006/relationships/hyperlink" Target="http://articlefeeds.nasdaq.com/nasdaq/authors?author=roger-nusbaum?fmt=xml" TargetMode="External"/><Relationship Id="rId790" Type="http://schemas.openxmlformats.org/officeDocument/2006/relationships/hyperlink" Target="https://feed.businesswire.com/rss/home/?rss=G1QFDERJXkJeEFpQWw==" TargetMode="External"/><Relationship Id="rId804" Type="http://schemas.openxmlformats.org/officeDocument/2006/relationships/hyperlink" Target="https://feed.businesswire.com/rss/home/?rss=G1QFDERJXkJeGFNTXg==" TargetMode="External"/><Relationship Id="rId1227" Type="http://schemas.openxmlformats.org/officeDocument/2006/relationships/hyperlink" Target="https://feed.businesswire.com/rss/home/?rss=G1QFDERJXkJeGVtUWw==" TargetMode="External"/><Relationship Id="rId1434" Type="http://schemas.openxmlformats.org/officeDocument/2006/relationships/hyperlink" Target="http://www.joc.com/rssfeed/10611" TargetMode="External"/><Relationship Id="rId1641" Type="http://schemas.openxmlformats.org/officeDocument/2006/relationships/hyperlink" Target="http://rss.cnn.com/rss/money_pf_taxes.rss?fmt=xml" TargetMode="External"/><Relationship Id="rId1879" Type="http://schemas.openxmlformats.org/officeDocument/2006/relationships/hyperlink" Target="http://feeds.washingtonpost.com/rss/rss_monkey-cage" TargetMode="External"/><Relationship Id="rId2057" Type="http://schemas.openxmlformats.org/officeDocument/2006/relationships/hyperlink" Target="http://feeds.reuters.com/reuters/healthNews?fmt=xml" TargetMode="External"/><Relationship Id="rId4" Type="http://schemas.openxmlformats.org/officeDocument/2006/relationships/hyperlink" Target="http://rssfeeds.usatoday.com/UsatodaycomNation-TopStories" TargetMode="External"/><Relationship Id="rId236" Type="http://schemas.openxmlformats.org/officeDocument/2006/relationships/hyperlink" Target="https://www.huffingtonpost.com/section/own/feed" TargetMode="External"/><Relationship Id="rId443" Type="http://schemas.openxmlformats.org/officeDocument/2006/relationships/hyperlink" Target="http://feeds.bizjournals.com/industry_6?fmt=xml" TargetMode="External"/><Relationship Id="rId650" Type="http://schemas.openxmlformats.org/officeDocument/2006/relationships/hyperlink" Target="https://feed.businesswire.com/rss/home/?rss=G1QFDERJXkJeGFNXXA==" TargetMode="External"/><Relationship Id="rId888" Type="http://schemas.openxmlformats.org/officeDocument/2006/relationships/hyperlink" Target="https://feed.businesswire.com/rss/home/?rss=G1QFDERJXkJeGVpZVQ==" TargetMode="External"/><Relationship Id="rId1073" Type="http://schemas.openxmlformats.org/officeDocument/2006/relationships/hyperlink" Target="https://feed.businesswire.com/rss/home/?rss=G1QFDERJXkJeGVpSWQ==" TargetMode="External"/><Relationship Id="rId1280" Type="http://schemas.openxmlformats.org/officeDocument/2006/relationships/hyperlink" Target="http://feed.businesswire.com/rss/home/?rss=G1QFDERJXkJeGVtWWw==" TargetMode="External"/><Relationship Id="rId1501" Type="http://schemas.openxmlformats.org/officeDocument/2006/relationships/hyperlink" Target="http://www.joc.com/rssfeed/8983" TargetMode="External"/><Relationship Id="rId1739" Type="http://schemas.openxmlformats.org/officeDocument/2006/relationships/hyperlink" Target="http://articlefeeds.nasdaq.com/nasdaq/categories?category=Technology?fmt=xml" TargetMode="External"/><Relationship Id="rId1946" Type="http://schemas.openxmlformats.org/officeDocument/2006/relationships/hyperlink" Target="http://feeds.washingtonpost.com/rss/rss_recruiting-insider" TargetMode="External"/><Relationship Id="rId303" Type="http://schemas.openxmlformats.org/officeDocument/2006/relationships/hyperlink" Target="http://www.joc.com/rssfeed/8997" TargetMode="External"/><Relationship Id="rId748" Type="http://schemas.openxmlformats.org/officeDocument/2006/relationships/hyperlink" Target="https://feed.businesswire.com/rss/home/?rss=G1QFDERJXkJeGFNZWw==" TargetMode="External"/><Relationship Id="rId955" Type="http://schemas.openxmlformats.org/officeDocument/2006/relationships/hyperlink" Target="https://feed.businesswire.com/rss/home/?rss=G1QFDERJXkJeGFNWXw==" TargetMode="External"/><Relationship Id="rId1140" Type="http://schemas.openxmlformats.org/officeDocument/2006/relationships/hyperlink" Target="https://feed.businesswire.com/rss/home/?rss=G1QFDERJXkJeEFxXVA==" TargetMode="External"/><Relationship Id="rId1378" Type="http://schemas.openxmlformats.org/officeDocument/2006/relationships/hyperlink" Target="http://www.joc.com/rssfeed/8985" TargetMode="External"/><Relationship Id="rId1585" Type="http://schemas.openxmlformats.org/officeDocument/2006/relationships/hyperlink" Target="http://rss.cnn.com/rss/money_latest.rss?fmt=xml" TargetMode="External"/><Relationship Id="rId1792" Type="http://schemas.openxmlformats.org/officeDocument/2006/relationships/hyperlink" Target="http://www.joc.com/rssfeed/8919" TargetMode="External"/><Relationship Id="rId1806" Type="http://schemas.openxmlformats.org/officeDocument/2006/relationships/hyperlink" Target="http://www.joc.com/rssfeed/8979" TargetMode="External"/><Relationship Id="rId84" Type="http://schemas.openxmlformats.org/officeDocument/2006/relationships/hyperlink" Target="http://rssfeeds.usatoday.com/toppeople" TargetMode="External"/><Relationship Id="rId387" Type="http://schemas.openxmlformats.org/officeDocument/2006/relationships/hyperlink" Target="https://finance-commerce.com/feed/" TargetMode="External"/><Relationship Id="rId510" Type="http://schemas.openxmlformats.org/officeDocument/2006/relationships/hyperlink" Target="https://feed.businesswire.com/rss/home/?rss=G1QFDERJXkJeFFlUXw==" TargetMode="External"/><Relationship Id="rId594" Type="http://schemas.openxmlformats.org/officeDocument/2006/relationships/hyperlink" Target="https://feed.businesswire.com/rss/home/?rss=G1QFDERJXkJeGFNVVQ==" TargetMode="External"/><Relationship Id="rId608" Type="http://schemas.openxmlformats.org/officeDocument/2006/relationships/hyperlink" Target="https://feed.businesswire.com/rss/home/?rss=G1QFDERJXkJeGFNUXw==" TargetMode="External"/><Relationship Id="rId815" Type="http://schemas.openxmlformats.org/officeDocument/2006/relationships/hyperlink" Target="https://feed.businesswire.com/rss/home/?rss=G1QFDERJXkJeGFNSWQ==" TargetMode="External"/><Relationship Id="rId1238" Type="http://schemas.openxmlformats.org/officeDocument/2006/relationships/hyperlink" Target="http://feed.businesswire.com/rss/home/?rss=G1QFDERJXkJeGVtYWA==" TargetMode="External"/><Relationship Id="rId1445" Type="http://schemas.openxmlformats.org/officeDocument/2006/relationships/hyperlink" Target="http://www.joc.com/rssfeed/8998" TargetMode="External"/><Relationship Id="rId1652" Type="http://schemas.openxmlformats.org/officeDocument/2006/relationships/hyperlink" Target="http://rss.cnn.com/rss/money_luxury.rss?fmt=xml" TargetMode="External"/><Relationship Id="rId2068" Type="http://schemas.openxmlformats.org/officeDocument/2006/relationships/hyperlink" Target="http://feeds.reuters.com/ReutersPictures?fmt=xml" TargetMode="External"/><Relationship Id="rId247" Type="http://schemas.openxmlformats.org/officeDocument/2006/relationships/hyperlink" Target="http://www.joc.com/rssfeed/8994" TargetMode="External"/><Relationship Id="rId899" Type="http://schemas.openxmlformats.org/officeDocument/2006/relationships/hyperlink" Target="https://feed.businesswire.com/rss/home/?rss=G1QFDERJXkJeGFNUVA==" TargetMode="External"/><Relationship Id="rId1000" Type="http://schemas.openxmlformats.org/officeDocument/2006/relationships/hyperlink" Target="https://feed.businesswire.com/rss/home/?rss=G1QFDERJXkJeGFNQWA==" TargetMode="External"/><Relationship Id="rId1084" Type="http://schemas.openxmlformats.org/officeDocument/2006/relationships/hyperlink" Target="https://feed.businesswire.com/rss/home/?rss=G1QFDERJXkJeGVpSWw==" TargetMode="External"/><Relationship Id="rId1305" Type="http://schemas.openxmlformats.org/officeDocument/2006/relationships/hyperlink" Target="http://feed.businesswire.com/rss/home/?rss=G1QFDERJXkJeGVtXWA==" TargetMode="External"/><Relationship Id="rId1957" Type="http://schemas.openxmlformats.org/officeDocument/2006/relationships/hyperlink" Target="http://feeds.washingtonpost.com/rss/rss_soccer-insider" TargetMode="External"/><Relationship Id="rId107" Type="http://schemas.openxmlformats.org/officeDocument/2006/relationships/hyperlink" Target="http://www.joc.com/rssfeed/8984" TargetMode="External"/><Relationship Id="rId454" Type="http://schemas.openxmlformats.org/officeDocument/2006/relationships/hyperlink" Target="https://feed.businesswire.com/rss/home/?rss=G1QFDERJXkJeGVpWWA==" TargetMode="External"/><Relationship Id="rId661" Type="http://schemas.openxmlformats.org/officeDocument/2006/relationships/hyperlink" Target="https://feed.businesswire.com/rss/home/?rss=G1QFDERJXkJeGFNXWQ==" TargetMode="External"/><Relationship Id="rId759" Type="http://schemas.openxmlformats.org/officeDocument/2006/relationships/hyperlink" Target="https://feed.businesswire.com/rss/home/?rss=G1QFDERJXkJeGVtSWg==" TargetMode="External"/><Relationship Id="rId966" Type="http://schemas.openxmlformats.org/officeDocument/2006/relationships/hyperlink" Target="https://feed.businesswire.com/rss/home/?rss=G1QFDERJXkJeGVtUWw==" TargetMode="External"/><Relationship Id="rId1291" Type="http://schemas.openxmlformats.org/officeDocument/2006/relationships/hyperlink" Target="https://feed.businesswire.com/rss/home/?rss=G1QFDERJXkJeGFNSXA==" TargetMode="External"/><Relationship Id="rId1389" Type="http://schemas.openxmlformats.org/officeDocument/2006/relationships/hyperlink" Target="http://www.joc.com/rssfeed/8987" TargetMode="External"/><Relationship Id="rId1512" Type="http://schemas.openxmlformats.org/officeDocument/2006/relationships/hyperlink" Target="http://www.joc.com/rssfeed/10600" TargetMode="External"/><Relationship Id="rId1596" Type="http://schemas.openxmlformats.org/officeDocument/2006/relationships/hyperlink" Target="http://rss.cnn.com/rss/money_mostpopular.rss?fmt=xml" TargetMode="External"/><Relationship Id="rId1817" Type="http://schemas.openxmlformats.org/officeDocument/2006/relationships/hyperlink" Target="http://www.joc.com/rssfeed/8890" TargetMode="External"/><Relationship Id="rId11" Type="http://schemas.openxmlformats.org/officeDocument/2006/relationships/hyperlink" Target="http://www.joc.com/rssfeed/8878" TargetMode="External"/><Relationship Id="rId314" Type="http://schemas.openxmlformats.org/officeDocument/2006/relationships/hyperlink" Target="https://www.huffingtonpost.com/section/healthy-living/feed" TargetMode="External"/><Relationship Id="rId398" Type="http://schemas.openxmlformats.org/officeDocument/2006/relationships/hyperlink" Target="https://feed.businesswire.com/rss/home/?rss=G1QFDERJXkJeGVpXXw==" TargetMode="External"/><Relationship Id="rId521" Type="http://schemas.openxmlformats.org/officeDocument/2006/relationships/hyperlink" Target="https://feed.businesswire.com/rss/home/?rss=G1QFDERJXkJeEFpQXA==" TargetMode="External"/><Relationship Id="rId619" Type="http://schemas.openxmlformats.org/officeDocument/2006/relationships/hyperlink" Target="https://feed.businesswire.com/rss/home/?rss=G1QFDERJXkJeGFNRXA==" TargetMode="External"/><Relationship Id="rId1151" Type="http://schemas.openxmlformats.org/officeDocument/2006/relationships/hyperlink" Target="https://feed.businesswire.com/rss/home/?rss=G1QFDERJXkJeGVpZVQ==" TargetMode="External"/><Relationship Id="rId1249" Type="http://schemas.openxmlformats.org/officeDocument/2006/relationships/hyperlink" Target="http://feed.businesswire.com/rss/home/?rss=G1QFDERJXkJeFFlUXw==" TargetMode="External"/><Relationship Id="rId2079" Type="http://schemas.openxmlformats.org/officeDocument/2006/relationships/hyperlink" Target="http://feeds.reuters.com/reuters/scienceNews?fmt=xml" TargetMode="External"/><Relationship Id="rId95" Type="http://schemas.openxmlformats.org/officeDocument/2006/relationships/hyperlink" Target="http://www.joc.com/rssfeed/8906" TargetMode="External"/><Relationship Id="rId160" Type="http://schemas.openxmlformats.org/officeDocument/2006/relationships/hyperlink" Target="https://www.huffingtonpost.com/section/business/feed" TargetMode="External"/><Relationship Id="rId826" Type="http://schemas.openxmlformats.org/officeDocument/2006/relationships/hyperlink" Target="https://feed.businesswire.com/rss/home/?rss=G1QFDERJXkJeGVpQXg==" TargetMode="External"/><Relationship Id="rId1011" Type="http://schemas.openxmlformats.org/officeDocument/2006/relationships/hyperlink" Target="https://feed.businesswire.com/rss/home/?rss=G1QFDERJXkJeGFNZWw==" TargetMode="External"/><Relationship Id="rId1109" Type="http://schemas.openxmlformats.org/officeDocument/2006/relationships/hyperlink" Target="https://feed.businesswire.com/rss/home/?rss=G1QFDERJXkJeGVtRWA==" TargetMode="External"/><Relationship Id="rId1456" Type="http://schemas.openxmlformats.org/officeDocument/2006/relationships/hyperlink" Target="http://www.joc.com/rssfeed/10597" TargetMode="External"/><Relationship Id="rId1663" Type="http://schemas.openxmlformats.org/officeDocument/2006/relationships/hyperlink" Target="http://www.wsj.com/xml/rss/3_7014.xml" TargetMode="External"/><Relationship Id="rId1870" Type="http://schemas.openxmlformats.org/officeDocument/2006/relationships/hyperlink" Target="http://feeds.washingtonpost.com/rss/rss_powerpost" TargetMode="External"/><Relationship Id="rId1968" Type="http://schemas.openxmlformats.org/officeDocument/2006/relationships/hyperlink" Target="http://feeds.washingtonpost.com/rss/rss_wizards-insider" TargetMode="External"/><Relationship Id="rId258" Type="http://schemas.openxmlformats.org/officeDocument/2006/relationships/hyperlink" Target="https://www.huffingtonpost.com/section/queer-voices/feed" TargetMode="External"/><Relationship Id="rId465" Type="http://schemas.openxmlformats.org/officeDocument/2006/relationships/hyperlink" Target="https://feed.businesswire.com/rss/home/?rss=G1QFDERJXkJeGVpWVQ==" TargetMode="External"/><Relationship Id="rId672" Type="http://schemas.openxmlformats.org/officeDocument/2006/relationships/hyperlink" Target="https://feed.businesswire.com/rss/home/?rss=G1QFDERJXkJeGFNXWg==" TargetMode="External"/><Relationship Id="rId1095" Type="http://schemas.openxmlformats.org/officeDocument/2006/relationships/hyperlink" Target="https://feed.businesswire.com/rss/home/?rss=G1QFDERJXkJeGVpQWw==" TargetMode="External"/><Relationship Id="rId1316" Type="http://schemas.openxmlformats.org/officeDocument/2006/relationships/hyperlink" Target="http://feed.businesswire.com/rss/home/?rss=G1QFDERJXkJeEFtRWw==" TargetMode="External"/><Relationship Id="rId1523" Type="http://schemas.openxmlformats.org/officeDocument/2006/relationships/hyperlink" Target="http://feed.businesswire.com/rss/home/?rss=G1QFDERJXkJeEF9YXA==" TargetMode="External"/><Relationship Id="rId1730" Type="http://schemas.openxmlformats.org/officeDocument/2006/relationships/hyperlink" Target="http://articlefeeds.nasdaq.com/nasdaq/categories?category=Taxes?fmt=xml" TargetMode="External"/><Relationship Id="rId22" Type="http://schemas.openxmlformats.org/officeDocument/2006/relationships/hyperlink" Target="http://rssfeeds.usatoday.com/UsatodaycomSports-TopStories" TargetMode="External"/><Relationship Id="rId118" Type="http://schemas.openxmlformats.org/officeDocument/2006/relationships/hyperlink" Target="http://rssfeeds.usatoday.com/usatoday-TechTopStories" TargetMode="External"/><Relationship Id="rId325" Type="http://schemas.openxmlformats.org/officeDocument/2006/relationships/hyperlink" Target="https://www.huffingtonpost.com/section/world-news/feed" TargetMode="External"/><Relationship Id="rId532" Type="http://schemas.openxmlformats.org/officeDocument/2006/relationships/hyperlink" Target="https://feed.businesswire.com/rss/home/?rss=G1QFDERJXkJeGVtVXg==" TargetMode="External"/><Relationship Id="rId977" Type="http://schemas.openxmlformats.org/officeDocument/2006/relationships/hyperlink" Target="https://feed.businesswire.com/rss/home/?rss=G1QFDERJXkJeGVtUVA==" TargetMode="External"/><Relationship Id="rId1162" Type="http://schemas.openxmlformats.org/officeDocument/2006/relationships/hyperlink" Target="https://feed.businesswire.com/rss/home/?rss=G1QFDERJXkJeGVtQVQ==" TargetMode="External"/><Relationship Id="rId1828" Type="http://schemas.openxmlformats.org/officeDocument/2006/relationships/hyperlink" Target="http://www.joc.com/rssfeed/8926" TargetMode="External"/><Relationship Id="rId2006" Type="http://schemas.openxmlformats.org/officeDocument/2006/relationships/hyperlink" Target="http://feeds.washingtonpost.com/rss/rss_reliable-source" TargetMode="External"/><Relationship Id="rId171" Type="http://schemas.openxmlformats.org/officeDocument/2006/relationships/hyperlink" Target="http://www.joc.com/rssfeed/8987" TargetMode="External"/><Relationship Id="rId837" Type="http://schemas.openxmlformats.org/officeDocument/2006/relationships/hyperlink" Target="https://feed.businesswire.com/rss/home/?rss=G1QFDERJXkJeGVpQWg==" TargetMode="External"/><Relationship Id="rId1022" Type="http://schemas.openxmlformats.org/officeDocument/2006/relationships/hyperlink" Target="https://feed.businesswire.com/rss/home/?rss=G1QFDERJXkJeGFNTWg==" TargetMode="External"/><Relationship Id="rId1467" Type="http://schemas.openxmlformats.org/officeDocument/2006/relationships/hyperlink" Target="http://feed.businesswire.com/rss/home/?rss=G1QFDERJXkJeEFpRWw==" TargetMode="External"/><Relationship Id="rId1674" Type="http://schemas.openxmlformats.org/officeDocument/2006/relationships/hyperlink" Target="http://www.wsj.com/xml/rss/3_7201.xml" TargetMode="External"/><Relationship Id="rId1881" Type="http://schemas.openxmlformats.org/officeDocument/2006/relationships/hyperlink" Target="http://feeds.washingtonpost.com/rss/rss_monkey-cage" TargetMode="External"/><Relationship Id="rId269" Type="http://schemas.openxmlformats.org/officeDocument/2006/relationships/hyperlink" Target="https://www.huffingtonpost.com/section/science/feed" TargetMode="External"/><Relationship Id="rId476" Type="http://schemas.openxmlformats.org/officeDocument/2006/relationships/hyperlink" Target="https://feed.businesswire.com/rss/home/?rss=G1QFDERJXkJeGVtSXw==" TargetMode="External"/><Relationship Id="rId683" Type="http://schemas.openxmlformats.org/officeDocument/2006/relationships/hyperlink" Target="https://feed.businesswire.com/rss/home/?rss=G1QFDERJXkJeGVpXWg==" TargetMode="External"/><Relationship Id="rId890" Type="http://schemas.openxmlformats.org/officeDocument/2006/relationships/hyperlink" Target="https://feed.businesswire.com/rss/home/?rss=G1QFDERJXkJeGVpZVQ==" TargetMode="External"/><Relationship Id="rId904" Type="http://schemas.openxmlformats.org/officeDocument/2006/relationships/hyperlink" Target="https://feed.businesswire.com/rss/home/?rss=G1QFDERJXkJeGVpYXw==" TargetMode="External"/><Relationship Id="rId1327" Type="http://schemas.openxmlformats.org/officeDocument/2006/relationships/hyperlink" Target="https://feed.businesswire.com/rss/home/?rss=G1QFDERJXkJeGVpSXA==" TargetMode="External"/><Relationship Id="rId1534" Type="http://schemas.openxmlformats.org/officeDocument/2006/relationships/hyperlink" Target="http://www.joc.com/rssfeed/10602" TargetMode="External"/><Relationship Id="rId1741" Type="http://schemas.openxmlformats.org/officeDocument/2006/relationships/hyperlink" Target="http://articlefeeds.nasdaq.com/nasdaq/categories?category=Travel+and+Lifestyle?fmt=xml" TargetMode="External"/><Relationship Id="rId1979" Type="http://schemas.openxmlformats.org/officeDocument/2006/relationships/hyperlink" Target="http://feeds.washingtonpost.com/rss/rss_morning-mix" TargetMode="External"/><Relationship Id="rId33" Type="http://schemas.openxmlformats.org/officeDocument/2006/relationships/hyperlink" Target="http://rssfeeds.usatoday.com/UsatodaycomMlb-TopStories" TargetMode="External"/><Relationship Id="rId129" Type="http://schemas.openxmlformats.org/officeDocument/2006/relationships/hyperlink" Target="http://rssfeeds.usatoday.com/UsatodaycomTravel-TopStories" TargetMode="External"/><Relationship Id="rId336" Type="http://schemas.openxmlformats.org/officeDocument/2006/relationships/hyperlink" Target="https://feed.businesswire.com/rss/home/?rss=G1QFDERJXkJeGFJYWw==" TargetMode="External"/><Relationship Id="rId543" Type="http://schemas.openxmlformats.org/officeDocument/2006/relationships/hyperlink" Target="http://articlefeeds.nasdaq.com/nasdaq/categories?category=Business?fmt=xml" TargetMode="External"/><Relationship Id="rId988" Type="http://schemas.openxmlformats.org/officeDocument/2006/relationships/hyperlink" Target="https://feed.businesswire.com/rss/home/?rss=G1QFDERJXkJeGVtXXw==" TargetMode="External"/><Relationship Id="rId1173" Type="http://schemas.openxmlformats.org/officeDocument/2006/relationships/hyperlink" Target="https://feed.businesswire.com/rss/home/?rss=G1QFDERJXkJeEVlZWQ==" TargetMode="External"/><Relationship Id="rId1380" Type="http://schemas.openxmlformats.org/officeDocument/2006/relationships/hyperlink" Target="http://www.joc.com/rssfeed/8909" TargetMode="External"/><Relationship Id="rId1601" Type="http://schemas.openxmlformats.org/officeDocument/2006/relationships/hyperlink" Target="http://rss.cnn.com/rss/money_news_international.rss?fmt=xml" TargetMode="External"/><Relationship Id="rId1839" Type="http://schemas.openxmlformats.org/officeDocument/2006/relationships/hyperlink" Target="http://www.joc.com/rssfeed/8916" TargetMode="External"/><Relationship Id="rId2017" Type="http://schemas.openxmlformats.org/officeDocument/2006/relationships/hyperlink" Target="https://www.fool.com/a/feeds/foolwatch?format=rss2&amp;id=foolwatch&amp;apikey=foolwatch-feed" TargetMode="External"/><Relationship Id="rId182" Type="http://schemas.openxmlformats.org/officeDocument/2006/relationships/hyperlink" Target="https://www.huffingtonpost.com/section/arts/feed" TargetMode="External"/><Relationship Id="rId403" Type="http://schemas.openxmlformats.org/officeDocument/2006/relationships/hyperlink" Target="http://feeds.bizjournals.com/industry_20?fmt=xml" TargetMode="External"/><Relationship Id="rId750" Type="http://schemas.openxmlformats.org/officeDocument/2006/relationships/hyperlink" Target="https://feed.businesswire.com/rss/home/?rss=G1QFDERJXkJeGFNZWw==" TargetMode="External"/><Relationship Id="rId848" Type="http://schemas.openxmlformats.org/officeDocument/2006/relationships/hyperlink" Target="https://feed.businesswire.com/rss/home/?rss=G1QFDERJXkJeGVpTXw==" TargetMode="External"/><Relationship Id="rId1033" Type="http://schemas.openxmlformats.org/officeDocument/2006/relationships/hyperlink" Target="https://feed.businesswire.com/rss/home/?rss=G1QFDERJXkJeGFNSXw==" TargetMode="External"/><Relationship Id="rId1478" Type="http://schemas.openxmlformats.org/officeDocument/2006/relationships/hyperlink" Target="http://www.joc.com/rssfeed/10598" TargetMode="External"/><Relationship Id="rId1685" Type="http://schemas.openxmlformats.org/officeDocument/2006/relationships/hyperlink" Target="http://articlefeeds.nasdaq.com/nasdaq/categories?category=ETFs?fmt=xml" TargetMode="External"/><Relationship Id="rId1892" Type="http://schemas.openxmlformats.org/officeDocument/2006/relationships/hyperlink" Target="http://feeds.washingtonpost.com/rss/rss_compost" TargetMode="External"/><Relationship Id="rId1906" Type="http://schemas.openxmlformats.org/officeDocument/2006/relationships/hyperlink" Target="http://feeds.washingtonpost.com/rss/rss_post-everything" TargetMode="External"/><Relationship Id="rId487" Type="http://schemas.openxmlformats.org/officeDocument/2006/relationships/hyperlink" Target="http://articlefeeds.nasdaq.com/nasdaq/categories?category=Futures?fmt=xml" TargetMode="External"/><Relationship Id="rId610" Type="http://schemas.openxmlformats.org/officeDocument/2006/relationships/hyperlink" Target="https://feed.businesswire.com/rss/home/?rss=G1QFDERJXkJeGFNUXw==" TargetMode="External"/><Relationship Id="rId694" Type="http://schemas.openxmlformats.org/officeDocument/2006/relationships/hyperlink" Target="https://feed.businesswire.com/rss/home/?rss=G1QFDERJXkJeGFNWXw==" TargetMode="External"/><Relationship Id="rId708" Type="http://schemas.openxmlformats.org/officeDocument/2006/relationships/hyperlink" Target="https://feed.businesswire.com/rss/home/?rss=G1QFDERJXkJeGFNWWg==" TargetMode="External"/><Relationship Id="rId915" Type="http://schemas.openxmlformats.org/officeDocument/2006/relationships/hyperlink" Target="https://feed.businesswire.com/rss/home/?rss=G1QFDERJXkJeGFNXXw==" TargetMode="External"/><Relationship Id="rId1240" Type="http://schemas.openxmlformats.org/officeDocument/2006/relationships/hyperlink" Target="http://feed.businesswire.com/rss/home/?rss=G1QFDERJXkJeGVtYWw==" TargetMode="External"/><Relationship Id="rId1338" Type="http://schemas.openxmlformats.org/officeDocument/2006/relationships/hyperlink" Target="http://feed.businesswire.com/rss/home/?rss=G1QFDERJXkJeEFtRVQ==" TargetMode="External"/><Relationship Id="rId1545" Type="http://schemas.openxmlformats.org/officeDocument/2006/relationships/hyperlink" Target="http://www.joc.com/rssfeed/10610" TargetMode="External"/><Relationship Id="rId2070" Type="http://schemas.openxmlformats.org/officeDocument/2006/relationships/hyperlink" Target="http://feeds.reuters.com/ReutersPictures?fmt=xml" TargetMode="External"/><Relationship Id="rId347" Type="http://schemas.openxmlformats.org/officeDocument/2006/relationships/hyperlink" Target="http://www.wsj.com/xml/rss/3_7031.xml" TargetMode="External"/><Relationship Id="rId999" Type="http://schemas.openxmlformats.org/officeDocument/2006/relationships/hyperlink" Target="https://feed.businesswire.com/rss/home/?rss=G1QFDERJXkJeGFNZXw==" TargetMode="External"/><Relationship Id="rId1100" Type="http://schemas.openxmlformats.org/officeDocument/2006/relationships/hyperlink" Target="https://feed.businesswire.com/rss/home/?rss=G1QFDERJXkJeGVpVXQ==" TargetMode="External"/><Relationship Id="rId1184" Type="http://schemas.openxmlformats.org/officeDocument/2006/relationships/hyperlink" Target="https://feed.businesswire.com/rss/home/?rss=G1QFDERJXkJeGVtTWQ==" TargetMode="External"/><Relationship Id="rId1405" Type="http://schemas.openxmlformats.org/officeDocument/2006/relationships/hyperlink" Target="http://www.joc.com/rssfeed/8880" TargetMode="External"/><Relationship Id="rId1752" Type="http://schemas.openxmlformats.org/officeDocument/2006/relationships/hyperlink" Target="http://articlefeeds.nasdaq.com/nasdaq/authors?author=steven-hansen?fmt=xml" TargetMode="External"/><Relationship Id="rId2028" Type="http://schemas.openxmlformats.org/officeDocument/2006/relationships/hyperlink" Target="http://feeds2.feedburner.com/EconomyRss?fmt=xml" TargetMode="External"/><Relationship Id="rId44" Type="http://schemas.openxmlformats.org/officeDocument/2006/relationships/hyperlink" Target="http://rssfeeds.usatoday.com/topfantasy" TargetMode="External"/><Relationship Id="rId554" Type="http://schemas.openxmlformats.org/officeDocument/2006/relationships/hyperlink" Target="https://feed.businesswire.com/rss/home/?rss=G1QFDERJXkJeGFNSWQ==" TargetMode="External"/><Relationship Id="rId761" Type="http://schemas.openxmlformats.org/officeDocument/2006/relationships/hyperlink" Target="https://feed.businesswire.com/rss/home/?rss=G1QFDERJXkJeEFpQWA==" TargetMode="External"/><Relationship Id="rId859" Type="http://schemas.openxmlformats.org/officeDocument/2006/relationships/hyperlink" Target="https://feed.businesswire.com/rss/home/?rss=G1QFDERJXkJeGFNVVA==" TargetMode="External"/><Relationship Id="rId1391" Type="http://schemas.openxmlformats.org/officeDocument/2006/relationships/hyperlink" Target="https://feed.businesswire.com/rss/home/?rss=G1QFDERJXkJeGVtQXQ==" TargetMode="External"/><Relationship Id="rId1489" Type="http://schemas.openxmlformats.org/officeDocument/2006/relationships/hyperlink" Target="http://www.joc.com/rssfeed/8975" TargetMode="External"/><Relationship Id="rId1612" Type="http://schemas.openxmlformats.org/officeDocument/2006/relationships/hyperlink" Target="http://rss.cnn.com/rss/money_media.rss?fmt=xml" TargetMode="External"/><Relationship Id="rId1696" Type="http://schemas.openxmlformats.org/officeDocument/2006/relationships/hyperlink" Target="http://articlefeeds.nasdaq.com/nasdaq/categories?category=Investing+Ideas?fmt=xml" TargetMode="External"/><Relationship Id="rId1917" Type="http://schemas.openxmlformats.org/officeDocument/2006/relationships/hyperlink" Target="http://feeds.washingtonpost.com/rss/rss_tom-toles" TargetMode="External"/><Relationship Id="rId193" Type="http://schemas.openxmlformats.org/officeDocument/2006/relationships/hyperlink" Target="https://www.huffingtonpost.com/section/entertainment/feed" TargetMode="External"/><Relationship Id="rId207" Type="http://schemas.openxmlformats.org/officeDocument/2006/relationships/hyperlink" Target="http://www.joc.com/rssfeed/8936" TargetMode="External"/><Relationship Id="rId414" Type="http://schemas.openxmlformats.org/officeDocument/2006/relationships/hyperlink" Target="https://feed.businesswire.com/rss/home/?rss=G1QFDERJXkJeEFpRVA==" TargetMode="External"/><Relationship Id="rId498" Type="http://schemas.openxmlformats.org/officeDocument/2006/relationships/hyperlink" Target="https://feed.businesswire.com/rss/home/?rss=G1QFDERJXkJeGVtSWg==" TargetMode="External"/><Relationship Id="rId621" Type="http://schemas.openxmlformats.org/officeDocument/2006/relationships/hyperlink" Target="https://feed.businesswire.com/rss/home/?rss=G1QFDERJXkJeGFNUWw==" TargetMode="External"/><Relationship Id="rId1044" Type="http://schemas.openxmlformats.org/officeDocument/2006/relationships/hyperlink" Target="https://feed.businesswire.com/rss/home/?rss=G1QFDERJXkJeGFNSWA==" TargetMode="External"/><Relationship Id="rId1251" Type="http://schemas.openxmlformats.org/officeDocument/2006/relationships/hyperlink" Target="https://feed.businesswire.com/rss/home/?rss=G1QFDERJXkJeGVtXXw==" TargetMode="External"/><Relationship Id="rId1349" Type="http://schemas.openxmlformats.org/officeDocument/2006/relationships/hyperlink" Target="http://www.joc.com/rssfeed/8978" TargetMode="External"/><Relationship Id="rId2081" Type="http://schemas.openxmlformats.org/officeDocument/2006/relationships/hyperlink" Target="http://feeds.reuters.com/reuters/sportsNews?fmt=xml" TargetMode="External"/><Relationship Id="rId260" Type="http://schemas.openxmlformats.org/officeDocument/2006/relationships/hyperlink" Target="https://www.huffingtonpost.com/section/relationships/feed" TargetMode="External"/><Relationship Id="rId719" Type="http://schemas.openxmlformats.org/officeDocument/2006/relationships/hyperlink" Target="https://feed.businesswire.com/rss/home/?rss=G1QFDERJXkJeGVpWWw==" TargetMode="External"/><Relationship Id="rId926" Type="http://schemas.openxmlformats.org/officeDocument/2006/relationships/hyperlink" Target="https://feed.businesswire.com/rss/home/?rss=G1QFDERJXkJeGVpYWw==" TargetMode="External"/><Relationship Id="rId1111" Type="http://schemas.openxmlformats.org/officeDocument/2006/relationships/hyperlink" Target="https://feed.businesswire.com/rss/home/?rss=G1QFDERJXkJeGVpTXw==" TargetMode="External"/><Relationship Id="rId1556" Type="http://schemas.openxmlformats.org/officeDocument/2006/relationships/hyperlink" Target="http://www.startribune.com/local/index.rss2" TargetMode="External"/><Relationship Id="rId1763" Type="http://schemas.openxmlformats.org/officeDocument/2006/relationships/hyperlink" Target="http://articlefeeds.nasdaq.com/nasdaq/authors?author=roger-nusbaum?fmt=xml" TargetMode="External"/><Relationship Id="rId1970" Type="http://schemas.openxmlformats.org/officeDocument/2006/relationships/hyperlink" Target="http://feeds.washingtonpost.com/rss/national" TargetMode="External"/><Relationship Id="rId55" Type="http://schemas.openxmlformats.org/officeDocument/2006/relationships/hyperlink" Target="http://www.joc.com/rssfeed/8901" TargetMode="External"/><Relationship Id="rId120" Type="http://schemas.openxmlformats.org/officeDocument/2006/relationships/hyperlink" Target="http://rssfeeds.usatoday.com/UsatodaycomTech-PersonalTalk" TargetMode="External"/><Relationship Id="rId358" Type="http://schemas.openxmlformats.org/officeDocument/2006/relationships/hyperlink" Target="https://feed.businesswire.com/rss/home/?rss=G1QFDERJXkJeGFNRXA==" TargetMode="External"/><Relationship Id="rId565" Type="http://schemas.openxmlformats.org/officeDocument/2006/relationships/hyperlink" Target="https://feed.businesswire.com/rss/home/?rss=G1QFDERJXkJeGFNVXQ==" TargetMode="External"/><Relationship Id="rId772" Type="http://schemas.openxmlformats.org/officeDocument/2006/relationships/hyperlink" Target="https://feed.businesswire.com/rss/home/?rss=G1QFDERJXkJeGFNYXQ==" TargetMode="External"/><Relationship Id="rId1195" Type="http://schemas.openxmlformats.org/officeDocument/2006/relationships/hyperlink" Target="https://feed.businesswire.com/rss/home/?rss=G1QFDERJXkJeGVtXWQ==" TargetMode="External"/><Relationship Id="rId1209" Type="http://schemas.openxmlformats.org/officeDocument/2006/relationships/hyperlink" Target="http://feed.businesswire.com/rss/home/?rss=G1QFDERJXkJeGVtVVQ==" TargetMode="External"/><Relationship Id="rId1416" Type="http://schemas.openxmlformats.org/officeDocument/2006/relationships/hyperlink" Target="http://www.joc.com/rssfeed/10595" TargetMode="External"/><Relationship Id="rId1623" Type="http://schemas.openxmlformats.org/officeDocument/2006/relationships/hyperlink" Target="http://rss.cnn.com/rss/money_technology.rss?fmt=xml" TargetMode="External"/><Relationship Id="rId1830" Type="http://schemas.openxmlformats.org/officeDocument/2006/relationships/hyperlink" Target="http://www.joc.com/rssfeed/8926" TargetMode="External"/><Relationship Id="rId2039" Type="http://schemas.openxmlformats.org/officeDocument/2006/relationships/hyperlink" Target="http://feeds2.feedburner.com/EditorialRss?fmt=xml" TargetMode="External"/><Relationship Id="rId218" Type="http://schemas.openxmlformats.org/officeDocument/2006/relationships/hyperlink" Target="https://www.huffingtonpost.com/section/huffpost-personal/feed" TargetMode="External"/><Relationship Id="rId425" Type="http://schemas.openxmlformats.org/officeDocument/2006/relationships/hyperlink" Target="https://feed.businesswire.com/rss/home/?rss=G1QFDERJXkJeGVpXVQ==" TargetMode="External"/><Relationship Id="rId632" Type="http://schemas.openxmlformats.org/officeDocument/2006/relationships/hyperlink" Target="https://feed.businesswire.com/rss/home/?rss=G1QFDERJXkJeEVlZWA==" TargetMode="External"/><Relationship Id="rId1055" Type="http://schemas.openxmlformats.org/officeDocument/2006/relationships/hyperlink" Target="https://feed.businesswire.com/rss/home/?rss=G1QFDERJXkJeGFNQVQ==" TargetMode="External"/><Relationship Id="rId1262" Type="http://schemas.openxmlformats.org/officeDocument/2006/relationships/hyperlink" Target="http://feed.businesswire.com/rss/home/?rss=G1QFDERJXkJeEF9YXA==" TargetMode="External"/><Relationship Id="rId1928" Type="http://schemas.openxmlformats.org/officeDocument/2006/relationships/hyperlink" Target="http://feeds.washingtonpost.com/rss/rss_capital-weather-gang" TargetMode="External"/><Relationship Id="rId2092" Type="http://schemas.openxmlformats.org/officeDocument/2006/relationships/hyperlink" Target="http://feeds.reuters.com/Reuters/worldNews?fmt=xml" TargetMode="External"/><Relationship Id="rId2106" Type="http://schemas.openxmlformats.org/officeDocument/2006/relationships/hyperlink" Target="http://feeds.reuters.com/Reuters/PoliticsNews?fmt=xml" TargetMode="External"/><Relationship Id="rId271" Type="http://schemas.openxmlformats.org/officeDocument/2006/relationships/hyperlink" Target="http://www.joc.com/rssfeed/8975" TargetMode="External"/><Relationship Id="rId937" Type="http://schemas.openxmlformats.org/officeDocument/2006/relationships/hyperlink" Target="https://feed.businesswire.com/rss/home/?rss=G1QFDERJXkJeGVtUXQ==" TargetMode="External"/><Relationship Id="rId1122" Type="http://schemas.openxmlformats.org/officeDocument/2006/relationships/hyperlink" Target="https://feed.businesswire.com/rss/home/?rss=G1QFDERJXkJeGVtRVQ==" TargetMode="External"/><Relationship Id="rId1567" Type="http://schemas.openxmlformats.org/officeDocument/2006/relationships/hyperlink" Target="http://feed.businesswire.com/rss/home/?rss=G1QFDERJXkJeGVtXWA==" TargetMode="External"/><Relationship Id="rId1774" Type="http://schemas.openxmlformats.org/officeDocument/2006/relationships/hyperlink" Target="http://www.joc.com/rssfeed/8886" TargetMode="External"/><Relationship Id="rId1981" Type="http://schemas.openxmlformats.org/officeDocument/2006/relationships/hyperlink" Target="http://feeds.washingtonpost.com/rss/world" TargetMode="External"/><Relationship Id="rId66" Type="http://schemas.openxmlformats.org/officeDocument/2006/relationships/hyperlink" Target="http://rssfeeds.usatoday.com/UsatodayTennis-TopStories" TargetMode="External"/><Relationship Id="rId131" Type="http://schemas.openxmlformats.org/officeDocument/2006/relationships/hyperlink" Target="http://www.joc.com/rssfeed/8978" TargetMode="External"/><Relationship Id="rId369" Type="http://schemas.openxmlformats.org/officeDocument/2006/relationships/hyperlink" Target="https://feed.businesswire.com/rss/home/?rss=G1QFDERJXkJeGVpXXQ==" TargetMode="External"/><Relationship Id="rId576" Type="http://schemas.openxmlformats.org/officeDocument/2006/relationships/hyperlink" Target="https://feed.businesswire.com/rss/home/?rss=G1QFDERJXkJeGFNVWQ==" TargetMode="External"/><Relationship Id="rId783" Type="http://schemas.openxmlformats.org/officeDocument/2006/relationships/hyperlink" Target="https://feed.businesswire.com/rss/home/?rss=G1QFDERJXkJeEFpQXA==" TargetMode="External"/><Relationship Id="rId990" Type="http://schemas.openxmlformats.org/officeDocument/2006/relationships/hyperlink" Target="https://feed.businesswire.com/rss/home/?rss=G1QFDERJXkJeGVtXXw==" TargetMode="External"/><Relationship Id="rId1427" Type="http://schemas.openxmlformats.org/officeDocument/2006/relationships/hyperlink" Target="https://feed.businesswire.com/rss/home/?rss=G1QFDERJXkJeGVtTXA==" TargetMode="External"/><Relationship Id="rId1634" Type="http://schemas.openxmlformats.org/officeDocument/2006/relationships/hyperlink" Target="http://rss.cnn.com/rss/money_pf_college.rss?fmt=xml" TargetMode="External"/><Relationship Id="rId1841" Type="http://schemas.openxmlformats.org/officeDocument/2006/relationships/hyperlink" Target="http://www.joc.com/rssfeed/8906" TargetMode="External"/><Relationship Id="rId229" Type="http://schemas.openxmlformats.org/officeDocument/2006/relationships/hyperlink" Target="https://www.huffingtonpost.com/section/media/feed" TargetMode="External"/><Relationship Id="rId436" Type="http://schemas.openxmlformats.org/officeDocument/2006/relationships/hyperlink" Target="https://feed.businesswire.com/rss/home/?rss=G1QFDERJXkJeGVpWXA==" TargetMode="External"/><Relationship Id="rId643" Type="http://schemas.openxmlformats.org/officeDocument/2006/relationships/hyperlink" Target="https://feed.businesswire.com/rss/home/?rss=G1QFDERJXkJeGVpUWQ==" TargetMode="External"/><Relationship Id="rId1066" Type="http://schemas.openxmlformats.org/officeDocument/2006/relationships/hyperlink" Target="https://feed.businesswire.com/rss/home/?rss=G1QFDERJXkJeGVpSXA==" TargetMode="External"/><Relationship Id="rId1273" Type="http://schemas.openxmlformats.org/officeDocument/2006/relationships/hyperlink" Target="http://feed.businesswire.com/rss/home/?rss=G1QFDERJXkJeGVtWWA==" TargetMode="External"/><Relationship Id="rId1480" Type="http://schemas.openxmlformats.org/officeDocument/2006/relationships/hyperlink" Target="http://www.joc.com/rssfeed/8917" TargetMode="External"/><Relationship Id="rId1939" Type="http://schemas.openxmlformats.org/officeDocument/2006/relationships/hyperlink" Target="http://feeds.washingtonpost.com/rss/sports" TargetMode="External"/><Relationship Id="rId850" Type="http://schemas.openxmlformats.org/officeDocument/2006/relationships/hyperlink" Target="https://feed.businesswire.com/rss/home/?rss=G1QFDERJXkJeGVpTXw==" TargetMode="External"/><Relationship Id="rId948" Type="http://schemas.openxmlformats.org/officeDocument/2006/relationships/hyperlink" Target="https://feed.businesswire.com/rss/home/?rss=G1QFDERJXkJeGVtUXw==" TargetMode="External"/><Relationship Id="rId1133" Type="http://schemas.openxmlformats.org/officeDocument/2006/relationships/hyperlink" Target="https://feed.businesswire.com/rss/home/?rss=G1QFDERJXkJeGVtQXw==" TargetMode="External"/><Relationship Id="rId1578" Type="http://schemas.openxmlformats.org/officeDocument/2006/relationships/hyperlink" Target="http://www.startribune.com/video/index.rss2" TargetMode="External"/><Relationship Id="rId1701" Type="http://schemas.openxmlformats.org/officeDocument/2006/relationships/hyperlink" Target="http://articlefeeds.nasdaq.com/nasdaq/categories?category=Mutual+Funds?fmt=xml" TargetMode="External"/><Relationship Id="rId1785" Type="http://schemas.openxmlformats.org/officeDocument/2006/relationships/hyperlink" Target="http://www.joc.com/rssfeed/8879" TargetMode="External"/><Relationship Id="rId1992" Type="http://schemas.openxmlformats.org/officeDocument/2006/relationships/hyperlink" Target="http://feeds.washingtonpost.com/rss/rss_on-leadership" TargetMode="External"/><Relationship Id="rId77" Type="http://schemas.openxmlformats.org/officeDocument/2006/relationships/hyperlink" Target="http://rssfeeds.usatoday.com/mmajunkie" TargetMode="External"/><Relationship Id="rId282" Type="http://schemas.openxmlformats.org/officeDocument/2006/relationships/hyperlink" Target="https://www.huffingtonpost.com/section/tv/feed" TargetMode="External"/><Relationship Id="rId503" Type="http://schemas.openxmlformats.org/officeDocument/2006/relationships/hyperlink" Target="http://articlefeeds.nasdaq.com/nasdaq/categories?category=Options?fmt=xml" TargetMode="External"/><Relationship Id="rId587" Type="http://schemas.openxmlformats.org/officeDocument/2006/relationships/hyperlink" Target="https://feeds.feedburner.com/NasdaqGovernanceClearinghouse?fmt=xml" TargetMode="External"/><Relationship Id="rId710" Type="http://schemas.openxmlformats.org/officeDocument/2006/relationships/hyperlink" Target="https://feed.businesswire.com/rss/home/?rss=G1QFDERJXkJeGFNWWg==" TargetMode="External"/><Relationship Id="rId808" Type="http://schemas.openxmlformats.org/officeDocument/2006/relationships/hyperlink" Target="https://feed.businesswire.com/rss/home/?rss=G1QFDERJXkJeGFNTWQ==" TargetMode="External"/><Relationship Id="rId1340" Type="http://schemas.openxmlformats.org/officeDocument/2006/relationships/hyperlink" Target="http://feed.businesswire.com/rss/home/?rss=G1QFDERJXkJeEFxXVA==" TargetMode="External"/><Relationship Id="rId1438" Type="http://schemas.openxmlformats.org/officeDocument/2006/relationships/hyperlink" Target="http://www.joc.com/rssfeed/10596" TargetMode="External"/><Relationship Id="rId1645" Type="http://schemas.openxmlformats.org/officeDocument/2006/relationships/hyperlink" Target="http://rss.cnn.com/rss/money_lifestyle.rss?fmt=xml" TargetMode="External"/><Relationship Id="rId8" Type="http://schemas.openxmlformats.org/officeDocument/2006/relationships/hyperlink" Target="http://rssfeeds.usatoday.com/UsatodaycomWashington-TopStories" TargetMode="External"/><Relationship Id="rId142" Type="http://schemas.openxmlformats.org/officeDocument/2006/relationships/hyperlink" Target="http://rssfeeds.usatoday.com/TP-TheCruiseLog" TargetMode="External"/><Relationship Id="rId447" Type="http://schemas.openxmlformats.org/officeDocument/2006/relationships/hyperlink" Target="http://feeds.bizjournals.com/industry_23?fmt=xml" TargetMode="External"/><Relationship Id="rId794" Type="http://schemas.openxmlformats.org/officeDocument/2006/relationships/hyperlink" Target="https://feed.businesswire.com/rss/home/?rss=G1QFDERJXkJeGFNQVQ==" TargetMode="External"/><Relationship Id="rId1077" Type="http://schemas.openxmlformats.org/officeDocument/2006/relationships/hyperlink" Target="https://feed.businesswire.com/rss/home/?rss=G1QFDERJXkJeEFpQWg==" TargetMode="External"/><Relationship Id="rId1200" Type="http://schemas.openxmlformats.org/officeDocument/2006/relationships/hyperlink" Target="https://feed.businesswire.com/rss/home/?rss=G1QFDERJXkJeEFxQWQ==" TargetMode="External"/><Relationship Id="rId1852" Type="http://schemas.openxmlformats.org/officeDocument/2006/relationships/hyperlink" Target="http://www.joc.com/rssfeed/8991" TargetMode="External"/><Relationship Id="rId2030" Type="http://schemas.openxmlformats.org/officeDocument/2006/relationships/hyperlink" Target="http://feeds2.feedburner.com/InternetTechnologyRss?fmt=xml" TargetMode="External"/><Relationship Id="rId654" Type="http://schemas.openxmlformats.org/officeDocument/2006/relationships/hyperlink" Target="https://feed.businesswire.com/rss/home/?rss=G1QFDERJXkJeGFNXXw==" TargetMode="External"/><Relationship Id="rId861" Type="http://schemas.openxmlformats.org/officeDocument/2006/relationships/hyperlink" Target="https://feed.businesswire.com/rss/home/?rss=G1QFDERJXkJeGVpTWA==" TargetMode="External"/><Relationship Id="rId959" Type="http://schemas.openxmlformats.org/officeDocument/2006/relationships/hyperlink" Target="https://feed.businesswire.com/rss/home/?rss=G1QFDERJXkJeGFNWXg==" TargetMode="External"/><Relationship Id="rId1284" Type="http://schemas.openxmlformats.org/officeDocument/2006/relationships/hyperlink" Target="http://feed.businesswire.com/rss/home/?rss=G1QFDERJXkJeEF9YXQ==" TargetMode="External"/><Relationship Id="rId1491" Type="http://schemas.openxmlformats.org/officeDocument/2006/relationships/hyperlink" Target="http://feed.businesswire.com/rss/home/?rss=G1QFDERJXkJeGV1SXw==" TargetMode="External"/><Relationship Id="rId1505" Type="http://schemas.openxmlformats.org/officeDocument/2006/relationships/hyperlink" Target="http://www.joc.com/rssfeed/8996" TargetMode="External"/><Relationship Id="rId1589" Type="http://schemas.openxmlformats.org/officeDocument/2006/relationships/hyperlink" Target="http://rss.cnn.com/rss/money_topstories.rss?fmt=xml" TargetMode="External"/><Relationship Id="rId1712" Type="http://schemas.openxmlformats.org/officeDocument/2006/relationships/hyperlink" Target="http://articlefeeds.nasdaq.com/nasdaq/categories?category=College?fmt=xml" TargetMode="External"/><Relationship Id="rId293" Type="http://schemas.openxmlformats.org/officeDocument/2006/relationships/hyperlink" Target="https://www.huffingtonpost.com/section/travel/feed" TargetMode="External"/><Relationship Id="rId307" Type="http://schemas.openxmlformats.org/officeDocument/2006/relationships/hyperlink" Target="http://www.joc.com/rssfeed/10601" TargetMode="External"/><Relationship Id="rId514" Type="http://schemas.openxmlformats.org/officeDocument/2006/relationships/hyperlink" Target="https://feed.businesswire.com/rss/home/?rss=G1QFDERJXkJeGVpZWQ==" TargetMode="External"/><Relationship Id="rId721" Type="http://schemas.openxmlformats.org/officeDocument/2006/relationships/hyperlink" Target="https://feed.businesswire.com/rss/home/?rss=G1QFDERJXkJfEVxWXw==" TargetMode="External"/><Relationship Id="rId1144" Type="http://schemas.openxmlformats.org/officeDocument/2006/relationships/hyperlink" Target="https://feed.businesswire.com/rss/home/?rss=G1QFDERJXkJeEFpQVQ==" TargetMode="External"/><Relationship Id="rId1351" Type="http://schemas.openxmlformats.org/officeDocument/2006/relationships/hyperlink" Target="https://feed.businesswire.com/rss/home/?rss=G1QFDERJXkJeGVpSVQ==" TargetMode="External"/><Relationship Id="rId1449" Type="http://schemas.openxmlformats.org/officeDocument/2006/relationships/hyperlink" Target="http://www.joc.com/rssfeed/8974" TargetMode="External"/><Relationship Id="rId1796" Type="http://schemas.openxmlformats.org/officeDocument/2006/relationships/hyperlink" Target="http://www.joc.com/rssfeed/8900" TargetMode="External"/><Relationship Id="rId88" Type="http://schemas.openxmlformats.org/officeDocument/2006/relationships/hyperlink" Target="http://rssfeeds.usatoday.com/allthemoms" TargetMode="External"/><Relationship Id="rId153" Type="http://schemas.openxmlformats.org/officeDocument/2006/relationships/hyperlink" Target="https://www.huffingtonpost.com/section/black-voices/feed" TargetMode="External"/><Relationship Id="rId360" Type="http://schemas.openxmlformats.org/officeDocument/2006/relationships/hyperlink" Target="https://feed.businesswire.com/rss/home/?rss=G1QFDERJXkJeGVpUXw==" TargetMode="External"/><Relationship Id="rId598" Type="http://schemas.openxmlformats.org/officeDocument/2006/relationships/hyperlink" Target="https://feed.businesswire.com/rss/home/?rss=G1QFDERJXkJeGFNVVA==" TargetMode="External"/><Relationship Id="rId819" Type="http://schemas.openxmlformats.org/officeDocument/2006/relationships/hyperlink" Target="https://feed.businesswire.com/rss/home/?rss=G1QFDERJXkJeGFNSWg==" TargetMode="External"/><Relationship Id="rId1004" Type="http://schemas.openxmlformats.org/officeDocument/2006/relationships/hyperlink" Target="https://feed.businesswire.com/rss/home/?rss=G1QFDERJXkJeGFNQWw==" TargetMode="External"/><Relationship Id="rId1211" Type="http://schemas.openxmlformats.org/officeDocument/2006/relationships/hyperlink" Target="https://feed.businesswire.com/rss/home/?rss=G1QFDERJXkJeGVtUXw==" TargetMode="External"/><Relationship Id="rId1656" Type="http://schemas.openxmlformats.org/officeDocument/2006/relationships/hyperlink" Target="http://rss.cnn.com/rss/money_smbusiness.rss?fmt=xml" TargetMode="External"/><Relationship Id="rId1863" Type="http://schemas.openxmlformats.org/officeDocument/2006/relationships/hyperlink" Target="http://www.joc.com/rssfeed/8931" TargetMode="External"/><Relationship Id="rId2041" Type="http://schemas.openxmlformats.org/officeDocument/2006/relationships/hyperlink" Target="http://feeds.reuters.com/news/artsculture?fmt=xml" TargetMode="External"/><Relationship Id="rId220" Type="http://schemas.openxmlformats.org/officeDocument/2006/relationships/hyperlink" Target="https://www.huffingtonpost.com/section/impact/feed" TargetMode="External"/><Relationship Id="rId458" Type="http://schemas.openxmlformats.org/officeDocument/2006/relationships/hyperlink" Target="https://feed.businesswire.com/rss/home/?rss=G1QFDERJXkJeGVpWWw==" TargetMode="External"/><Relationship Id="rId665" Type="http://schemas.openxmlformats.org/officeDocument/2006/relationships/hyperlink" Target="https://feed.businesswire.com/rss/home/?rss=G1QFDERJXkJeGFNXWA==" TargetMode="External"/><Relationship Id="rId872" Type="http://schemas.openxmlformats.org/officeDocument/2006/relationships/hyperlink" Target="https://feed.businesswire.com/rss/home/?rss=G1QFDERJXkJeGVpWXw==" TargetMode="External"/><Relationship Id="rId1088" Type="http://schemas.openxmlformats.org/officeDocument/2006/relationships/hyperlink" Target="https://feed.businesswire.com/rss/home/?rss=G1QFDERJXkJeGVpSVQ==" TargetMode="External"/><Relationship Id="rId1295" Type="http://schemas.openxmlformats.org/officeDocument/2006/relationships/hyperlink" Target="https://feed.businesswire.com/rss/home/?rss=G1QFDERJXkJeGFNSXw==" TargetMode="External"/><Relationship Id="rId1309" Type="http://schemas.openxmlformats.org/officeDocument/2006/relationships/hyperlink" Target="http://feed.businesswire.com/rss/home/?rss=G1QFDERJXkJeEFxRXA==" TargetMode="External"/><Relationship Id="rId1516" Type="http://schemas.openxmlformats.org/officeDocument/2006/relationships/hyperlink" Target="http://www.joc.com/rssfeed/8927" TargetMode="External"/><Relationship Id="rId1723" Type="http://schemas.openxmlformats.org/officeDocument/2006/relationships/hyperlink" Target="http://articlefeeds.nasdaq.com/nasdaq/categories?category=Retirement?fmt=xml" TargetMode="External"/><Relationship Id="rId1930" Type="http://schemas.openxmlformats.org/officeDocument/2006/relationships/hyperlink" Target="http://feeds.washingtonpost.com/rss/rss_grade-point" TargetMode="External"/><Relationship Id="rId15" Type="http://schemas.openxmlformats.org/officeDocument/2006/relationships/hyperlink" Target="http://www.joc.com/rssfeed/8877" TargetMode="External"/><Relationship Id="rId318" Type="http://schemas.openxmlformats.org/officeDocument/2006/relationships/hyperlink" Target="https://www.huffingtonpost.com/section/women/feed" TargetMode="External"/><Relationship Id="rId525" Type="http://schemas.openxmlformats.org/officeDocument/2006/relationships/hyperlink" Target="https://feed.businesswire.com/rss/home/?rss=G1QFDERJXkJeGVtVXA==" TargetMode="External"/><Relationship Id="rId732" Type="http://schemas.openxmlformats.org/officeDocument/2006/relationships/hyperlink" Target="https://feed.businesswire.com/rss/home/?rss=G1QFDERJXkJeGFNZXA==" TargetMode="External"/><Relationship Id="rId1155" Type="http://schemas.openxmlformats.org/officeDocument/2006/relationships/hyperlink" Target="https://feed.businesswire.com/rss/home/?rss=G1QFDERJXkJcGVlWWQ==" TargetMode="External"/><Relationship Id="rId1362" Type="http://schemas.openxmlformats.org/officeDocument/2006/relationships/hyperlink" Target="http://www.joc.com/rssfeed/8930" TargetMode="External"/><Relationship Id="rId99" Type="http://schemas.openxmlformats.org/officeDocument/2006/relationships/hyperlink" Target="http://www.joc.com/rssfeed/8929" TargetMode="External"/><Relationship Id="rId164" Type="http://schemas.openxmlformats.org/officeDocument/2006/relationships/hyperlink" Target="https://www.huffingtonpost.com/section/celebrity/feed" TargetMode="External"/><Relationship Id="rId371" Type="http://schemas.openxmlformats.org/officeDocument/2006/relationships/hyperlink" Target="http://feeds2.feedburner.com/InternetTechnologyRss?fmt=xml" TargetMode="External"/><Relationship Id="rId1015" Type="http://schemas.openxmlformats.org/officeDocument/2006/relationships/hyperlink" Target="https://feed.businesswire.com/rss/home/?rss=G1QFDERJXkJeGFNZWg==" TargetMode="External"/><Relationship Id="rId1222" Type="http://schemas.openxmlformats.org/officeDocument/2006/relationships/hyperlink" Target="http://feed.businesswire.com/rss/home/?rss=G1QFDERJXkJeEF5XWw==" TargetMode="External"/><Relationship Id="rId1667" Type="http://schemas.openxmlformats.org/officeDocument/2006/relationships/hyperlink" Target="http://www.wsj.com/xml/rss/3_7031.xml" TargetMode="External"/><Relationship Id="rId1874" Type="http://schemas.openxmlformats.org/officeDocument/2006/relationships/hyperlink" Target="http://feeds.washingtonpost.com/rss/rss_fact-checker" TargetMode="External"/><Relationship Id="rId2052" Type="http://schemas.openxmlformats.org/officeDocument/2006/relationships/hyperlink" Target="http://feeds.reuters.com/reuters/entertainment?fmt=xml" TargetMode="External"/><Relationship Id="rId469" Type="http://schemas.openxmlformats.org/officeDocument/2006/relationships/hyperlink" Target="https://feed.businesswire.com/rss/home/?rss=G1QFDERJXkJeGVpWVA==" TargetMode="External"/><Relationship Id="rId676" Type="http://schemas.openxmlformats.org/officeDocument/2006/relationships/hyperlink" Target="https://feed.businesswire.com/rss/home/?rss=G1QFDERJXkJeGFNXVQ==" TargetMode="External"/><Relationship Id="rId883" Type="http://schemas.openxmlformats.org/officeDocument/2006/relationships/hyperlink" Target="https://feed.businesswire.com/rss/home/?rss=G1QFDERJXkJeGFNUWw==" TargetMode="External"/><Relationship Id="rId1099" Type="http://schemas.openxmlformats.org/officeDocument/2006/relationships/hyperlink" Target="https://feed.businesswire.com/rss/home/?rss=G1QFDERJXkJeGVpQWg==" TargetMode="External"/><Relationship Id="rId1527" Type="http://schemas.openxmlformats.org/officeDocument/2006/relationships/hyperlink" Target="http://feed.businesswire.com/rss/home/?rss=G1QFDERJXkJeGVtWWQ==" TargetMode="External"/><Relationship Id="rId1734" Type="http://schemas.openxmlformats.org/officeDocument/2006/relationships/hyperlink" Target="http://articlefeeds.nasdaq.com/nasdaq/categories?category=Business?fmt=xml" TargetMode="External"/><Relationship Id="rId1941" Type="http://schemas.openxmlformats.org/officeDocument/2006/relationships/hyperlink" Target="http://feeds.washingtonpost.com/rss/sports" TargetMode="External"/><Relationship Id="rId26" Type="http://schemas.openxmlformats.org/officeDocument/2006/relationships/hyperlink" Target="http://rssfeeds.usatoday.com/UsatodaycomNfl-TopStories" TargetMode="External"/><Relationship Id="rId231" Type="http://schemas.openxmlformats.org/officeDocument/2006/relationships/hyperlink" Target="http://www.joc.com/rssfeed/8974" TargetMode="External"/><Relationship Id="rId329" Type="http://schemas.openxmlformats.org/officeDocument/2006/relationships/hyperlink" Target="https://finance-commerce.com/feed/" TargetMode="External"/><Relationship Id="rId536" Type="http://schemas.openxmlformats.org/officeDocument/2006/relationships/hyperlink" Target="https://feed.businesswire.com/rss/home/?rss=G1QFDERJXkJeGVtVWQ==" TargetMode="External"/><Relationship Id="rId1166" Type="http://schemas.openxmlformats.org/officeDocument/2006/relationships/hyperlink" Target="https://feed.businesswire.com/rss/home/?rss=G1QFDERJXkJeGVtTXA==" TargetMode="External"/><Relationship Id="rId1373" Type="http://schemas.openxmlformats.org/officeDocument/2006/relationships/hyperlink" Target="http://www.joc.com/rssfeed/8990" TargetMode="External"/><Relationship Id="rId175" Type="http://schemas.openxmlformats.org/officeDocument/2006/relationships/hyperlink" Target="http://www.joc.com/rssfeed/8988" TargetMode="External"/><Relationship Id="rId743" Type="http://schemas.openxmlformats.org/officeDocument/2006/relationships/hyperlink" Target="https://feed.businesswire.com/rss/home/?rss=G1QFDERJXkJeGVtSXg==" TargetMode="External"/><Relationship Id="rId950" Type="http://schemas.openxmlformats.org/officeDocument/2006/relationships/hyperlink" Target="https://feed.businesswire.com/rss/home/?rss=G1QFDERJXkJeGVtUXw==" TargetMode="External"/><Relationship Id="rId1026" Type="http://schemas.openxmlformats.org/officeDocument/2006/relationships/hyperlink" Target="https://feed.businesswire.com/rss/home/?rss=G1QFDERJXkJeGFNTVQ==" TargetMode="External"/><Relationship Id="rId1580" Type="http://schemas.openxmlformats.org/officeDocument/2006/relationships/hyperlink" Target="http://www.startribune.com/video/index.rss2" TargetMode="External"/><Relationship Id="rId1678" Type="http://schemas.openxmlformats.org/officeDocument/2006/relationships/hyperlink" Target="http://articlefeeds.nasdaq.com/nasdaq/categories?category=Bonds?fmt=xml" TargetMode="External"/><Relationship Id="rId1801" Type="http://schemas.openxmlformats.org/officeDocument/2006/relationships/hyperlink" Target="http://www.joc.com/rssfeed/8883" TargetMode="External"/><Relationship Id="rId1885" Type="http://schemas.openxmlformats.org/officeDocument/2006/relationships/hyperlink" Target="http://feeds.washingtonpost.com/rss/rss_act-four" TargetMode="External"/><Relationship Id="rId382" Type="http://schemas.openxmlformats.org/officeDocument/2006/relationships/hyperlink" Target="https://feed.businesswire.com/rss/home/?rss=G1QFDERJXkJeGVpUWQ==" TargetMode="External"/><Relationship Id="rId603" Type="http://schemas.openxmlformats.org/officeDocument/2006/relationships/hyperlink" Target="https://feed.businesswire.com/rss/home/?rss=G1QFDERJXkJeGFJYWg==" TargetMode="External"/><Relationship Id="rId687" Type="http://schemas.openxmlformats.org/officeDocument/2006/relationships/hyperlink" Target="https://feed.businesswire.com/rss/home/?rss=G1QFDERJXkJeGVpXVQ==" TargetMode="External"/><Relationship Id="rId810" Type="http://schemas.openxmlformats.org/officeDocument/2006/relationships/hyperlink" Target="https://feed.businesswire.com/rss/home/?rss=G1QFDERJXkJeGFNTWQ==" TargetMode="External"/><Relationship Id="rId908" Type="http://schemas.openxmlformats.org/officeDocument/2006/relationships/hyperlink" Target="https://feed.businesswire.com/rss/home/?rss=G1QFDERJXkJeEFtTXQ==" TargetMode="External"/><Relationship Id="rId1233" Type="http://schemas.openxmlformats.org/officeDocument/2006/relationships/hyperlink" Target="http://feed.businesswire.com/rss/home/?rss=G1QFDERJXkJeGVtYWQ==" TargetMode="External"/><Relationship Id="rId1440" Type="http://schemas.openxmlformats.org/officeDocument/2006/relationships/hyperlink" Target="http://www.joc.com/rssfeed/8945" TargetMode="External"/><Relationship Id="rId1538" Type="http://schemas.openxmlformats.org/officeDocument/2006/relationships/hyperlink" Target="http://www.joc.com/rssfeed/10604" TargetMode="External"/><Relationship Id="rId2063" Type="http://schemas.openxmlformats.org/officeDocument/2006/relationships/hyperlink" Target="http://feeds.reuters.com/news/wealth?fmt=xml" TargetMode="External"/><Relationship Id="rId242" Type="http://schemas.openxmlformats.org/officeDocument/2006/relationships/hyperlink" Target="https://www.huffingtonpost.com/section/opinion/feed" TargetMode="External"/><Relationship Id="rId894" Type="http://schemas.openxmlformats.org/officeDocument/2006/relationships/hyperlink" Target="https://feed.businesswire.com/rss/home/?rss=G1QFDERJXkJcGVlWWQ==" TargetMode="External"/><Relationship Id="rId1177" Type="http://schemas.openxmlformats.org/officeDocument/2006/relationships/hyperlink" Target="https://feed.businesswire.com/rss/home/?rss=G1QFDERJXkJeGVtTXg==" TargetMode="External"/><Relationship Id="rId1300" Type="http://schemas.openxmlformats.org/officeDocument/2006/relationships/hyperlink" Target="http://feed.businesswire.com/rss/home/?rss=G1QFDERJXkJeEFtRWA==" TargetMode="External"/><Relationship Id="rId1745" Type="http://schemas.openxmlformats.org/officeDocument/2006/relationships/hyperlink" Target="http://articlefeeds.nasdaq.com/nasdaq/categories?category=US+Markets?fmt=xml" TargetMode="External"/><Relationship Id="rId1952" Type="http://schemas.openxmlformats.org/officeDocument/2006/relationships/hyperlink" Target="http://feeds.washingtonpost.com/rss/rss_football-insider" TargetMode="External"/><Relationship Id="rId37" Type="http://schemas.openxmlformats.org/officeDocument/2006/relationships/hyperlink" Target="http://rssfeeds.usatoday.com/UsatodaycomNba-TopStories" TargetMode="External"/><Relationship Id="rId102" Type="http://schemas.openxmlformats.org/officeDocument/2006/relationships/hyperlink" Target="http://rssfeeds.usatoday.com/UsatodaycomTelevision-TopStories" TargetMode="External"/><Relationship Id="rId547" Type="http://schemas.openxmlformats.org/officeDocument/2006/relationships/hyperlink" Target="http://articlefeeds.nasdaq.com/nasdaq/categories?category=Economy?fmt=xml" TargetMode="External"/><Relationship Id="rId754" Type="http://schemas.openxmlformats.org/officeDocument/2006/relationships/hyperlink" Target="https://feed.businesswire.com/rss/home/?rss=G1QFDERJXkJeGFNZWg==" TargetMode="External"/><Relationship Id="rId961" Type="http://schemas.openxmlformats.org/officeDocument/2006/relationships/hyperlink" Target="https://feed.businesswire.com/rss/home/?rss=G1QFDERJXkJeGVtUWA==" TargetMode="External"/><Relationship Id="rId1384" Type="http://schemas.openxmlformats.org/officeDocument/2006/relationships/hyperlink" Target="http://www.joc.com/rssfeed/8986" TargetMode="External"/><Relationship Id="rId1591" Type="http://schemas.openxmlformats.org/officeDocument/2006/relationships/hyperlink" Target="http://feed.businesswire.com/rss/home/?rss=G1QFDERJXkJeGVtWXw==" TargetMode="External"/><Relationship Id="rId1605" Type="http://schemas.openxmlformats.org/officeDocument/2006/relationships/hyperlink" Target="http://rss.cnn.com/rss/money_news_economy.rss?fmt=xml" TargetMode="External"/><Relationship Id="rId1689" Type="http://schemas.openxmlformats.org/officeDocument/2006/relationships/hyperlink" Target="http://articlefeeds.nasdaq.com/nasdaq/categories?category=Forex+and+Currencies?fmt=xml" TargetMode="External"/><Relationship Id="rId1812" Type="http://schemas.openxmlformats.org/officeDocument/2006/relationships/hyperlink" Target="http://www.joc.com/rssfeed/8901" TargetMode="External"/><Relationship Id="rId90" Type="http://schemas.openxmlformats.org/officeDocument/2006/relationships/hyperlink" Target="http://rssfeeds.usatoday.com/allthemoms" TargetMode="External"/><Relationship Id="rId186" Type="http://schemas.openxmlformats.org/officeDocument/2006/relationships/hyperlink" Target="https://www.huffingtonpost.com/section/divorce/feed" TargetMode="External"/><Relationship Id="rId393" Type="http://schemas.openxmlformats.org/officeDocument/2006/relationships/hyperlink" Target="https://feed.businesswire.com/rss/home/?rss=G1QFDERJXkJeGVpUWg==" TargetMode="External"/><Relationship Id="rId407" Type="http://schemas.openxmlformats.org/officeDocument/2006/relationships/hyperlink" Target="http://feeds.bizjournals.com/industry_14?fmt=xml" TargetMode="External"/><Relationship Id="rId614" Type="http://schemas.openxmlformats.org/officeDocument/2006/relationships/hyperlink" Target="https://feed.businesswire.com/rss/home/?rss=G1QFDERJXkJeGFNUWQ==" TargetMode="External"/><Relationship Id="rId821" Type="http://schemas.openxmlformats.org/officeDocument/2006/relationships/hyperlink" Target="https://feed.businesswire.com/rss/home/?rss=G1QFDERJXkJeEFpQWQ==" TargetMode="External"/><Relationship Id="rId1037" Type="http://schemas.openxmlformats.org/officeDocument/2006/relationships/hyperlink" Target="https://feed.businesswire.com/rss/home/?rss=G1QFDERJXkJeGFNSXg==" TargetMode="External"/><Relationship Id="rId1244" Type="http://schemas.openxmlformats.org/officeDocument/2006/relationships/hyperlink" Target="http://feed.businesswire.com/rss/home/?rss=G1QFDERJXkJeEF5XWA==" TargetMode="External"/><Relationship Id="rId1451" Type="http://schemas.openxmlformats.org/officeDocument/2006/relationships/hyperlink" Target="https://feed.businesswire.com/rss/home/?rss=G1QFDERJXkJeGVtTWw==" TargetMode="External"/><Relationship Id="rId1896" Type="http://schemas.openxmlformats.org/officeDocument/2006/relationships/hyperlink" Target="http://feeds.washingtonpost.com/rss/rss_book-party" TargetMode="External"/><Relationship Id="rId2074" Type="http://schemas.openxmlformats.org/officeDocument/2006/relationships/hyperlink" Target="http://feeds.reuters.com/Reuters/PoliticsNews?fmt=xml" TargetMode="External"/><Relationship Id="rId253" Type="http://schemas.openxmlformats.org/officeDocument/2006/relationships/hyperlink" Target="https://www.huffingtonpost.com/section/fifty/feed" TargetMode="External"/><Relationship Id="rId460" Type="http://schemas.openxmlformats.org/officeDocument/2006/relationships/hyperlink" Target="https://feed.businesswire.com/rss/home/?rss=G1QFDERJXkJeGVpWWg==" TargetMode="External"/><Relationship Id="rId698" Type="http://schemas.openxmlformats.org/officeDocument/2006/relationships/hyperlink" Target="https://feed.businesswire.com/rss/home/?rss=G1QFDERJXkJeGFNWXg==" TargetMode="External"/><Relationship Id="rId919" Type="http://schemas.openxmlformats.org/officeDocument/2006/relationships/hyperlink" Target="https://feed.businesswire.com/rss/home/?rss=G1QFDERJXkJeGFNXXg==" TargetMode="External"/><Relationship Id="rId1090" Type="http://schemas.openxmlformats.org/officeDocument/2006/relationships/hyperlink" Target="https://feed.businesswire.com/rss/home/?rss=G1QFDERJXkJeGVpSVQ==" TargetMode="External"/><Relationship Id="rId1104" Type="http://schemas.openxmlformats.org/officeDocument/2006/relationships/hyperlink" Target="https://feed.businesswire.com/rss/home/?rss=G1QFDERJXkJeGVtRWQ==" TargetMode="External"/><Relationship Id="rId1311" Type="http://schemas.openxmlformats.org/officeDocument/2006/relationships/hyperlink" Target="https://feed.businesswire.com/rss/home/?rss=G1QFDERJXkJeGFNVXA==" TargetMode="External"/><Relationship Id="rId1549" Type="http://schemas.openxmlformats.org/officeDocument/2006/relationships/hyperlink" Target="http://www.startribune.com/rss/?sf=1&amp;s=/" TargetMode="External"/><Relationship Id="rId1756" Type="http://schemas.openxmlformats.org/officeDocument/2006/relationships/hyperlink" Target="http://articlefeeds.nasdaq.com/nasdaq/authors?author=john-petersen?fmt=xml" TargetMode="External"/><Relationship Id="rId1963" Type="http://schemas.openxmlformats.org/officeDocument/2006/relationships/hyperlink" Target="http://feeds.washingtonpost.com/rss/rss_nationals-journal" TargetMode="External"/><Relationship Id="rId48" Type="http://schemas.openxmlformats.org/officeDocument/2006/relationships/hyperlink" Target="http://rssfeeds.usatoday.com/UsatodaycomNhl-TopStories" TargetMode="External"/><Relationship Id="rId113" Type="http://schemas.openxmlformats.org/officeDocument/2006/relationships/hyperlink" Target="http://rssfeeds.usatoday.com/UsatodaycomMoney-Healey" TargetMode="External"/><Relationship Id="rId320" Type="http://schemas.openxmlformats.org/officeDocument/2006/relationships/hyperlink" Target="https://www.huffingtonpost.com/section/worklife/feed" TargetMode="External"/><Relationship Id="rId558" Type="http://schemas.openxmlformats.org/officeDocument/2006/relationships/hyperlink" Target="https://feed.businesswire.com/rss/home/?rss=G1QFDERJXkJeGFNSWg==" TargetMode="External"/><Relationship Id="rId765" Type="http://schemas.openxmlformats.org/officeDocument/2006/relationships/hyperlink" Target="https://feed.businesswire.com/rss/home/?rss=G1QFDERJXkJeGFNZVQ==" TargetMode="External"/><Relationship Id="rId972" Type="http://schemas.openxmlformats.org/officeDocument/2006/relationships/hyperlink" Target="https://feed.businesswire.com/rss/home/?rss=G1QFDERJXkJeGVtUVQ==" TargetMode="External"/><Relationship Id="rId1188" Type="http://schemas.openxmlformats.org/officeDocument/2006/relationships/hyperlink" Target="https://feed.businesswire.com/rss/home/?rss=G1QFDERJXkJeGVtTWw==" TargetMode="External"/><Relationship Id="rId1395" Type="http://schemas.openxmlformats.org/officeDocument/2006/relationships/hyperlink" Target="https://feed.businesswire.com/rss/home/?rss=G1QFDERJXkJeGVtQXw==" TargetMode="External"/><Relationship Id="rId1409" Type="http://schemas.openxmlformats.org/officeDocument/2006/relationships/hyperlink" Target="http://www.joc.com/rssfeed/8881" TargetMode="External"/><Relationship Id="rId1616" Type="http://schemas.openxmlformats.org/officeDocument/2006/relationships/hyperlink" Target="http://rss.cnn.com/rss/money_markets.rss?fmt=xml" TargetMode="External"/><Relationship Id="rId1823" Type="http://schemas.openxmlformats.org/officeDocument/2006/relationships/hyperlink" Target="http://www.joc.com/rssfeed/8992" TargetMode="External"/><Relationship Id="rId2001" Type="http://schemas.openxmlformats.org/officeDocument/2006/relationships/hyperlink" Target="http://feeds.washingtonpost.com/rss/rss_arts-post" TargetMode="External"/><Relationship Id="rId197" Type="http://schemas.openxmlformats.org/officeDocument/2006/relationships/hyperlink" Target="https://www.huffingtonpost.com/section/green/feed" TargetMode="External"/><Relationship Id="rId418" Type="http://schemas.openxmlformats.org/officeDocument/2006/relationships/hyperlink" Target="https://feed.businesswire.com/rss/home/?rss=G1QFDERJXkJeGVpXWw==" TargetMode="External"/><Relationship Id="rId625" Type="http://schemas.openxmlformats.org/officeDocument/2006/relationships/hyperlink" Target="https://feed.businesswire.com/rss/home/?rss=G1QFDERJXkJeGFNUWg==" TargetMode="External"/><Relationship Id="rId832" Type="http://schemas.openxmlformats.org/officeDocument/2006/relationships/hyperlink" Target="https://feed.businesswire.com/rss/home/?rss=G1QFDERJXkJeGVpQWw==" TargetMode="External"/><Relationship Id="rId1048" Type="http://schemas.openxmlformats.org/officeDocument/2006/relationships/hyperlink" Target="https://feed.businesswire.com/rss/home/?rss=G1QFDERJXkJeGFNVXA==" TargetMode="External"/><Relationship Id="rId1255" Type="http://schemas.openxmlformats.org/officeDocument/2006/relationships/hyperlink" Target="https://feed.businesswire.com/rss/home/?rss=G1QFDERJXkJeGVtXXg==" TargetMode="External"/><Relationship Id="rId1462" Type="http://schemas.openxmlformats.org/officeDocument/2006/relationships/hyperlink" Target="http://www.joc.com/rssfeed/8946" TargetMode="External"/><Relationship Id="rId2085" Type="http://schemas.openxmlformats.org/officeDocument/2006/relationships/hyperlink" Target="http://feeds.reuters.com/reuters/technologyNews?fmt=xml" TargetMode="External"/><Relationship Id="rId264" Type="http://schemas.openxmlformats.org/officeDocument/2006/relationships/hyperlink" Target="https://www.huffingtonpost.com/section/religion/feed" TargetMode="External"/><Relationship Id="rId471" Type="http://schemas.openxmlformats.org/officeDocument/2006/relationships/hyperlink" Target="http://articlefeeds.nasdaq.com/nasdaq/categories?category=Bonds?fmt=xml" TargetMode="External"/><Relationship Id="rId1115" Type="http://schemas.openxmlformats.org/officeDocument/2006/relationships/hyperlink" Target="https://feed.businesswire.com/rss/home/?rss=G1QFDERJXkJeGVpTWQ==" TargetMode="External"/><Relationship Id="rId1322" Type="http://schemas.openxmlformats.org/officeDocument/2006/relationships/hyperlink" Target="http://feed.businesswire.com/rss/home/?rss=G1QFDERJXkJeGVtXVA==" TargetMode="External"/><Relationship Id="rId1767" Type="http://schemas.openxmlformats.org/officeDocument/2006/relationships/hyperlink" Target="https://feeds.feedburner.com/NasdaqGovernanceClearinghouse?fmt=xml" TargetMode="External"/><Relationship Id="rId1974" Type="http://schemas.openxmlformats.org/officeDocument/2006/relationships/hyperlink" Target="http://feeds.washingtonpost.com/rss/rss_checkpoint" TargetMode="External"/><Relationship Id="rId59" Type="http://schemas.openxmlformats.org/officeDocument/2006/relationships/hyperlink" Target="http://www.joc.com/rssfeed/8925" TargetMode="External"/><Relationship Id="rId124" Type="http://schemas.openxmlformats.org/officeDocument/2006/relationships/hyperlink" Target="http://rssfeeds.usatoday.com/topgaming" TargetMode="External"/><Relationship Id="rId569" Type="http://schemas.openxmlformats.org/officeDocument/2006/relationships/hyperlink" Target="https://feed.businesswire.com/rss/home/?rss=G1QFDERJXkJeEVlWWw==" TargetMode="External"/><Relationship Id="rId776" Type="http://schemas.openxmlformats.org/officeDocument/2006/relationships/hyperlink" Target="https://feed.businesswire.com/rss/home/?rss=G1QFDERJXkJeEFpTXw==" TargetMode="External"/><Relationship Id="rId983" Type="http://schemas.openxmlformats.org/officeDocument/2006/relationships/hyperlink" Target="https://feed.businesswire.com/rss/home/?rss=G1QFDERJXkJfEVxWXw==" TargetMode="External"/><Relationship Id="rId1199" Type="http://schemas.openxmlformats.org/officeDocument/2006/relationships/hyperlink" Target="https://feed.businesswire.com/rss/home/?rss=G1QFDERJXkJeGVtUXQ==" TargetMode="External"/><Relationship Id="rId1627" Type="http://schemas.openxmlformats.org/officeDocument/2006/relationships/hyperlink" Target="http://rss.cnn.com/rss/money_autos.rss?fmt=xml" TargetMode="External"/><Relationship Id="rId1834" Type="http://schemas.openxmlformats.org/officeDocument/2006/relationships/hyperlink" Target="http://www.joc.com/rssfeed/8982" TargetMode="External"/><Relationship Id="rId331" Type="http://schemas.openxmlformats.org/officeDocument/2006/relationships/hyperlink" Target="http://www.joc.com/rssfeed/10610" TargetMode="External"/><Relationship Id="rId429" Type="http://schemas.openxmlformats.org/officeDocument/2006/relationships/hyperlink" Target="https://feed.businesswire.com/rss/home/?rss=G1QFDERJXkJeGVpXVA==" TargetMode="External"/><Relationship Id="rId636" Type="http://schemas.openxmlformats.org/officeDocument/2006/relationships/hyperlink" Target="https://feed.businesswire.com/rss/home/?rss=G1QFDERJXkJeGFNUVA==" TargetMode="External"/><Relationship Id="rId1059" Type="http://schemas.openxmlformats.org/officeDocument/2006/relationships/hyperlink" Target="https://feed.businesswire.com/rss/home/?rss=G1QFDERJXkJeGFNTXA==" TargetMode="External"/><Relationship Id="rId1266" Type="http://schemas.openxmlformats.org/officeDocument/2006/relationships/hyperlink" Target="http://feed.businesswire.com/rss/home/?rss=G1QFDERJXkJeGVtWWQ==" TargetMode="External"/><Relationship Id="rId1473" Type="http://schemas.openxmlformats.org/officeDocument/2006/relationships/hyperlink" Target="http://www.joc.com/rssfeed/8893" TargetMode="External"/><Relationship Id="rId2012" Type="http://schemas.openxmlformats.org/officeDocument/2006/relationships/hyperlink" Target="http://feeds.washingtonpost.com/rss/rss_comic-riffs" TargetMode="External"/><Relationship Id="rId2096" Type="http://schemas.openxmlformats.org/officeDocument/2006/relationships/hyperlink" Target="http://feeds.reuters.com/reuters/businessNews?fmt=xml" TargetMode="External"/><Relationship Id="rId843" Type="http://schemas.openxmlformats.org/officeDocument/2006/relationships/hyperlink" Target="https://feed.businesswire.com/rss/home/?rss=G1QFDERJXkJeGFNVWA==" TargetMode="External"/><Relationship Id="rId1126" Type="http://schemas.openxmlformats.org/officeDocument/2006/relationships/hyperlink" Target="https://feed.businesswire.com/rss/home/?rss=G1QFDERJXkJeGVtQXA==" TargetMode="External"/><Relationship Id="rId1680" Type="http://schemas.openxmlformats.org/officeDocument/2006/relationships/hyperlink" Target="http://articlefeeds.nasdaq.com/nasdaq/categories?category=Bonds?fmt=xml" TargetMode="External"/><Relationship Id="rId1778" Type="http://schemas.openxmlformats.org/officeDocument/2006/relationships/hyperlink" Target="http://www.joc.com/rssfeed/8878" TargetMode="External"/><Relationship Id="rId1901" Type="http://schemas.openxmlformats.org/officeDocument/2006/relationships/hyperlink" Target="http://feeds.washingtonpost.com/rss/rss_plum-line" TargetMode="External"/><Relationship Id="rId1985" Type="http://schemas.openxmlformats.org/officeDocument/2006/relationships/hyperlink" Target="http://feeds.washingtonpost.com/rss/rss_blogpost" TargetMode="External"/><Relationship Id="rId275" Type="http://schemas.openxmlformats.org/officeDocument/2006/relationships/hyperlink" Target="http://www.joc.com/rssfeed/8947" TargetMode="External"/><Relationship Id="rId482" Type="http://schemas.openxmlformats.org/officeDocument/2006/relationships/hyperlink" Target="https://feed.businesswire.com/rss/home/?rss=G1QFDERJXkJeGVtSXg==" TargetMode="External"/><Relationship Id="rId703" Type="http://schemas.openxmlformats.org/officeDocument/2006/relationships/hyperlink" Target="https://feed.businesswire.com/rss/home/?rss=G1QFDERJXkJeGVpWXg==" TargetMode="External"/><Relationship Id="rId910" Type="http://schemas.openxmlformats.org/officeDocument/2006/relationships/hyperlink" Target="https://feed.businesswire.com/rss/home/?rss=G1QFDERJXkJeEFtTXQ==" TargetMode="External"/><Relationship Id="rId1333" Type="http://schemas.openxmlformats.org/officeDocument/2006/relationships/hyperlink" Target="http://feed.businesswire.com/rss/home/?rss=G1QFDERJXkJeGVtWXg==" TargetMode="External"/><Relationship Id="rId1540" Type="http://schemas.openxmlformats.org/officeDocument/2006/relationships/hyperlink" Target="http://www.joc.com/rssfeed/10605" TargetMode="External"/><Relationship Id="rId1638" Type="http://schemas.openxmlformats.org/officeDocument/2006/relationships/hyperlink" Target="http://rss.cnn.com/rss/money_pf_insurance.rss?fmt=xml" TargetMode="External"/><Relationship Id="rId135" Type="http://schemas.openxmlformats.org/officeDocument/2006/relationships/hyperlink" Target="http://www.joc.com/rssfeed/8922" TargetMode="External"/><Relationship Id="rId342" Type="http://schemas.openxmlformats.org/officeDocument/2006/relationships/hyperlink" Target="https://feed.businesswire.com/rss/home/?rss=G1QFDERJXkJeGFJYWg==" TargetMode="External"/><Relationship Id="rId787" Type="http://schemas.openxmlformats.org/officeDocument/2006/relationships/hyperlink" Target="https://feed.businesswire.com/rss/home/?rss=G1QFDERJXkJeGVtVXA==" TargetMode="External"/><Relationship Id="rId994" Type="http://schemas.openxmlformats.org/officeDocument/2006/relationships/hyperlink" Target="https://feed.businesswire.com/rss/home/?rss=G1QFDERJXkJeGVtXXg==" TargetMode="External"/><Relationship Id="rId1400" Type="http://schemas.openxmlformats.org/officeDocument/2006/relationships/hyperlink" Target="http://www.joc.com/rssfeed/8948" TargetMode="External"/><Relationship Id="rId1845" Type="http://schemas.openxmlformats.org/officeDocument/2006/relationships/hyperlink" Target="http://www.joc.com/rssfeed/8929" TargetMode="External"/><Relationship Id="rId2023" Type="http://schemas.openxmlformats.org/officeDocument/2006/relationships/hyperlink" Target="http://feeds2.feedburner.com/BusinessRss?fmt=xml" TargetMode="External"/><Relationship Id="rId202" Type="http://schemas.openxmlformats.org/officeDocument/2006/relationships/hyperlink" Target="https://www.huffingtonpost.com/section/taste/feed" TargetMode="External"/><Relationship Id="rId647" Type="http://schemas.openxmlformats.org/officeDocument/2006/relationships/hyperlink" Target="https://feed.businesswire.com/rss/home/?rss=G1QFDERJXkJeGVpUWA==" TargetMode="External"/><Relationship Id="rId854" Type="http://schemas.openxmlformats.org/officeDocument/2006/relationships/hyperlink" Target="https://feed.businesswire.com/rss/home/?rss=G1QFDERJXkJeGVpTWQ==" TargetMode="External"/><Relationship Id="rId1277" Type="http://schemas.openxmlformats.org/officeDocument/2006/relationships/hyperlink" Target="http://feed.businesswire.com/rss/home/?rss=G1QFDERJXkJeEFtRXw==" TargetMode="External"/><Relationship Id="rId1484" Type="http://schemas.openxmlformats.org/officeDocument/2006/relationships/hyperlink" Target="http://www.joc.com/rssfeed/8995" TargetMode="External"/><Relationship Id="rId1691" Type="http://schemas.openxmlformats.org/officeDocument/2006/relationships/hyperlink" Target="http://articlefeeds.nasdaq.com/nasdaq/categories?category=Futures?fmt=xml" TargetMode="External"/><Relationship Id="rId1705" Type="http://schemas.openxmlformats.org/officeDocument/2006/relationships/hyperlink" Target="http://articlefeeds.nasdaq.com/nasdaq/categories?category=Stocks?fmt=xml" TargetMode="External"/><Relationship Id="rId1912" Type="http://schemas.openxmlformats.org/officeDocument/2006/relationships/hyperlink" Target="http://feeds.washingtonpost.com/rss/rss_right-turn" TargetMode="External"/><Relationship Id="rId286" Type="http://schemas.openxmlformats.org/officeDocument/2006/relationships/hyperlink" Target="https://www.huffingtonpost.com/section/technology/feed" TargetMode="External"/><Relationship Id="rId493" Type="http://schemas.openxmlformats.org/officeDocument/2006/relationships/hyperlink" Target="https://feed.businesswire.com/rss/home/?rss=G1QFDERJXkJeGVtSWw==" TargetMode="External"/><Relationship Id="rId507" Type="http://schemas.openxmlformats.org/officeDocument/2006/relationships/hyperlink" Target="http://articlefeeds.nasdaq.com/nasdaq/categories?category=Stocks?fmt=xml" TargetMode="External"/><Relationship Id="rId714" Type="http://schemas.openxmlformats.org/officeDocument/2006/relationships/hyperlink" Target="https://feed.businesswire.com/rss/home/?rss=G1QFDERJXkJeGFNWVQ==" TargetMode="External"/><Relationship Id="rId921" Type="http://schemas.openxmlformats.org/officeDocument/2006/relationships/hyperlink" Target="https://feed.businesswire.com/rss/home/?rss=G1QFDERJXkJeGVpYWA==" TargetMode="External"/><Relationship Id="rId1137" Type="http://schemas.openxmlformats.org/officeDocument/2006/relationships/hyperlink" Target="https://feed.businesswire.com/rss/home/?rss=G1QFDERJXkJeGVtQXg==" TargetMode="External"/><Relationship Id="rId1344" Type="http://schemas.openxmlformats.org/officeDocument/2006/relationships/hyperlink" Target="http://feed.businesswire.com/rss/home/?rss=G1QFDERJXkJeEFxQWQ==" TargetMode="External"/><Relationship Id="rId1551" Type="http://schemas.openxmlformats.org/officeDocument/2006/relationships/hyperlink" Target="http://feed.businesswire.com/rss/home/?rss=G1QFDERJXkJeEFtRXg==" TargetMode="External"/><Relationship Id="rId1789" Type="http://schemas.openxmlformats.org/officeDocument/2006/relationships/hyperlink" Target="http://www.joc.com/rssfeed/8980" TargetMode="External"/><Relationship Id="rId1996" Type="http://schemas.openxmlformats.org/officeDocument/2006/relationships/hyperlink" Target="http://feeds.washingtonpost.com/rss/lifestyle" TargetMode="External"/><Relationship Id="rId50" Type="http://schemas.openxmlformats.org/officeDocument/2006/relationships/hyperlink" Target="http://rssfeeds.usatoday.com/UsatodaycomNhl-TopStories" TargetMode="External"/><Relationship Id="rId146" Type="http://schemas.openxmlformats.org/officeDocument/2006/relationships/hyperlink" Target="http://rssfeeds.usatoday.com/UsatodayTravel-Hotels" TargetMode="External"/><Relationship Id="rId353" Type="http://schemas.openxmlformats.org/officeDocument/2006/relationships/hyperlink" Target="https://feed.businesswire.com/rss/home/?rss=G1QFDERJXkJeGFNRXQ==" TargetMode="External"/><Relationship Id="rId560" Type="http://schemas.openxmlformats.org/officeDocument/2006/relationships/hyperlink" Target="https://feed.businesswire.com/rss/home/?rss=G1QFDERJXkJeGFNSVQ==" TargetMode="External"/><Relationship Id="rId798" Type="http://schemas.openxmlformats.org/officeDocument/2006/relationships/hyperlink" Target="https://feed.businesswire.com/rss/home/?rss=G1QFDERJXkJeGFNTXA==" TargetMode="External"/><Relationship Id="rId1190" Type="http://schemas.openxmlformats.org/officeDocument/2006/relationships/hyperlink" Target="https://feed.businesswire.com/rss/home/?rss=G1QFDERJXkJeGVtTWw==" TargetMode="External"/><Relationship Id="rId1204" Type="http://schemas.openxmlformats.org/officeDocument/2006/relationships/hyperlink" Target="http://feed.businesswire.com/rss/home/?rss=G1QFDERJXkJeEFpRWw==" TargetMode="External"/><Relationship Id="rId1411" Type="http://schemas.openxmlformats.org/officeDocument/2006/relationships/hyperlink" Target="https://feed.businesswire.com/rss/home/?rss=G1QFDERJXkJeGVtQWA==" TargetMode="External"/><Relationship Id="rId1649" Type="http://schemas.openxmlformats.org/officeDocument/2006/relationships/hyperlink" Target="http://rss.cnn.com/rss/money_realestate.rss?fmt=xml" TargetMode="External"/><Relationship Id="rId1856" Type="http://schemas.openxmlformats.org/officeDocument/2006/relationships/hyperlink" Target="http://www.joc.com/rssfeed/8908" TargetMode="External"/><Relationship Id="rId2034" Type="http://schemas.openxmlformats.org/officeDocument/2006/relationships/hyperlink" Target="http://feeds2.feedburner.com/ManagementRss?fmt=xml" TargetMode="External"/><Relationship Id="rId213" Type="http://schemas.openxmlformats.org/officeDocument/2006/relationships/hyperlink" Target="https://www.huffingtonpost.com/section/huffpost-code/feed" TargetMode="External"/><Relationship Id="rId420" Type="http://schemas.openxmlformats.org/officeDocument/2006/relationships/hyperlink" Target="https://feed.businesswire.com/rss/home/?rss=G1QFDERJXkJeGVpXWg==" TargetMode="External"/><Relationship Id="rId658" Type="http://schemas.openxmlformats.org/officeDocument/2006/relationships/hyperlink" Target="https://feed.businesswire.com/rss/home/?rss=G1QFDERJXkJeGFNXXg==" TargetMode="External"/><Relationship Id="rId865" Type="http://schemas.openxmlformats.org/officeDocument/2006/relationships/hyperlink" Target="https://feed.businesswire.com/rss/home/?rss=G1QFDERJXkJeGVpTWg==" TargetMode="External"/><Relationship Id="rId1050" Type="http://schemas.openxmlformats.org/officeDocument/2006/relationships/hyperlink" Target="https://feed.businesswire.com/rss/home/?rss=G1QFDERJXkJeGFNVXA==" TargetMode="External"/><Relationship Id="rId1288" Type="http://schemas.openxmlformats.org/officeDocument/2006/relationships/hyperlink" Target="http://feed.businesswire.com/rss/home/?rss=G1QFDERJXkJeEFtRXg==" TargetMode="External"/><Relationship Id="rId1495" Type="http://schemas.openxmlformats.org/officeDocument/2006/relationships/hyperlink" Target="http://feed.businesswire.com/rss/home/?rss=G1QFDERJXkJeGVtYWQ==" TargetMode="External"/><Relationship Id="rId1509" Type="http://schemas.openxmlformats.org/officeDocument/2006/relationships/hyperlink" Target="http://www.joc.com/rssfeed/8977" TargetMode="External"/><Relationship Id="rId1716" Type="http://schemas.openxmlformats.org/officeDocument/2006/relationships/hyperlink" Target="http://articlefeeds.nasdaq.com/nasdaq/categories?category=Credit+and+Debt?fmt=xml" TargetMode="External"/><Relationship Id="rId1923" Type="http://schemas.openxmlformats.org/officeDocument/2006/relationships/hyperlink" Target="http://feeds.washingtonpost.com/rss/local" TargetMode="External"/><Relationship Id="rId2101" Type="http://schemas.openxmlformats.org/officeDocument/2006/relationships/hyperlink" Target="http://feeds.reuters.com/reuters/lifestyle?fmt=xml" TargetMode="External"/><Relationship Id="rId297" Type="http://schemas.openxmlformats.org/officeDocument/2006/relationships/hyperlink" Target="https://www.huffingtonpost.com/section/us-news/feed" TargetMode="External"/><Relationship Id="rId518" Type="http://schemas.openxmlformats.org/officeDocument/2006/relationships/hyperlink" Target="https://feed.businesswire.com/rss/home/?rss=G1QFDERJXkJeGVtVXQ==" TargetMode="External"/><Relationship Id="rId725" Type="http://schemas.openxmlformats.org/officeDocument/2006/relationships/hyperlink" Target="https://feed.businesswire.com/rss/home/?rss=G1QFDERJXkJeEFpTXA==" TargetMode="External"/><Relationship Id="rId932" Type="http://schemas.openxmlformats.org/officeDocument/2006/relationships/hyperlink" Target="https://feed.businesswire.com/rss/home/?rss=G1QFDERJXkJeGVtXWQ==" TargetMode="External"/><Relationship Id="rId1148" Type="http://schemas.openxmlformats.org/officeDocument/2006/relationships/hyperlink" Target="https://feed.businesswire.com/rss/home/?rss=G1QFDERJXkJeGVtQWA==" TargetMode="External"/><Relationship Id="rId1355" Type="http://schemas.openxmlformats.org/officeDocument/2006/relationships/hyperlink" Target="https://feed.businesswire.com/rss/home/?rss=G1QFDERJXkJeGVpSWg==" TargetMode="External"/><Relationship Id="rId1562" Type="http://schemas.openxmlformats.org/officeDocument/2006/relationships/hyperlink" Target="http://www.startribune.com/business/index.rss2" TargetMode="External"/><Relationship Id="rId157" Type="http://schemas.openxmlformats.org/officeDocument/2006/relationships/hyperlink" Target="https://www.huffingtonpost.com/section/books/feed" TargetMode="External"/><Relationship Id="rId364" Type="http://schemas.openxmlformats.org/officeDocument/2006/relationships/hyperlink" Target="https://feed.businesswire.com/rss/home/?rss=G1QFDERJXkJeGVpUXg==" TargetMode="External"/><Relationship Id="rId1008" Type="http://schemas.openxmlformats.org/officeDocument/2006/relationships/hyperlink" Target="https://feed.businesswire.com/rss/home/?rss=G1QFDERJXkJeGFNQWg==" TargetMode="External"/><Relationship Id="rId1215" Type="http://schemas.openxmlformats.org/officeDocument/2006/relationships/hyperlink" Target="https://feed.businesswire.com/rss/home/?rss=G1QFDERJXkJeGVtUXg==" TargetMode="External"/><Relationship Id="rId1422" Type="http://schemas.openxmlformats.org/officeDocument/2006/relationships/hyperlink" Target="http://www.joc.com/rssfeed/8993" TargetMode="External"/><Relationship Id="rId1867" Type="http://schemas.openxmlformats.org/officeDocument/2006/relationships/hyperlink" Target="http://feeds.washingtonpost.com/rss/politics" TargetMode="External"/><Relationship Id="rId2045" Type="http://schemas.openxmlformats.org/officeDocument/2006/relationships/hyperlink" Target="http://feeds.reuters.com/reuters/businessNews?fmt=xml" TargetMode="External"/><Relationship Id="rId61" Type="http://schemas.openxmlformats.org/officeDocument/2006/relationships/hyperlink" Target="http://rssfeeds.usatoday.com/topmotorsports" TargetMode="External"/><Relationship Id="rId571" Type="http://schemas.openxmlformats.org/officeDocument/2006/relationships/hyperlink" Target="http://articlefeeds.nasdaq.com/nasdaq/authors?author=bill-cara?fmt=xml" TargetMode="External"/><Relationship Id="rId669" Type="http://schemas.openxmlformats.org/officeDocument/2006/relationships/hyperlink" Target="https://feed.businesswire.com/rss/home/?rss=G1QFDERJXkJeGFNXWw==" TargetMode="External"/><Relationship Id="rId876" Type="http://schemas.openxmlformats.org/officeDocument/2006/relationships/hyperlink" Target="https://feed.businesswire.com/rss/home/?rss=G1QFDERJXkJeGVpZXA==" TargetMode="External"/><Relationship Id="rId1299" Type="http://schemas.openxmlformats.org/officeDocument/2006/relationships/hyperlink" Target="https://feed.businesswire.com/rss/home/?rss=G1QFDERJXkJeGFNSXg==" TargetMode="External"/><Relationship Id="rId1727" Type="http://schemas.openxmlformats.org/officeDocument/2006/relationships/hyperlink" Target="http://articlefeeds.nasdaq.com/nasdaq/categories?category=Small+Business?fmt=xml" TargetMode="External"/><Relationship Id="rId1934" Type="http://schemas.openxmlformats.org/officeDocument/2006/relationships/hyperlink" Target="http://feeds.washingtonpost.com/rss/rss_express" TargetMode="External"/><Relationship Id="rId19" Type="http://schemas.openxmlformats.org/officeDocument/2006/relationships/hyperlink" Target="http://www.joc.com/rssfeed/8879" TargetMode="External"/><Relationship Id="rId224" Type="http://schemas.openxmlformats.org/officeDocument/2006/relationships/hyperlink" Target="https://www.huffingtonpost.com/section/latino-voices/feed" TargetMode="External"/><Relationship Id="rId431" Type="http://schemas.openxmlformats.org/officeDocument/2006/relationships/hyperlink" Target="http://feeds.bizjournals.com/industry_5?fmt=xml" TargetMode="External"/><Relationship Id="rId529" Type="http://schemas.openxmlformats.org/officeDocument/2006/relationships/hyperlink" Target="https://feed.businesswire.com/rss/home/?rss=G1QFDERJXkJeGVtVXw==" TargetMode="External"/><Relationship Id="rId736" Type="http://schemas.openxmlformats.org/officeDocument/2006/relationships/hyperlink" Target="https://feed.businesswire.com/rss/home/?rss=G1QFDERJXkJeGFNZXw==" TargetMode="External"/><Relationship Id="rId1061" Type="http://schemas.openxmlformats.org/officeDocument/2006/relationships/hyperlink" Target="https://feed.businesswire.com/rss/home/?rss=G1QFDERJXkJeGVpSXQ==" TargetMode="External"/><Relationship Id="rId1159" Type="http://schemas.openxmlformats.org/officeDocument/2006/relationships/hyperlink" Target="https://feed.businesswire.com/rss/home/?rss=G1QFDERJXkJeGVpZVA==" TargetMode="External"/><Relationship Id="rId1366" Type="http://schemas.openxmlformats.org/officeDocument/2006/relationships/hyperlink" Target="http://www.joc.com/rssfeed/8889" TargetMode="External"/><Relationship Id="rId2112" Type="http://schemas.openxmlformats.org/officeDocument/2006/relationships/hyperlink" Target="http://feeds.reuters.com/Reuters/worldNews?fmt=xml" TargetMode="External"/><Relationship Id="rId168" Type="http://schemas.openxmlformats.org/officeDocument/2006/relationships/hyperlink" Target="https://www.huffingtonpost.com/section/college/feed" TargetMode="External"/><Relationship Id="rId943" Type="http://schemas.openxmlformats.org/officeDocument/2006/relationships/hyperlink" Target="https://feed.businesswire.com/rss/home/?rss=G1QFDERJXkJeGFNXVA==" TargetMode="External"/><Relationship Id="rId1019" Type="http://schemas.openxmlformats.org/officeDocument/2006/relationships/hyperlink" Target="https://feed.businesswire.com/rss/home/?rss=G1QFDERJXkJeGVtXWw==" TargetMode="External"/><Relationship Id="rId1573" Type="http://schemas.openxmlformats.org/officeDocument/2006/relationships/hyperlink" Target="http://www.startribune.com/variety/index.rss2" TargetMode="External"/><Relationship Id="rId1780" Type="http://schemas.openxmlformats.org/officeDocument/2006/relationships/hyperlink" Target="http://www.joc.com/rssfeed/8877" TargetMode="External"/><Relationship Id="rId1878" Type="http://schemas.openxmlformats.org/officeDocument/2006/relationships/hyperlink" Target="http://feeds.washingtonpost.com/rss/rss_the-fix" TargetMode="External"/><Relationship Id="rId72" Type="http://schemas.openxmlformats.org/officeDocument/2006/relationships/hyperlink" Target="http://rssfeeds.usatoday.com/UsatodaycomOlympicsCoverage-TopStories" TargetMode="External"/><Relationship Id="rId375" Type="http://schemas.openxmlformats.org/officeDocument/2006/relationships/hyperlink" Target="http://feeds2.feedburner.com/ManagementRss?fmt=xml" TargetMode="External"/><Relationship Id="rId582" Type="http://schemas.openxmlformats.org/officeDocument/2006/relationships/hyperlink" Target="https://feed.businesswire.com/rss/home/?rss=G1QFDERJXkJeGFNVWA==" TargetMode="External"/><Relationship Id="rId803" Type="http://schemas.openxmlformats.org/officeDocument/2006/relationships/hyperlink" Target="https://feed.businesswire.com/rss/home/?rss=G1QFDERJXkJeGVtVWA==" TargetMode="External"/><Relationship Id="rId1226" Type="http://schemas.openxmlformats.org/officeDocument/2006/relationships/hyperlink" Target="http://feed.businesswire.com/rss/home/?rss=G1QFDERJXkJeGVtYXg==" TargetMode="External"/><Relationship Id="rId1433" Type="http://schemas.openxmlformats.org/officeDocument/2006/relationships/hyperlink" Target="http://www.joc.com/rssfeed/10611" TargetMode="External"/><Relationship Id="rId1640" Type="http://schemas.openxmlformats.org/officeDocument/2006/relationships/hyperlink" Target="http://rss.cnn.com/rss/money_pf_taxes.rss?fmt=xml" TargetMode="External"/><Relationship Id="rId1738" Type="http://schemas.openxmlformats.org/officeDocument/2006/relationships/hyperlink" Target="http://articlefeeds.nasdaq.com/nasdaq/categories?category=Technology?fmt=xml" TargetMode="External"/><Relationship Id="rId2056" Type="http://schemas.openxmlformats.org/officeDocument/2006/relationships/hyperlink" Target="http://feeds.reuters.com/reuters/healthNews?fmt=xml" TargetMode="External"/><Relationship Id="rId3" Type="http://schemas.openxmlformats.org/officeDocument/2006/relationships/hyperlink" Target="http://www.joc.com/rssfeed/8876" TargetMode="External"/><Relationship Id="rId235" Type="http://schemas.openxmlformats.org/officeDocument/2006/relationships/hyperlink" Target="http://www.joc.com/rssfeed/8875" TargetMode="External"/><Relationship Id="rId442" Type="http://schemas.openxmlformats.org/officeDocument/2006/relationships/hyperlink" Target="https://feed.businesswire.com/rss/home/?rss=G1QFDERJXkJeGVpWXg==" TargetMode="External"/><Relationship Id="rId887" Type="http://schemas.openxmlformats.org/officeDocument/2006/relationships/hyperlink" Target="https://feed.businesswire.com/rss/home/?rss=G1QFDERJXkJeGFNUWg==" TargetMode="External"/><Relationship Id="rId1072" Type="http://schemas.openxmlformats.org/officeDocument/2006/relationships/hyperlink" Target="https://feed.businesswire.com/rss/home/?rss=G1QFDERJXkJeGVpSWQ==" TargetMode="External"/><Relationship Id="rId1500" Type="http://schemas.openxmlformats.org/officeDocument/2006/relationships/hyperlink" Target="http://www.joc.com/rssfeed/8983" TargetMode="External"/><Relationship Id="rId1945" Type="http://schemas.openxmlformats.org/officeDocument/2006/relationships/hyperlink" Target="http://feeds.washingtonpost.com/rss/rss_recruiting-insider" TargetMode="External"/><Relationship Id="rId302" Type="http://schemas.openxmlformats.org/officeDocument/2006/relationships/hyperlink" Target="https://www.huffingtonpost.com/section/video/feed" TargetMode="External"/><Relationship Id="rId747" Type="http://schemas.openxmlformats.org/officeDocument/2006/relationships/hyperlink" Target="https://feed.businesswire.com/rss/home/?rss=G1QFDERJXkJeGVtSWQ==" TargetMode="External"/><Relationship Id="rId954" Type="http://schemas.openxmlformats.org/officeDocument/2006/relationships/hyperlink" Target="https://feed.businesswire.com/rss/home/?rss=G1QFDERJXkJeGVtUXg==" TargetMode="External"/><Relationship Id="rId1377" Type="http://schemas.openxmlformats.org/officeDocument/2006/relationships/hyperlink" Target="http://www.joc.com/rssfeed/8985" TargetMode="External"/><Relationship Id="rId1584" Type="http://schemas.openxmlformats.org/officeDocument/2006/relationships/hyperlink" Target="http://www.startribune.com/galleries/index.rss2" TargetMode="External"/><Relationship Id="rId1791" Type="http://schemas.openxmlformats.org/officeDocument/2006/relationships/hyperlink" Target="http://www.joc.com/rssfeed/8980" TargetMode="External"/><Relationship Id="rId1805" Type="http://schemas.openxmlformats.org/officeDocument/2006/relationships/hyperlink" Target="http://www.joc.com/rssfeed/8979" TargetMode="External"/><Relationship Id="rId83" Type="http://schemas.openxmlformats.org/officeDocument/2006/relationships/hyperlink" Target="http://www.joc.com/rssfeed/8888" TargetMode="External"/><Relationship Id="rId179" Type="http://schemas.openxmlformats.org/officeDocument/2006/relationships/hyperlink" Target="http://www.joc.com/rssfeed/8989" TargetMode="External"/><Relationship Id="rId386" Type="http://schemas.openxmlformats.org/officeDocument/2006/relationships/hyperlink" Target="https://feed.businesswire.com/rss/home/?rss=G1QFDERJXkJeGVpUWA==" TargetMode="External"/><Relationship Id="rId593" Type="http://schemas.openxmlformats.org/officeDocument/2006/relationships/hyperlink" Target="https://feed.businesswire.com/rss/home/?rss=G1QFDERJXkJeGFNVVQ==" TargetMode="External"/><Relationship Id="rId607" Type="http://schemas.openxmlformats.org/officeDocument/2006/relationships/hyperlink" Target="https://feed.businesswire.com/rss/home/?rss=G1QFDERJXkJeGFJYVQ==" TargetMode="External"/><Relationship Id="rId814" Type="http://schemas.openxmlformats.org/officeDocument/2006/relationships/hyperlink" Target="https://feed.businesswire.com/rss/home/?rss=G1QFDERJXkJeGFNTWA==" TargetMode="External"/><Relationship Id="rId1237" Type="http://schemas.openxmlformats.org/officeDocument/2006/relationships/hyperlink" Target="http://feed.businesswire.com/rss/home/?rss=G1QFDERJXkJeGVtYWA==" TargetMode="External"/><Relationship Id="rId1444" Type="http://schemas.openxmlformats.org/officeDocument/2006/relationships/hyperlink" Target="http://www.joc.com/rssfeed/8998" TargetMode="External"/><Relationship Id="rId1651" Type="http://schemas.openxmlformats.org/officeDocument/2006/relationships/hyperlink" Target="http://rss.cnn.com/rss/money_luxury.rss?fmt=xml" TargetMode="External"/><Relationship Id="rId1889" Type="http://schemas.openxmlformats.org/officeDocument/2006/relationships/hyperlink" Target="http://feeds.washingtonpost.com/rss/rss_all-opinions-are-local" TargetMode="External"/><Relationship Id="rId2067" Type="http://schemas.openxmlformats.org/officeDocument/2006/relationships/hyperlink" Target="http://feeds.reuters.com/reuters/oddlyEnoughNews?fmt=xml" TargetMode="External"/><Relationship Id="rId246" Type="http://schemas.openxmlformats.org/officeDocument/2006/relationships/hyperlink" Target="https://www.huffingtonpost.com/section/parents/feed" TargetMode="External"/><Relationship Id="rId453" Type="http://schemas.openxmlformats.org/officeDocument/2006/relationships/hyperlink" Target="https://feed.businesswire.com/rss/home/?rss=G1QFDERJXkJeGVpWWA==" TargetMode="External"/><Relationship Id="rId660" Type="http://schemas.openxmlformats.org/officeDocument/2006/relationships/hyperlink" Target="https://feed.businesswire.com/rss/home/?rss=G1QFDERJXkJeGFNXWQ==" TargetMode="External"/><Relationship Id="rId898" Type="http://schemas.openxmlformats.org/officeDocument/2006/relationships/hyperlink" Target="https://feed.businesswire.com/rss/home/?rss=G1QFDERJXkJeGVpZVA==" TargetMode="External"/><Relationship Id="rId1083" Type="http://schemas.openxmlformats.org/officeDocument/2006/relationships/hyperlink" Target="https://feed.businesswire.com/rss/home/?rss=G1QFDERJXkJeEFpQWQ==" TargetMode="External"/><Relationship Id="rId1290" Type="http://schemas.openxmlformats.org/officeDocument/2006/relationships/hyperlink" Target="http://feed.businesswire.com/rss/home/?rss=G1QFDERJXkJeEFtRXg==" TargetMode="External"/><Relationship Id="rId1304" Type="http://schemas.openxmlformats.org/officeDocument/2006/relationships/hyperlink" Target="http://feed.businesswire.com/rss/home/?rss=G1QFDERJXkJeGVtXWA==" TargetMode="External"/><Relationship Id="rId1511" Type="http://schemas.openxmlformats.org/officeDocument/2006/relationships/hyperlink" Target="http://feed.businesswire.com/rss/home/?rss=G1QFDERJXkJeFFlUXw==" TargetMode="External"/><Relationship Id="rId1749" Type="http://schemas.openxmlformats.org/officeDocument/2006/relationships/hyperlink" Target="http://articlefeeds.nasdaq.com/nasdaq/authors?author=ted-allrich?fmt=xml" TargetMode="External"/><Relationship Id="rId1956" Type="http://schemas.openxmlformats.org/officeDocument/2006/relationships/hyperlink" Target="http://feeds.washingtonpost.com/rss/rss_terrapins-insider" TargetMode="External"/><Relationship Id="rId106" Type="http://schemas.openxmlformats.org/officeDocument/2006/relationships/hyperlink" Target="http://rssfeeds.usatoday.com/UsatodaycomBooks-TopStories" TargetMode="External"/><Relationship Id="rId313" Type="http://schemas.openxmlformats.org/officeDocument/2006/relationships/hyperlink" Target="https://www.huffingtonpost.com/section/healthy-living/feed" TargetMode="External"/><Relationship Id="rId758" Type="http://schemas.openxmlformats.org/officeDocument/2006/relationships/hyperlink" Target="https://feed.businesswire.com/rss/home/?rss=G1QFDERJXkJeGVtXWw==" TargetMode="External"/><Relationship Id="rId965" Type="http://schemas.openxmlformats.org/officeDocument/2006/relationships/hyperlink" Target="https://feed.businesswire.com/rss/home/?rss=G1QFDERJXkJeGVtUWw==" TargetMode="External"/><Relationship Id="rId1150" Type="http://schemas.openxmlformats.org/officeDocument/2006/relationships/hyperlink" Target="https://feed.businesswire.com/rss/home/?rss=G1QFDERJXkJeGVtQWA==" TargetMode="External"/><Relationship Id="rId1388" Type="http://schemas.openxmlformats.org/officeDocument/2006/relationships/hyperlink" Target="http://www.joc.com/rssfeed/8987" TargetMode="External"/><Relationship Id="rId1595" Type="http://schemas.openxmlformats.org/officeDocument/2006/relationships/hyperlink" Target="http://feed.businesswire.com/rss/home/?rss=G1QFDERJXkJeGVtWXg==" TargetMode="External"/><Relationship Id="rId1609" Type="http://schemas.openxmlformats.org/officeDocument/2006/relationships/hyperlink" Target="http://rss.cnn.com/rss/money_video_business.rss?fmt=xml" TargetMode="External"/><Relationship Id="rId1816" Type="http://schemas.openxmlformats.org/officeDocument/2006/relationships/hyperlink" Target="http://www.joc.com/rssfeed/8890" TargetMode="External"/><Relationship Id="rId10" Type="http://schemas.openxmlformats.org/officeDocument/2006/relationships/hyperlink" Target="http://rssfeeds.usatoday.com/UsatodaycomWashington-TopStories" TargetMode="External"/><Relationship Id="rId94" Type="http://schemas.openxmlformats.org/officeDocument/2006/relationships/hyperlink" Target="http://rssfeeds.usatoday.com/UsatodaycomMovies-TopStories" TargetMode="External"/><Relationship Id="rId397" Type="http://schemas.openxmlformats.org/officeDocument/2006/relationships/hyperlink" Target="https://feed.businesswire.com/rss/home/?rss=G1QFDERJXkJeGVpXXw==" TargetMode="External"/><Relationship Id="rId520" Type="http://schemas.openxmlformats.org/officeDocument/2006/relationships/hyperlink" Target="https://feed.businesswire.com/rss/home/?rss=G1QFDERJXkJeEFpQXA==" TargetMode="External"/><Relationship Id="rId618" Type="http://schemas.openxmlformats.org/officeDocument/2006/relationships/hyperlink" Target="https://feed.businesswire.com/rss/home/?rss=G1QFDERJXkJeGFNUWA==" TargetMode="External"/><Relationship Id="rId825" Type="http://schemas.openxmlformats.org/officeDocument/2006/relationships/hyperlink" Target="https://feed.businesswire.com/rss/home/?rss=G1QFDERJXkJeGVpQXg==" TargetMode="External"/><Relationship Id="rId1248" Type="http://schemas.openxmlformats.org/officeDocument/2006/relationships/hyperlink" Target="http://feed.businesswire.com/rss/home/?rss=G1QFDERJXkJeFFlUXw==" TargetMode="External"/><Relationship Id="rId1455" Type="http://schemas.openxmlformats.org/officeDocument/2006/relationships/hyperlink" Target="https://feed.businesswire.com/rss/home/?rss=G1QFDERJXkJeGVtTVQ==" TargetMode="External"/><Relationship Id="rId1662" Type="http://schemas.openxmlformats.org/officeDocument/2006/relationships/hyperlink" Target="http://www.wsj.com/xml/rss/3_7085.xml" TargetMode="External"/><Relationship Id="rId2078" Type="http://schemas.openxmlformats.org/officeDocument/2006/relationships/hyperlink" Target="http://feeds.reuters.com/reuters/scienceNews?fmt=xml" TargetMode="External"/><Relationship Id="rId257" Type="http://schemas.openxmlformats.org/officeDocument/2006/relationships/hyperlink" Target="https://www.huffingtonpost.com/section/queer-voices/feed" TargetMode="External"/><Relationship Id="rId464" Type="http://schemas.openxmlformats.org/officeDocument/2006/relationships/hyperlink" Target="https://feed.businesswire.com/rss/home/?rss=G1QFDERJXkJeGVpWVQ==" TargetMode="External"/><Relationship Id="rId1010" Type="http://schemas.openxmlformats.org/officeDocument/2006/relationships/hyperlink" Target="https://feed.businesswire.com/rss/home/?rss=G1QFDERJXkJeGFNQWg==" TargetMode="External"/><Relationship Id="rId1094" Type="http://schemas.openxmlformats.org/officeDocument/2006/relationships/hyperlink" Target="https://feed.businesswire.com/rss/home/?rss=G1QFDERJXkJeGVpSWg==" TargetMode="External"/><Relationship Id="rId1108" Type="http://schemas.openxmlformats.org/officeDocument/2006/relationships/hyperlink" Target="https://feed.businesswire.com/rss/home/?rss=G1QFDERJXkJeGVtRWA==" TargetMode="External"/><Relationship Id="rId1315" Type="http://schemas.openxmlformats.org/officeDocument/2006/relationships/hyperlink" Target="https://feed.businesswire.com/rss/home/?rss=G1QFDERJXkJeGFNVXw==" TargetMode="External"/><Relationship Id="rId1967" Type="http://schemas.openxmlformats.org/officeDocument/2006/relationships/hyperlink" Target="http://feeds.washingtonpost.com/rss/rss_wizards-insider" TargetMode="External"/><Relationship Id="rId117" Type="http://schemas.openxmlformats.org/officeDocument/2006/relationships/hyperlink" Target="http://rssfeeds.usatoday.com/usatoday-TechTopStories" TargetMode="External"/><Relationship Id="rId671" Type="http://schemas.openxmlformats.org/officeDocument/2006/relationships/hyperlink" Target="https://feed.businesswire.com/rss/home/?rss=G1QFDERJXkJeGVpXWA==" TargetMode="External"/><Relationship Id="rId769" Type="http://schemas.openxmlformats.org/officeDocument/2006/relationships/hyperlink" Target="https://feed.businesswire.com/rss/home/?rss=G1QFDERJXkJeGFNZVA==" TargetMode="External"/><Relationship Id="rId976" Type="http://schemas.openxmlformats.org/officeDocument/2006/relationships/hyperlink" Target="https://feed.businesswire.com/rss/home/?rss=G1QFDERJXkJeGVtUVA==" TargetMode="External"/><Relationship Id="rId1399" Type="http://schemas.openxmlformats.org/officeDocument/2006/relationships/hyperlink" Target="https://feed.businesswire.com/rss/home/?rss=G1QFDERJXkJeGVtQXg==" TargetMode="External"/><Relationship Id="rId324" Type="http://schemas.openxmlformats.org/officeDocument/2006/relationships/hyperlink" Target="https://www.huffingtonpost.com/section/world-news/feed" TargetMode="External"/><Relationship Id="rId531" Type="http://schemas.openxmlformats.org/officeDocument/2006/relationships/hyperlink" Target="http://articlefeeds.nasdaq.com/nasdaq/categories?category=Retirement?fmt=xml" TargetMode="External"/><Relationship Id="rId629" Type="http://schemas.openxmlformats.org/officeDocument/2006/relationships/hyperlink" Target="https://feed.businesswire.com/rss/home/?rss=G1QFDERJXkJeEFtRXA==" TargetMode="External"/><Relationship Id="rId1161" Type="http://schemas.openxmlformats.org/officeDocument/2006/relationships/hyperlink" Target="https://feed.businesswire.com/rss/home/?rss=G1QFDERJXkJeGVtQVQ==" TargetMode="External"/><Relationship Id="rId1259" Type="http://schemas.openxmlformats.org/officeDocument/2006/relationships/hyperlink" Target="https://feed.businesswire.com/rss/home/?rss=G1QFDERJXkJeGFNQWQ==" TargetMode="External"/><Relationship Id="rId1466" Type="http://schemas.openxmlformats.org/officeDocument/2006/relationships/hyperlink" Target="http://www.joc.com/rssfeed/8994" TargetMode="External"/><Relationship Id="rId2005" Type="http://schemas.openxmlformats.org/officeDocument/2006/relationships/hyperlink" Target="http://feeds.washingtonpost.com/rss/rss_reliable-source" TargetMode="External"/><Relationship Id="rId836" Type="http://schemas.openxmlformats.org/officeDocument/2006/relationships/hyperlink" Target="https://feed.businesswire.com/rss/home/?rss=G1QFDERJXkJeGVpQWg==" TargetMode="External"/><Relationship Id="rId1021" Type="http://schemas.openxmlformats.org/officeDocument/2006/relationships/hyperlink" Target="https://feed.businesswire.com/rss/home/?rss=G1QFDERJXkJeGFNTWg==" TargetMode="External"/><Relationship Id="rId1119" Type="http://schemas.openxmlformats.org/officeDocument/2006/relationships/hyperlink" Target="https://feed.businesswire.com/rss/home/?rss=G1QFDERJXkJeEF5XWQ==" TargetMode="External"/><Relationship Id="rId1673" Type="http://schemas.openxmlformats.org/officeDocument/2006/relationships/hyperlink" Target="http://www.wsj.com/xml/rss/3_7201.xml" TargetMode="External"/><Relationship Id="rId1880" Type="http://schemas.openxmlformats.org/officeDocument/2006/relationships/hyperlink" Target="http://feeds.washingtonpost.com/rss/rss_monkey-cage" TargetMode="External"/><Relationship Id="rId1978" Type="http://schemas.openxmlformats.org/officeDocument/2006/relationships/hyperlink" Target="http://feeds.washingtonpost.com/rss/rss_morning-mix" TargetMode="External"/><Relationship Id="rId903" Type="http://schemas.openxmlformats.org/officeDocument/2006/relationships/hyperlink" Target="https://feed.businesswire.com/rss/home/?rss=G1QFDERJXkJeGFNUVQ==" TargetMode="External"/><Relationship Id="rId1326" Type="http://schemas.openxmlformats.org/officeDocument/2006/relationships/hyperlink" Target="http://feed.businesswire.com/rss/home/?rss=G1QFDERJXkJeGVtWXA==" TargetMode="External"/><Relationship Id="rId1533" Type="http://schemas.openxmlformats.org/officeDocument/2006/relationships/hyperlink" Target="http://www.joc.com/rssfeed/10602" TargetMode="External"/><Relationship Id="rId1740" Type="http://schemas.openxmlformats.org/officeDocument/2006/relationships/hyperlink" Target="http://articlefeeds.nasdaq.com/nasdaq/categories?category=Technology?fmt=xml" TargetMode="External"/><Relationship Id="rId32" Type="http://schemas.openxmlformats.org/officeDocument/2006/relationships/hyperlink" Target="http://rssfeeds.usatoday.com/UsatodaycomMlb-TopStories" TargetMode="External"/><Relationship Id="rId1600" Type="http://schemas.openxmlformats.org/officeDocument/2006/relationships/hyperlink" Target="http://rss.cnn.com/rss/money_news_companies.rss?fmt=xml" TargetMode="External"/><Relationship Id="rId1838" Type="http://schemas.openxmlformats.org/officeDocument/2006/relationships/hyperlink" Target="http://www.joc.com/rssfeed/8916" TargetMode="External"/><Relationship Id="rId181" Type="http://schemas.openxmlformats.org/officeDocument/2006/relationships/hyperlink" Target="https://www.huffingtonpost.com/section/arts/feed" TargetMode="External"/><Relationship Id="rId1905" Type="http://schemas.openxmlformats.org/officeDocument/2006/relationships/hyperlink" Target="http://feeds.washingtonpost.com/rss/rss_post-partisan" TargetMode="External"/><Relationship Id="rId279" Type="http://schemas.openxmlformats.org/officeDocument/2006/relationships/hyperlink" Target="http://www.joc.com/rssfeed/10599" TargetMode="External"/><Relationship Id="rId486" Type="http://schemas.openxmlformats.org/officeDocument/2006/relationships/hyperlink" Target="https://feed.businesswire.com/rss/home/?rss=G1QFDERJXkJeGVtSWQ==" TargetMode="External"/><Relationship Id="rId693" Type="http://schemas.openxmlformats.org/officeDocument/2006/relationships/hyperlink" Target="https://feed.businesswire.com/rss/home/?rss=G1QFDERJXkJeGFNWXw==" TargetMode="External"/><Relationship Id="rId139" Type="http://schemas.openxmlformats.org/officeDocument/2006/relationships/hyperlink" Target="http://www.joc.com/rssfeed/8904" TargetMode="External"/><Relationship Id="rId346" Type="http://schemas.openxmlformats.org/officeDocument/2006/relationships/hyperlink" Target="https://feed.businesswire.com/rss/home/?rss=G1QFDERJXkJeGFJYVQ==" TargetMode="External"/><Relationship Id="rId553" Type="http://schemas.openxmlformats.org/officeDocument/2006/relationships/hyperlink" Target="https://feed.businesswire.com/rss/home/?rss=G1QFDERJXkJeGFNSWQ==" TargetMode="External"/><Relationship Id="rId760" Type="http://schemas.openxmlformats.org/officeDocument/2006/relationships/hyperlink" Target="https://feed.businesswire.com/rss/home/?rss=G1QFDERJXkJeEFpQWA==" TargetMode="External"/><Relationship Id="rId998" Type="http://schemas.openxmlformats.org/officeDocument/2006/relationships/hyperlink" Target="https://feed.businesswire.com/rss/home/?rss=G1QFDERJXkJeGFNQWQ==" TargetMode="External"/><Relationship Id="rId1183" Type="http://schemas.openxmlformats.org/officeDocument/2006/relationships/hyperlink" Target="https://feed.businesswire.com/rss/home/?rss=G1QFDERJXkJeGVpYWA==" TargetMode="External"/><Relationship Id="rId1390" Type="http://schemas.openxmlformats.org/officeDocument/2006/relationships/hyperlink" Target="http://www.joc.com/rssfeed/8987" TargetMode="External"/><Relationship Id="rId2027" Type="http://schemas.openxmlformats.org/officeDocument/2006/relationships/hyperlink" Target="http://feeds2.feedburner.com/EconomyRss?fmt=xml" TargetMode="External"/><Relationship Id="rId206" Type="http://schemas.openxmlformats.org/officeDocument/2006/relationships/hyperlink" Target="https://www.huffingtonpost.com/section/health/feed" TargetMode="External"/><Relationship Id="rId413" Type="http://schemas.openxmlformats.org/officeDocument/2006/relationships/hyperlink" Target="https://feed.businesswire.com/rss/home/?rss=G1QFDERJXkJeEFpRVA==" TargetMode="External"/><Relationship Id="rId858" Type="http://schemas.openxmlformats.org/officeDocument/2006/relationships/hyperlink" Target="https://feed.businesswire.com/rss/home/?rss=G1QFDERJXkJeEF5XWQ==" TargetMode="External"/><Relationship Id="rId1043" Type="http://schemas.openxmlformats.org/officeDocument/2006/relationships/hyperlink" Target="https://feed.businesswire.com/rss/home/?rss=G1QFDERJXkJeGFNYXw==" TargetMode="External"/><Relationship Id="rId1488" Type="http://schemas.openxmlformats.org/officeDocument/2006/relationships/hyperlink" Target="http://www.joc.com/rssfeed/8975" TargetMode="External"/><Relationship Id="rId1695" Type="http://schemas.openxmlformats.org/officeDocument/2006/relationships/hyperlink" Target="http://articlefeeds.nasdaq.com/nasdaq/categories?category=International?fmt=xml" TargetMode="External"/><Relationship Id="rId620" Type="http://schemas.openxmlformats.org/officeDocument/2006/relationships/hyperlink" Target="https://feed.businesswire.com/rss/home/?rss=G1QFDERJXkJeGFNUWw==" TargetMode="External"/><Relationship Id="rId718" Type="http://schemas.openxmlformats.org/officeDocument/2006/relationships/hyperlink" Target="https://feed.businesswire.com/rss/home/?rss=G1QFDERJXkJeGFNWVA==" TargetMode="External"/><Relationship Id="rId925" Type="http://schemas.openxmlformats.org/officeDocument/2006/relationships/hyperlink" Target="https://feed.businesswire.com/rss/home/?rss=G1QFDERJXkJeGVpYWw==" TargetMode="External"/><Relationship Id="rId1250" Type="http://schemas.openxmlformats.org/officeDocument/2006/relationships/hyperlink" Target="http://feed.businesswire.com/rss/home/?rss=G1QFDERJXkJeFFlUXw==" TargetMode="External"/><Relationship Id="rId1348" Type="http://schemas.openxmlformats.org/officeDocument/2006/relationships/hyperlink" Target="http://www.joc.com/rssfeed/8978" TargetMode="External"/><Relationship Id="rId1555" Type="http://schemas.openxmlformats.org/officeDocument/2006/relationships/hyperlink" Target="http://feed.businesswire.com/bwapps/syndication/rss/latinowire/?rss=G1QFDERJXkJfEVxWXw==" TargetMode="External"/><Relationship Id="rId1762" Type="http://schemas.openxmlformats.org/officeDocument/2006/relationships/hyperlink" Target="http://articlefeeds.nasdaq.com/nasdaq/authors?author=roger-nusbaum?fmt=xml" TargetMode="External"/><Relationship Id="rId1110" Type="http://schemas.openxmlformats.org/officeDocument/2006/relationships/hyperlink" Target="https://feed.businesswire.com/rss/home/?rss=G1QFDERJXkJeGVtRWA==" TargetMode="External"/><Relationship Id="rId1208" Type="http://schemas.openxmlformats.org/officeDocument/2006/relationships/hyperlink" Target="http://feed.businesswire.com/rss/home/?rss=G1QFDERJXkJeGVtVVQ==" TargetMode="External"/><Relationship Id="rId1415" Type="http://schemas.openxmlformats.org/officeDocument/2006/relationships/hyperlink" Target="https://feed.businesswire.com/rss/home/?rss=G1QFDERJXkJeGVtQWg==" TargetMode="External"/><Relationship Id="rId54" Type="http://schemas.openxmlformats.org/officeDocument/2006/relationships/hyperlink" Target="http://rssfeeds.usatoday.com/UsatodaycomCollegeMensBasketball-TopStories" TargetMode="External"/><Relationship Id="rId1622" Type="http://schemas.openxmlformats.org/officeDocument/2006/relationships/hyperlink" Target="http://rss.cnn.com/rss/money_technology.rss?fmt=xml" TargetMode="External"/><Relationship Id="rId1927" Type="http://schemas.openxmlformats.org/officeDocument/2006/relationships/hyperlink" Target="http://feeds.washingtonpost.com/rss/rss_capital-weather-gang" TargetMode="External"/><Relationship Id="rId2091" Type="http://schemas.openxmlformats.org/officeDocument/2006/relationships/hyperlink" Target="http://feeds.reuters.com/Reuters/domesticNews?fmt=xml" TargetMode="External"/><Relationship Id="rId270" Type="http://schemas.openxmlformats.org/officeDocument/2006/relationships/hyperlink" Target="https://www.huffingtonpost.com/section/science/feed" TargetMode="External"/><Relationship Id="rId130" Type="http://schemas.openxmlformats.org/officeDocument/2006/relationships/hyperlink" Target="http://rssfeeds.usatoday.com/UsatodaycomTravel-TopStories" TargetMode="External"/><Relationship Id="rId368" Type="http://schemas.openxmlformats.org/officeDocument/2006/relationships/hyperlink" Target="https://feed.businesswire.com/rss/home/?rss=G1QFDERJXkJeGVpXXQ==" TargetMode="External"/><Relationship Id="rId575" Type="http://schemas.openxmlformats.org/officeDocument/2006/relationships/hyperlink" Target="http://articlefeeds.nasdaq.com/nasdaq/authors?author=john-petersen?fmt=xml" TargetMode="External"/><Relationship Id="rId782" Type="http://schemas.openxmlformats.org/officeDocument/2006/relationships/hyperlink" Target="https://feed.businesswire.com/rss/home/?rss=G1QFDERJXkJeGFNYXw==" TargetMode="External"/><Relationship Id="rId2049" Type="http://schemas.openxmlformats.org/officeDocument/2006/relationships/hyperlink" Target="http://feeds.reuters.com/reuters/companyNews?fmt=xml" TargetMode="External"/><Relationship Id="rId228" Type="http://schemas.openxmlformats.org/officeDocument/2006/relationships/hyperlink" Target="https://www.huffingtonpost.com/section/media/feed" TargetMode="External"/><Relationship Id="rId435" Type="http://schemas.openxmlformats.org/officeDocument/2006/relationships/hyperlink" Target="http://feeds.bizjournals.com/industry_18?fmt=xml" TargetMode="External"/><Relationship Id="rId642" Type="http://schemas.openxmlformats.org/officeDocument/2006/relationships/hyperlink" Target="https://feed.businesswire.com/rss/home/?rss=G1QFDERJXkJeGFNUVQ==" TargetMode="External"/><Relationship Id="rId1065" Type="http://schemas.openxmlformats.org/officeDocument/2006/relationships/hyperlink" Target="https://feed.businesswire.com/rss/home/?rss=G1QFDERJXkJeGVpSXA==" TargetMode="External"/><Relationship Id="rId1272" Type="http://schemas.openxmlformats.org/officeDocument/2006/relationships/hyperlink" Target="http://feed.businesswire.com/rss/home/?rss=G1QFDERJXkJeGVtWWA==" TargetMode="External"/><Relationship Id="rId502" Type="http://schemas.openxmlformats.org/officeDocument/2006/relationships/hyperlink" Target="https://feed.businesswire.com/rss/home/?rss=G1QFDERJXkJeGVtSVQ==" TargetMode="External"/><Relationship Id="rId947" Type="http://schemas.openxmlformats.org/officeDocument/2006/relationships/hyperlink" Target="https://feed.businesswire.com/rss/home/?rss=G1QFDERJXkJeGFNWXQ==" TargetMode="External"/><Relationship Id="rId1132" Type="http://schemas.openxmlformats.org/officeDocument/2006/relationships/hyperlink" Target="https://feed.businesswire.com/rss/home/?rss=G1QFDERJXkJeGVtQXw==" TargetMode="External"/><Relationship Id="rId1577" Type="http://schemas.openxmlformats.org/officeDocument/2006/relationships/hyperlink" Target="http://www.startribune.com/video/index.rss2" TargetMode="External"/><Relationship Id="rId1784" Type="http://schemas.openxmlformats.org/officeDocument/2006/relationships/hyperlink" Target="http://www.joc.com/rssfeed/8879" TargetMode="External"/><Relationship Id="rId1991" Type="http://schemas.openxmlformats.org/officeDocument/2006/relationships/hyperlink" Target="http://feeds.washingtonpost.com/rss/rss_on-leadership" TargetMode="External"/><Relationship Id="rId76" Type="http://schemas.openxmlformats.org/officeDocument/2006/relationships/hyperlink" Target="http://rssfeeds.usatoday.com/mmajunkie" TargetMode="External"/><Relationship Id="rId807" Type="http://schemas.openxmlformats.org/officeDocument/2006/relationships/hyperlink" Target="https://feed.businesswire.com/rss/home/?rss=G1QFDERJXkJeEFpQXw==" TargetMode="External"/><Relationship Id="rId1437" Type="http://schemas.openxmlformats.org/officeDocument/2006/relationships/hyperlink" Target="http://www.joc.com/rssfeed/10596" TargetMode="External"/><Relationship Id="rId1644" Type="http://schemas.openxmlformats.org/officeDocument/2006/relationships/hyperlink" Target="http://rss.cnn.com/rss/money_retirement.rss?fmt=xml" TargetMode="External"/><Relationship Id="rId1851" Type="http://schemas.openxmlformats.org/officeDocument/2006/relationships/hyperlink" Target="http://www.joc.com/rssfeed/8984" TargetMode="External"/><Relationship Id="rId1504" Type="http://schemas.openxmlformats.org/officeDocument/2006/relationships/hyperlink" Target="http://www.joc.com/rssfeed/8996" TargetMode="External"/><Relationship Id="rId1711" Type="http://schemas.openxmlformats.org/officeDocument/2006/relationships/hyperlink" Target="http://articlefeeds.nasdaq.com/nasdaq/categories?category=College?fmt=xml" TargetMode="External"/><Relationship Id="rId1949" Type="http://schemas.openxmlformats.org/officeDocument/2006/relationships/hyperlink" Target="http://feeds.washingtonpost.com/rss/rss_dc-sports-bog" TargetMode="External"/><Relationship Id="rId292" Type="http://schemas.openxmlformats.org/officeDocument/2006/relationships/hyperlink" Target="https://www.huffingtonpost.com/section/travel/feed" TargetMode="External"/><Relationship Id="rId1809" Type="http://schemas.openxmlformats.org/officeDocument/2006/relationships/hyperlink" Target="http://www.joc.com/rssfeed/8914" TargetMode="External"/><Relationship Id="rId597" Type="http://schemas.openxmlformats.org/officeDocument/2006/relationships/hyperlink" Target="https://feed.businesswire.com/rss/home/?rss=G1QFDERJXkJeGFNVVA==" TargetMode="External"/><Relationship Id="rId152" Type="http://schemas.openxmlformats.org/officeDocument/2006/relationships/hyperlink" Target="https://www.huffingtonpost.com/section/black-voices/feed" TargetMode="External"/><Relationship Id="rId457" Type="http://schemas.openxmlformats.org/officeDocument/2006/relationships/hyperlink" Target="https://feed.businesswire.com/rss/home/?rss=G1QFDERJXkJeGVpWWw==" TargetMode="External"/><Relationship Id="rId1087" Type="http://schemas.openxmlformats.org/officeDocument/2006/relationships/hyperlink" Target="https://feed.businesswire.com/rss/home/?rss=G1QFDERJXkJeGVpQXg==" TargetMode="External"/><Relationship Id="rId1294" Type="http://schemas.openxmlformats.org/officeDocument/2006/relationships/hyperlink" Target="http://feed.businesswire.com/bwapps/syndication/rss/latinowire/?rss=G1QFDERJXkJfEVxWXw==" TargetMode="External"/><Relationship Id="rId2040" Type="http://schemas.openxmlformats.org/officeDocument/2006/relationships/hyperlink" Target="http://feeds2.feedburner.com/EditorialRss?fmt=xml" TargetMode="External"/><Relationship Id="rId664" Type="http://schemas.openxmlformats.org/officeDocument/2006/relationships/hyperlink" Target="https://feed.businesswire.com/rss/home/?rss=G1QFDERJXkJeGFNXWA==" TargetMode="External"/><Relationship Id="rId871" Type="http://schemas.openxmlformats.org/officeDocument/2006/relationships/hyperlink" Target="https://feed.businesswire.com/rss/home/?rss=G1QFDERJXkJeGFNUXw==" TargetMode="External"/><Relationship Id="rId969" Type="http://schemas.openxmlformats.org/officeDocument/2006/relationships/hyperlink" Target="https://feed.businesswire.com/rss/home/?rss=G1QFDERJXkJeGVtUWg==" TargetMode="External"/><Relationship Id="rId1599" Type="http://schemas.openxmlformats.org/officeDocument/2006/relationships/hyperlink" Target="http://feed.businesswire.com/rss/home/?rss=G1QFDERJXkJeEFtRVQ==" TargetMode="External"/><Relationship Id="rId317" Type="http://schemas.openxmlformats.org/officeDocument/2006/relationships/hyperlink" Target="https://www.huffingtonpost.com/section/women/feed" TargetMode="External"/><Relationship Id="rId524" Type="http://schemas.openxmlformats.org/officeDocument/2006/relationships/hyperlink" Target="https://feed.businesswire.com/rss/home/?rss=G1QFDERJXkJeGVtVXA==" TargetMode="External"/><Relationship Id="rId731" Type="http://schemas.openxmlformats.org/officeDocument/2006/relationships/hyperlink" Target="https://feed.businesswire.com/rss/home/?rss=G1QFDERJXkJeGVpWVA==" TargetMode="External"/><Relationship Id="rId1154" Type="http://schemas.openxmlformats.org/officeDocument/2006/relationships/hyperlink" Target="https://feed.businesswire.com/rss/home/?rss=G1QFDERJXkJeGVtQWg==" TargetMode="External"/><Relationship Id="rId1361" Type="http://schemas.openxmlformats.org/officeDocument/2006/relationships/hyperlink" Target="http://www.joc.com/rssfeed/8930" TargetMode="External"/><Relationship Id="rId1459" Type="http://schemas.openxmlformats.org/officeDocument/2006/relationships/hyperlink" Target="https://feed.businesswire.com/rss/home/?rss=G1QFDERJXkJdEVhZXw==" TargetMode="External"/><Relationship Id="rId98" Type="http://schemas.openxmlformats.org/officeDocument/2006/relationships/hyperlink" Target="http://rssfeeds.usatoday.com/UsatodaycomMusic-TopStories" TargetMode="External"/><Relationship Id="rId829" Type="http://schemas.openxmlformats.org/officeDocument/2006/relationships/hyperlink" Target="https://feed.businesswire.com/rss/home/?rss=G1QFDERJXkJeGVpQWQ==" TargetMode="External"/><Relationship Id="rId1014" Type="http://schemas.openxmlformats.org/officeDocument/2006/relationships/hyperlink" Target="https://feed.businesswire.com/rss/home/?rss=G1QFDERJXkJeGFNQVA==" TargetMode="External"/><Relationship Id="rId1221" Type="http://schemas.openxmlformats.org/officeDocument/2006/relationships/hyperlink" Target="http://feed.businesswire.com/rss/home/?rss=G1QFDERJXkJeEF5XWw==" TargetMode="External"/><Relationship Id="rId1666" Type="http://schemas.openxmlformats.org/officeDocument/2006/relationships/hyperlink" Target="http://www.wsj.com/xml/rss/3_7031.xml" TargetMode="External"/><Relationship Id="rId1873" Type="http://schemas.openxmlformats.org/officeDocument/2006/relationships/hyperlink" Target="http://feeds.washingtonpost.com/rss/rss_fact-checker" TargetMode="External"/><Relationship Id="rId1319" Type="http://schemas.openxmlformats.org/officeDocument/2006/relationships/hyperlink" Target="https://feed.businesswire.com/rss/home/?rss=G1QFDERJXkJeGVpTVQ==" TargetMode="External"/><Relationship Id="rId1526" Type="http://schemas.openxmlformats.org/officeDocument/2006/relationships/hyperlink" Target="http://www.joc.com/rssfeed/10601" TargetMode="External"/><Relationship Id="rId1733" Type="http://schemas.openxmlformats.org/officeDocument/2006/relationships/hyperlink" Target="http://articlefeeds.nasdaq.com/nasdaq/categories?category=Business?fmt=xml" TargetMode="External"/><Relationship Id="rId1940" Type="http://schemas.openxmlformats.org/officeDocument/2006/relationships/hyperlink" Target="http://feeds.washingtonpost.com/rss/sports" TargetMode="External"/><Relationship Id="rId25" Type="http://schemas.openxmlformats.org/officeDocument/2006/relationships/hyperlink" Target="http://rssfeeds.usatoday.com/UsatodaycomNfl-TopStories" TargetMode="External"/><Relationship Id="rId1800" Type="http://schemas.openxmlformats.org/officeDocument/2006/relationships/hyperlink" Target="http://www.joc.com/rssfeed/8924" TargetMode="External"/><Relationship Id="rId174" Type="http://schemas.openxmlformats.org/officeDocument/2006/relationships/hyperlink" Target="https://www.huffingtonpost.com/section/comedy/feed" TargetMode="External"/><Relationship Id="rId381" Type="http://schemas.openxmlformats.org/officeDocument/2006/relationships/hyperlink" Target="https://feed.businesswire.com/rss/home/?rss=G1QFDERJXkJeGVpUWQ==" TargetMode="External"/><Relationship Id="rId2062" Type="http://schemas.openxmlformats.org/officeDocument/2006/relationships/hyperlink" Target="http://feeds.reuters.com/news/wealth?fmt=xml" TargetMode="External"/><Relationship Id="rId241" Type="http://schemas.openxmlformats.org/officeDocument/2006/relationships/hyperlink" Target="https://www.huffingtonpost.com/section/opinion/feed" TargetMode="External"/><Relationship Id="rId479" Type="http://schemas.openxmlformats.org/officeDocument/2006/relationships/hyperlink" Target="http://articlefeeds.nasdaq.com/nasdaq/categories?category=ETFs?fmt=xml" TargetMode="External"/><Relationship Id="rId686" Type="http://schemas.openxmlformats.org/officeDocument/2006/relationships/hyperlink" Target="https://feed.businesswire.com/rss/home/?rss=G1QFDERJXkJeGFNWXQ==" TargetMode="External"/><Relationship Id="rId893" Type="http://schemas.openxmlformats.org/officeDocument/2006/relationships/hyperlink" Target="https://feed.businesswire.com/rss/home/?rss=G1QFDERJXkJcGVlWWQ==" TargetMode="External"/><Relationship Id="rId339" Type="http://schemas.openxmlformats.org/officeDocument/2006/relationships/hyperlink" Target="http://www.wsj.com/xml/rss/3_7085.xml" TargetMode="External"/><Relationship Id="rId546" Type="http://schemas.openxmlformats.org/officeDocument/2006/relationships/hyperlink" Target="https://feed.businesswire.com/rss/home/?rss=G1QFDERJXkJeEFpQXw==" TargetMode="External"/><Relationship Id="rId753" Type="http://schemas.openxmlformats.org/officeDocument/2006/relationships/hyperlink" Target="https://feed.businesswire.com/rss/home/?rss=G1QFDERJXkJeGFNZWg==" TargetMode="External"/><Relationship Id="rId1176" Type="http://schemas.openxmlformats.org/officeDocument/2006/relationships/hyperlink" Target="https://feed.businesswire.com/rss/home/?rss=G1QFDERJXkJeGVtTXg==" TargetMode="External"/><Relationship Id="rId1383" Type="http://schemas.openxmlformats.org/officeDocument/2006/relationships/hyperlink" Target="https://feed.businesswire.com/rss/home/?rss=G1QFDERJXkJeGVtRVQ==" TargetMode="External"/><Relationship Id="rId101" Type="http://schemas.openxmlformats.org/officeDocument/2006/relationships/hyperlink" Target="http://rssfeeds.usatoday.com/UsatodaycomTelevision-TopStories" TargetMode="External"/><Relationship Id="rId406" Type="http://schemas.openxmlformats.org/officeDocument/2006/relationships/hyperlink" Target="https://feed.businesswire.com/rss/home/?rss=G1QFDERJXkJeGVpXWQ==" TargetMode="External"/><Relationship Id="rId960" Type="http://schemas.openxmlformats.org/officeDocument/2006/relationships/hyperlink" Target="https://feed.businesswire.com/rss/home/?rss=G1QFDERJXkJeGVtUWA==" TargetMode="External"/><Relationship Id="rId1036" Type="http://schemas.openxmlformats.org/officeDocument/2006/relationships/hyperlink" Target="https://feed.businesswire.com/rss/home/?rss=G1QFDERJXkJeGFNSXg==" TargetMode="External"/><Relationship Id="rId1243" Type="http://schemas.openxmlformats.org/officeDocument/2006/relationships/hyperlink" Target="https://feed.businesswire.com/rss/home/?rss=G1QFDERJXkJeGVtXXQ==" TargetMode="External"/><Relationship Id="rId1590" Type="http://schemas.openxmlformats.org/officeDocument/2006/relationships/hyperlink" Target="http://rss.cnn.com/rss/money_topstories.rss?fmt=xml" TargetMode="External"/><Relationship Id="rId1688" Type="http://schemas.openxmlformats.org/officeDocument/2006/relationships/hyperlink" Target="http://articlefeeds.nasdaq.com/nasdaq/categories?category=Forex+and+Currencies?fmt=xml" TargetMode="External"/><Relationship Id="rId1895" Type="http://schemas.openxmlformats.org/officeDocument/2006/relationships/hyperlink" Target="http://feeds.washingtonpost.com/rss/rss_book-party" TargetMode="External"/><Relationship Id="rId613" Type="http://schemas.openxmlformats.org/officeDocument/2006/relationships/hyperlink" Target="https://feed.businesswire.com/rss/home/?rss=G1QFDERJXkJeGFNUWQ==" TargetMode="External"/><Relationship Id="rId820" Type="http://schemas.openxmlformats.org/officeDocument/2006/relationships/hyperlink" Target="https://feed.businesswire.com/rss/home/?rss=G1QFDERJXkJeEFpQWQ==" TargetMode="External"/><Relationship Id="rId918" Type="http://schemas.openxmlformats.org/officeDocument/2006/relationships/hyperlink" Target="https://feed.businesswire.com/rss/home/?rss=G1QFDERJXkJeGVpYWQ==" TargetMode="External"/><Relationship Id="rId1450" Type="http://schemas.openxmlformats.org/officeDocument/2006/relationships/hyperlink" Target="http://www.joc.com/rssfeed/8974" TargetMode="External"/><Relationship Id="rId1548" Type="http://schemas.openxmlformats.org/officeDocument/2006/relationships/hyperlink" Target="http://www.joc.com/rssfeed/10610" TargetMode="External"/><Relationship Id="rId1755" Type="http://schemas.openxmlformats.org/officeDocument/2006/relationships/hyperlink" Target="http://articlefeeds.nasdaq.com/nasdaq/authors?author=bill-cara?fmt=xml" TargetMode="External"/><Relationship Id="rId1103" Type="http://schemas.openxmlformats.org/officeDocument/2006/relationships/hyperlink" Target="https://feed.businesswire.com/rss/home/?rss=G1QFDERJXkJeGVpQVQ==" TargetMode="External"/><Relationship Id="rId1310" Type="http://schemas.openxmlformats.org/officeDocument/2006/relationships/hyperlink" Target="http://feed.businesswire.com/rss/home/?rss=G1QFDERJXkJeEFxRXA==" TargetMode="External"/><Relationship Id="rId1408" Type="http://schemas.openxmlformats.org/officeDocument/2006/relationships/hyperlink" Target="http://www.joc.com/rssfeed/8881" TargetMode="External"/><Relationship Id="rId1962" Type="http://schemas.openxmlformats.org/officeDocument/2006/relationships/hyperlink" Target="http://feeds.washingtonpost.com/rss/rss_capitals-insider" TargetMode="External"/><Relationship Id="rId47" Type="http://schemas.openxmlformats.org/officeDocument/2006/relationships/hyperlink" Target="http://www.joc.com/rssfeed/8979" TargetMode="External"/><Relationship Id="rId1615" Type="http://schemas.openxmlformats.org/officeDocument/2006/relationships/hyperlink" Target="http://rss.cnn.com/rss/money_markets.rss?fmt=xml" TargetMode="External"/><Relationship Id="rId1822" Type="http://schemas.openxmlformats.org/officeDocument/2006/relationships/hyperlink" Target="http://www.joc.com/rssfeed/8992" TargetMode="External"/><Relationship Id="rId196" Type="http://schemas.openxmlformats.org/officeDocument/2006/relationships/hyperlink" Target="https://www.huffingtonpost.com/section/green/feed" TargetMode="External"/><Relationship Id="rId2084" Type="http://schemas.openxmlformats.org/officeDocument/2006/relationships/hyperlink" Target="http://feeds.reuters.com/reuters/technologyNews?fmt=xml" TargetMode="External"/><Relationship Id="rId263" Type="http://schemas.openxmlformats.org/officeDocument/2006/relationships/hyperlink" Target="http://www.joc.com/rssfeed/8917" TargetMode="External"/><Relationship Id="rId470" Type="http://schemas.openxmlformats.org/officeDocument/2006/relationships/hyperlink" Target="https://feed.businesswire.com/rss/home/?rss=G1QFDERJXkJeGVpWVA==" TargetMode="External"/><Relationship Id="rId123" Type="http://schemas.openxmlformats.org/officeDocument/2006/relationships/hyperlink" Target="http://www.joc.com/rssfeed/8931" TargetMode="External"/><Relationship Id="rId330" Type="http://schemas.openxmlformats.org/officeDocument/2006/relationships/hyperlink" Target="https://finance-commerce.com/feed/" TargetMode="External"/><Relationship Id="rId568" Type="http://schemas.openxmlformats.org/officeDocument/2006/relationships/hyperlink" Target="https://feed.businesswire.com/rss/home/?rss=G1QFDERJXkJeEVlWWw==" TargetMode="External"/><Relationship Id="rId775" Type="http://schemas.openxmlformats.org/officeDocument/2006/relationships/hyperlink" Target="https://feed.businesswire.com/rss/home/?rss=G1QFDERJXkJeGVpZWQ==" TargetMode="External"/><Relationship Id="rId982" Type="http://schemas.openxmlformats.org/officeDocument/2006/relationships/hyperlink" Target="https://feed.businesswire.com/rss/home/?rss=G1QFDERJXkJeGVtXXQ==" TargetMode="External"/><Relationship Id="rId1198" Type="http://schemas.openxmlformats.org/officeDocument/2006/relationships/hyperlink" Target="https://feed.businesswire.com/rss/home/?rss=G1QFDERJXkJdEVhZXw==" TargetMode="External"/><Relationship Id="rId2011" Type="http://schemas.openxmlformats.org/officeDocument/2006/relationships/hyperlink" Target="http://feeds.washingtonpost.com/rss/rss_comic-riffs" TargetMode="External"/><Relationship Id="rId428" Type="http://schemas.openxmlformats.org/officeDocument/2006/relationships/hyperlink" Target="https://feed.businesswire.com/rss/home/?rss=G1QFDERJXkJeGVpXVA==" TargetMode="External"/><Relationship Id="rId635" Type="http://schemas.openxmlformats.org/officeDocument/2006/relationships/hyperlink" Target="https://feed.businesswire.com/rss/home/?rss=G1QFDERJXkJeGV1SXw==" TargetMode="External"/><Relationship Id="rId842" Type="http://schemas.openxmlformats.org/officeDocument/2006/relationships/hyperlink" Target="https://feed.businesswire.com/rss/home/?rss=G1QFDERJXkJeGVpQVQ==" TargetMode="External"/><Relationship Id="rId1058" Type="http://schemas.openxmlformats.org/officeDocument/2006/relationships/hyperlink" Target="https://feed.businesswire.com/rss/home/?rss=G1QFDERJXkJeGVpTVQ==" TargetMode="External"/><Relationship Id="rId1265" Type="http://schemas.openxmlformats.org/officeDocument/2006/relationships/hyperlink" Target="http://feed.businesswire.com/rss/home/?rss=G1QFDERJXkJeGVtWWQ==" TargetMode="External"/><Relationship Id="rId1472" Type="http://schemas.openxmlformats.org/officeDocument/2006/relationships/hyperlink" Target="http://www.joc.com/rssfeed/8893" TargetMode="External"/><Relationship Id="rId2109" Type="http://schemas.openxmlformats.org/officeDocument/2006/relationships/hyperlink" Target="http://feeds.reuters.com/reuters/technologyNews?fmt=xml" TargetMode="External"/><Relationship Id="rId702" Type="http://schemas.openxmlformats.org/officeDocument/2006/relationships/hyperlink" Target="https://feed.businesswire.com/rss/home/?rss=G1QFDERJXkJeGFNWWQ==" TargetMode="External"/><Relationship Id="rId1125" Type="http://schemas.openxmlformats.org/officeDocument/2006/relationships/hyperlink" Target="https://feed.businesswire.com/rss/home/?rss=G1QFDERJXkJeGVtQXA==" TargetMode="External"/><Relationship Id="rId1332" Type="http://schemas.openxmlformats.org/officeDocument/2006/relationships/hyperlink" Target="http://feed.businesswire.com/rss/home/?rss=G1QFDERJXkJeGVtWXg==" TargetMode="External"/><Relationship Id="rId1777" Type="http://schemas.openxmlformats.org/officeDocument/2006/relationships/hyperlink" Target="http://www.joc.com/rssfeed/8878" TargetMode="External"/><Relationship Id="rId1984" Type="http://schemas.openxmlformats.org/officeDocument/2006/relationships/hyperlink" Target="http://feeds.washingtonpost.com/rss/rss_blogpost" TargetMode="External"/><Relationship Id="rId69" Type="http://schemas.openxmlformats.org/officeDocument/2006/relationships/hyperlink" Target="http://rssfeeds.usatoday.com/UsatodayCycling-TopStories" TargetMode="External"/><Relationship Id="rId1637" Type="http://schemas.openxmlformats.org/officeDocument/2006/relationships/hyperlink" Target="http://rss.cnn.com/rss/money_pf_insurance.rss?fmt=xml" TargetMode="External"/><Relationship Id="rId1844" Type="http://schemas.openxmlformats.org/officeDocument/2006/relationships/hyperlink" Target="http://www.joc.com/rssfeed/8929" TargetMode="External"/><Relationship Id="rId1704" Type="http://schemas.openxmlformats.org/officeDocument/2006/relationships/hyperlink" Target="http://articlefeeds.nasdaq.com/nasdaq/categories?category=Options?fmt=xml" TargetMode="External"/><Relationship Id="rId285" Type="http://schemas.openxmlformats.org/officeDocument/2006/relationships/hyperlink" Target="https://www.huffingtonpost.com/section/technology/feed" TargetMode="External"/><Relationship Id="rId1911" Type="http://schemas.openxmlformats.org/officeDocument/2006/relationships/hyperlink" Target="http://feeds.washingtonpost.com/rss/rss_rampage" TargetMode="External"/><Relationship Id="rId492" Type="http://schemas.openxmlformats.org/officeDocument/2006/relationships/hyperlink" Target="https://feed.businesswire.com/rss/home/?rss=G1QFDERJXkJeGVtSWw==" TargetMode="External"/><Relationship Id="rId797" Type="http://schemas.openxmlformats.org/officeDocument/2006/relationships/hyperlink" Target="https://feed.businesswire.com/rss/home/?rss=G1QFDERJXkJeGFNTXA==" TargetMode="External"/><Relationship Id="rId145" Type="http://schemas.openxmlformats.org/officeDocument/2006/relationships/hyperlink" Target="http://rssfeeds.usatoday.com/UsatodayTravel-Hotels" TargetMode="External"/><Relationship Id="rId352" Type="http://schemas.openxmlformats.org/officeDocument/2006/relationships/hyperlink" Target="https://feed.businesswire.com/rss/home/?rss=G1QFDERJXkJeGFNRXQ==" TargetMode="External"/><Relationship Id="rId1287" Type="http://schemas.openxmlformats.org/officeDocument/2006/relationships/hyperlink" Target="https://feed.businesswire.com/rss/home/?rss=G1QFDERJXkJeGFNTVQ==" TargetMode="External"/><Relationship Id="rId2033" Type="http://schemas.openxmlformats.org/officeDocument/2006/relationships/hyperlink" Target="http://feeds2.feedburner.com/ManagementRss?fmt=xml" TargetMode="External"/><Relationship Id="rId212" Type="http://schemas.openxmlformats.org/officeDocument/2006/relationships/hyperlink" Target="https://www.huffingtonpost.com/section/huffpost-code/feed" TargetMode="External"/><Relationship Id="rId657" Type="http://schemas.openxmlformats.org/officeDocument/2006/relationships/hyperlink" Target="https://feed.businesswire.com/rss/home/?rss=G1QFDERJXkJeGFNXXg==" TargetMode="External"/><Relationship Id="rId864" Type="http://schemas.openxmlformats.org/officeDocument/2006/relationships/hyperlink" Target="https://feed.businesswire.com/rss/home/?rss=G1QFDERJXkJeGVpTWg==" TargetMode="External"/><Relationship Id="rId1494" Type="http://schemas.openxmlformats.org/officeDocument/2006/relationships/hyperlink" Target="http://www.joc.com/rssfeed/8947" TargetMode="External"/><Relationship Id="rId1799" Type="http://schemas.openxmlformats.org/officeDocument/2006/relationships/hyperlink" Target="http://www.joc.com/rssfeed/8924" TargetMode="External"/><Relationship Id="rId2100" Type="http://schemas.openxmlformats.org/officeDocument/2006/relationships/hyperlink" Target="http://feeds.reuters.com/reuters/healthNews?fmt=xml" TargetMode="External"/><Relationship Id="rId517" Type="http://schemas.openxmlformats.org/officeDocument/2006/relationships/hyperlink" Target="https://feed.businesswire.com/rss/home/?rss=G1QFDERJXkJeGVtVXQ==" TargetMode="External"/><Relationship Id="rId724" Type="http://schemas.openxmlformats.org/officeDocument/2006/relationships/hyperlink" Target="https://feed.businesswire.com/rss/home/?rss=G1QFDERJXkJeEFpTXA==" TargetMode="External"/><Relationship Id="rId931" Type="http://schemas.openxmlformats.org/officeDocument/2006/relationships/hyperlink" Target="https://feed.businesswire.com/rss/home/?rss=G1QFDERJXkJeGFNXWw==" TargetMode="External"/><Relationship Id="rId1147" Type="http://schemas.openxmlformats.org/officeDocument/2006/relationships/hyperlink" Target="https://feed.businesswire.com/rss/home/?rss=G1QFDERJXkJeGVpZWg==" TargetMode="External"/><Relationship Id="rId1354" Type="http://schemas.openxmlformats.org/officeDocument/2006/relationships/hyperlink" Target="http://www.joc.com/rssfeed/8922" TargetMode="External"/><Relationship Id="rId1561" Type="http://schemas.openxmlformats.org/officeDocument/2006/relationships/hyperlink" Target="http://www.startribune.com/business/index.rss2" TargetMode="External"/><Relationship Id="rId60" Type="http://schemas.openxmlformats.org/officeDocument/2006/relationships/hyperlink" Target="http://rssfeeds.usatoday.com/topmotorsports" TargetMode="External"/><Relationship Id="rId1007" Type="http://schemas.openxmlformats.org/officeDocument/2006/relationships/hyperlink" Target="https://feed.businesswire.com/rss/home/?rss=G1QFDERJXkJeGFNZWA==" TargetMode="External"/><Relationship Id="rId1214" Type="http://schemas.openxmlformats.org/officeDocument/2006/relationships/hyperlink" Target="http://feed.businesswire.com/rss/home/?rss=G1QFDERJXkJeEFtRXQ==" TargetMode="External"/><Relationship Id="rId1421" Type="http://schemas.openxmlformats.org/officeDocument/2006/relationships/hyperlink" Target="http://www.joc.com/rssfeed/8993" TargetMode="External"/><Relationship Id="rId1659" Type="http://schemas.openxmlformats.org/officeDocument/2006/relationships/hyperlink" Target="http://www.wsj.com/xml/rss/3_7041.xml" TargetMode="External"/><Relationship Id="rId1866" Type="http://schemas.openxmlformats.org/officeDocument/2006/relationships/hyperlink" Target="http://www.joc.com/rssfeed/8895" TargetMode="External"/><Relationship Id="rId1519" Type="http://schemas.openxmlformats.org/officeDocument/2006/relationships/hyperlink" Target="http://feed.businesswire.com/rss/home/?rss=G1QFDERJXkJeEF9ZVA==" TargetMode="External"/><Relationship Id="rId1726" Type="http://schemas.openxmlformats.org/officeDocument/2006/relationships/hyperlink" Target="http://articlefeeds.nasdaq.com/nasdaq/categories?category=Small+Business?fmt=xml" TargetMode="External"/><Relationship Id="rId1933" Type="http://schemas.openxmlformats.org/officeDocument/2006/relationships/hyperlink" Target="http://feeds.washingtonpost.com/rss/rss_express" TargetMode="External"/><Relationship Id="rId18" Type="http://schemas.openxmlformats.org/officeDocument/2006/relationships/hyperlink" Target="http://rssfeeds.usatoday.com/News-Opinion" TargetMode="External"/><Relationship Id="rId167" Type="http://schemas.openxmlformats.org/officeDocument/2006/relationships/hyperlink" Target="http://www.joc.com/rssfeed/8986" TargetMode="External"/><Relationship Id="rId374" Type="http://schemas.openxmlformats.org/officeDocument/2006/relationships/hyperlink" Target="https://feed.businesswire.com/rss/home/?rss=G1QFDERJXkJeGV1SXw==" TargetMode="External"/><Relationship Id="rId581" Type="http://schemas.openxmlformats.org/officeDocument/2006/relationships/hyperlink" Target="https://feed.businesswire.com/rss/home/?rss=G1QFDERJXkJeGFNVWA==" TargetMode="External"/><Relationship Id="rId2055" Type="http://schemas.openxmlformats.org/officeDocument/2006/relationships/hyperlink" Target="http://feeds.reuters.com/reuters/environment?fmt=xml" TargetMode="External"/><Relationship Id="rId234" Type="http://schemas.openxmlformats.org/officeDocument/2006/relationships/hyperlink" Target="https://www.huffingtonpost.com/section/money/feed" TargetMode="External"/><Relationship Id="rId679" Type="http://schemas.openxmlformats.org/officeDocument/2006/relationships/hyperlink" Target="https://feed.businesswire.com/rss/home/?rss=G1QFDERJXkJeGVpXWw==" TargetMode="External"/><Relationship Id="rId886" Type="http://schemas.openxmlformats.org/officeDocument/2006/relationships/hyperlink" Target="https://feed.businesswire.com/rss/home/?rss=G1QFDERJXkJeGVpZWg==" TargetMode="External"/><Relationship Id="rId2" Type="http://schemas.openxmlformats.org/officeDocument/2006/relationships/hyperlink" Target="http://rssfeeds.usatoday.com/usatoday-NewsTopStories" TargetMode="External"/><Relationship Id="rId441" Type="http://schemas.openxmlformats.org/officeDocument/2006/relationships/hyperlink" Target="https://feed.businesswire.com/rss/home/?rss=G1QFDERJXkJeGVpWXg==" TargetMode="External"/><Relationship Id="rId539" Type="http://schemas.openxmlformats.org/officeDocument/2006/relationships/hyperlink" Target="http://articlefeeds.nasdaq.com/nasdaq/categories?category=Taxes?fmt=xml" TargetMode="External"/><Relationship Id="rId746" Type="http://schemas.openxmlformats.org/officeDocument/2006/relationships/hyperlink" Target="https://feed.businesswire.com/rss/home/?rss=G1QFDERJXkJeGFNZWA==" TargetMode="External"/><Relationship Id="rId1071" Type="http://schemas.openxmlformats.org/officeDocument/2006/relationships/hyperlink" Target="https://feed.businesswire.com/rss/home/?rss=G1QFDERJXkJeGFNTWQ==" TargetMode="External"/><Relationship Id="rId1169" Type="http://schemas.openxmlformats.org/officeDocument/2006/relationships/hyperlink" Target="https://feed.businesswire.com/rss/home/?rss=G1QFDERJXkJeGVtTXQ==" TargetMode="External"/><Relationship Id="rId1376" Type="http://schemas.openxmlformats.org/officeDocument/2006/relationships/hyperlink" Target="http://www.joc.com/rssfeed/8985" TargetMode="External"/><Relationship Id="rId1583" Type="http://schemas.openxmlformats.org/officeDocument/2006/relationships/hyperlink" Target="http://feed.businesswire.com/rss/home/?rss=G1QFDERJXkJeGVtXVA==" TargetMode="External"/><Relationship Id="rId301" Type="http://schemas.openxmlformats.org/officeDocument/2006/relationships/hyperlink" Target="https://www.huffingtonpost.com/section/video/feed" TargetMode="External"/><Relationship Id="rId953" Type="http://schemas.openxmlformats.org/officeDocument/2006/relationships/hyperlink" Target="https://feed.businesswire.com/rss/home/?rss=G1QFDERJXkJeGVtUXg==" TargetMode="External"/><Relationship Id="rId1029" Type="http://schemas.openxmlformats.org/officeDocument/2006/relationships/hyperlink" Target="https://feed.businesswire.com/rss/home/?rss=G1QFDERJXkJeGFNSXA==" TargetMode="External"/><Relationship Id="rId1236" Type="http://schemas.openxmlformats.org/officeDocument/2006/relationships/hyperlink" Target="http://feed.businesswire.com/rss/home/?rss=G1QFDERJXkJeGVtYWA==" TargetMode="External"/><Relationship Id="rId1790" Type="http://schemas.openxmlformats.org/officeDocument/2006/relationships/hyperlink" Target="http://www.joc.com/rssfeed/8980" TargetMode="External"/><Relationship Id="rId1888" Type="http://schemas.openxmlformats.org/officeDocument/2006/relationships/hyperlink" Target="http://feeds.washingtonpost.com/rss/rss_all-opinions-are-local" TargetMode="External"/><Relationship Id="rId82" Type="http://schemas.openxmlformats.org/officeDocument/2006/relationships/hyperlink" Target="http://rssfeeds.usatoday.com/usatoday-LifeTopStories" TargetMode="External"/><Relationship Id="rId606" Type="http://schemas.openxmlformats.org/officeDocument/2006/relationships/hyperlink" Target="https://feed.businesswire.com/rss/home/?rss=G1QFDERJXkJeGFNUXA==" TargetMode="External"/><Relationship Id="rId813" Type="http://schemas.openxmlformats.org/officeDocument/2006/relationships/hyperlink" Target="https://feed.businesswire.com/rss/home/?rss=G1QFDERJXkJeGFNTWA==" TargetMode="External"/><Relationship Id="rId1443" Type="http://schemas.openxmlformats.org/officeDocument/2006/relationships/hyperlink" Target="https://feed.businesswire.com/rss/home/?rss=G1QFDERJXkJeGVtTWA==" TargetMode="External"/><Relationship Id="rId1650" Type="http://schemas.openxmlformats.org/officeDocument/2006/relationships/hyperlink" Target="http://rss.cnn.com/rss/money_realestate.rss?fmt=xml" TargetMode="External"/><Relationship Id="rId1748" Type="http://schemas.openxmlformats.org/officeDocument/2006/relationships/hyperlink" Target="http://articlefeeds.nasdaq.com/nasdaq/authors?author=ted-allrich?fmt=xml" TargetMode="External"/><Relationship Id="rId1303" Type="http://schemas.openxmlformats.org/officeDocument/2006/relationships/hyperlink" Target="https://feed.businesswire.com/rss/home/?rss=G1QFDERJXkJeGFNSWw==" TargetMode="External"/><Relationship Id="rId1510" Type="http://schemas.openxmlformats.org/officeDocument/2006/relationships/hyperlink" Target="http://www.joc.com/rssfeed/8977" TargetMode="External"/><Relationship Id="rId1955" Type="http://schemas.openxmlformats.org/officeDocument/2006/relationships/hyperlink" Target="http://feeds.washingtonpost.com/rss/rss_terrapins-insider" TargetMode="External"/><Relationship Id="rId1608" Type="http://schemas.openxmlformats.org/officeDocument/2006/relationships/hyperlink" Target="http://rss.cnn.com/rss/money_news_economy.rss?fmt=xml" TargetMode="External"/><Relationship Id="rId1815" Type="http://schemas.openxmlformats.org/officeDocument/2006/relationships/hyperlink" Target="http://www.joc.com/rssfeed/8925" TargetMode="External"/><Relationship Id="rId189" Type="http://schemas.openxmlformats.org/officeDocument/2006/relationships/hyperlink" Target="https://www.huffingtonpost.com/section/education/feed" TargetMode="External"/><Relationship Id="rId396" Type="http://schemas.openxmlformats.org/officeDocument/2006/relationships/hyperlink" Target="https://feed.businesswire.com/rss/home/?rss=G1QFDERJXkJeGVpXXw==" TargetMode="External"/><Relationship Id="rId2077" Type="http://schemas.openxmlformats.org/officeDocument/2006/relationships/hyperlink" Target="http://feeds.reuters.com/reuters/scienceNews?fmt=xml" TargetMode="External"/><Relationship Id="rId256" Type="http://schemas.openxmlformats.org/officeDocument/2006/relationships/hyperlink" Target="https://www.huffingtonpost.com/section/queer-voices/feed" TargetMode="External"/><Relationship Id="rId463" Type="http://schemas.openxmlformats.org/officeDocument/2006/relationships/hyperlink" Target="http://feeds.bizjournals.com/industry_17?fmt=xml" TargetMode="External"/><Relationship Id="rId670" Type="http://schemas.openxmlformats.org/officeDocument/2006/relationships/hyperlink" Target="https://feed.businesswire.com/rss/home/?rss=G1QFDERJXkJeGFNXWw==" TargetMode="External"/><Relationship Id="rId1093" Type="http://schemas.openxmlformats.org/officeDocument/2006/relationships/hyperlink" Target="https://feed.businesswire.com/rss/home/?rss=G1QFDERJXkJeGVpSWg==" TargetMode="External"/><Relationship Id="rId116" Type="http://schemas.openxmlformats.org/officeDocument/2006/relationships/hyperlink" Target="http://rssfeeds.usatoday.com/usatoday-TechTopStories" TargetMode="External"/><Relationship Id="rId323" Type="http://schemas.openxmlformats.org/officeDocument/2006/relationships/hyperlink" Target="http://www.joc.com/rssfeed/10605" TargetMode="External"/><Relationship Id="rId530" Type="http://schemas.openxmlformats.org/officeDocument/2006/relationships/hyperlink" Target="https://feed.businesswire.com/rss/home/?rss=G1QFDERJXkJeGVtVXw==" TargetMode="External"/><Relationship Id="rId768" Type="http://schemas.openxmlformats.org/officeDocument/2006/relationships/hyperlink" Target="https://feed.businesswire.com/rss/home/?rss=G1QFDERJXkJeGFNZVA==" TargetMode="External"/><Relationship Id="rId975" Type="http://schemas.openxmlformats.org/officeDocument/2006/relationships/hyperlink" Target="https://feed.businesswire.com/rss/home/?rss=G1QFDERJXkJeGFNWVQ==" TargetMode="External"/><Relationship Id="rId1160" Type="http://schemas.openxmlformats.org/officeDocument/2006/relationships/hyperlink" Target="https://feed.businesswire.com/rss/home/?rss=G1QFDERJXkJeGVtQVQ==" TargetMode="External"/><Relationship Id="rId1398" Type="http://schemas.openxmlformats.org/officeDocument/2006/relationships/hyperlink" Target="http://www.joc.com/rssfeed/8989" TargetMode="External"/><Relationship Id="rId2004" Type="http://schemas.openxmlformats.org/officeDocument/2006/relationships/hyperlink" Target="http://feeds.washingtonpost.com/rss/rss_soloish" TargetMode="External"/><Relationship Id="rId628" Type="http://schemas.openxmlformats.org/officeDocument/2006/relationships/hyperlink" Target="https://feed.businesswire.com/rss/home/?rss=G1QFDERJXkJeEFtRXA==" TargetMode="External"/><Relationship Id="rId835" Type="http://schemas.openxmlformats.org/officeDocument/2006/relationships/hyperlink" Target="https://feed.businesswire.com/rss/home/?rss=G1QFDERJXkJeGFNVXg==" TargetMode="External"/><Relationship Id="rId1258" Type="http://schemas.openxmlformats.org/officeDocument/2006/relationships/hyperlink" Target="http://feed.businesswire.com/rss/home/?rss=G1QFDERJXkJeEF9ZVA==" TargetMode="External"/><Relationship Id="rId1465" Type="http://schemas.openxmlformats.org/officeDocument/2006/relationships/hyperlink" Target="http://www.joc.com/rssfeed/8994" TargetMode="External"/><Relationship Id="rId1672" Type="http://schemas.openxmlformats.org/officeDocument/2006/relationships/hyperlink" Target="http://www.wsj.com/xml/rss/3_7201.xml" TargetMode="External"/><Relationship Id="rId1020" Type="http://schemas.openxmlformats.org/officeDocument/2006/relationships/hyperlink" Target="https://feed.businesswire.com/rss/home/?rss=G1QFDERJXkJeGFNTWg==" TargetMode="External"/><Relationship Id="rId1118" Type="http://schemas.openxmlformats.org/officeDocument/2006/relationships/hyperlink" Target="https://feed.businesswire.com/rss/home/?rss=G1QFDERJXkJeGVtRVA==" TargetMode="External"/><Relationship Id="rId1325" Type="http://schemas.openxmlformats.org/officeDocument/2006/relationships/hyperlink" Target="http://feed.businesswire.com/rss/home/?rss=G1QFDERJXkJeGVtWXA==" TargetMode="External"/><Relationship Id="rId1532" Type="http://schemas.openxmlformats.org/officeDocument/2006/relationships/hyperlink" Target="http://www.joc.com/rssfeed/10602" TargetMode="External"/><Relationship Id="rId1977" Type="http://schemas.openxmlformats.org/officeDocument/2006/relationships/hyperlink" Target="http://feeds.washingtonpost.com/rss/rss_innovations" TargetMode="External"/><Relationship Id="rId902" Type="http://schemas.openxmlformats.org/officeDocument/2006/relationships/hyperlink" Target="https://feed.businesswire.com/rss/home/?rss=G1QFDERJXkJeGVpYXQ==" TargetMode="External"/><Relationship Id="rId1837" Type="http://schemas.openxmlformats.org/officeDocument/2006/relationships/hyperlink" Target="http://www.joc.com/rssfeed/8916" TargetMode="External"/><Relationship Id="rId31" Type="http://schemas.openxmlformats.org/officeDocument/2006/relationships/hyperlink" Target="http://www.joc.com/rssfeed/8919" TargetMode="External"/><Relationship Id="rId2099" Type="http://schemas.openxmlformats.org/officeDocument/2006/relationships/hyperlink" Target="http://feeds.reuters.com/reuters/environment?fmt=xml" TargetMode="External"/><Relationship Id="rId180" Type="http://schemas.openxmlformats.org/officeDocument/2006/relationships/hyperlink" Target="https://www.huffingtonpost.com/section/arts/feed" TargetMode="External"/><Relationship Id="rId278" Type="http://schemas.openxmlformats.org/officeDocument/2006/relationships/hyperlink" Target="https://www.huffingtonpost.com/section/style/feed" TargetMode="External"/><Relationship Id="rId1904" Type="http://schemas.openxmlformats.org/officeDocument/2006/relationships/hyperlink" Target="http://feeds.washingtonpost.com/rss/rss_post-partisan" TargetMode="External"/><Relationship Id="rId485" Type="http://schemas.openxmlformats.org/officeDocument/2006/relationships/hyperlink" Target="https://feed.businesswire.com/rss/home/?rss=G1QFDERJXkJeGVtSWQ==" TargetMode="External"/><Relationship Id="rId692" Type="http://schemas.openxmlformats.org/officeDocument/2006/relationships/hyperlink" Target="https://feed.businesswire.com/rss/home/?rss=G1QFDERJXkJeGFNWXw==" TargetMode="External"/><Relationship Id="rId138" Type="http://schemas.openxmlformats.org/officeDocument/2006/relationships/hyperlink" Target="http://rssfeeds.usatoday.com/UsatodayTravel-Flights" TargetMode="External"/><Relationship Id="rId345" Type="http://schemas.openxmlformats.org/officeDocument/2006/relationships/hyperlink" Target="https://feed.businesswire.com/rss/home/?rss=G1QFDERJXkJeGFJYVQ==" TargetMode="External"/><Relationship Id="rId552" Type="http://schemas.openxmlformats.org/officeDocument/2006/relationships/hyperlink" Target="https://feed.businesswire.com/rss/home/?rss=G1QFDERJXkJeGFNSWQ==" TargetMode="External"/><Relationship Id="rId997" Type="http://schemas.openxmlformats.org/officeDocument/2006/relationships/hyperlink" Target="https://feed.businesswire.com/rss/home/?rss=G1QFDERJXkJeGFNQWQ==" TargetMode="External"/><Relationship Id="rId1182" Type="http://schemas.openxmlformats.org/officeDocument/2006/relationships/hyperlink" Target="https://feed.businesswire.com/rss/home/?rss=G1QFDERJXkJeGVtTWA==" TargetMode="External"/><Relationship Id="rId2026" Type="http://schemas.openxmlformats.org/officeDocument/2006/relationships/hyperlink" Target="http://feeds2.feedburner.com/EconomyRss?fmt=xml" TargetMode="External"/><Relationship Id="rId205" Type="http://schemas.openxmlformats.org/officeDocument/2006/relationships/hyperlink" Target="https://www.huffingtonpost.com/section/health/feed" TargetMode="External"/><Relationship Id="rId412" Type="http://schemas.openxmlformats.org/officeDocument/2006/relationships/hyperlink" Target="https://feed.businesswire.com/rss/home/?rss=G1QFDERJXkJeEFpRVA==" TargetMode="External"/><Relationship Id="rId857" Type="http://schemas.openxmlformats.org/officeDocument/2006/relationships/hyperlink" Target="https://feed.businesswire.com/rss/home/?rss=G1QFDERJXkJeEF5XWQ==" TargetMode="External"/><Relationship Id="rId1042" Type="http://schemas.openxmlformats.org/officeDocument/2006/relationships/hyperlink" Target="https://feed.businesswire.com/rss/home/?rss=G1QFDERJXkJeGFNSWw==" TargetMode="External"/><Relationship Id="rId1487" Type="http://schemas.openxmlformats.org/officeDocument/2006/relationships/hyperlink" Target="http://feed.businesswire.com/rss/home/?rss=G1QFDERJXkJeGVtYXg==" TargetMode="External"/><Relationship Id="rId1694" Type="http://schemas.openxmlformats.org/officeDocument/2006/relationships/hyperlink" Target="http://articlefeeds.nasdaq.com/nasdaq/categories?category=International?fmt=xml" TargetMode="External"/><Relationship Id="rId717" Type="http://schemas.openxmlformats.org/officeDocument/2006/relationships/hyperlink" Target="https://feed.businesswire.com/rss/home/?rss=G1QFDERJXkJeGFNWVA==" TargetMode="External"/><Relationship Id="rId924" Type="http://schemas.openxmlformats.org/officeDocument/2006/relationships/hyperlink" Target="https://feed.businesswire.com/rss/home/?rss=G1QFDERJXkJeGVpYWw==" TargetMode="External"/><Relationship Id="rId1347" Type="http://schemas.openxmlformats.org/officeDocument/2006/relationships/hyperlink" Target="https://feed.businesswire.com/rss/home/?rss=G1QFDERJXkJeGVpSWw==" TargetMode="External"/><Relationship Id="rId1554" Type="http://schemas.openxmlformats.org/officeDocument/2006/relationships/hyperlink" Target="http://www.startribune.com/local/index.rss2" TargetMode="External"/><Relationship Id="rId1761" Type="http://schemas.openxmlformats.org/officeDocument/2006/relationships/hyperlink" Target="http://articlefeeds.nasdaq.com/nasdaq/authors?author=ian-wyatt?fmt=xml" TargetMode="External"/><Relationship Id="rId1999" Type="http://schemas.openxmlformats.org/officeDocument/2006/relationships/hyperlink" Target="http://feeds.washingtonpost.com/rss/rss_arts-post" TargetMode="External"/><Relationship Id="rId53" Type="http://schemas.openxmlformats.org/officeDocument/2006/relationships/hyperlink" Target="http://rssfeeds.usatoday.com/UsatodaycomCollegeMensBasketball-TopStories" TargetMode="External"/><Relationship Id="rId1207" Type="http://schemas.openxmlformats.org/officeDocument/2006/relationships/hyperlink" Target="https://feed.businesswire.com/rss/home/?rss=G1QFDERJXkJeGVtUXA==" TargetMode="External"/><Relationship Id="rId1414" Type="http://schemas.openxmlformats.org/officeDocument/2006/relationships/hyperlink" Target="http://www.joc.com/rssfeed/8973" TargetMode="External"/><Relationship Id="rId1621" Type="http://schemas.openxmlformats.org/officeDocument/2006/relationships/hyperlink" Target="http://rss.cnn.com/rss/money_technology.rss?fmt=xml" TargetMode="External"/><Relationship Id="rId1859" Type="http://schemas.openxmlformats.org/officeDocument/2006/relationships/hyperlink" Target="http://www.joc.com/rssfeed/8915" TargetMode="External"/><Relationship Id="rId1719" Type="http://schemas.openxmlformats.org/officeDocument/2006/relationships/hyperlink" Target="http://articlefeeds.nasdaq.com/nasdaq/categories?category=Insurance?fmt=xml" TargetMode="External"/><Relationship Id="rId1926" Type="http://schemas.openxmlformats.org/officeDocument/2006/relationships/hyperlink" Target="http://feeds.washingtonpost.com/rss/rss_acts-of-faith" TargetMode="External"/><Relationship Id="rId2090" Type="http://schemas.openxmlformats.org/officeDocument/2006/relationships/hyperlink" Target="http://feeds.reuters.com/Reuters/domesticNews?fmt=xml" TargetMode="External"/><Relationship Id="rId367" Type="http://schemas.openxmlformats.org/officeDocument/2006/relationships/hyperlink" Target="http://feeds2.feedburner.com/EconomyRss?fmt=xml" TargetMode="External"/><Relationship Id="rId574" Type="http://schemas.openxmlformats.org/officeDocument/2006/relationships/hyperlink" Target="https://feed.businesswire.com/rss/home/?rss=G1QFDERJXkJeGFNVXg==" TargetMode="External"/><Relationship Id="rId2048" Type="http://schemas.openxmlformats.org/officeDocument/2006/relationships/hyperlink" Target="http://feeds.reuters.com/reuters/companyNews?fmt=xml" TargetMode="External"/><Relationship Id="rId227" Type="http://schemas.openxmlformats.org/officeDocument/2006/relationships/hyperlink" Target="http://www.joc.com/rssfeed/8998" TargetMode="External"/><Relationship Id="rId781" Type="http://schemas.openxmlformats.org/officeDocument/2006/relationships/hyperlink" Target="https://feed.businesswire.com/rss/home/?rss=G1QFDERJXkJeGFNYXw==" TargetMode="External"/><Relationship Id="rId879" Type="http://schemas.openxmlformats.org/officeDocument/2006/relationships/hyperlink" Target="https://feed.businesswire.com/rss/home/?rss=G1QFDERJXkJeGFNUWA==" TargetMode="External"/><Relationship Id="rId434" Type="http://schemas.openxmlformats.org/officeDocument/2006/relationships/hyperlink" Target="https://feed.businesswire.com/rss/home/?rss=G1QFDERJXkJeGVpWXQ==" TargetMode="External"/><Relationship Id="rId641" Type="http://schemas.openxmlformats.org/officeDocument/2006/relationships/hyperlink" Target="https://feed.businesswire.com/rss/home/?rss=G1QFDERJXkJeGFNUVQ==" TargetMode="External"/><Relationship Id="rId739" Type="http://schemas.openxmlformats.org/officeDocument/2006/relationships/hyperlink" Target="https://feed.businesswire.com/rss/home/?rss=G1QFDERJXkJeGVtSXw==" TargetMode="External"/><Relationship Id="rId1064" Type="http://schemas.openxmlformats.org/officeDocument/2006/relationships/hyperlink" Target="https://feed.businesswire.com/rss/home/?rss=G1QFDERJXkJeGVpSXA==" TargetMode="External"/><Relationship Id="rId1271" Type="http://schemas.openxmlformats.org/officeDocument/2006/relationships/hyperlink" Target="https://feed.businesswire.com/rss/home/?rss=G1QFDERJXkJeGFNQWg==" TargetMode="External"/><Relationship Id="rId1369" Type="http://schemas.openxmlformats.org/officeDocument/2006/relationships/hyperlink" Target="http://www.joc.com/rssfeed/8891" TargetMode="External"/><Relationship Id="rId1576" Type="http://schemas.openxmlformats.org/officeDocument/2006/relationships/hyperlink" Target="http://www.startribune.com/variety/index.rss2" TargetMode="External"/><Relationship Id="rId501" Type="http://schemas.openxmlformats.org/officeDocument/2006/relationships/hyperlink" Target="https://feed.businesswire.com/rss/home/?rss=G1QFDERJXkJeGVtSVQ==" TargetMode="External"/><Relationship Id="rId946" Type="http://schemas.openxmlformats.org/officeDocument/2006/relationships/hyperlink" Target="https://feed.businesswire.com/rss/home/?rss=G1QFDERJXkJeGVtUXA==" TargetMode="External"/><Relationship Id="rId1131" Type="http://schemas.openxmlformats.org/officeDocument/2006/relationships/hyperlink" Target="https://feed.businesswire.com/rss/home/?rss=G1QFDERJXkJeGVpTVA==" TargetMode="External"/><Relationship Id="rId1229" Type="http://schemas.openxmlformats.org/officeDocument/2006/relationships/hyperlink" Target="http://feed.businesswire.com/rss/home/?rss=G1QFDERJXkJeGV1SXw==" TargetMode="External"/><Relationship Id="rId1783" Type="http://schemas.openxmlformats.org/officeDocument/2006/relationships/hyperlink" Target="http://www.joc.com/rssfeed/8879" TargetMode="External"/><Relationship Id="rId1990" Type="http://schemas.openxmlformats.org/officeDocument/2006/relationships/hyperlink" Target="http://feeds.washingtonpost.com/rss/rss_on-leadership" TargetMode="External"/><Relationship Id="rId75" Type="http://schemas.openxmlformats.org/officeDocument/2006/relationships/hyperlink" Target="http://www.joc.com/rssfeed/8903" TargetMode="External"/><Relationship Id="rId806" Type="http://schemas.openxmlformats.org/officeDocument/2006/relationships/hyperlink" Target="https://feed.businesswire.com/rss/home/?rss=G1QFDERJXkJeGFNTXg==" TargetMode="External"/><Relationship Id="rId1436" Type="http://schemas.openxmlformats.org/officeDocument/2006/relationships/hyperlink" Target="http://www.joc.com/rssfeed/10596" TargetMode="External"/><Relationship Id="rId1643" Type="http://schemas.openxmlformats.org/officeDocument/2006/relationships/hyperlink" Target="http://rss.cnn.com/rss/money_retirement.rss?fmt=xml" TargetMode="External"/><Relationship Id="rId1850" Type="http://schemas.openxmlformats.org/officeDocument/2006/relationships/hyperlink" Target="http://www.joc.com/rssfeed/8984" TargetMode="External"/><Relationship Id="rId1503" Type="http://schemas.openxmlformats.org/officeDocument/2006/relationships/hyperlink" Target="http://feed.businesswire.com/rss/home/?rss=G1QFDERJXkJeGVtYWw==" TargetMode="External"/><Relationship Id="rId1710" Type="http://schemas.openxmlformats.org/officeDocument/2006/relationships/hyperlink" Target="http://articlefeeds.nasdaq.com/nasdaq/categories?category=Banking+and+Loans?fmt=xml" TargetMode="External"/><Relationship Id="rId1948" Type="http://schemas.openxmlformats.org/officeDocument/2006/relationships/hyperlink" Target="http://feeds.washingtonpost.com/rss/rss_dc-sports-bog" TargetMode="External"/><Relationship Id="rId291" Type="http://schemas.openxmlformats.org/officeDocument/2006/relationships/hyperlink" Target="http://www.joc.com/rssfeed/8977" TargetMode="External"/><Relationship Id="rId1808" Type="http://schemas.openxmlformats.org/officeDocument/2006/relationships/hyperlink" Target="http://www.joc.com/rssfeed/8914" TargetMode="External"/><Relationship Id="rId151" Type="http://schemas.openxmlformats.org/officeDocument/2006/relationships/hyperlink" Target="http://www.joc.com/rssfeed/8891" TargetMode="External"/><Relationship Id="rId389" Type="http://schemas.openxmlformats.org/officeDocument/2006/relationships/hyperlink" Target="https://feed.businesswire.com/rss/home/?rss=G1QFDERJXkJeGVpUWw==" TargetMode="External"/><Relationship Id="rId596" Type="http://schemas.openxmlformats.org/officeDocument/2006/relationships/hyperlink" Target="https://feed.businesswire.com/rss/home/?rss=G1QFDERJXkJeGFNVVA==" TargetMode="External"/><Relationship Id="rId249" Type="http://schemas.openxmlformats.org/officeDocument/2006/relationships/hyperlink" Target="https://www.huffingtonpost.com/section/politics/feed" TargetMode="External"/><Relationship Id="rId456" Type="http://schemas.openxmlformats.org/officeDocument/2006/relationships/hyperlink" Target="https://feed.businesswire.com/rss/home/?rss=G1QFDERJXkJeGVpWWw==" TargetMode="External"/><Relationship Id="rId663" Type="http://schemas.openxmlformats.org/officeDocument/2006/relationships/hyperlink" Target="https://feed.businesswire.com/rss/home/?rss=G1QFDERJXkJeGVpXXg==" TargetMode="External"/><Relationship Id="rId870" Type="http://schemas.openxmlformats.org/officeDocument/2006/relationships/hyperlink" Target="https://feed.businesswire.com/rss/home/?rss=G1QFDERJXkJeGVpTVA==" TargetMode="External"/><Relationship Id="rId1086" Type="http://schemas.openxmlformats.org/officeDocument/2006/relationships/hyperlink" Target="https://feed.businesswire.com/rss/home/?rss=G1QFDERJXkJeGVpSWw==" TargetMode="External"/><Relationship Id="rId1293" Type="http://schemas.openxmlformats.org/officeDocument/2006/relationships/hyperlink" Target="http://feed.businesswire.com/bwapps/syndication/rss/latinowire/?rss=G1QFDERJXkJfEVxWXw==" TargetMode="External"/><Relationship Id="rId109" Type="http://schemas.openxmlformats.org/officeDocument/2006/relationships/hyperlink" Target="http://rssfeeds.usatoday.com/UsatodaycomMoney-TopStories" TargetMode="External"/><Relationship Id="rId316" Type="http://schemas.openxmlformats.org/officeDocument/2006/relationships/hyperlink" Target="https://www.huffingtonpost.com/section/women/feed" TargetMode="External"/><Relationship Id="rId523" Type="http://schemas.openxmlformats.org/officeDocument/2006/relationships/hyperlink" Target="http://articlefeeds.nasdaq.com/nasdaq/categories?category=Insurance?fmt=xml" TargetMode="External"/><Relationship Id="rId968" Type="http://schemas.openxmlformats.org/officeDocument/2006/relationships/hyperlink" Target="https://feed.businesswire.com/rss/home/?rss=G1QFDERJXkJeGVtUWg==" TargetMode="External"/><Relationship Id="rId1153" Type="http://schemas.openxmlformats.org/officeDocument/2006/relationships/hyperlink" Target="https://feed.businesswire.com/rss/home/?rss=G1QFDERJXkJeGVtQWg==" TargetMode="External"/><Relationship Id="rId1598" Type="http://schemas.openxmlformats.org/officeDocument/2006/relationships/hyperlink" Target="http://rss.cnn.com/rss/money_news_companies.rss?fmt=xml" TargetMode="External"/><Relationship Id="rId97" Type="http://schemas.openxmlformats.org/officeDocument/2006/relationships/hyperlink" Target="http://rssfeeds.usatoday.com/UsatodaycomMusic-TopStories" TargetMode="External"/><Relationship Id="rId730" Type="http://schemas.openxmlformats.org/officeDocument/2006/relationships/hyperlink" Target="https://feed.businesswire.com/rss/home/?rss=G1QFDERJXkJeGFNZXQ==" TargetMode="External"/><Relationship Id="rId828" Type="http://schemas.openxmlformats.org/officeDocument/2006/relationships/hyperlink" Target="https://feed.businesswire.com/rss/home/?rss=G1QFDERJXkJeGVpQWQ==" TargetMode="External"/><Relationship Id="rId1013" Type="http://schemas.openxmlformats.org/officeDocument/2006/relationships/hyperlink" Target="https://feed.businesswire.com/rss/home/?rss=G1QFDERJXkJeGFNQVA==" TargetMode="External"/><Relationship Id="rId1360" Type="http://schemas.openxmlformats.org/officeDocument/2006/relationships/hyperlink" Target="http://www.joc.com/rssfeed/8930" TargetMode="External"/><Relationship Id="rId1458" Type="http://schemas.openxmlformats.org/officeDocument/2006/relationships/hyperlink" Target="http://www.joc.com/rssfeed/10597" TargetMode="External"/><Relationship Id="rId1665" Type="http://schemas.openxmlformats.org/officeDocument/2006/relationships/hyperlink" Target="http://www.wsj.com/xml/rss/3_7014.xml" TargetMode="External"/><Relationship Id="rId1872" Type="http://schemas.openxmlformats.org/officeDocument/2006/relationships/hyperlink" Target="http://feeds.washingtonpost.com/rss/rss_powerpost" TargetMode="External"/><Relationship Id="rId1220" Type="http://schemas.openxmlformats.org/officeDocument/2006/relationships/hyperlink" Target="http://feed.businesswire.com/rss/home/?rss=G1QFDERJXkJeEF5XWw==" TargetMode="External"/><Relationship Id="rId1318" Type="http://schemas.openxmlformats.org/officeDocument/2006/relationships/hyperlink" Target="http://feed.businesswire.com/rss/home/?rss=G1QFDERJXkJeEFtRWw==" TargetMode="External"/><Relationship Id="rId1525" Type="http://schemas.openxmlformats.org/officeDocument/2006/relationships/hyperlink" Target="http://www.joc.com/rssfeed/10601" TargetMode="External"/><Relationship Id="rId1732" Type="http://schemas.openxmlformats.org/officeDocument/2006/relationships/hyperlink" Target="http://articlefeeds.nasdaq.com/nasdaq/categories?category=Business?fmt=xml" TargetMode="External"/><Relationship Id="rId24" Type="http://schemas.openxmlformats.org/officeDocument/2006/relationships/hyperlink" Target="http://rssfeeds.usatoday.com/UsatodaycomNfl-TopStories" TargetMode="External"/><Relationship Id="rId173" Type="http://schemas.openxmlformats.org/officeDocument/2006/relationships/hyperlink" Target="https://www.huffingtonpost.com/section/comedy/feed" TargetMode="External"/><Relationship Id="rId380" Type="http://schemas.openxmlformats.org/officeDocument/2006/relationships/hyperlink" Target="https://feed.businesswire.com/rss/home/?rss=G1QFDERJXkJeGVpUWQ==" TargetMode="External"/><Relationship Id="rId2061" Type="http://schemas.openxmlformats.org/officeDocument/2006/relationships/hyperlink" Target="http://feeds.reuters.com/reuters/lifestyle?fmt=xml" TargetMode="External"/><Relationship Id="rId240" Type="http://schemas.openxmlformats.org/officeDocument/2006/relationships/hyperlink" Target="https://www.huffingtonpost.com/section/opinion/feed" TargetMode="External"/><Relationship Id="rId478" Type="http://schemas.openxmlformats.org/officeDocument/2006/relationships/hyperlink" Target="https://feed.businesswire.com/rss/home/?rss=G1QFDERJXkJeGVtSXw==" TargetMode="External"/><Relationship Id="rId685" Type="http://schemas.openxmlformats.org/officeDocument/2006/relationships/hyperlink" Target="https://feed.businesswire.com/rss/home/?rss=G1QFDERJXkJeGFNWXQ==" TargetMode="External"/><Relationship Id="rId892" Type="http://schemas.openxmlformats.org/officeDocument/2006/relationships/hyperlink" Target="https://feed.businesswire.com/rss/home/?rss=G1QFDERJXkJcGVlWWQ==" TargetMode="External"/><Relationship Id="rId100" Type="http://schemas.openxmlformats.org/officeDocument/2006/relationships/hyperlink" Target="http://rssfeeds.usatoday.com/UsatodaycomTelevision-TopStories" TargetMode="External"/><Relationship Id="rId338" Type="http://schemas.openxmlformats.org/officeDocument/2006/relationships/hyperlink" Target="https://feed.businesswire.com/rss/home/?rss=G1QFDERJXkJeGFJYWw==" TargetMode="External"/><Relationship Id="rId545" Type="http://schemas.openxmlformats.org/officeDocument/2006/relationships/hyperlink" Target="https://feed.businesswire.com/rss/home/?rss=G1QFDERJXkJeEFpQXw==" TargetMode="External"/><Relationship Id="rId752" Type="http://schemas.openxmlformats.org/officeDocument/2006/relationships/hyperlink" Target="https://feed.businesswire.com/rss/home/?rss=G1QFDERJXkJeGFNZWg==" TargetMode="External"/><Relationship Id="rId1175" Type="http://schemas.openxmlformats.org/officeDocument/2006/relationships/hyperlink" Target="https://feed.businesswire.com/rss/home/?rss=G1QFDERJXkJeGVpYXg==" TargetMode="External"/><Relationship Id="rId1382" Type="http://schemas.openxmlformats.org/officeDocument/2006/relationships/hyperlink" Target="http://www.joc.com/rssfeed/8909" TargetMode="External"/><Relationship Id="rId2019" Type="http://schemas.openxmlformats.org/officeDocument/2006/relationships/hyperlink" Target="https://www.fool.com/a/feeds/foolwatch?format=rss2&amp;id=foolwatch&amp;apikey=foolwatch-feed" TargetMode="External"/><Relationship Id="rId405" Type="http://schemas.openxmlformats.org/officeDocument/2006/relationships/hyperlink" Target="https://feed.businesswire.com/rss/home/?rss=G1QFDERJXkJeGVpXWQ==" TargetMode="External"/><Relationship Id="rId612" Type="http://schemas.openxmlformats.org/officeDocument/2006/relationships/hyperlink" Target="https://feed.businesswire.com/rss/home/?rss=G1QFDERJXkJeGFNUWQ==" TargetMode="External"/><Relationship Id="rId1035" Type="http://schemas.openxmlformats.org/officeDocument/2006/relationships/hyperlink" Target="https://feed.businesswire.com/rss/home/?rss=G1QFDERJXkJeGFNYXQ==" TargetMode="External"/><Relationship Id="rId1242" Type="http://schemas.openxmlformats.org/officeDocument/2006/relationships/hyperlink" Target="http://feed.businesswire.com/rss/home/?rss=G1QFDERJXkJeGVtYWw==" TargetMode="External"/><Relationship Id="rId1687" Type="http://schemas.openxmlformats.org/officeDocument/2006/relationships/hyperlink" Target="http://articlefeeds.nasdaq.com/nasdaq/categories?category=Forex+and+Currencies?fmt=xml" TargetMode="External"/><Relationship Id="rId1894" Type="http://schemas.openxmlformats.org/officeDocument/2006/relationships/hyperlink" Target="http://feeds.washingtonpost.com/rss/rss_book-party" TargetMode="External"/><Relationship Id="rId917" Type="http://schemas.openxmlformats.org/officeDocument/2006/relationships/hyperlink" Target="https://feed.businesswire.com/rss/home/?rss=G1QFDERJXkJeGVpYWQ==" TargetMode="External"/><Relationship Id="rId1102" Type="http://schemas.openxmlformats.org/officeDocument/2006/relationships/hyperlink" Target="https://feed.businesswire.com/rss/home/?rss=G1QFDERJXkJeGVpVXQ==" TargetMode="External"/><Relationship Id="rId1547" Type="http://schemas.openxmlformats.org/officeDocument/2006/relationships/hyperlink" Target="http://feed.businesswire.com/rss/home/?rss=G1QFDERJXkJeEF9YXQ==" TargetMode="External"/><Relationship Id="rId1754" Type="http://schemas.openxmlformats.org/officeDocument/2006/relationships/hyperlink" Target="http://articlefeeds.nasdaq.com/nasdaq/authors?author=bill-cara?fmt=xml" TargetMode="External"/><Relationship Id="rId1961" Type="http://schemas.openxmlformats.org/officeDocument/2006/relationships/hyperlink" Target="http://feeds.washingtonpost.com/rss/rss_capitals-insider" TargetMode="External"/><Relationship Id="rId46" Type="http://schemas.openxmlformats.org/officeDocument/2006/relationships/hyperlink" Target="http://rssfeeds.usatoday.com/topfantasy" TargetMode="External"/><Relationship Id="rId1407" Type="http://schemas.openxmlformats.org/officeDocument/2006/relationships/hyperlink" Target="https://feed.businesswire.com/rss/home/?rss=G1QFDERJXkJeEFpQVQ==" TargetMode="External"/><Relationship Id="rId1614" Type="http://schemas.openxmlformats.org/officeDocument/2006/relationships/hyperlink" Target="http://rss.cnn.com/rss/money_media.rss?fmt=xml" TargetMode="External"/><Relationship Id="rId1821" Type="http://schemas.openxmlformats.org/officeDocument/2006/relationships/hyperlink" Target="http://www.joc.com/rssfeed/8981" TargetMode="External"/><Relationship Id="rId195" Type="http://schemas.openxmlformats.org/officeDocument/2006/relationships/hyperlink" Target="http://www.joc.com/rssfeed/8973" TargetMode="External"/><Relationship Id="rId1919" Type="http://schemas.openxmlformats.org/officeDocument/2006/relationships/hyperlink" Target="http://feeds.washingtonpost.com/rss/rss_the-watch" TargetMode="External"/><Relationship Id="rId2083" Type="http://schemas.openxmlformats.org/officeDocument/2006/relationships/hyperlink" Target="http://feeds.reuters.com/reuters/technologyNews?fmt=xml" TargetMode="External"/><Relationship Id="rId262" Type="http://schemas.openxmlformats.org/officeDocument/2006/relationships/hyperlink" Target="https://www.huffingtonpost.com/section/relationships/feed" TargetMode="External"/><Relationship Id="rId567" Type="http://schemas.openxmlformats.org/officeDocument/2006/relationships/hyperlink" Target="http://articlefeeds.nasdaq.com/nasdaq/authors?author=steven-hansen?fmt=xml" TargetMode="External"/><Relationship Id="rId1197" Type="http://schemas.openxmlformats.org/officeDocument/2006/relationships/hyperlink" Target="https://feed.businesswire.com/rss/home/?rss=G1QFDERJXkJdEVhZXw==" TargetMode="External"/><Relationship Id="rId122" Type="http://schemas.openxmlformats.org/officeDocument/2006/relationships/hyperlink" Target="http://rssfeeds.usatoday.com/UsatodaycomTech-PersonalTalk" TargetMode="External"/><Relationship Id="rId774" Type="http://schemas.openxmlformats.org/officeDocument/2006/relationships/hyperlink" Target="https://feed.businesswire.com/rss/home/?rss=G1QFDERJXkJeGFNYXQ==" TargetMode="External"/><Relationship Id="rId981" Type="http://schemas.openxmlformats.org/officeDocument/2006/relationships/hyperlink" Target="https://feed.businesswire.com/rss/home/?rss=G1QFDERJXkJeGVtXXQ==" TargetMode="External"/><Relationship Id="rId1057" Type="http://schemas.openxmlformats.org/officeDocument/2006/relationships/hyperlink" Target="https://feed.businesswire.com/rss/home/?rss=G1QFDERJXkJeGVpTVQ==" TargetMode="External"/><Relationship Id="rId2010" Type="http://schemas.openxmlformats.org/officeDocument/2006/relationships/hyperlink" Target="http://feeds.washingtonpost.com/rss/entertainment" TargetMode="External"/><Relationship Id="rId427" Type="http://schemas.openxmlformats.org/officeDocument/2006/relationships/hyperlink" Target="http://feeds.bizjournals.com/industry_12?fmt=xml" TargetMode="External"/><Relationship Id="rId634" Type="http://schemas.openxmlformats.org/officeDocument/2006/relationships/hyperlink" Target="https://feed.businesswire.com/rss/home/?rss=G1QFDERJXkJeEVlZWA==" TargetMode="External"/><Relationship Id="rId841" Type="http://schemas.openxmlformats.org/officeDocument/2006/relationships/hyperlink" Target="https://feed.businesswire.com/rss/home/?rss=G1QFDERJXkJeGVpQVQ==" TargetMode="External"/><Relationship Id="rId1264" Type="http://schemas.openxmlformats.org/officeDocument/2006/relationships/hyperlink" Target="http://feed.businesswire.com/rss/home/?rss=G1QFDERJXkJeGVtWWQ==" TargetMode="External"/><Relationship Id="rId1471" Type="http://schemas.openxmlformats.org/officeDocument/2006/relationships/hyperlink" Target="http://feed.businesswire.com/rss/home/?rss=G1QFDERJXkJeGVtVVQ==" TargetMode="External"/><Relationship Id="rId1569" Type="http://schemas.openxmlformats.org/officeDocument/2006/relationships/hyperlink" Target="http://www.startribune.com/opinion/index.rss2" TargetMode="External"/><Relationship Id="rId2108" Type="http://schemas.openxmlformats.org/officeDocument/2006/relationships/hyperlink" Target="http://feeds.reuters.com/reuters/sportsNews?fmt=x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legraph.co.uk/finance/personalfinance/insurance/buildingsandcontent/rss" TargetMode="External"/><Relationship Id="rId671" Type="http://schemas.openxmlformats.org/officeDocument/2006/relationships/hyperlink" Target="https://www.telegraph.co.uk/finance/personalfinance/insurance/pet/rss" TargetMode="External"/><Relationship Id="rId769" Type="http://schemas.openxmlformats.org/officeDocument/2006/relationships/hyperlink" Target="https://www.telegraph.co.uk/finance/newsbysector/epic/seg/rss" TargetMode="External"/><Relationship Id="rId21" Type="http://schemas.openxmlformats.org/officeDocument/2006/relationships/hyperlink" Target="https://www.telegraph.co.uk/finance/newsbysector/epic/adm/rss" TargetMode="External"/><Relationship Id="rId324" Type="http://schemas.openxmlformats.org/officeDocument/2006/relationships/hyperlink" Target="https://www.telegraph.co.uk/finance/newsbysector/epic/fxpo/rss" TargetMode="External"/><Relationship Id="rId531" Type="http://schemas.openxmlformats.org/officeDocument/2006/relationships/hyperlink" Target="https://www.telegraph.co.uk/finance/comment/kamal-ahmed/rss" TargetMode="External"/><Relationship Id="rId629" Type="http://schemas.openxmlformats.org/officeDocument/2006/relationships/hyperlink" Target="https://www.telegraph.co.uk/finance/newsbysector/epic/mtu/rss" TargetMode="External"/><Relationship Id="rId170" Type="http://schemas.openxmlformats.org/officeDocument/2006/relationships/hyperlink" Target="https://www.telegraph.co.uk/finance/newsbysector/epic/cne/rss" TargetMode="External"/><Relationship Id="rId836" Type="http://schemas.openxmlformats.org/officeDocument/2006/relationships/hyperlink" Target="https://www.telegraph.co.uk/finance/newsbysector/epic/smp/rss" TargetMode="External"/><Relationship Id="rId268" Type="http://schemas.openxmlformats.org/officeDocument/2006/relationships/hyperlink" Target="https://www.telegraph.co.uk/finance/newsbysector/epic/dlar/rss" TargetMode="External"/><Relationship Id="rId475" Type="http://schemas.openxmlformats.org/officeDocument/2006/relationships/hyperlink" Target="https://www.telegraph.co.uk/finance/newsbysector/epic/ipt/rss" TargetMode="External"/><Relationship Id="rId682" Type="http://schemas.openxmlformats.org/officeDocument/2006/relationships/hyperlink" Target="https://www.telegraph.co.uk/finance/property/advice/propertymarket/rss" TargetMode="External"/><Relationship Id="rId903" Type="http://schemas.openxmlformats.org/officeDocument/2006/relationships/hyperlink" Target="https://www.telegraph.co.uk/finance/newsbysector/epic/vin/rss" TargetMode="External"/><Relationship Id="rId32" Type="http://schemas.openxmlformats.org/officeDocument/2006/relationships/hyperlink" Target="https://www.telegraph.co.uk/finance/newsbysector/epic/aldot/rss" TargetMode="External"/><Relationship Id="rId128" Type="http://schemas.openxmlformats.org/officeDocument/2006/relationships/hyperlink" Target="https://www.telegraph.co.uk/finance/newsbysector/epic/bnkr/rss" TargetMode="External"/><Relationship Id="rId335" Type="http://schemas.openxmlformats.org/officeDocument/2006/relationships/hyperlink" Target="https://www.telegraph.co.uk/finance/newsbysector/epic/fsj/rss" TargetMode="External"/><Relationship Id="rId542" Type="http://schemas.openxmlformats.org/officeDocument/2006/relationships/hyperlink" Target="https://www.telegraph.co.uk/finance/newsbysector/epic/lad/rss" TargetMode="External"/><Relationship Id="rId181" Type="http://schemas.openxmlformats.org/officeDocument/2006/relationships/hyperlink" Target="https://www.telegraph.co.uk/finance/newsbysector/epic/chu/rss" TargetMode="External"/><Relationship Id="rId402" Type="http://schemas.openxmlformats.org/officeDocument/2006/relationships/hyperlink" Target="https://www.telegraph.co.uk/finance/property/green/rss" TargetMode="External"/><Relationship Id="rId847" Type="http://schemas.openxmlformats.org/officeDocument/2006/relationships/hyperlink" Target="https://www.telegraph.co.uk/finance/newsbysector/epic/twdot/rss" TargetMode="External"/><Relationship Id="rId279" Type="http://schemas.openxmlformats.org/officeDocument/2006/relationships/hyperlink" Target="https://www.telegraph.co.uk/finance/yourbusiness/doctorbiz/rss" TargetMode="External"/><Relationship Id="rId486" Type="http://schemas.openxmlformats.org/officeDocument/2006/relationships/hyperlink" Target="https://www.telegraph.co.uk/finance/personalfinance/investing/insuranceisa/rss" TargetMode="External"/><Relationship Id="rId693" Type="http://schemas.openxmlformats.org/officeDocument/2006/relationships/hyperlink" Target="https://www.telegraph.co.uk/finance/newsbysector/epic/pay/rss" TargetMode="External"/><Relationship Id="rId707" Type="http://schemas.openxmlformats.org/officeDocument/2006/relationships/hyperlink" Target="https://www.telegraph.co.uk/finance/property/advice/rss" TargetMode="External"/><Relationship Id="rId914" Type="http://schemas.openxmlformats.org/officeDocument/2006/relationships/hyperlink" Target="https://www.telegraph.co.uk/finance/newsbysector/epic/jdw/rss" TargetMode="External"/><Relationship Id="rId43" Type="http://schemas.openxmlformats.org/officeDocument/2006/relationships/hyperlink" Target="https://www.telegraph.co.uk/finance/newsbysector/epic/aly/rss" TargetMode="External"/><Relationship Id="rId139" Type="http://schemas.openxmlformats.org/officeDocument/2006/relationships/hyperlink" Target="https://www.telegraph.co.uk/finance/newsbysector/epic/brci/rss" TargetMode="External"/><Relationship Id="rId346" Type="http://schemas.openxmlformats.org/officeDocument/2006/relationships/hyperlink" Target="https://www.telegraph.co.uk/finance/personalfinance/fameandfortune/rss" TargetMode="External"/><Relationship Id="rId553" Type="http://schemas.openxmlformats.org/officeDocument/2006/relationships/hyperlink" Target="https://www.telegraph.co.uk/finance/newsbysector/epic/lse/rss" TargetMode="External"/><Relationship Id="rId760" Type="http://schemas.openxmlformats.org/officeDocument/2006/relationships/hyperlink" Target="https://www.telegraph.co.uk/finance/newsbysector/epic/rsa/rss" TargetMode="External"/><Relationship Id="rId192" Type="http://schemas.openxmlformats.org/officeDocument/2006/relationships/hyperlink" Target="https://www.telegraph.co.uk/finance/newsbysector/epic/cob/rss" TargetMode="External"/><Relationship Id="rId206" Type="http://schemas.openxmlformats.org/officeDocument/2006/relationships/hyperlink" Target="https://www.telegraph.co.uk/finance/newsbysector/epic/csr/rss" TargetMode="External"/><Relationship Id="rId413" Type="http://schemas.openxmlformats.org/officeDocument/2006/relationships/hyperlink" Target="https://www.telegraph.co.uk/finance/newsbysector/epic/hhi/rss" TargetMode="External"/><Relationship Id="rId858" Type="http://schemas.openxmlformats.org/officeDocument/2006/relationships/hyperlink" Target="https://www.telegraph.co.uk/finance/comment/tom-stevenson/rss" TargetMode="External"/><Relationship Id="rId497" Type="http://schemas.openxmlformats.org/officeDocument/2006/relationships/hyperlink" Target="https://www.telegraph.co.uk/finance/newsbysector/banksandfinance/investmenttrusts/rss" TargetMode="External"/><Relationship Id="rId620" Type="http://schemas.openxmlformats.org/officeDocument/2006/relationships/hyperlink" Target="https://www.telegraph.co.uk/finance/comment/michael-hayman/rss" TargetMode="External"/><Relationship Id="rId718" Type="http://schemas.openxmlformats.org/officeDocument/2006/relationships/hyperlink" Target="https://www.telegraph.co.uk/finance/markets/questor/rss" TargetMode="External"/><Relationship Id="rId925" Type="http://schemas.openxmlformats.org/officeDocument/2006/relationships/hyperlink" Target="https://www.telegraph.co.uk/finance/property/westcountry/rss" TargetMode="External"/><Relationship Id="rId357" Type="http://schemas.openxmlformats.org/officeDocument/2006/relationships/hyperlink" Target="https://www.telegraph.co.uk/finance/newsbysector/epic/fwp/rss" TargetMode="External"/><Relationship Id="rId54" Type="http://schemas.openxmlformats.org/officeDocument/2006/relationships/hyperlink" Target="https://www.telegraph.co.uk/finance/personalfinance/insurance/accident/rss" TargetMode="External"/><Relationship Id="rId217" Type="http://schemas.openxmlformats.org/officeDocument/2006/relationships/hyperlink" Target="https://www.telegraph.co.uk/finance/newsbysector/epic/cay/rss" TargetMode="External"/><Relationship Id="rId564" Type="http://schemas.openxmlformats.org/officeDocument/2006/relationships/hyperlink" Target="https://www.telegraph.co.uk/finance/libor-scandal/rss" TargetMode="External"/><Relationship Id="rId771" Type="http://schemas.openxmlformats.org/officeDocument/2006/relationships/hyperlink" Target="https://www.telegraph.co.uk/finance/newsbysector/epic/scin/rss" TargetMode="External"/><Relationship Id="rId869" Type="http://schemas.openxmlformats.org/officeDocument/2006/relationships/hyperlink" Target="https://www.telegraph.co.uk/finance/newsbysector/epic/tns/rss" TargetMode="External"/><Relationship Id="rId424" Type="http://schemas.openxmlformats.org/officeDocument/2006/relationships/hyperlink" Target="https://www.telegraph.co.uk/finance/jobs/hr-business-network/rss" TargetMode="External"/><Relationship Id="rId631" Type="http://schemas.openxmlformats.org/officeDocument/2006/relationships/hyperlink" Target="https://www.telegraph.co.uk/finance/newsbysector/epic/mrw/rss" TargetMode="External"/><Relationship Id="rId729" Type="http://schemas.openxmlformats.org/officeDocument/2006/relationships/hyperlink" Target="https://www.telegraph.co.uk/finance/newsbysector/epic/rto/rss" TargetMode="External"/><Relationship Id="rId270" Type="http://schemas.openxmlformats.org/officeDocument/2006/relationships/hyperlink" Target="https://www.telegraph.co.uk/finance/newsbysector/industry/defence/rss" TargetMode="External"/><Relationship Id="rId936" Type="http://schemas.openxmlformats.org/officeDocument/2006/relationships/hyperlink" Target="https://www.telegraph.co.uk/finance/newsbysector/epic/xch/rss" TargetMode="External"/><Relationship Id="rId65" Type="http://schemas.openxmlformats.org/officeDocument/2006/relationships/hyperlink" Target="https://www.telegraph.co.uk/finance/newsbysector/epic/aot/rss" TargetMode="External"/><Relationship Id="rId130" Type="http://schemas.openxmlformats.org/officeDocument/2006/relationships/hyperlink" Target="https://www.telegraph.co.uk/finance/newsbysector/epic/bag/rss" TargetMode="External"/><Relationship Id="rId368" Type="http://schemas.openxmlformats.org/officeDocument/2006/relationships/hyperlink" Target="https://www.telegraph.co.uk/finance/g20-summit/rss" TargetMode="External"/><Relationship Id="rId575" Type="http://schemas.openxmlformats.org/officeDocument/2006/relationships/hyperlink" Target="https://www.telegraph.co.uk/finance/businessclub/management-advice/rss" TargetMode="External"/><Relationship Id="rId782" Type="http://schemas.openxmlformats.org/officeDocument/2006/relationships/hyperlink" Target="https://www.telegraph.co.uk/finance/personalfinance/investing/sipps/rss" TargetMode="External"/><Relationship Id="rId228" Type="http://schemas.openxmlformats.org/officeDocument/2006/relationships/hyperlink" Target="https://www.telegraph.co.uk/finance/newsbysector/epic/cmae/rss" TargetMode="External"/><Relationship Id="rId435" Type="http://schemas.openxmlformats.org/officeDocument/2006/relationships/hyperlink" Target="https://www.telegraph.co.uk/finance/newsbysector/epic/hne/rss" TargetMode="External"/><Relationship Id="rId642" Type="http://schemas.openxmlformats.org/officeDocument/2006/relationships/hyperlink" Target="https://www.telegraph.co.uk/finance/personalfinance/new-year-money-makeover/rss" TargetMode="External"/><Relationship Id="rId281" Type="http://schemas.openxmlformats.org/officeDocument/2006/relationships/hyperlink" Target="https://www.telegraph.co.uk/finance/newsbysector/epic/drx/rss" TargetMode="External"/><Relationship Id="rId502" Type="http://schemas.openxmlformats.org/officeDocument/2006/relationships/hyperlink" Target="https://www.telegraph.co.uk/finance/jobs/james-caan/rss" TargetMode="External"/><Relationship Id="rId76" Type="http://schemas.openxmlformats.org/officeDocument/2006/relationships/hyperlink" Target="https://www.telegraph.co.uk/finance/newsbysector/epic/avv/rss" TargetMode="External"/><Relationship Id="rId141" Type="http://schemas.openxmlformats.org/officeDocument/2006/relationships/hyperlink" Target="https://www.telegraph.co.uk/finance/newsbysector/epic/brsc/rss" TargetMode="External"/><Relationship Id="rId379" Type="http://schemas.openxmlformats.org/officeDocument/2006/relationships/hyperlink" Target="https://www.telegraph.co.uk/finance/newsbysector/epic/gog/rss" TargetMode="External"/><Relationship Id="rId586" Type="http://schemas.openxmlformats.org/officeDocument/2006/relationships/hyperlink" Target="https://www.telegraph.co.uk/finance/newsbysector/epic/mro/rss" TargetMode="External"/><Relationship Id="rId793" Type="http://schemas.openxmlformats.org/officeDocument/2006/relationships/hyperlink" Target="https://www.telegraph.co.uk/finance/newsbysector/epic/ssl/rss" TargetMode="External"/><Relationship Id="rId807" Type="http://schemas.openxmlformats.org/officeDocument/2006/relationships/hyperlink" Target="https://www.telegraph.co.uk/finance/newsbysector/epic/sdp/rss" TargetMode="External"/><Relationship Id="rId7" Type="http://schemas.openxmlformats.org/officeDocument/2006/relationships/hyperlink" Target="https://www.telegraph.co.uk/finance/newsbysector/epic/qpe/rss" TargetMode="External"/><Relationship Id="rId239" Type="http://schemas.openxmlformats.org/officeDocument/2006/relationships/hyperlink" Target="https://www.telegraph.co.uk/finance/newsbysector/epic/cksn/rss" TargetMode="External"/><Relationship Id="rId446" Type="http://schemas.openxmlformats.org/officeDocument/2006/relationships/hyperlink" Target="https://www.telegraph.co.uk/finance/property/house-prices/rss" TargetMode="External"/><Relationship Id="rId653" Type="http://schemas.openxmlformats.org/officeDocument/2006/relationships/hyperlink" Target="https://www.telegraph.co.uk/finance/newsbysector/epic/nfds/rss" TargetMode="External"/><Relationship Id="rId292" Type="http://schemas.openxmlformats.org/officeDocument/2006/relationships/hyperlink" Target="https://www.telegraph.co.uk/finance/newsbysector/epic/ecm/rss" TargetMode="External"/><Relationship Id="rId306" Type="http://schemas.openxmlformats.org/officeDocument/2006/relationships/hyperlink" Target="https://www.telegraph.co.uk/finance/newsbysector/epic/edin/rss" TargetMode="External"/><Relationship Id="rId860" Type="http://schemas.openxmlformats.org/officeDocument/2006/relationships/hyperlink" Target="https://www.telegraph.co.uk/finance/newsbysector/epic/trg/rss" TargetMode="External"/><Relationship Id="rId87" Type="http://schemas.openxmlformats.org/officeDocument/2006/relationships/hyperlink" Target="https://www.telegraph.co.uk/finance/newsbysector/epic/bba/rss" TargetMode="External"/><Relationship Id="rId513" Type="http://schemas.openxmlformats.org/officeDocument/2006/relationships/hyperlink" Target="https://www.telegraph.co.uk/finance/newsbysector/epic/jfj/rss" TargetMode="External"/><Relationship Id="rId597" Type="http://schemas.openxmlformats.org/officeDocument/2006/relationships/hyperlink" Target="https://www.telegraph.co.uk/finance/newsbysector/epic/mnks/rss" TargetMode="External"/><Relationship Id="rId720" Type="http://schemas.openxmlformats.org/officeDocument/2006/relationships/hyperlink" Target="https://www.telegraph.co.uk/finance/newsbysector/epic/qed/rss" TargetMode="External"/><Relationship Id="rId818" Type="http://schemas.openxmlformats.org/officeDocument/2006/relationships/hyperlink" Target="https://www.telegraph.co.uk/finance/newsbysector/epic/svt/rss" TargetMode="External"/><Relationship Id="rId152" Type="http://schemas.openxmlformats.org/officeDocument/2006/relationships/hyperlink" Target="https://www.telegraph.co.uk/finance/newsbysector/epic/bset/rss" TargetMode="External"/><Relationship Id="rId457" Type="http://schemas.openxmlformats.org/officeDocument/2006/relationships/hyperlink" Target="https://www.telegraph.co.uk/finance/newsbysector/epic/igre/rss" TargetMode="External"/><Relationship Id="rId664" Type="http://schemas.openxmlformats.org/officeDocument/2006/relationships/hyperlink" Target="https://www.telegraph.co.uk/finance/newsbysector/epic/pag/rss" TargetMode="External"/><Relationship Id="rId871" Type="http://schemas.openxmlformats.org/officeDocument/2006/relationships/hyperlink" Target="https://www.telegraph.co.uk/finance/businessclub/business-club-video/technology-sector-videos/rss" TargetMode="External"/><Relationship Id="rId14" Type="http://schemas.openxmlformats.org/officeDocument/2006/relationships/hyperlink" Target="http://feeds.bizjournals.com/bizj_losangeles?fmt=xml" TargetMode="External"/><Relationship Id="rId317" Type="http://schemas.openxmlformats.org/officeDocument/2006/relationships/hyperlink" Target="https://www.telegraph.co.uk/finance/newsbysector/epic/enrc/rss" TargetMode="External"/><Relationship Id="rId524" Type="http://schemas.openxmlformats.org/officeDocument/2006/relationships/hyperlink" Target="https://www.telegraph.co.uk/finance/newsbysector/epic/jmc/rss" TargetMode="External"/><Relationship Id="rId731" Type="http://schemas.openxmlformats.org/officeDocument/2006/relationships/hyperlink" Target="https://www.telegraph.co.uk/finance/newsbysector/epic/rex/rss" TargetMode="External"/><Relationship Id="rId98" Type="http://schemas.openxmlformats.org/officeDocument/2006/relationships/hyperlink" Target="https://www.telegraph.co.uk/finance/newsbysector/epic/bmy/rss" TargetMode="External"/><Relationship Id="rId163" Type="http://schemas.openxmlformats.org/officeDocument/2006/relationships/hyperlink" Target="https://www.telegraph.co.uk/finance/financevideo/businessbullet/rss" TargetMode="External"/><Relationship Id="rId370" Type="http://schemas.openxmlformats.org/officeDocument/2006/relationships/hyperlink" Target="https://www.telegraph.co.uk/finance/newsbysector/epic/gmg/rss" TargetMode="External"/><Relationship Id="rId829" Type="http://schemas.openxmlformats.org/officeDocument/2006/relationships/hyperlink" Target="https://www.telegraph.co.uk/finance/personalfinance/special-reports/rss" TargetMode="External"/><Relationship Id="rId230" Type="http://schemas.openxmlformats.org/officeDocument/2006/relationships/hyperlink" Target="https://www.telegraph.co.uk/finance/newsbysector/epic/clst/rss" TargetMode="External"/><Relationship Id="rId468" Type="http://schemas.openxmlformats.org/officeDocument/2006/relationships/hyperlink" Target="https://www.telegraph.co.uk/finance/newsbysector/epic/ivi/rss" TargetMode="External"/><Relationship Id="rId675" Type="http://schemas.openxmlformats.org/officeDocument/2006/relationships/hyperlink" Target="https://www.telegraph.co.uk/finance/newsbysector/epic/pfd/rss" TargetMode="External"/><Relationship Id="rId882" Type="http://schemas.openxmlformats.org/officeDocument/2006/relationships/hyperlink" Target="https://www.telegraph.co.uk/finance/newsbysector/epic/tcsc/rss" TargetMode="External"/><Relationship Id="rId25" Type="http://schemas.openxmlformats.org/officeDocument/2006/relationships/hyperlink" Target="https://www.telegraph.co.uk/finance/middle-east-congress/agenda/rss" TargetMode="External"/><Relationship Id="rId328" Type="http://schemas.openxmlformats.org/officeDocument/2006/relationships/hyperlink" Target="https://www.telegraph.co.uk/finance/finance-headlines/rss" TargetMode="External"/><Relationship Id="rId535" Type="http://schemas.openxmlformats.org/officeDocument/2006/relationships/hyperlink" Target="https://www.telegraph.co.uk/finance/newsbysector/epic/kie/rss" TargetMode="External"/><Relationship Id="rId742" Type="http://schemas.openxmlformats.org/officeDocument/2006/relationships/hyperlink" Target="https://www.telegraph.co.uk/finance/newsbysector/epic/rat/rss" TargetMode="External"/><Relationship Id="rId174" Type="http://schemas.openxmlformats.org/officeDocument/2006/relationships/hyperlink" Target="https://www.telegraph.co.uk/finance/newsbysector/epic/clln/rss" TargetMode="External"/><Relationship Id="rId381" Type="http://schemas.openxmlformats.org/officeDocument/2006/relationships/hyperlink" Target="https://www.telegraph.co.uk/finance/newsbysector/epic/gsde/rss" TargetMode="External"/><Relationship Id="rId602" Type="http://schemas.openxmlformats.org/officeDocument/2006/relationships/hyperlink" Target="https://www.telegraph.co.uk/finance/personalfinance/insurance/motorinsurance/rss" TargetMode="External"/><Relationship Id="rId241" Type="http://schemas.openxmlformats.org/officeDocument/2006/relationships/hyperlink" Target="https://www.telegraph.co.uk/finance/newsbysector/epic/cwk/rss" TargetMode="External"/><Relationship Id="rId479" Type="http://schemas.openxmlformats.org/officeDocument/2006/relationships/hyperlink" Target="https://www.telegraph.co.uk/finance/newsbysector/epic/iem/rss" TargetMode="External"/><Relationship Id="rId686" Type="http://schemas.openxmlformats.org/officeDocument/2006/relationships/hyperlink" Target="https://www.telegraph.co.uk/finance/newsbysector/epic/pti/rss" TargetMode="External"/><Relationship Id="rId893" Type="http://schemas.openxmlformats.org/officeDocument/2006/relationships/hyperlink" Target="https://www.telegraph.co.uk/finance/newsbysector/epic/ulvr/rss" TargetMode="External"/><Relationship Id="rId907" Type="http://schemas.openxmlformats.org/officeDocument/2006/relationships/hyperlink" Target="https://www.telegraph.co.uk/finance/newsbysector/epic/vtg/rss" TargetMode="External"/><Relationship Id="rId36" Type="http://schemas.openxmlformats.org/officeDocument/2006/relationships/hyperlink" Target="https://www.telegraph.co.uk/finance/newsbysector/epic/aml/rss" TargetMode="External"/><Relationship Id="rId339" Type="http://schemas.openxmlformats.org/officeDocument/2006/relationships/hyperlink" Target="https://www.telegraph.co.uk/finance/markets/ftse100/rss" TargetMode="External"/><Relationship Id="rId546" Type="http://schemas.openxmlformats.org/officeDocument/2006/relationships/hyperlink" Target="https://www.telegraph.co.uk/finance/businessclub/business-club-video/legal-sector-videos/rss" TargetMode="External"/><Relationship Id="rId753" Type="http://schemas.openxmlformats.org/officeDocument/2006/relationships/hyperlink" Target="https://www.telegraph.co.uk/finance/newsbysector/epic/rcp/rss" TargetMode="External"/><Relationship Id="rId78" Type="http://schemas.openxmlformats.org/officeDocument/2006/relationships/hyperlink" Target="https://www.telegraph.co.uk/finance/newsbysector/epic/apt/rss" TargetMode="External"/><Relationship Id="rId101" Type="http://schemas.openxmlformats.org/officeDocument/2006/relationships/hyperlink" Target="https://www.telegraph.co.uk/finance/Boxing-Day-Sales/rss" TargetMode="External"/><Relationship Id="rId143" Type="http://schemas.openxmlformats.org/officeDocument/2006/relationships/hyperlink" Target="https://www.telegraph.co.uk/finance/newsbysector/epic/bbay/rss" TargetMode="External"/><Relationship Id="rId185" Type="http://schemas.openxmlformats.org/officeDocument/2006/relationships/hyperlink" Target="https://www.telegraph.co.uk/finance/newsbysector/epic/cine/rss" TargetMode="External"/><Relationship Id="rId350" Type="http://schemas.openxmlformats.org/officeDocument/2006/relationships/hyperlink" Target="https://www.telegraph.co.uk/finance/newsbysector/epic/fdsa/rss" TargetMode="External"/><Relationship Id="rId406" Type="http://schemas.openxmlformats.org/officeDocument/2006/relationships/hyperlink" Target="https://www.telegraph.co.uk/finance/newsbysector/epic/han/rss" TargetMode="External"/><Relationship Id="rId588" Type="http://schemas.openxmlformats.org/officeDocument/2006/relationships/hyperlink" Target="https://www.telegraph.co.uk/finance/newsbysector/epic/mrch/rss" TargetMode="External"/><Relationship Id="rId795" Type="http://schemas.openxmlformats.org/officeDocument/2006/relationships/hyperlink" Target="https://www.telegraph.co.uk/finance/newsbysector/epic/sgc/rss" TargetMode="External"/><Relationship Id="rId809" Type="http://schemas.openxmlformats.org/officeDocument/2006/relationships/hyperlink" Target="https://www.telegraph.co.uk/finance/newsbysector/epic/sdu/rss" TargetMode="External"/><Relationship Id="rId9" Type="http://schemas.openxmlformats.org/officeDocument/2006/relationships/hyperlink" Target="https://www.telegraph.co.uk/finance/newsbysector/epic/3in/rss" TargetMode="External"/><Relationship Id="rId210" Type="http://schemas.openxmlformats.org/officeDocument/2006/relationships/hyperlink" Target="https://www.telegraph.co.uk/finance/newsbysector/epic/cal/rss" TargetMode="External"/><Relationship Id="rId392" Type="http://schemas.openxmlformats.org/officeDocument/2006/relationships/hyperlink" Target="https://www.telegraph.co.uk/finance/newsbysector/epic/gkn/rss" TargetMode="External"/><Relationship Id="rId448" Type="http://schemas.openxmlformats.org/officeDocument/2006/relationships/hyperlink" Target="https://www.telegraph.co.uk/finance/jobs/hr-news/rss" TargetMode="External"/><Relationship Id="rId613" Type="http://schemas.openxmlformats.org/officeDocument/2006/relationships/hyperlink" Target="https://www.telegraph.co.uk/finance/newsbysector/epic/mcp/rss" TargetMode="External"/><Relationship Id="rId655" Type="http://schemas.openxmlformats.org/officeDocument/2006/relationships/hyperlink" Target="https://www.telegraph.co.uk/finance/newsbysector/epic/nva/rss" TargetMode="External"/><Relationship Id="rId697" Type="http://schemas.openxmlformats.org/officeDocument/2006/relationships/hyperlink" Target="https://www.telegraph.co.uk/finance/newsbysector/epic/psn/rss" TargetMode="External"/><Relationship Id="rId820" Type="http://schemas.openxmlformats.org/officeDocument/2006/relationships/hyperlink" Target="https://www.telegraph.co.uk/finance/personalfinance/investing/shares/rss" TargetMode="External"/><Relationship Id="rId862" Type="http://schemas.openxmlformats.org/officeDocument/2006/relationships/hyperlink" Target="https://www.telegraph.co.uk/finance/yourbusiness/uk-trade-investment/rss" TargetMode="External"/><Relationship Id="rId918" Type="http://schemas.openxmlformats.org/officeDocument/2006/relationships/hyperlink" Target="https://www.telegraph.co.uk/finance/newsbysector/epic/wtan/rss" TargetMode="External"/><Relationship Id="rId252" Type="http://schemas.openxmlformats.org/officeDocument/2006/relationships/hyperlink" Target="https://www.telegraph.co.uk/finance/newsbysector/epic/dca/rss" TargetMode="External"/><Relationship Id="rId294" Type="http://schemas.openxmlformats.org/officeDocument/2006/relationships/hyperlink" Target="https://www.telegraph.co.uk/finance/newsbysector/epic/blz/rss" TargetMode="External"/><Relationship Id="rId308" Type="http://schemas.openxmlformats.org/officeDocument/2006/relationships/hyperlink" Target="https://www.telegraph.co.uk/finance/comment/edmundconway/rss" TargetMode="External"/><Relationship Id="rId515" Type="http://schemas.openxmlformats.org/officeDocument/2006/relationships/hyperlink" Target="https://www.telegraph.co.uk/finance/newsbysector/epic/jmi/rss" TargetMode="External"/><Relationship Id="rId722" Type="http://schemas.openxmlformats.org/officeDocument/2006/relationships/hyperlink" Target="https://www.telegraph.co.uk/finance/rate-swap-scandal/rss" TargetMode="External"/><Relationship Id="rId47" Type="http://schemas.openxmlformats.org/officeDocument/2006/relationships/hyperlink" Target="https://www.telegraph.co.uk/finance/autumn-statement/rss" TargetMode="External"/><Relationship Id="rId89" Type="http://schemas.openxmlformats.org/officeDocument/2006/relationships/hyperlink" Target="https://www.telegraph.co.uk/finance/newsbysector/epic/bkg/rss" TargetMode="External"/><Relationship Id="rId112" Type="http://schemas.openxmlformats.org/officeDocument/2006/relationships/hyperlink" Target="https://www.telegraph.co.uk/finance/newsbysector/epic/bwng/rss" TargetMode="External"/><Relationship Id="rId154" Type="http://schemas.openxmlformats.org/officeDocument/2006/relationships/hyperlink" Target="https://www.telegraph.co.uk/finance/businessclub/people/british_library/rss" TargetMode="External"/><Relationship Id="rId361" Type="http://schemas.openxmlformats.org/officeDocument/2006/relationships/hyperlink" Target="https://www.telegraph.co.uk/finance/newsbysector/epic/fit/rss" TargetMode="External"/><Relationship Id="rId557" Type="http://schemas.openxmlformats.org/officeDocument/2006/relationships/hyperlink" Target="https://www.telegraph.co.uk/finance/newsbysector/epic/lmr/rss" TargetMode="External"/><Relationship Id="rId599" Type="http://schemas.openxmlformats.org/officeDocument/2006/relationships/hyperlink" Target="https://www.telegraph.co.uk/finance/newsbysector/epic/mgns/rss" TargetMode="External"/><Relationship Id="rId764" Type="http://schemas.openxmlformats.org/officeDocument/2006/relationships/hyperlink" Target="https://www.telegraph.co.uk/finance/newsbysector/epic/svs/rss" TargetMode="External"/><Relationship Id="rId196" Type="http://schemas.openxmlformats.org/officeDocument/2006/relationships/hyperlink" Target="https://www.telegraph.co.uk/finance/personalfinance/money-saving-tips/compare-current-accounts/rss" TargetMode="External"/><Relationship Id="rId417" Type="http://schemas.openxmlformats.org/officeDocument/2006/relationships/hyperlink" Target="https://www.telegraph.co.uk/finance/newsbysector/epic/hils/rss" TargetMode="External"/><Relationship Id="rId459" Type="http://schemas.openxmlformats.org/officeDocument/2006/relationships/hyperlink" Target="https://www.telegraph.co.uk/finance/jobs/inside-hr/rss" TargetMode="External"/><Relationship Id="rId624" Type="http://schemas.openxmlformats.org/officeDocument/2006/relationships/hyperlink" Target="https://www.telegraph.co.uk/finance/newsbysector/industry/mining/rss" TargetMode="External"/><Relationship Id="rId666" Type="http://schemas.openxmlformats.org/officeDocument/2006/relationships/hyperlink" Target="https://www.telegraph.co.uk/finance/newsbysector/epic/pson/rss" TargetMode="External"/><Relationship Id="rId831" Type="http://schemas.openxmlformats.org/officeDocument/2006/relationships/hyperlink" Target="https://www.telegraph.co.uk/finance/newsbysector/epic/spx/rss" TargetMode="External"/><Relationship Id="rId873" Type="http://schemas.openxmlformats.org/officeDocument/2006/relationships/hyperlink" Target="https://www.telegraph.co.uk/finance/newsbysector/mediatechnologyandtelecoms/telecoms/rss" TargetMode="External"/><Relationship Id="rId16" Type="http://schemas.openxmlformats.org/officeDocument/2006/relationships/hyperlink" Target="https://feed.businesswire.com/rss/home/?rss=G1QFDERJXkJeEVlZXw==" TargetMode="External"/><Relationship Id="rId221" Type="http://schemas.openxmlformats.org/officeDocument/2006/relationships/hyperlink" Target="https://www.telegraph.co.uk/finance/recession/china-economic-slowdown/rss" TargetMode="External"/><Relationship Id="rId263" Type="http://schemas.openxmlformats.org/officeDocument/2006/relationships/hyperlink" Target="https://www.telegraph.co.uk/finance/jobs/duncan-bannatyne/rss" TargetMode="External"/><Relationship Id="rId319" Type="http://schemas.openxmlformats.org/officeDocument/2006/relationships/hyperlink" Target="https://www.telegraph.co.uk/finance/newsbysector/epic/expn/rss" TargetMode="External"/><Relationship Id="rId470" Type="http://schemas.openxmlformats.org/officeDocument/2006/relationships/hyperlink" Target="https://www.telegraph.co.uk/finance/investor/investing-news/rss" TargetMode="External"/><Relationship Id="rId526" Type="http://schemas.openxmlformats.org/officeDocument/2006/relationships/hyperlink" Target="https://www.telegraph.co.uk/finance/newsbysector/epic/jetg/rss" TargetMode="External"/><Relationship Id="rId929" Type="http://schemas.openxmlformats.org/officeDocument/2006/relationships/hyperlink" Target="https://www.telegraph.co.uk/finance/newsbysector/epic/win/rss" TargetMode="External"/><Relationship Id="rId58" Type="http://schemas.openxmlformats.org/officeDocument/2006/relationships/hyperlink" Target="https://www.telegraph.co.uk/finance/newsbysector/epic/agk/rss" TargetMode="External"/><Relationship Id="rId123" Type="http://schemas.openxmlformats.org/officeDocument/2006/relationships/hyperlink" Target="https://www.telegraph.co.uk/finance/yourbusiness/business-thinking/rss" TargetMode="External"/><Relationship Id="rId330" Type="http://schemas.openxmlformats.org/officeDocument/2006/relationships/hyperlink" Target="https://www.telegraph.co.uk/finance/businessclub/business-club-video/finance-sector-videos/rss" TargetMode="External"/><Relationship Id="rId568" Type="http://schemas.openxmlformats.org/officeDocument/2006/relationships/hyperlink" Target="https://www.telegraph.co.uk/finance/london-olympics-business/rss" TargetMode="External"/><Relationship Id="rId733" Type="http://schemas.openxmlformats.org/officeDocument/2006/relationships/hyperlink" Target="https://www.telegraph.co.uk/finance/newsbysector/epic/rio/rss" TargetMode="External"/><Relationship Id="rId775" Type="http://schemas.openxmlformats.org/officeDocument/2006/relationships/hyperlink" Target="https://www.telegraph.co.uk/finance/newsbysector/epic/sepu/rss" TargetMode="External"/><Relationship Id="rId940" Type="http://schemas.openxmlformats.org/officeDocument/2006/relationships/hyperlink" Target="https://www.telegraph.co.uk/finance/newsbysector/epic/yulc/rss" TargetMode="External"/><Relationship Id="rId165" Type="http://schemas.openxmlformats.org/officeDocument/2006/relationships/hyperlink" Target="https://www.telegraph.co.uk/finance/businesslatestnews/rss" TargetMode="External"/><Relationship Id="rId372" Type="http://schemas.openxmlformats.org/officeDocument/2006/relationships/hyperlink" Target="https://www.telegraph.co.uk/finance/newsbysector/epic/gir/rss" TargetMode="External"/><Relationship Id="rId428" Type="http://schemas.openxmlformats.org/officeDocument/2006/relationships/hyperlink" Target="https://www.telegraph.co.uk/finance/newsbysector/epic/hlma/rss" TargetMode="External"/><Relationship Id="rId635" Type="http://schemas.openxmlformats.org/officeDocument/2006/relationships/hyperlink" Target="https://www.telegraph.co.uk/finance/newsbysector/epic/mklw/rss" TargetMode="External"/><Relationship Id="rId677" Type="http://schemas.openxmlformats.org/officeDocument/2006/relationships/hyperlink" Target="https://www.telegraph.co.uk/finance/newsbysector/banksandfinance/privateequity/rss" TargetMode="External"/><Relationship Id="rId800" Type="http://schemas.openxmlformats.org/officeDocument/2006/relationships/hyperlink" Target="https://www.telegraph.co.uk/finance/newsbysector/epic/spgh/rss" TargetMode="External"/><Relationship Id="rId842" Type="http://schemas.openxmlformats.org/officeDocument/2006/relationships/hyperlink" Target="https://www.telegraph.co.uk/finance/newsbysector/supportservices/rss" TargetMode="External"/><Relationship Id="rId232" Type="http://schemas.openxmlformats.org/officeDocument/2006/relationships/hyperlink" Target="https://www.telegraph.co.uk/finance/commodities/rss" TargetMode="External"/><Relationship Id="rId274" Type="http://schemas.openxmlformats.org/officeDocument/2006/relationships/hyperlink" Target="https://www.telegraph.co.uk/finance/newsbysector/epic/dasl/rss" TargetMode="External"/><Relationship Id="rId481" Type="http://schemas.openxmlformats.org/officeDocument/2006/relationships/hyperlink" Target="https://www.telegraph.co.uk/finance/personalfinance/insurance/incomeprotection/rss" TargetMode="External"/><Relationship Id="rId702" Type="http://schemas.openxmlformats.org/officeDocument/2006/relationships/hyperlink" Target="https://www.telegraph.co.uk/finance/newsbysector/epic/pfl/rss" TargetMode="External"/><Relationship Id="rId884" Type="http://schemas.openxmlformats.org/officeDocument/2006/relationships/hyperlink" Target="https://www.telegraph.co.uk/finance/comment/tracycorrigan/rss" TargetMode="External"/><Relationship Id="rId27" Type="http://schemas.openxmlformats.org/officeDocument/2006/relationships/hyperlink" Target="http://feeds.washingtonpost.com/rss/politics" TargetMode="External"/><Relationship Id="rId69" Type="http://schemas.openxmlformats.org/officeDocument/2006/relationships/hyperlink" Target="https://www.telegraph.co.uk/finance/newsbysector/epic/are/rss" TargetMode="External"/><Relationship Id="rId134" Type="http://schemas.openxmlformats.org/officeDocument/2006/relationships/hyperlink" Target="https://www.telegraph.co.uk/finance/financetopics/bernard-madoff/rss" TargetMode="External"/><Relationship Id="rId537" Type="http://schemas.openxmlformats.org/officeDocument/2006/relationships/hyperlink" Target="https://www.telegraph.co.uk/finance/newsbysector/epic/kaz/rss" TargetMode="External"/><Relationship Id="rId579" Type="http://schemas.openxmlformats.org/officeDocument/2006/relationships/hyperlink" Target="https://www.telegraph.co.uk/finance/businessclub/business-club-video/marketing-and-communications-se/rss" TargetMode="External"/><Relationship Id="rId744" Type="http://schemas.openxmlformats.org/officeDocument/2006/relationships/hyperlink" Target="https://www.telegraph.co.uk/finance/recession/rss" TargetMode="External"/><Relationship Id="rId786" Type="http://schemas.openxmlformats.org/officeDocument/2006/relationships/hyperlink" Target="https://www.telegraph.co.uk/finance/newsbysector/epic/sia/rss" TargetMode="External"/><Relationship Id="rId80" Type="http://schemas.openxmlformats.org/officeDocument/2006/relationships/hyperlink" Target="https://www.telegraph.co.uk/finance/newsbysector/epic/bbpp/rss" TargetMode="External"/><Relationship Id="rId176" Type="http://schemas.openxmlformats.org/officeDocument/2006/relationships/hyperlink" Target="https://www.telegraph.co.uk/finance/newsbysector/epic/cgs/rss" TargetMode="External"/><Relationship Id="rId341" Type="http://schemas.openxmlformats.org/officeDocument/2006/relationships/hyperlink" Target="https://www.telegraph.co.uk/finance/newsbysector/epic/ftseallshare/rss" TargetMode="External"/><Relationship Id="rId383" Type="http://schemas.openxmlformats.org/officeDocument/2006/relationships/hyperlink" Target="https://www.telegraph.co.uk/finance/newsbysector/epic/gri/rss" TargetMode="External"/><Relationship Id="rId439" Type="http://schemas.openxmlformats.org/officeDocument/2006/relationships/hyperlink" Target="https://www.telegraph.co.uk/finance/newsbysector/epic/hgt/rss" TargetMode="External"/><Relationship Id="rId590" Type="http://schemas.openxmlformats.org/officeDocument/2006/relationships/hyperlink" Target="https://www.telegraph.co.uk/finance/newsbysector/epic/mcro/rss" TargetMode="External"/><Relationship Id="rId604" Type="http://schemas.openxmlformats.org/officeDocument/2006/relationships/hyperlink" Target="https://www.telegraph.co.uk/finance/newsbysector/epic/mut/rss" TargetMode="External"/><Relationship Id="rId646" Type="http://schemas.openxmlformats.org/officeDocument/2006/relationships/hyperlink" Target="https://www.telegraph.co.uk/finance/businessclub/business-club-video/not-for-profit-sector-videos/rss" TargetMode="External"/><Relationship Id="rId811" Type="http://schemas.openxmlformats.org/officeDocument/2006/relationships/hyperlink" Target="https://www.telegraph.co.uk/finance/newsbysector/epic/swg/rss" TargetMode="External"/><Relationship Id="rId201" Type="http://schemas.openxmlformats.org/officeDocument/2006/relationships/hyperlink" Target="https://www.telegraph.co.uk/finance/personalfinance/insurance/contents/rss" TargetMode="External"/><Relationship Id="rId243" Type="http://schemas.openxmlformats.org/officeDocument/2006/relationships/hyperlink" Target="https://www.telegraph.co.uk/finance/newsbysector/epic/crda/rss" TargetMode="External"/><Relationship Id="rId285" Type="http://schemas.openxmlformats.org/officeDocument/2006/relationships/hyperlink" Target="https://www.telegraph.co.uk/finance/newsbysector/epic/e2v/rss" TargetMode="External"/><Relationship Id="rId450" Type="http://schemas.openxmlformats.org/officeDocument/2006/relationships/hyperlink" Target="https://www.telegraph.co.uk/finance/newsbysector/epic/hnt/rss" TargetMode="External"/><Relationship Id="rId506" Type="http://schemas.openxmlformats.org/officeDocument/2006/relationships/hyperlink" Target="https://www.telegraph.co.uk/finance/newsbysector/epic/jkx/rss" TargetMode="External"/><Relationship Id="rId688" Type="http://schemas.openxmlformats.org/officeDocument/2006/relationships/hyperlink" Target="https://www.telegraph.co.uk/finance/newsbysector/epic/pub/rss" TargetMode="External"/><Relationship Id="rId853" Type="http://schemas.openxmlformats.org/officeDocument/2006/relationships/hyperlink" Target="https://www.telegraph.co.uk/finance/newsbysector/epic/tsco/rss" TargetMode="External"/><Relationship Id="rId895" Type="http://schemas.openxmlformats.org/officeDocument/2006/relationships/hyperlink" Target="https://www.telegraph.co.uk/finance/newsbysector/epic/uudot/rss" TargetMode="External"/><Relationship Id="rId909" Type="http://schemas.openxmlformats.org/officeDocument/2006/relationships/hyperlink" Target="https://www.telegraph.co.uk/finance/newsbysector/epic/vpc/rss" TargetMode="External"/><Relationship Id="rId38" Type="http://schemas.openxmlformats.org/officeDocument/2006/relationships/hyperlink" Target="https://www.telegraph.co.uk/finance/newsbysector/epic/aep/rss" TargetMode="External"/><Relationship Id="rId103" Type="http://schemas.openxmlformats.org/officeDocument/2006/relationships/hyperlink" Target="https://www.telegraph.co.uk/finance/newsbysector/epic/bms/rss" TargetMode="External"/><Relationship Id="rId310" Type="http://schemas.openxmlformats.org/officeDocument/2006/relationships/hyperlink" Target="https://www.telegraph.co.uk/finance/newsbysector/mediatechnologyandtelecoms/electronics/rss" TargetMode="External"/><Relationship Id="rId492" Type="http://schemas.openxmlformats.org/officeDocument/2006/relationships/hyperlink" Target="https://www.telegraph.co.uk/finance/newsbysector/epic/isys/rss" TargetMode="External"/><Relationship Id="rId548" Type="http://schemas.openxmlformats.org/officeDocument/2006/relationships/hyperlink" Target="https://www.telegraph.co.uk/finance/newsbysector/epic/lii/rss" TargetMode="External"/><Relationship Id="rId713" Type="http://schemas.openxmlformats.org/officeDocument/2006/relationships/hyperlink" Target="https://www.telegraph.co.uk/finance/newsbysector/epic/psk/rss" TargetMode="External"/><Relationship Id="rId755" Type="http://schemas.openxmlformats.org/officeDocument/2006/relationships/hyperlink" Target="https://www.telegraph.co.uk/finance/comment/rogerbootle/rss" TargetMode="External"/><Relationship Id="rId797" Type="http://schemas.openxmlformats.org/officeDocument/2006/relationships/hyperlink" Target="https://www.telegraph.co.uk/finance/newsbysector/epic/sep/rss" TargetMode="External"/><Relationship Id="rId920" Type="http://schemas.openxmlformats.org/officeDocument/2006/relationships/hyperlink" Target="https://www.telegraph.co.uk/finance/newsbysector/epic/wgdot/rss" TargetMode="External"/><Relationship Id="rId91" Type="http://schemas.openxmlformats.org/officeDocument/2006/relationships/hyperlink" Target="https://www.telegraph.co.uk/finance/newsbysector/epic/bgdot/rss" TargetMode="External"/><Relationship Id="rId145" Type="http://schemas.openxmlformats.org/officeDocument/2006/relationships/hyperlink" Target="https://www.telegraph.co.uk/finance/newsbysector/epic/bvs/rss" TargetMode="External"/><Relationship Id="rId187" Type="http://schemas.openxmlformats.org/officeDocument/2006/relationships/hyperlink" Target="https://www.telegraph.co.uk/finance/newsbysector/epic/cyn/rss" TargetMode="External"/><Relationship Id="rId352" Type="http://schemas.openxmlformats.org/officeDocument/2006/relationships/hyperlink" Target="https://www.telegraph.co.uk/finance/picture-galleries/rss" TargetMode="External"/><Relationship Id="rId394" Type="http://schemas.openxmlformats.org/officeDocument/2006/relationships/hyperlink" Target="https://www.telegraph.co.uk/finance/newsbysector/epic/glen/rss" TargetMode="External"/><Relationship Id="rId408" Type="http://schemas.openxmlformats.org/officeDocument/2006/relationships/hyperlink" Target="https://www.telegraph.co.uk/finance/newsbysector/epic/hdu/rss" TargetMode="External"/><Relationship Id="rId615" Type="http://schemas.openxmlformats.org/officeDocument/2006/relationships/hyperlink" Target="https://www.telegraph.co.uk/finance/newsbysector/epic/mcks/rss" TargetMode="External"/><Relationship Id="rId822" Type="http://schemas.openxmlformats.org/officeDocument/2006/relationships/hyperlink" Target="https://www.telegraph.co.uk/finance/newsbysector/epic/sgr/rss" TargetMode="External"/><Relationship Id="rId212" Type="http://schemas.openxmlformats.org/officeDocument/2006/relationships/hyperlink" Target="https://www.telegraph.co.uk/finance/newsbysector/epic/ccl/rss" TargetMode="External"/><Relationship Id="rId254" Type="http://schemas.openxmlformats.org/officeDocument/2006/relationships/hyperlink" Target="https://www.telegraph.co.uk/finance/newsbysector/epic/dase/rss" TargetMode="External"/><Relationship Id="rId657" Type="http://schemas.openxmlformats.org/officeDocument/2006/relationships/hyperlink" Target="https://www.telegraph.co.uk/finance/newsbysector/epic/oml/rss" TargetMode="External"/><Relationship Id="rId699" Type="http://schemas.openxmlformats.org/officeDocument/2006/relationships/hyperlink" Target="https://www.telegraph.co.uk/finance/newsbysector/epic/pfc/rss" TargetMode="External"/><Relationship Id="rId864" Type="http://schemas.openxmlformats.org/officeDocument/2006/relationships/hyperlink" Target="https://www.telegraph.co.uk/finance/newsbysector/epic/trb/rss" TargetMode="External"/><Relationship Id="rId49" Type="http://schemas.openxmlformats.org/officeDocument/2006/relationships/hyperlink" Target="https://www.telegraph.co.uk/finance/newsbysector/mediatechnologyandtelecoms/media/awards-for-telegraph/rss" TargetMode="External"/><Relationship Id="rId114" Type="http://schemas.openxmlformats.org/officeDocument/2006/relationships/hyperlink" Target="https://www.telegraph.co.uk/finance/newsbysector/epic/bgc/rss" TargetMode="External"/><Relationship Id="rId296" Type="http://schemas.openxmlformats.org/officeDocument/2006/relationships/hyperlink" Target="https://www.telegraph.co.uk/finance/newsbysector/industry/engineering/rss" TargetMode="External"/><Relationship Id="rId461" Type="http://schemas.openxmlformats.org/officeDocument/2006/relationships/hyperlink" Target="https://www.telegraph.co.uk/finance/newsbysector/epic/itl/rss" TargetMode="External"/><Relationship Id="rId517" Type="http://schemas.openxmlformats.org/officeDocument/2006/relationships/hyperlink" Target="https://www.telegraph.co.uk/finance/comment/james-quinn/rss" TargetMode="External"/><Relationship Id="rId559" Type="http://schemas.openxmlformats.org/officeDocument/2006/relationships/hyperlink" Target="https://www.telegraph.co.uk/finance/newsbysector/epic/ltc/rss" TargetMode="External"/><Relationship Id="rId724" Type="http://schemas.openxmlformats.org/officeDocument/2006/relationships/hyperlink" Target="https://www.telegraph.co.uk/finance/newsbysector/epic/reo/rss" TargetMode="External"/><Relationship Id="rId766" Type="http://schemas.openxmlformats.org/officeDocument/2006/relationships/hyperlink" Target="https://www.telegraph.co.uk/finance/newsbysector/epic/scf/rss" TargetMode="External"/><Relationship Id="rId931" Type="http://schemas.openxmlformats.org/officeDocument/2006/relationships/hyperlink" Target="https://www.telegraph.co.uk/finance/newsbysector/epic/wos/rss" TargetMode="External"/><Relationship Id="rId60" Type="http://schemas.openxmlformats.org/officeDocument/2006/relationships/hyperlink" Target="https://www.telegraph.co.uk/finance/alex/wonderful-crisis/rss" TargetMode="External"/><Relationship Id="rId156" Type="http://schemas.openxmlformats.org/officeDocument/2006/relationships/hyperlink" Target="https://www.telegraph.co.uk/finance/newsbysector/epic/bxtn/rss" TargetMode="External"/><Relationship Id="rId198" Type="http://schemas.openxmlformats.org/officeDocument/2006/relationships/hyperlink" Target="https://www.telegraph.co.uk/finance/newsbysector/epic/ccc/rss" TargetMode="External"/><Relationship Id="rId321" Type="http://schemas.openxmlformats.org/officeDocument/2006/relationships/hyperlink" Target="https://www.telegraph.co.uk/finance/newsbysector/epic/fcpt/rss" TargetMode="External"/><Relationship Id="rId363" Type="http://schemas.openxmlformats.org/officeDocument/2006/relationships/hyperlink" Target="https://www.telegraph.co.uk/finance/newsbysector/epic/ftse100/rss" TargetMode="External"/><Relationship Id="rId419" Type="http://schemas.openxmlformats.org/officeDocument/2006/relationships/hyperlink" Target="https://www.telegraph.co.uk/finance/newsbysector/epic/hoc/rss" TargetMode="External"/><Relationship Id="rId570" Type="http://schemas.openxmlformats.org/officeDocument/2006/relationships/hyperlink" Target="https://www.telegraph.co.uk/finance/newsbysector/epic/look/rss" TargetMode="External"/><Relationship Id="rId626" Type="http://schemas.openxmlformats.org/officeDocument/2006/relationships/hyperlink" Target="https://www.telegraph.co.uk/finance/newsbysector/epic/mto/rss" TargetMode="External"/><Relationship Id="rId223" Type="http://schemas.openxmlformats.org/officeDocument/2006/relationships/hyperlink" Target="https://www.telegraph.co.uk/finance/property/cities/rss" TargetMode="External"/><Relationship Id="rId430" Type="http://schemas.openxmlformats.org/officeDocument/2006/relationships/hyperlink" Target="https://www.telegraph.co.uk/finance/newsbysector/epic/hana/rss" TargetMode="External"/><Relationship Id="rId668" Type="http://schemas.openxmlformats.org/officeDocument/2006/relationships/hyperlink" Target="https://www.telegraph.co.uk/finance/businessclub/people/rss" TargetMode="External"/><Relationship Id="rId833" Type="http://schemas.openxmlformats.org/officeDocument/2006/relationships/hyperlink" Target="https://www.telegraph.co.uk/finance/newsbysector/epic/spo/rss" TargetMode="External"/><Relationship Id="rId875" Type="http://schemas.openxmlformats.org/officeDocument/2006/relationships/hyperlink" Target="https://www.telegraph.co.uk/finance/newsbysector/epic/tem/rss" TargetMode="External"/><Relationship Id="rId18" Type="http://schemas.openxmlformats.org/officeDocument/2006/relationships/hyperlink" Target="http://articlefeeds.nasdaq.com/nasdaq/categories?category=Basics?fmt=xml" TargetMode="External"/><Relationship Id="rId265" Type="http://schemas.openxmlformats.org/officeDocument/2006/relationships/hyperlink" Target="https://www.telegraph.co.uk/finance/newsbysector/epic/dmgt/rss" TargetMode="External"/><Relationship Id="rId472" Type="http://schemas.openxmlformats.org/officeDocument/2006/relationships/hyperlink" Target="https://www.telegraph.co.uk/finance/newsbysector/epic/iere/rss" TargetMode="External"/><Relationship Id="rId528" Type="http://schemas.openxmlformats.org/officeDocument/2006/relationships/hyperlink" Target="https://www.telegraph.co.uk/finance/newsbysector/epic/jmf/rss" TargetMode="External"/><Relationship Id="rId735" Type="http://schemas.openxmlformats.org/officeDocument/2006/relationships/hyperlink" Target="https://www.telegraph.co.uk/finance/newsbysector/epic/rwd/rss" TargetMode="External"/><Relationship Id="rId900" Type="http://schemas.openxmlformats.org/officeDocument/2006/relationships/hyperlink" Target="https://www.telegraph.co.uk/finance/newsbysector/epic/uniq/rss" TargetMode="External"/><Relationship Id="rId942" Type="http://schemas.openxmlformats.org/officeDocument/2006/relationships/hyperlink" Target="https://www.telegraph.co.uk/finance/financevideo/yourbusinessvideo/rss" TargetMode="External"/><Relationship Id="rId125" Type="http://schemas.openxmlformats.org/officeDocument/2006/relationships/hyperlink" Target="https://www.telegraph.co.uk/finance/newsbysector/epic/bab/rss" TargetMode="External"/><Relationship Id="rId167" Type="http://schemas.openxmlformats.org/officeDocument/2006/relationships/hyperlink" Target="https://www.telegraph.co.uk/finance/yourbusiness/businesstechnology/rss" TargetMode="External"/><Relationship Id="rId332" Type="http://schemas.openxmlformats.org/officeDocument/2006/relationships/hyperlink" Target="https://www.telegraph.co.uk/finance/financialcrisis/rss" TargetMode="External"/><Relationship Id="rId374" Type="http://schemas.openxmlformats.org/officeDocument/2006/relationships/hyperlink" Target="https://www.telegraph.co.uk/finance/economics/gilts/rss" TargetMode="External"/><Relationship Id="rId581" Type="http://schemas.openxmlformats.org/officeDocument/2006/relationships/hyperlink" Target="https://www.telegraph.co.uk/finance/newsbysector/epic/mars/rss" TargetMode="External"/><Relationship Id="rId777" Type="http://schemas.openxmlformats.org/officeDocument/2006/relationships/hyperlink" Target="https://www.telegraph.co.uk/finance/newsbysector/epic/shb/rss" TargetMode="External"/><Relationship Id="rId71" Type="http://schemas.openxmlformats.org/officeDocument/2006/relationships/hyperlink" Target="https://www.telegraph.co.uk/finance/newsbysector/epic/ari/rss" TargetMode="External"/><Relationship Id="rId234" Type="http://schemas.openxmlformats.org/officeDocument/2006/relationships/hyperlink" Target="https://www.telegraph.co.uk/finance/personalfinance/borrowing/compare-loans/rss" TargetMode="External"/><Relationship Id="rId637" Type="http://schemas.openxmlformats.org/officeDocument/2006/relationships/hyperlink" Target="https://www.telegraph.co.uk/finance/property/mypropertynightmare/rss" TargetMode="External"/><Relationship Id="rId679" Type="http://schemas.openxmlformats.org/officeDocument/2006/relationships/hyperlink" Target="https://www.telegraph.co.uk/finance/property/rss" TargetMode="External"/><Relationship Id="rId802" Type="http://schemas.openxmlformats.org/officeDocument/2006/relationships/hyperlink" Target="https://www.telegraph.co.uk/finance/newsbysector/epic/svu/rss" TargetMode="External"/><Relationship Id="rId844" Type="http://schemas.openxmlformats.org/officeDocument/2006/relationships/hyperlink" Target="https://www.telegraph.co.uk/finance/newsbysector/epic/talv/rss" TargetMode="External"/><Relationship Id="rId886" Type="http://schemas.openxmlformats.org/officeDocument/2006/relationships/hyperlink" Target="https://www.telegraph.co.uk/finance/newsbysector/epic/tpk/rss" TargetMode="External"/><Relationship Id="rId2" Type="http://schemas.openxmlformats.org/officeDocument/2006/relationships/hyperlink" Target="https://finance-commerce.com/feed/" TargetMode="External"/><Relationship Id="rId29" Type="http://schemas.openxmlformats.org/officeDocument/2006/relationships/hyperlink" Target="http://www.startribune.com/rss/?sf=1&amp;s=/" TargetMode="External"/><Relationship Id="rId276" Type="http://schemas.openxmlformats.org/officeDocument/2006/relationships/hyperlink" Target="https://www.telegraph.co.uk/finance/newsbysector/mediatechnologyandtelecoms/digital-media/rss" TargetMode="External"/><Relationship Id="rId441" Type="http://schemas.openxmlformats.org/officeDocument/2006/relationships/hyperlink" Target="https://www.telegraph.co.uk/finance/newsbysector/epic/hfg/rss" TargetMode="External"/><Relationship Id="rId483" Type="http://schemas.openxmlformats.org/officeDocument/2006/relationships/hyperlink" Target="https://www.telegraph.co.uk/finance/newsbysector/epic/iret/rss" TargetMode="External"/><Relationship Id="rId539" Type="http://schemas.openxmlformats.org/officeDocument/2006/relationships/hyperlink" Target="https://www.telegraph.co.uk/finance/newsbysector/epic/kesa/rss" TargetMode="External"/><Relationship Id="rId690" Type="http://schemas.openxmlformats.org/officeDocument/2006/relationships/hyperlink" Target="https://www.telegraph.co.uk/finance/newsbysector/epic/pac/rss" TargetMode="External"/><Relationship Id="rId704" Type="http://schemas.openxmlformats.org/officeDocument/2006/relationships/hyperlink" Target="https://www.telegraph.co.uk/finance/newsbysector/epic/pcit/rss" TargetMode="External"/><Relationship Id="rId746" Type="http://schemas.openxmlformats.org/officeDocument/2006/relationships/hyperlink" Target="https://www.telegraph.co.uk/finance/newsbysector/epic/rgu/rss" TargetMode="External"/><Relationship Id="rId911" Type="http://schemas.openxmlformats.org/officeDocument/2006/relationships/hyperlink" Target="https://www.telegraph.co.uk/finance/newsbysector/epic/vpdot/rss" TargetMode="External"/><Relationship Id="rId40" Type="http://schemas.openxmlformats.org/officeDocument/2006/relationships/hyperlink" Target="https://www.telegraph.co.uk/finance/newsbysector/epic/aqp/rss" TargetMode="External"/><Relationship Id="rId136" Type="http://schemas.openxmlformats.org/officeDocument/2006/relationships/hyperlink" Target="https://www.telegraph.co.uk/finance/newsbysector/epic/bhme/rss" TargetMode="External"/><Relationship Id="rId178" Type="http://schemas.openxmlformats.org/officeDocument/2006/relationships/hyperlink" Target="https://www.telegraph.co.uk/finance/newsbysector/epic/crnd/rss" TargetMode="External"/><Relationship Id="rId301" Type="http://schemas.openxmlformats.org/officeDocument/2006/relationships/hyperlink" Target="https://www.telegraph.co.uk/finance/personalfinance/expat-money/rss" TargetMode="External"/><Relationship Id="rId343" Type="http://schemas.openxmlformats.org/officeDocument/2006/relationships/hyperlink" Target="https://www.telegraph.co.uk/finance/personalfinance/investing/funds/rss" TargetMode="External"/><Relationship Id="rId550" Type="http://schemas.openxmlformats.org/officeDocument/2006/relationships/hyperlink" Target="https://www.telegraph.co.uk/finance/newsbysector/epic/lloy/rss" TargetMode="External"/><Relationship Id="rId788" Type="http://schemas.openxmlformats.org/officeDocument/2006/relationships/hyperlink" Target="https://www.telegraph.co.uk/finance/personalfinance/insurance/specialrisks/rss" TargetMode="External"/><Relationship Id="rId82" Type="http://schemas.openxmlformats.org/officeDocument/2006/relationships/hyperlink" Target="https://www.telegraph.co.uk/finance/newsbysector/epic/bby/rss" TargetMode="External"/><Relationship Id="rId203" Type="http://schemas.openxmlformats.org/officeDocument/2006/relationships/hyperlink" Target="https://www.telegraph.co.uk/finance/property/counties-of-britain/rss" TargetMode="External"/><Relationship Id="rId385" Type="http://schemas.openxmlformats.org/officeDocument/2006/relationships/hyperlink" Target="https://www.telegraph.co.uk/finance/newsbysector/epic/gnk/rss" TargetMode="External"/><Relationship Id="rId592" Type="http://schemas.openxmlformats.org/officeDocument/2006/relationships/hyperlink" Target="https://www.telegraph.co.uk/finance/newsbysector/epic/mnr/rss" TargetMode="External"/><Relationship Id="rId606" Type="http://schemas.openxmlformats.org/officeDocument/2006/relationships/hyperlink" Target="https://www.telegraph.co.uk/finance/newsbysector/epic/emg/rss" TargetMode="External"/><Relationship Id="rId648" Type="http://schemas.openxmlformats.org/officeDocument/2006/relationships/hyperlink" Target="https://www.telegraph.co.uk/finance/newsbysector/epic/ngdot/rss" TargetMode="External"/><Relationship Id="rId813" Type="http://schemas.openxmlformats.org/officeDocument/2006/relationships/hyperlink" Target="https://www.telegraph.co.uk/finance/newsbysector/epic/smt/rss" TargetMode="External"/><Relationship Id="rId855" Type="http://schemas.openxmlformats.org/officeDocument/2006/relationships/hyperlink" Target="https://www.telegraph.co.uk/finance/think-tank/rss" TargetMode="External"/><Relationship Id="rId245" Type="http://schemas.openxmlformats.org/officeDocument/2006/relationships/hyperlink" Target="https://www.telegraph.co.uk/finance/newsbysector/epic/djan/rss" TargetMode="External"/><Relationship Id="rId287" Type="http://schemas.openxmlformats.org/officeDocument/2006/relationships/hyperlink" Target="https://www.telegraph.co.uk/finance/newsbysector/epic/ezj/rss" TargetMode="External"/><Relationship Id="rId410" Type="http://schemas.openxmlformats.org/officeDocument/2006/relationships/hyperlink" Target="https://www.telegraph.co.uk/finance/newsbysector/epic/head/rss" TargetMode="External"/><Relationship Id="rId452" Type="http://schemas.openxmlformats.org/officeDocument/2006/relationships/hyperlink" Target="https://www.telegraph.co.uk/finance/newsbysector/epic/igg/rss" TargetMode="External"/><Relationship Id="rId494" Type="http://schemas.openxmlformats.org/officeDocument/2006/relationships/hyperlink" Target="https://www.telegraph.co.uk/finance/newsbysector/epic/ipu/rss" TargetMode="External"/><Relationship Id="rId508" Type="http://schemas.openxmlformats.org/officeDocument/2006/relationships/hyperlink" Target="https://www.telegraph.co.uk/finance/newsbysector/epic/jpr/rss" TargetMode="External"/><Relationship Id="rId715" Type="http://schemas.openxmlformats.org/officeDocument/2006/relationships/hyperlink" Target="https://www.telegraph.co.uk/finance/newsbysector/epic/pon/rss" TargetMode="External"/><Relationship Id="rId897" Type="http://schemas.openxmlformats.org/officeDocument/2006/relationships/hyperlink" Target="https://www.telegraph.co.uk/finance/newsbysector/epic/ukcm/rss" TargetMode="External"/><Relationship Id="rId922" Type="http://schemas.openxmlformats.org/officeDocument/2006/relationships/hyperlink" Target="https://www.telegraph.co.uk/finance/world-of-ceos/rss" TargetMode="External"/><Relationship Id="rId105" Type="http://schemas.openxmlformats.org/officeDocument/2006/relationships/hyperlink" Target="https://www.telegraph.co.uk/finance/yourbusiness/bribery-act/rss" TargetMode="External"/><Relationship Id="rId147" Type="http://schemas.openxmlformats.org/officeDocument/2006/relationships/hyperlink" Target="https://www.telegraph.co.uk/finance/newsbysector/epic/bbdot/rss" TargetMode="External"/><Relationship Id="rId312" Type="http://schemas.openxmlformats.org/officeDocument/2006/relationships/hyperlink" Target="https://www.telegraph.co.uk/finance/newsbysector/epic/een/rss" TargetMode="External"/><Relationship Id="rId354" Type="http://schemas.openxmlformats.org/officeDocument/2006/relationships/hyperlink" Target="https://www.telegraph.co.uk/finance/financetopics/rss" TargetMode="External"/><Relationship Id="rId757" Type="http://schemas.openxmlformats.org/officeDocument/2006/relationships/hyperlink" Target="https://www.telegraph.co.uk/finance/newsbysector/epic/rbs/rss" TargetMode="External"/><Relationship Id="rId799" Type="http://schemas.openxmlformats.org/officeDocument/2006/relationships/hyperlink" Target="https://www.telegraph.co.uk/finance/newsbysector/epic/sthr/rss" TargetMode="External"/><Relationship Id="rId51" Type="http://schemas.openxmlformats.org/officeDocument/2006/relationships/hyperlink" Target="https://www.telegraph.co.uk/finance/newsbysector/epic/aas/rss" TargetMode="External"/><Relationship Id="rId93" Type="http://schemas.openxmlformats.org/officeDocument/2006/relationships/hyperlink" Target="https://www.telegraph.co.uk/finance/newsbysector/epic/byg/rss" TargetMode="External"/><Relationship Id="rId189" Type="http://schemas.openxmlformats.org/officeDocument/2006/relationships/hyperlink" Target="https://www.telegraph.co.uk/finance/newsbysector/epic/ccdot/rss" TargetMode="External"/><Relationship Id="rId396" Type="http://schemas.openxmlformats.org/officeDocument/2006/relationships/hyperlink" Target="https://www.telegraph.co.uk/finance/businessclub/gloombusters/rss" TargetMode="External"/><Relationship Id="rId561" Type="http://schemas.openxmlformats.org/officeDocument/2006/relationships/hyperlink" Target="https://www.telegraph.co.uk/finance/newsbysector/epic/lgen/rss" TargetMode="External"/><Relationship Id="rId617" Type="http://schemas.openxmlformats.org/officeDocument/2006/relationships/hyperlink" Target="https://www.telegraph.co.uk/finance/newsbysector/epic/mggt/rss" TargetMode="External"/><Relationship Id="rId659" Type="http://schemas.openxmlformats.org/officeDocument/2006/relationships/hyperlink" Target="https://www.telegraph.co.uk/finance/oilprices/rss" TargetMode="External"/><Relationship Id="rId824" Type="http://schemas.openxmlformats.org/officeDocument/2006/relationships/hyperlink" Target="https://www.telegraph.co.uk/finance/financetopics/sir-allen-stanford/rss" TargetMode="External"/><Relationship Id="rId866" Type="http://schemas.openxmlformats.org/officeDocument/2006/relationships/hyperlink" Target="https://www.telegraph.co.uk/finance/newsbysector/epic/tlpr/rss" TargetMode="External"/><Relationship Id="rId214" Type="http://schemas.openxmlformats.org/officeDocument/2006/relationships/hyperlink" Target="https://www.telegraph.co.uk/finance/newsbysector/epic/cgl/rss" TargetMode="External"/><Relationship Id="rId256" Type="http://schemas.openxmlformats.org/officeDocument/2006/relationships/hyperlink" Target="https://www.telegraph.co.uk/finance/newsbysector/epic/dge/rss" TargetMode="External"/><Relationship Id="rId298" Type="http://schemas.openxmlformats.org/officeDocument/2006/relationships/hyperlink" Target="https://www.telegraph.co.uk/finance/newsbysector/epic/eti/rss" TargetMode="External"/><Relationship Id="rId421" Type="http://schemas.openxmlformats.org/officeDocument/2006/relationships/hyperlink" Target="https://www.telegraph.co.uk/finance/property/homebuildingandrenovatingawards/rss" TargetMode="External"/><Relationship Id="rId463" Type="http://schemas.openxmlformats.org/officeDocument/2006/relationships/hyperlink" Target="https://www.telegraph.co.uk/finance/newsbysector/epic/IAG/rss" TargetMode="External"/><Relationship Id="rId519" Type="http://schemas.openxmlformats.org/officeDocument/2006/relationships/hyperlink" Target="https://www.telegraph.co.uk/finance/comment/jeremy-warner/rss" TargetMode="External"/><Relationship Id="rId670" Type="http://schemas.openxmlformats.org/officeDocument/2006/relationships/hyperlink" Target="https://www.telegraph.co.uk/finance/newsbysector/epic/pnl/rss" TargetMode="External"/><Relationship Id="rId116" Type="http://schemas.openxmlformats.org/officeDocument/2006/relationships/hyperlink" Target="https://www.telegraph.co.uk/finance/personalfinance/building-societies/rss" TargetMode="External"/><Relationship Id="rId158" Type="http://schemas.openxmlformats.org/officeDocument/2006/relationships/hyperlink" Target="https://www.telegraph.co.uk/finance/newsbysector/epic/btdota/rss" TargetMode="External"/><Relationship Id="rId323" Type="http://schemas.openxmlformats.org/officeDocument/2006/relationships/hyperlink" Target="https://www.telegraph.co.uk/finance/newsbysector/transport/farnborough-airshow/rss" TargetMode="External"/><Relationship Id="rId530" Type="http://schemas.openxmlformats.org/officeDocument/2006/relationships/hyperlink" Target="https://www.telegraph.co.uk/finance/newsbysector/epic/jeo/rss" TargetMode="External"/><Relationship Id="rId726" Type="http://schemas.openxmlformats.org/officeDocument/2006/relationships/hyperlink" Target="https://www.telegraph.co.uk/finance/newsbysector/epic/rel/rss" TargetMode="External"/><Relationship Id="rId768" Type="http://schemas.openxmlformats.org/officeDocument/2006/relationships/hyperlink" Target="https://www.telegraph.co.uk/finance/newsbysector/epic/sdr/rss" TargetMode="External"/><Relationship Id="rId933" Type="http://schemas.openxmlformats.org/officeDocument/2006/relationships/hyperlink" Target="https://www.telegraph.co.uk/finance/newsbysector/epic/wkp/rss" TargetMode="External"/><Relationship Id="rId20" Type="http://schemas.openxmlformats.org/officeDocument/2006/relationships/hyperlink" Target="http://rssfeeds.usatoday.com/usatoday-NewsTopStories" TargetMode="External"/><Relationship Id="rId62" Type="http://schemas.openxmlformats.org/officeDocument/2006/relationships/hyperlink" Target="https://www.telegraph.co.uk/finance/newsbysector/epic/atst/rss" TargetMode="External"/><Relationship Id="rId365" Type="http://schemas.openxmlformats.org/officeDocument/2006/relationships/hyperlink" Target="https://www.telegraph.co.uk/finance/newsbysector/epic/ftsesmallcap/rss" TargetMode="External"/><Relationship Id="rId572" Type="http://schemas.openxmlformats.org/officeDocument/2006/relationships/hyperlink" Target="https://www.telegraph.co.uk/finance/newsbysector/epic/lsl/rss" TargetMode="External"/><Relationship Id="rId628" Type="http://schemas.openxmlformats.org/officeDocument/2006/relationships/hyperlink" Target="https://www.telegraph.co.uk/finance/newsbysector/epic/mony/rss" TargetMode="External"/><Relationship Id="rId835" Type="http://schemas.openxmlformats.org/officeDocument/2006/relationships/hyperlink" Target="https://www.telegraph.co.uk/finance/newsbysector/epic/siv/rss" TargetMode="External"/><Relationship Id="rId225" Type="http://schemas.openxmlformats.org/officeDocument/2006/relationships/hyperlink" Target="https://www.telegraph.co.uk/finance/newsbysector/epic/cty/rss" TargetMode="External"/><Relationship Id="rId267" Type="http://schemas.openxmlformats.org/officeDocument/2006/relationships/hyperlink" Target="https://www.telegraph.co.uk/finance/newsbysector/epic/dvsg/rss" TargetMode="External"/><Relationship Id="rId432" Type="http://schemas.openxmlformats.org/officeDocument/2006/relationships/hyperlink" Target="https://www.telegraph.co.uk/finance/newsbysector/epic/hldot/rss" TargetMode="External"/><Relationship Id="rId474" Type="http://schemas.openxmlformats.org/officeDocument/2006/relationships/hyperlink" Target="https://www.telegraph.co.uk/finance/personalfinance/investing/isas/rss" TargetMode="External"/><Relationship Id="rId877" Type="http://schemas.openxmlformats.org/officeDocument/2006/relationships/hyperlink" Target="https://www.telegraph.co.uk/finance/newsbysector/epic/vtc/rss" TargetMode="External"/><Relationship Id="rId127" Type="http://schemas.openxmlformats.org/officeDocument/2006/relationships/hyperlink" Target="https://www.telegraph.co.uk/finance/personalfinance/bank-accounts/rss" TargetMode="External"/><Relationship Id="rId681" Type="http://schemas.openxmlformats.org/officeDocument/2006/relationships/hyperlink" Target="https://www.telegraph.co.uk/finance/property/development/rss" TargetMode="External"/><Relationship Id="rId737" Type="http://schemas.openxmlformats.org/officeDocument/2006/relationships/hyperlink" Target="https://www.telegraph.co.uk/finance/newsbysector/epic/ror/rss" TargetMode="External"/><Relationship Id="rId779" Type="http://schemas.openxmlformats.org/officeDocument/2006/relationships/hyperlink" Target="https://www.telegraph.co.uk/finance/personalfinance/investing/shares-and-stock-tips/rss" TargetMode="External"/><Relationship Id="rId902" Type="http://schemas.openxmlformats.org/officeDocument/2006/relationships/hyperlink" Target="https://www.telegraph.co.uk/finance/newsbysector/utilities/rss" TargetMode="External"/><Relationship Id="rId31" Type="http://schemas.openxmlformats.org/officeDocument/2006/relationships/hyperlink" Target="https://www.huffingtonpost.com/section/asian-voices/feed" TargetMode="External"/><Relationship Id="rId73" Type="http://schemas.openxmlformats.org/officeDocument/2006/relationships/hyperlink" Target="https://www.telegraph.co.uk/finance/newsbysector/epic/abf/rss" TargetMode="External"/><Relationship Id="rId169" Type="http://schemas.openxmlformats.org/officeDocument/2006/relationships/hyperlink" Target="https://www.telegraph.co.uk/finance/newsbysector/epic/cwdot/rss" TargetMode="External"/><Relationship Id="rId334" Type="http://schemas.openxmlformats.org/officeDocument/2006/relationships/hyperlink" Target="https://www.telegraph.co.uk/finance/personalfinance/investing/firsttimeinvestors/rss" TargetMode="External"/><Relationship Id="rId376" Type="http://schemas.openxmlformats.org/officeDocument/2006/relationships/hyperlink" Target="https://www.telegraph.co.uk/finance/newsbysector/epic/gle/rss" TargetMode="External"/><Relationship Id="rId541" Type="http://schemas.openxmlformats.org/officeDocument/2006/relationships/hyperlink" Target="https://www.telegraph.co.uk/finance/newsbysector/epic/kgf/rss" TargetMode="External"/><Relationship Id="rId583" Type="http://schemas.openxmlformats.org/officeDocument/2006/relationships/hyperlink" Target="https://www.telegraph.co.uk/finance/newsbysector/epic/mcb/rss" TargetMode="External"/><Relationship Id="rId639" Type="http://schemas.openxmlformats.org/officeDocument/2006/relationships/hyperlink" Target="https://www.telegraph.co.uk/finance/newsbysector/epic/nex/rss" TargetMode="External"/><Relationship Id="rId790" Type="http://schemas.openxmlformats.org/officeDocument/2006/relationships/hyperlink" Target="https://www.telegraph.co.uk/finance/newsbysector/epic/spt/rss" TargetMode="External"/><Relationship Id="rId804" Type="http://schemas.openxmlformats.org/officeDocument/2006/relationships/hyperlink" Target="https://www.telegraph.co.uk/finance/newsbysector/epic/sbry/rss" TargetMode="External"/><Relationship Id="rId4" Type="http://schemas.openxmlformats.org/officeDocument/2006/relationships/hyperlink" Target="http://feeds2.feedburner.com/InvestingRss?fmt=xml" TargetMode="External"/><Relationship Id="rId180" Type="http://schemas.openxmlformats.org/officeDocument/2006/relationships/hyperlink" Target="https://www.telegraph.co.uk/finance/newsbysector/epic/ctr/rss" TargetMode="External"/><Relationship Id="rId236" Type="http://schemas.openxmlformats.org/officeDocument/2006/relationships/hyperlink" Target="https://www.telegraph.co.uk/finance/newsbysector/epic/cnt/rss" TargetMode="External"/><Relationship Id="rId278" Type="http://schemas.openxmlformats.org/officeDocument/2006/relationships/hyperlink" Target="https://www.telegraph.co.uk/finance/newsbysector/banksandfinance/ditch-the-directive/rss" TargetMode="External"/><Relationship Id="rId401" Type="http://schemas.openxmlformats.org/officeDocument/2006/relationships/hyperlink" Target="https://www.telegraph.co.uk/finance/newsbysector/epic/gpe/rss" TargetMode="External"/><Relationship Id="rId443" Type="http://schemas.openxmlformats.org/officeDocument/2006/relationships/hyperlink" Target="https://www.telegraph.co.uk/finance/newsbysector/epic/hrg/rss" TargetMode="External"/><Relationship Id="rId650" Type="http://schemas.openxmlformats.org/officeDocument/2006/relationships/hyperlink" Target="https://www.telegraph.co.uk/finance/newsbysector/epic/nsi/rss" TargetMode="External"/><Relationship Id="rId846" Type="http://schemas.openxmlformats.org/officeDocument/2006/relationships/hyperlink" Target="https://www.telegraph.co.uk/finance/personalfinance/tax/rss" TargetMode="External"/><Relationship Id="rId888" Type="http://schemas.openxmlformats.org/officeDocument/2006/relationships/hyperlink" Target="https://www.telegraph.co.uk/finance/newsbysector/epic/ttdot/rss" TargetMode="External"/><Relationship Id="rId303" Type="http://schemas.openxmlformats.org/officeDocument/2006/relationships/hyperlink" Target="https://www.telegraph.co.uk/finance/newsbysector/epic/eaga/rss" TargetMode="External"/><Relationship Id="rId485" Type="http://schemas.openxmlformats.org/officeDocument/2006/relationships/hyperlink" Target="https://www.telegraph.co.uk/finance/newsbysector/banksandfinance/insurance/rss" TargetMode="External"/><Relationship Id="rId692" Type="http://schemas.openxmlformats.org/officeDocument/2006/relationships/hyperlink" Target="https://www.telegraph.co.uk/finance/newsbysector/epic/prty/rss" TargetMode="External"/><Relationship Id="rId706" Type="http://schemas.openxmlformats.org/officeDocument/2006/relationships/hyperlink" Target="https://www.telegraph.co.uk/finance/financetopics/profiles/rss" TargetMode="External"/><Relationship Id="rId748" Type="http://schemas.openxmlformats.org/officeDocument/2006/relationships/hyperlink" Target="https://www.telegraph.co.uk/finance/property/renting/rss" TargetMode="External"/><Relationship Id="rId913" Type="http://schemas.openxmlformats.org/officeDocument/2006/relationships/hyperlink" Target="https://www.telegraph.co.uk/finance/newsbysector/epic/wsm/rss" TargetMode="External"/><Relationship Id="rId42" Type="http://schemas.openxmlformats.org/officeDocument/2006/relationships/hyperlink" Target="https://www.telegraph.co.uk/finance/newsbysector/epic/arm/rss" TargetMode="External"/><Relationship Id="rId84" Type="http://schemas.openxmlformats.org/officeDocument/2006/relationships/hyperlink" Target="https://www.telegraph.co.uk/finance/newsbysector/banksandfinance/rss" TargetMode="External"/><Relationship Id="rId138" Type="http://schemas.openxmlformats.org/officeDocument/2006/relationships/hyperlink" Target="https://www.telegraph.co.uk/finance/black-friday/rss" TargetMode="External"/><Relationship Id="rId345" Type="http://schemas.openxmlformats.org/officeDocument/2006/relationships/hyperlink" Target="https://www.telegraph.co.uk/finance/newsbysector/epic/fcs/rss" TargetMode="External"/><Relationship Id="rId387" Type="http://schemas.openxmlformats.org/officeDocument/2006/relationships/hyperlink" Target="https://www.telegraph.co.uk/finance/newsbysector/epic/gfrd/rss" TargetMode="External"/><Relationship Id="rId510" Type="http://schemas.openxmlformats.org/officeDocument/2006/relationships/hyperlink" Target="https://www.telegraph.co.uk/finance/newsbysector/epic/jch/rss" TargetMode="External"/><Relationship Id="rId552" Type="http://schemas.openxmlformats.org/officeDocument/2006/relationships/hyperlink" Target="https://www.telegraph.co.uk/finance/newsbysector/epic/las/rss" TargetMode="External"/><Relationship Id="rId594" Type="http://schemas.openxmlformats.org/officeDocument/2006/relationships/hyperlink" Target="https://www.telegraph.co.uk/finance/newsbysector/epic/mab/rss" TargetMode="External"/><Relationship Id="rId608" Type="http://schemas.openxmlformats.org/officeDocument/2006/relationships/hyperlink" Target="https://www.telegraph.co.uk/finance/businessclub/business-club-video/manufacturing-sector-videos/rss" TargetMode="External"/><Relationship Id="rId815" Type="http://schemas.openxmlformats.org/officeDocument/2006/relationships/hyperlink" Target="https://www.telegraph.co.uk/finance/newsbysector/epic/sts/rss" TargetMode="External"/><Relationship Id="rId191" Type="http://schemas.openxmlformats.org/officeDocument/2006/relationships/hyperlink" Target="https://www.telegraph.co.uk/finance/newsbysector/epic/cmas/rss" TargetMode="External"/><Relationship Id="rId205" Type="http://schemas.openxmlformats.org/officeDocument/2006/relationships/hyperlink" Target="https://www.telegraph.co.uk/finance/personalfinance/insurance/criticalillness/rss" TargetMode="External"/><Relationship Id="rId247" Type="http://schemas.openxmlformats.org/officeDocument/2006/relationships/hyperlink" Target="https://www.telegraph.co.uk/finance/newsbysector/epic/dnx/rss" TargetMode="External"/><Relationship Id="rId412" Type="http://schemas.openxmlformats.org/officeDocument/2006/relationships/hyperlink" Target="https://www.telegraph.co.uk/finance/newsbysector/epic/hfel/rss" TargetMode="External"/><Relationship Id="rId857" Type="http://schemas.openxmlformats.org/officeDocument/2006/relationships/hyperlink" Target="https://www.telegraph.co.uk/finance/newsbysector/epic/thrg/rss" TargetMode="External"/><Relationship Id="rId899" Type="http://schemas.openxmlformats.org/officeDocument/2006/relationships/hyperlink" Target="https://www.telegraph.co.uk/finance/newsbysector/epic/umc/rss" TargetMode="External"/><Relationship Id="rId107" Type="http://schemas.openxmlformats.org/officeDocument/2006/relationships/hyperlink" Target="https://www.telegraph.co.uk/finance/newsbysector/epic/bats/rss" TargetMode="External"/><Relationship Id="rId289" Type="http://schemas.openxmlformats.org/officeDocument/2006/relationships/hyperlink" Target="https://www.telegraph.co.uk/finance/newsbysector/epic/euk/rss" TargetMode="External"/><Relationship Id="rId454" Type="http://schemas.openxmlformats.org/officeDocument/2006/relationships/hyperlink" Target="https://www.telegraph.co.uk/finance/newsbysector/epic/iec/rss" TargetMode="External"/><Relationship Id="rId496" Type="http://schemas.openxmlformats.org/officeDocument/2006/relationships/hyperlink" Target="https://www.telegraph.co.uk/finance/personalfinance/investing/investmentclubs/rss" TargetMode="External"/><Relationship Id="rId661" Type="http://schemas.openxmlformats.org/officeDocument/2006/relationships/hyperlink" Target="https://www.telegraph.co.uk/finance/newsbysector/epic/oxig/rss" TargetMode="External"/><Relationship Id="rId717" Type="http://schemas.openxmlformats.org/officeDocument/2006/relationships/hyperlink" Target="https://www.telegraph.co.uk/finance/newsbysector/epic/qqdot/rss" TargetMode="External"/><Relationship Id="rId759" Type="http://schemas.openxmlformats.org/officeDocument/2006/relationships/hyperlink" Target="https://www.telegraph.co.uk/finance/newsbysector/epic/rpc/rss" TargetMode="External"/><Relationship Id="rId924" Type="http://schemas.openxmlformats.org/officeDocument/2006/relationships/hyperlink" Target="https://www.telegraph.co.uk/finance/newsbysector/epic/weir/rss" TargetMode="External"/><Relationship Id="rId11" Type="http://schemas.openxmlformats.org/officeDocument/2006/relationships/hyperlink" Target="https://www.telegraph.co.uk/finance/newsbysector/epic/888/rss" TargetMode="External"/><Relationship Id="rId53" Type="http://schemas.openxmlformats.org/officeDocument/2006/relationships/hyperlink" Target="https://www.telegraph.co.uk/finance/newsbysector/epic/abr/rss" TargetMode="External"/><Relationship Id="rId149" Type="http://schemas.openxmlformats.org/officeDocument/2006/relationships/hyperlink" Target="https://www.telegraph.co.uk/finance/newsbysector/epic/brw/rss" TargetMode="External"/><Relationship Id="rId314" Type="http://schemas.openxmlformats.org/officeDocument/2006/relationships/hyperlink" Target="https://www.telegraph.co.uk/finance/newsbysector/epic/enn/rss" TargetMode="External"/><Relationship Id="rId356" Type="http://schemas.openxmlformats.org/officeDocument/2006/relationships/hyperlink" Target="https://www.telegraph.co.uk/finance/newsbysector/epic/fdl/rss" TargetMode="External"/><Relationship Id="rId398" Type="http://schemas.openxmlformats.org/officeDocument/2006/relationships/hyperlink" Target="https://www.telegraph.co.uk/finance/newsbysector/epic/gsdo/rss" TargetMode="External"/><Relationship Id="rId521" Type="http://schemas.openxmlformats.org/officeDocument/2006/relationships/hyperlink" Target="https://www.telegraph.co.uk/finance/jobs/rss" TargetMode="External"/><Relationship Id="rId563" Type="http://schemas.openxmlformats.org/officeDocument/2006/relationships/hyperlink" Target="https://www.telegraph.co.uk/finance/comment/liamhalligan/rss" TargetMode="External"/><Relationship Id="rId619" Type="http://schemas.openxmlformats.org/officeDocument/2006/relationships/hyperlink" Target="https://www.telegraph.co.uk/finance/newsbysector/epic/mrc/rss" TargetMode="External"/><Relationship Id="rId770" Type="http://schemas.openxmlformats.org/officeDocument/2006/relationships/hyperlink" Target="https://www.telegraph.co.uk/finance/newsbysector/epic/sse/rss" TargetMode="External"/><Relationship Id="rId95" Type="http://schemas.openxmlformats.org/officeDocument/2006/relationships/hyperlink" Target="https://www.telegraph.co.uk/finance/newsbysector/epic/brge/rss" TargetMode="External"/><Relationship Id="rId160" Type="http://schemas.openxmlformats.org/officeDocument/2006/relationships/hyperlink" Target="https://www.telegraph.co.uk/finance/financevideo/budget2009/rss" TargetMode="External"/><Relationship Id="rId216" Type="http://schemas.openxmlformats.org/officeDocument/2006/relationships/hyperlink" Target="https://www.telegraph.co.uk/finance/newsbysector/epic/cna/rss" TargetMode="External"/><Relationship Id="rId423" Type="http://schemas.openxmlformats.org/officeDocument/2006/relationships/hyperlink" Target="https://www.telegraph.co.uk/finance/personalfinance/household-bills/rss" TargetMode="External"/><Relationship Id="rId826" Type="http://schemas.openxmlformats.org/officeDocument/2006/relationships/hyperlink" Target="https://www.telegraph.co.uk/finance/newsbysector/epic/smds/rss" TargetMode="External"/><Relationship Id="rId868" Type="http://schemas.openxmlformats.org/officeDocument/2006/relationships/hyperlink" Target="https://www.telegraph.co.uk/finance/newsbysector/epic/tate/rss" TargetMode="External"/><Relationship Id="rId258" Type="http://schemas.openxmlformats.org/officeDocument/2006/relationships/hyperlink" Target="https://www.telegraph.co.uk/finance/newsbysector/epic/dplm/rss" TargetMode="External"/><Relationship Id="rId465" Type="http://schemas.openxmlformats.org/officeDocument/2006/relationships/hyperlink" Target="https://www.telegraph.co.uk/finance/property/international/rss" TargetMode="External"/><Relationship Id="rId630" Type="http://schemas.openxmlformats.org/officeDocument/2006/relationships/hyperlink" Target="https://www.telegraph.co.uk/finance/newsbysector/epic/mgcr/rss" TargetMode="External"/><Relationship Id="rId672" Type="http://schemas.openxmlformats.org/officeDocument/2006/relationships/hyperlink" Target="https://www.telegraph.co.uk/finance/newsbysector/pharmaceuticalsandchemicals/rss" TargetMode="External"/><Relationship Id="rId728" Type="http://schemas.openxmlformats.org/officeDocument/2006/relationships/hyperlink" Target="https://www.telegraph.co.uk/finance/newsbysector/epic/rbg/rss" TargetMode="External"/><Relationship Id="rId935" Type="http://schemas.openxmlformats.org/officeDocument/2006/relationships/hyperlink" Target="https://www.telegraph.co.uk/finance/newsbysector/epic/xar/rss" TargetMode="External"/><Relationship Id="rId22" Type="http://schemas.openxmlformats.org/officeDocument/2006/relationships/hyperlink" Target="http://rssfeeds.usatoday.com/usatoday-NewsTopStories&amp;x=1" TargetMode="External"/><Relationship Id="rId64" Type="http://schemas.openxmlformats.org/officeDocument/2006/relationships/hyperlink" Target="https://www.telegraph.co.uk/finance/newsbysector/epic/amec/rss" TargetMode="External"/><Relationship Id="rId118" Type="http://schemas.openxmlformats.org/officeDocument/2006/relationships/hyperlink" Target="https://www.telegraph.co.uk/finance/newsbysector/epic/brby/rss" TargetMode="External"/><Relationship Id="rId325" Type="http://schemas.openxmlformats.org/officeDocument/2006/relationships/hyperlink" Target="https://www.telegraph.co.uk/finance/newsbysector/epic/fas/rss" TargetMode="External"/><Relationship Id="rId367" Type="http://schemas.openxmlformats.org/officeDocument/2006/relationships/hyperlink" Target="https://www.telegraph.co.uk/finance/newsbysector/epic/futr/rss" TargetMode="External"/><Relationship Id="rId532" Type="http://schemas.openxmlformats.org/officeDocument/2006/relationships/hyperlink" Target="https://www.telegraph.co.uk/finance/newsbysector/epic/kcom/rss" TargetMode="External"/><Relationship Id="rId574" Type="http://schemas.openxmlformats.org/officeDocument/2006/relationships/hyperlink" Target="https://www.telegraph.co.uk/finance/newsbysector/epic/maje/rss" TargetMode="External"/><Relationship Id="rId171" Type="http://schemas.openxmlformats.org/officeDocument/2006/relationships/hyperlink" Target="https://www.telegraph.co.uk/finance/newsbysector/epic/cam/rss" TargetMode="External"/><Relationship Id="rId227" Type="http://schemas.openxmlformats.org/officeDocument/2006/relationships/hyperlink" Target="https://www.telegraph.co.uk/finance/newsbysector/epic/cbg/rss" TargetMode="External"/><Relationship Id="rId781" Type="http://schemas.openxmlformats.org/officeDocument/2006/relationships/hyperlink" Target="https://www.telegraph.co.uk/finance/newsbysector/epic/shi/rss" TargetMode="External"/><Relationship Id="rId837" Type="http://schemas.openxmlformats.org/officeDocument/2006/relationships/hyperlink" Target="https://www.telegraph.co.uk/finance/budget/stamp-duty/rss" TargetMode="External"/><Relationship Id="rId879" Type="http://schemas.openxmlformats.org/officeDocument/2006/relationships/hyperlink" Target="https://www.telegraph.co.uk/finance/newsbysector/epic/tht/rss" TargetMode="External"/><Relationship Id="rId269" Type="http://schemas.openxmlformats.org/officeDocument/2006/relationships/hyperlink" Target="https://www.telegraph.co.uk/finance/debt-crisis-live/rss" TargetMode="External"/><Relationship Id="rId434" Type="http://schemas.openxmlformats.org/officeDocument/2006/relationships/hyperlink" Target="https://www.telegraph.co.uk/finance/newsbysector/epic/hlcl/rss" TargetMode="External"/><Relationship Id="rId476" Type="http://schemas.openxmlformats.org/officeDocument/2006/relationships/hyperlink" Target="https://www.telegraph.co.uk/finance/newsbysector/epic/itv/rss" TargetMode="External"/><Relationship Id="rId641" Type="http://schemas.openxmlformats.org/officeDocument/2006/relationships/hyperlink" Target="https://www.telegraph.co.uk/finance/newsbysector/epic/nsam/rss" TargetMode="External"/><Relationship Id="rId683" Type="http://schemas.openxmlformats.org/officeDocument/2006/relationships/hyperlink" Target="https://www.telegraph.co.uk/finance/property/property-market/propertymarketwatch/rss" TargetMode="External"/><Relationship Id="rId739" Type="http://schemas.openxmlformats.org/officeDocument/2006/relationships/hyperlink" Target="https://www.telegraph.co.uk/finance/newsbysector/supportservices/royal-mail/rss" TargetMode="External"/><Relationship Id="rId890" Type="http://schemas.openxmlformats.org/officeDocument/2006/relationships/hyperlink" Target="https://www.telegraph.co.uk/finance/newsbysector/epic/ukc/rss" TargetMode="External"/><Relationship Id="rId904" Type="http://schemas.openxmlformats.org/officeDocument/2006/relationships/hyperlink" Target="https://www.telegraph.co.uk/finance/newsbysector/epic/ved/rss" TargetMode="External"/><Relationship Id="rId33" Type="http://schemas.openxmlformats.org/officeDocument/2006/relationships/hyperlink" Target="http://feeds.reuters.com/news/artsculture?fmt=xml" TargetMode="External"/><Relationship Id="rId129" Type="http://schemas.openxmlformats.org/officeDocument/2006/relationships/hyperlink" Target="https://www.telegraph.co.uk/finance/newsbysector/epic/barc/rss" TargetMode="External"/><Relationship Id="rId280" Type="http://schemas.openxmlformats.org/officeDocument/2006/relationships/hyperlink" Target="https://www.telegraph.co.uk/finance/newsbysector/epic/dom/rss" TargetMode="External"/><Relationship Id="rId336" Type="http://schemas.openxmlformats.org/officeDocument/2006/relationships/hyperlink" Target="https://www.telegraph.co.uk/finance/newsbysector/epic/fcu/rss" TargetMode="External"/><Relationship Id="rId501" Type="http://schemas.openxmlformats.org/officeDocument/2006/relationships/hyperlink" Target="https://www.telegraph.co.uk/finance/newsbysector/epic/ite/rss" TargetMode="External"/><Relationship Id="rId543" Type="http://schemas.openxmlformats.org/officeDocument/2006/relationships/hyperlink" Target="https://www.telegraph.co.uk/finance/newsbysector/epic/land/rss" TargetMode="External"/><Relationship Id="rId75" Type="http://schemas.openxmlformats.org/officeDocument/2006/relationships/hyperlink" Target="https://www.telegraph.co.uk/finance/newsbysector/epic/audot/rss" TargetMode="External"/><Relationship Id="rId140" Type="http://schemas.openxmlformats.org/officeDocument/2006/relationships/hyperlink" Target="https://www.telegraph.co.uk/finance/newsbysector/epic/brla/rss" TargetMode="External"/><Relationship Id="rId182" Type="http://schemas.openxmlformats.org/officeDocument/2006/relationships/hyperlink" Target="https://www.telegraph.co.uk/finance/newsbysector/epic/csn/rss" TargetMode="External"/><Relationship Id="rId378" Type="http://schemas.openxmlformats.org/officeDocument/2006/relationships/hyperlink" Target="https://www.telegraph.co.uk/finance/newsbysector/epic/godot/rss" TargetMode="External"/><Relationship Id="rId403" Type="http://schemas.openxmlformats.org/officeDocument/2006/relationships/hyperlink" Target="https://www.telegraph.co.uk/finance/newsbysector/epic/grg/rss" TargetMode="External"/><Relationship Id="rId585" Type="http://schemas.openxmlformats.org/officeDocument/2006/relationships/hyperlink" Target="https://www.telegraph.co.uk/finance/newsbysector/mediatechnologyandtelecoms/rss" TargetMode="External"/><Relationship Id="rId750" Type="http://schemas.openxmlformats.org/officeDocument/2006/relationships/hyperlink" Target="https://www.telegraph.co.uk/finance/property/retirement/rss" TargetMode="External"/><Relationship Id="rId792" Type="http://schemas.openxmlformats.org/officeDocument/2006/relationships/hyperlink" Target="https://www.telegraph.co.uk/finance/newsbysector/epic/spd/rss" TargetMode="External"/><Relationship Id="rId806" Type="http://schemas.openxmlformats.org/officeDocument/2006/relationships/hyperlink" Target="https://www.telegraph.co.uk/finance/personalfinance/savings/rss" TargetMode="External"/><Relationship Id="rId848" Type="http://schemas.openxmlformats.org/officeDocument/2006/relationships/hyperlink" Target="https://www.telegraph.co.uk/finance/businessclub/technology/rss" TargetMode="External"/><Relationship Id="rId6" Type="http://schemas.openxmlformats.org/officeDocument/2006/relationships/hyperlink" Target="https://www.joc.com/rssfeed/8876" TargetMode="External"/><Relationship Id="rId238" Type="http://schemas.openxmlformats.org/officeDocument/2006/relationships/hyperlink" Target="https://www.telegraph.co.uk/finance/middle-east-congress/contact/rss" TargetMode="External"/><Relationship Id="rId445" Type="http://schemas.openxmlformats.org/officeDocument/2006/relationships/hyperlink" Target="https://www.telegraph.co.uk/finance/newsbysector/epic/hsv/rss" TargetMode="External"/><Relationship Id="rId487" Type="http://schemas.openxmlformats.org/officeDocument/2006/relationships/hyperlink" Target="https://www.telegraph.co.uk/finance/newsbysector/epic/ihg/rss" TargetMode="External"/><Relationship Id="rId610" Type="http://schemas.openxmlformats.org/officeDocument/2006/relationships/hyperlink" Target="https://www.telegraph.co.uk/finance/markets/marketreport/rss" TargetMode="External"/><Relationship Id="rId652" Type="http://schemas.openxmlformats.org/officeDocument/2006/relationships/hyperlink" Target="https://www.telegraph.co.uk/finance/newsbysector/epic/nxr/rss" TargetMode="External"/><Relationship Id="rId694" Type="http://schemas.openxmlformats.org/officeDocument/2006/relationships/hyperlink" Target="https://www.telegraph.co.uk/finance/newsbysector/epic/pdg/rss" TargetMode="External"/><Relationship Id="rId708" Type="http://schemas.openxmlformats.org/officeDocument/2006/relationships/hyperlink" Target="https://www.telegraph.co.uk/finance/property/property-club/rss" TargetMode="External"/><Relationship Id="rId915" Type="http://schemas.openxmlformats.org/officeDocument/2006/relationships/hyperlink" Target="https://www.telegraph.co.uk/finance/newsbysector/epic/wtb/rss" TargetMode="External"/><Relationship Id="rId291" Type="http://schemas.openxmlformats.org/officeDocument/2006/relationships/hyperlink" Target="https://www.telegraph.co.uk/finance/newsbysector/epic/elta/rss" TargetMode="External"/><Relationship Id="rId305" Type="http://schemas.openxmlformats.org/officeDocument/2006/relationships/hyperlink" Target="https://www.telegraph.co.uk/finance/economics/rss" TargetMode="External"/><Relationship Id="rId347" Type="http://schemas.openxmlformats.org/officeDocument/2006/relationships/hyperlink" Target="https://www.telegraph.co.uk/finance/newsbysector/epic/fenr/rss" TargetMode="External"/><Relationship Id="rId512" Type="http://schemas.openxmlformats.org/officeDocument/2006/relationships/hyperlink" Target="https://www.telegraph.co.uk/finance/newsbysector/epic/jps/rss" TargetMode="External"/><Relationship Id="rId44" Type="http://schemas.openxmlformats.org/officeDocument/2006/relationships/hyperlink" Target="https://www.telegraph.co.uk/finance/newsbysector/epic/aht/rss" TargetMode="External"/><Relationship Id="rId86" Type="http://schemas.openxmlformats.org/officeDocument/2006/relationships/hyperlink" Target="https://www.telegraph.co.uk/finance/newsbysector/epic/bdev/rss" TargetMode="External"/><Relationship Id="rId151" Type="http://schemas.openxmlformats.org/officeDocument/2006/relationships/hyperlink" Target="https://www.telegraph.co.uk/finance/newsbysector/epic/bay/rss" TargetMode="External"/><Relationship Id="rId389" Type="http://schemas.openxmlformats.org/officeDocument/2006/relationships/hyperlink" Target="https://www.telegraph.co.uk/finance/newsbysector/epic/ggl/rss" TargetMode="External"/><Relationship Id="rId554" Type="http://schemas.openxmlformats.org/officeDocument/2006/relationships/hyperlink" Target="https://www.telegraph.co.uk/finance/newsbysector/epic/lmi/rss" TargetMode="External"/><Relationship Id="rId596" Type="http://schemas.openxmlformats.org/officeDocument/2006/relationships/hyperlink" Target="https://www.telegraph.co.uk/finance/personalfinance/money-saving-tips/rss" TargetMode="External"/><Relationship Id="rId761" Type="http://schemas.openxmlformats.org/officeDocument/2006/relationships/hyperlink" Target="https://www.telegraph.co.uk/finance/newsbysector/epic/sab/rss" TargetMode="External"/><Relationship Id="rId817" Type="http://schemas.openxmlformats.org/officeDocument/2006/relationships/hyperlink" Target="https://www.telegraph.co.uk/finance/newsbysector/epic/srp/rss" TargetMode="External"/><Relationship Id="rId859" Type="http://schemas.openxmlformats.org/officeDocument/2006/relationships/hyperlink" Target="https://www.telegraph.co.uk/finance/newsbysector/epic/tpt/rss" TargetMode="External"/><Relationship Id="rId193" Type="http://schemas.openxmlformats.org/officeDocument/2006/relationships/hyperlink" Target="https://www.telegraph.co.uk/finance/newsbysector/epic/colt/rss" TargetMode="External"/><Relationship Id="rId207" Type="http://schemas.openxmlformats.org/officeDocument/2006/relationships/hyperlink" Target="https://www.telegraph.co.uk/finance/newsbysector/epic/cbry/rss" TargetMode="External"/><Relationship Id="rId249" Type="http://schemas.openxmlformats.org/officeDocument/2006/relationships/hyperlink" Target="https://www.telegraph.co.uk/finance/newsbysector/epic/deb/rss" TargetMode="External"/><Relationship Id="rId414" Type="http://schemas.openxmlformats.org/officeDocument/2006/relationships/hyperlink" Target="https://www.telegraph.co.uk/finance/newsbysector/epic/hpi/rss" TargetMode="External"/><Relationship Id="rId456" Type="http://schemas.openxmlformats.org/officeDocument/2006/relationships/hyperlink" Target="https://www.telegraph.co.uk/finance/newsbysector/industry/rss" TargetMode="External"/><Relationship Id="rId498" Type="http://schemas.openxmlformats.org/officeDocument/2006/relationships/hyperlink" Target="https://www.telegraph.co.uk/finance/newsbysector/epic/ifd/rss" TargetMode="External"/><Relationship Id="rId621" Type="http://schemas.openxmlformats.org/officeDocument/2006/relationships/hyperlink" Target="https://www.telegraph.co.uk/finance/property/propertyinfrance/michaelwright/rss" TargetMode="External"/><Relationship Id="rId663" Type="http://schemas.openxmlformats.org/officeDocument/2006/relationships/hyperlink" Target="https://www.telegraph.co.uk/finance/newsbysector/epic/phi/rss" TargetMode="External"/><Relationship Id="rId870" Type="http://schemas.openxmlformats.org/officeDocument/2006/relationships/hyperlink" Target="https://www.telegraph.co.uk/finance/newsbysector/epic/tdg/rss" TargetMode="External"/><Relationship Id="rId13" Type="http://schemas.openxmlformats.org/officeDocument/2006/relationships/hyperlink" Target="https://www.telegraph.co.uk/finance/newsbysector/epic/aaif/rss" TargetMode="External"/><Relationship Id="rId109" Type="http://schemas.openxmlformats.org/officeDocument/2006/relationships/hyperlink" Target="https://www.telegraph.co.uk/finance/newsbysector/epic/blnd/rss" TargetMode="External"/><Relationship Id="rId260" Type="http://schemas.openxmlformats.org/officeDocument/2006/relationships/hyperlink" Target="https://www.telegraph.co.uk/finance/newsbysector/epic/dno/rss" TargetMode="External"/><Relationship Id="rId316" Type="http://schemas.openxmlformats.org/officeDocument/2006/relationships/hyperlink" Target="https://www.telegraph.co.uk/finance/newsbysector/epic/ert/rss" TargetMode="External"/><Relationship Id="rId523" Type="http://schemas.openxmlformats.org/officeDocument/2006/relationships/hyperlink" Target="https://www.telegraph.co.uk/finance/newsbysector/epic/jam/rss" TargetMode="External"/><Relationship Id="rId719" Type="http://schemas.openxmlformats.org/officeDocument/2006/relationships/hyperlink" Target="https://www.telegraph.co.uk/finance/newsbysector/epic/qwil/rss" TargetMode="External"/><Relationship Id="rId926" Type="http://schemas.openxmlformats.org/officeDocument/2006/relationships/hyperlink" Target="https://www.telegraph.co.uk/finance/newsbysector/epic/smwh/rss" TargetMode="External"/><Relationship Id="rId55" Type="http://schemas.openxmlformats.org/officeDocument/2006/relationships/hyperlink" Target="https://www.telegraph.co.uk/finance/newsbysector/epic/add/rss" TargetMode="External"/><Relationship Id="rId97" Type="http://schemas.openxmlformats.org/officeDocument/2006/relationships/hyperlink" Target="https://www.telegraph.co.uk/finance/newsbysector/epic/brwm/rss" TargetMode="External"/><Relationship Id="rId120" Type="http://schemas.openxmlformats.org/officeDocument/2006/relationships/hyperlink" Target="https://www.telegraph.co.uk/finance/businessclub/business-club-video/rss" TargetMode="External"/><Relationship Id="rId358" Type="http://schemas.openxmlformats.org/officeDocument/2006/relationships/hyperlink" Target="https://www.telegraph.co.uk/finance/newsbysector/epic/fgp/rss" TargetMode="External"/><Relationship Id="rId565" Type="http://schemas.openxmlformats.org/officeDocument/2006/relationships/hyperlink" Target="https://www.telegraph.co.uk/finance/newsbysector/epic/lio/rss" TargetMode="External"/><Relationship Id="rId730" Type="http://schemas.openxmlformats.org/officeDocument/2006/relationships/hyperlink" Target="https://www.telegraph.co.uk/finance/newsbysector/retailandconsumer/rss" TargetMode="External"/><Relationship Id="rId772" Type="http://schemas.openxmlformats.org/officeDocument/2006/relationships/hyperlink" Target="https://www.telegraph.co.uk/finance/newsbysector/epic/sdl/rss" TargetMode="External"/><Relationship Id="rId828" Type="http://schemas.openxmlformats.org/officeDocument/2006/relationships/hyperlink" Target="https://www.telegraph.co.uk/finance/newsbysector/epic/sche/rss" TargetMode="External"/><Relationship Id="rId162" Type="http://schemas.openxmlformats.org/officeDocument/2006/relationships/hyperlink" Target="https://www.telegraph.co.uk/finance/newsbysector/epic/bnzl/rss" TargetMode="External"/><Relationship Id="rId218" Type="http://schemas.openxmlformats.org/officeDocument/2006/relationships/hyperlink" Target="https://www.telegraph.co.uk/finance/newsbysector/epic/chtr/rss" TargetMode="External"/><Relationship Id="rId425" Type="http://schemas.openxmlformats.org/officeDocument/2006/relationships/hyperlink" Target="https://www.telegraph.co.uk/finance/newsbysector/epic/hsba/rss" TargetMode="External"/><Relationship Id="rId467" Type="http://schemas.openxmlformats.org/officeDocument/2006/relationships/hyperlink" Target="https://www.telegraph.co.uk/finance/newsbysector/epic/iat/rss" TargetMode="External"/><Relationship Id="rId632" Type="http://schemas.openxmlformats.org/officeDocument/2006/relationships/hyperlink" Target="https://www.telegraph.co.uk/finance/personalfinance/insurance/mortgage/rss" TargetMode="External"/><Relationship Id="rId271" Type="http://schemas.openxmlformats.org/officeDocument/2006/relationships/hyperlink" Target="https://www.telegraph.co.uk/finance/newsbysector/epic/dln/rss" TargetMode="External"/><Relationship Id="rId674" Type="http://schemas.openxmlformats.org/officeDocument/2006/relationships/hyperlink" Target="https://www.telegraph.co.uk/finance/newsbysector/epic/pct/rss" TargetMode="External"/><Relationship Id="rId881" Type="http://schemas.openxmlformats.org/officeDocument/2006/relationships/hyperlink" Target="https://www.telegraph.co.uk/finance/newsbysector/epic/tomk/rss" TargetMode="External"/><Relationship Id="rId937" Type="http://schemas.openxmlformats.org/officeDocument/2006/relationships/hyperlink" Target="https://www.telegraph.co.uk/finance/newsbysector/epic/yell/rss" TargetMode="External"/><Relationship Id="rId24" Type="http://schemas.openxmlformats.org/officeDocument/2006/relationships/hyperlink" Target="https://www.telegraph.co.uk/finance/newsbysector/epic/ags/rss" TargetMode="External"/><Relationship Id="rId66" Type="http://schemas.openxmlformats.org/officeDocument/2006/relationships/hyperlink" Target="https://www.telegraph.co.uk/finance/newsbysector/epic/apf/rss" TargetMode="External"/><Relationship Id="rId131" Type="http://schemas.openxmlformats.org/officeDocument/2006/relationships/hyperlink" Target="https://www.telegraph.co.uk/finance/newsbysector/epic/bvc/rss" TargetMode="External"/><Relationship Id="rId327" Type="http://schemas.openxmlformats.org/officeDocument/2006/relationships/hyperlink" Target="https://www.telegraph.co.uk/finance/newsbysector/epic/fltr/rss" TargetMode="External"/><Relationship Id="rId369" Type="http://schemas.openxmlformats.org/officeDocument/2006/relationships/hyperlink" Target="https://www.telegraph.co.uk/finance/newsbysector/epic/gfrm/rss" TargetMode="External"/><Relationship Id="rId534" Type="http://schemas.openxmlformats.org/officeDocument/2006/relationships/hyperlink" Target="https://www.telegraph.co.uk/finance/personalfinance/investing/keydata-investment-services/rss" TargetMode="External"/><Relationship Id="rId576" Type="http://schemas.openxmlformats.org/officeDocument/2006/relationships/hyperlink" Target="https://www.telegraph.co.uk/finance/newsbysector/epic/mngs/rss" TargetMode="External"/><Relationship Id="rId741" Type="http://schemas.openxmlformats.org/officeDocument/2006/relationships/hyperlink" Target="https://www.telegraph.co.uk/finance/newsbysector/epic/rnk/rss" TargetMode="External"/><Relationship Id="rId783" Type="http://schemas.openxmlformats.org/officeDocument/2006/relationships/hyperlink" Target="https://www.telegraph.co.uk/finance/newsbysector/epic/skp/rss" TargetMode="External"/><Relationship Id="rId839" Type="http://schemas.openxmlformats.org/officeDocument/2006/relationships/hyperlink" Target="https://www.telegraph.co.uk/finance/newsbysector/epic/slet/rss" TargetMode="External"/><Relationship Id="rId173" Type="http://schemas.openxmlformats.org/officeDocument/2006/relationships/hyperlink" Target="https://www.telegraph.co.uk/finance/personalfinance/capital-gains-tax/rss" TargetMode="External"/><Relationship Id="rId229" Type="http://schemas.openxmlformats.org/officeDocument/2006/relationships/hyperlink" Target="https://www.telegraph.co.uk/finance/newsbysector/epic/cmau/rss" TargetMode="External"/><Relationship Id="rId380" Type="http://schemas.openxmlformats.org/officeDocument/2006/relationships/hyperlink" Target="https://www.telegraph.co.uk/finance/newsbysector/epic/gprt/rss" TargetMode="External"/><Relationship Id="rId436" Type="http://schemas.openxmlformats.org/officeDocument/2006/relationships/hyperlink" Target="https://www.telegraph.co.uk/finance/newsbysector/epic/hgi/rss" TargetMode="External"/><Relationship Id="rId601" Type="http://schemas.openxmlformats.org/officeDocument/2006/relationships/hyperlink" Target="https://www.telegraph.co.uk/finance/personalfinance/borrowing/mortgages/rss" TargetMode="External"/><Relationship Id="rId643" Type="http://schemas.openxmlformats.org/officeDocument/2006/relationships/hyperlink" Target="https://www.telegraph.co.uk/finance/newsbysector/epic/nxt/rss" TargetMode="External"/><Relationship Id="rId240" Type="http://schemas.openxmlformats.org/officeDocument/2006/relationships/hyperlink" Target="https://www.telegraph.co.uk/finance/newsbysector/epic/cost/rss" TargetMode="External"/><Relationship Id="rId478" Type="http://schemas.openxmlformats.org/officeDocument/2006/relationships/hyperlink" Target="https://www.telegraph.co.uk/finance/newsbysector/epic/img/rss" TargetMode="External"/><Relationship Id="rId685" Type="http://schemas.openxmlformats.org/officeDocument/2006/relationships/hyperlink" Target="https://www.telegraph.co.uk/finance/property/video/rss" TargetMode="External"/><Relationship Id="rId850" Type="http://schemas.openxmlformats.org/officeDocument/2006/relationships/hyperlink" Target="https://www.telegraph.co.uk/finance/newsbysector/epic/tep/rss" TargetMode="External"/><Relationship Id="rId892" Type="http://schemas.openxmlformats.org/officeDocument/2006/relationships/hyperlink" Target="https://www.telegraph.co.uk/finance/newsbysector/epic/ule/rss" TargetMode="External"/><Relationship Id="rId906" Type="http://schemas.openxmlformats.org/officeDocument/2006/relationships/hyperlink" Target="https://www.telegraph.co.uk/finance/newsbysector/epic/vod/rss" TargetMode="External"/><Relationship Id="rId35" Type="http://schemas.openxmlformats.org/officeDocument/2006/relationships/hyperlink" Target="https://www.telegraph.co.uk/finance/comment/ambroseevans_pritchard/rss" TargetMode="External"/><Relationship Id="rId77" Type="http://schemas.openxmlformats.org/officeDocument/2006/relationships/hyperlink" Target="https://www.telegraph.co.uk/finance/newsbysector/epic/avdot/rss" TargetMode="External"/><Relationship Id="rId100" Type="http://schemas.openxmlformats.org/officeDocument/2006/relationships/hyperlink" Target="https://www.telegraph.co.uk/finance/personalfinance/borrowing/rss" TargetMode="External"/><Relationship Id="rId282" Type="http://schemas.openxmlformats.org/officeDocument/2006/relationships/hyperlink" Target="https://www.telegraph.co.uk/finance/newsbysector/epic/dtz/rss" TargetMode="External"/><Relationship Id="rId338" Type="http://schemas.openxmlformats.org/officeDocument/2006/relationships/hyperlink" Target="https://www.telegraph.co.uk/finance/newsbysector/epic/fccn/rss" TargetMode="External"/><Relationship Id="rId503" Type="http://schemas.openxmlformats.org/officeDocument/2006/relationships/hyperlink" Target="https://www.telegraph.co.uk/finance/newsbysector/epic/jlt/rss" TargetMode="External"/><Relationship Id="rId545" Type="http://schemas.openxmlformats.org/officeDocument/2006/relationships/hyperlink" Target="https://www.telegraph.co.uk/finance/newsbysector/epic/lwdb/rss" TargetMode="External"/><Relationship Id="rId587" Type="http://schemas.openxmlformats.org/officeDocument/2006/relationships/hyperlink" Target="https://www.telegraph.co.uk/finance/newsbysector/epic/mnzs/rss" TargetMode="External"/><Relationship Id="rId710" Type="http://schemas.openxmlformats.org/officeDocument/2006/relationships/hyperlink" Target="https://www.telegraph.co.uk/finance/property/property-market/rss" TargetMode="External"/><Relationship Id="rId752" Type="http://schemas.openxmlformats.org/officeDocument/2006/relationships/hyperlink" Target="https://www.telegraph.co.uk/finance/newsbysector/epic/rmv/rss" TargetMode="External"/><Relationship Id="rId808" Type="http://schemas.openxmlformats.org/officeDocument/2006/relationships/hyperlink" Target="https://www.telegraph.co.uk/finance/newsbysector/epic/sjg/rss" TargetMode="External"/><Relationship Id="rId8" Type="http://schemas.openxmlformats.org/officeDocument/2006/relationships/hyperlink" Target="http://www.wsj.com/xml/rss/3_7041.xml" TargetMode="External"/><Relationship Id="rId142" Type="http://schemas.openxmlformats.org/officeDocument/2006/relationships/hyperlink" Target="https://www.telegraph.co.uk/finance/newsbysector/epic/bsla/rss" TargetMode="External"/><Relationship Id="rId184" Type="http://schemas.openxmlformats.org/officeDocument/2006/relationships/hyperlink" Target="https://www.telegraph.co.uk/finance/newsbysector/epic/chld/rss" TargetMode="External"/><Relationship Id="rId391" Type="http://schemas.openxmlformats.org/officeDocument/2006/relationships/hyperlink" Target="https://www.telegraph.co.uk/finance/newsbysector/epic/gns/rss" TargetMode="External"/><Relationship Id="rId405" Type="http://schemas.openxmlformats.org/officeDocument/2006/relationships/hyperlink" Target="https://www.telegraph.co.uk/finance/newsbysector/epic/hmso/rss" TargetMode="External"/><Relationship Id="rId447" Type="http://schemas.openxmlformats.org/officeDocument/2006/relationships/hyperlink" Target="https://www.telegraph.co.uk/finance/personalfinance/how-budget-affect-me/rss" TargetMode="External"/><Relationship Id="rId612" Type="http://schemas.openxmlformats.org/officeDocument/2006/relationships/hyperlink" Target="https://www.telegraph.co.uk/finance/newsbysector/epic/mslh/rss" TargetMode="External"/><Relationship Id="rId794" Type="http://schemas.openxmlformats.org/officeDocument/2006/relationships/hyperlink" Target="https://www.telegraph.co.uk/finance/newsbysector/epic/stj/rss" TargetMode="External"/><Relationship Id="rId251" Type="http://schemas.openxmlformats.org/officeDocument/2006/relationships/hyperlink" Target="https://www.telegraph.co.uk/finance/newsbysector/epic/dlta/rss" TargetMode="External"/><Relationship Id="rId489" Type="http://schemas.openxmlformats.org/officeDocument/2006/relationships/hyperlink" Target="https://www.telegraph.co.uk/finance/newsbysector/epic/ifl/rss" TargetMode="External"/><Relationship Id="rId654" Type="http://schemas.openxmlformats.org/officeDocument/2006/relationships/hyperlink" Target="https://www.telegraph.co.uk/finance/newsbysector/epic/nwg/rss" TargetMode="External"/><Relationship Id="rId696" Type="http://schemas.openxmlformats.org/officeDocument/2006/relationships/hyperlink" Target="https://www.telegraph.co.uk/finance/property/period-property/rss" TargetMode="External"/><Relationship Id="rId861" Type="http://schemas.openxmlformats.org/officeDocument/2006/relationships/hyperlink" Target="https://www.telegraph.co.uk/finance/newsbysector/epic/trys/rss" TargetMode="External"/><Relationship Id="rId917" Type="http://schemas.openxmlformats.org/officeDocument/2006/relationships/hyperlink" Target="https://www.telegraph.co.uk/finance/newsbysector/epic/wil/rss" TargetMode="External"/><Relationship Id="rId46" Type="http://schemas.openxmlformats.org/officeDocument/2006/relationships/hyperlink" Target="https://www.telegraph.co.uk/finance/newsbysector/epic/atk/rss" TargetMode="External"/><Relationship Id="rId293" Type="http://schemas.openxmlformats.org/officeDocument/2006/relationships/hyperlink" Target="https://www.telegraph.co.uk/finance/newsbysector/epic/elm/rss" TargetMode="External"/><Relationship Id="rId307" Type="http://schemas.openxmlformats.org/officeDocument/2006/relationships/hyperlink" Target="https://www.telegraph.co.uk/finance/newsbysector/epic/eus/rss" TargetMode="External"/><Relationship Id="rId349" Type="http://schemas.openxmlformats.org/officeDocument/2006/relationships/hyperlink" Target="https://www.telegraph.co.uk/finance/newsbysector/epic/fev/rss" TargetMode="External"/><Relationship Id="rId514" Type="http://schemas.openxmlformats.org/officeDocument/2006/relationships/hyperlink" Target="https://www.telegraph.co.uk/finance/newsbysector/epic/jmo/rss" TargetMode="External"/><Relationship Id="rId556" Type="http://schemas.openxmlformats.org/officeDocument/2006/relationships/hyperlink" Target="https://www.telegraph.co.uk/finance/newsbysector/epic/lwi/rss" TargetMode="External"/><Relationship Id="rId721" Type="http://schemas.openxmlformats.org/officeDocument/2006/relationships/hyperlink" Target="https://www.telegraph.co.uk/finance/newsbysector/epic/rrs/rss" TargetMode="External"/><Relationship Id="rId763" Type="http://schemas.openxmlformats.org/officeDocument/2006/relationships/hyperlink" Target="https://www.telegraph.co.uk/finance/newsbysector/epic/smdr/rss" TargetMode="External"/><Relationship Id="rId88" Type="http://schemas.openxmlformats.org/officeDocument/2006/relationships/hyperlink" Target="https://www.telegraph.co.uk/finance/newsbysector/epic/bwy/rss" TargetMode="External"/><Relationship Id="rId111" Type="http://schemas.openxmlformats.org/officeDocument/2006/relationships/hyperlink" Target="https://www.telegraph.co.uk/finance/newsbysector/epic/bvic/rss" TargetMode="External"/><Relationship Id="rId153" Type="http://schemas.openxmlformats.org/officeDocument/2006/relationships/hyperlink" Target="https://www.telegraph.co.uk/finance/newsbysector/epic/bgy/rss" TargetMode="External"/><Relationship Id="rId195" Type="http://schemas.openxmlformats.org/officeDocument/2006/relationships/hyperlink" Target="https://www.telegraph.co.uk/finance/newsbysector/epic/cms/rss" TargetMode="External"/><Relationship Id="rId209" Type="http://schemas.openxmlformats.org/officeDocument/2006/relationships/hyperlink" Target="https://www.telegraph.co.uk/finance/newsbysector/epic/cdi/rss" TargetMode="External"/><Relationship Id="rId360" Type="http://schemas.openxmlformats.org/officeDocument/2006/relationships/hyperlink" Target="https://www.telegraph.co.uk/finance/newsbysector/epic/fpt/rss" TargetMode="External"/><Relationship Id="rId416" Type="http://schemas.openxmlformats.org/officeDocument/2006/relationships/hyperlink" Target="https://www.telegraph.co.uk/finance/newsbysector/epic/hwy/rss" TargetMode="External"/><Relationship Id="rId598" Type="http://schemas.openxmlformats.org/officeDocument/2006/relationships/hyperlink" Target="https://www.telegraph.co.uk/finance/newsbysector/epic/mwj/rss" TargetMode="External"/><Relationship Id="rId819" Type="http://schemas.openxmlformats.org/officeDocument/2006/relationships/hyperlink" Target="https://www.telegraph.co.uk/finance/shanghai-2010-expo/rss" TargetMode="External"/><Relationship Id="rId220" Type="http://schemas.openxmlformats.org/officeDocument/2006/relationships/hyperlink" Target="https://www.telegraph.co.uk/finance/newsbysector/epic/chw/rss" TargetMode="External"/><Relationship Id="rId458" Type="http://schemas.openxmlformats.org/officeDocument/2006/relationships/hyperlink" Target="https://www.telegraph.co.uk/finance/newsbysector/epic/isat/rss" TargetMode="External"/><Relationship Id="rId623" Type="http://schemas.openxmlformats.org/officeDocument/2006/relationships/hyperlink" Target="https://www.telegraph.co.uk/finance/newsbysector/epic/mlc/rss" TargetMode="External"/><Relationship Id="rId665" Type="http://schemas.openxmlformats.org/officeDocument/2006/relationships/hyperlink" Target="https://www.telegraph.co.uk/finance/personalfinance/comment/paulfarrow/rss" TargetMode="External"/><Relationship Id="rId830" Type="http://schemas.openxmlformats.org/officeDocument/2006/relationships/hyperlink" Target="https://www.telegraph.co.uk/finance/newsbysector/epic/sxs/rss" TargetMode="External"/><Relationship Id="rId872" Type="http://schemas.openxmlformats.org/officeDocument/2006/relationships/hyperlink" Target="https://www.telegraph.co.uk/finance/newsbysector/epic/tcy/rss" TargetMode="External"/><Relationship Id="rId928" Type="http://schemas.openxmlformats.org/officeDocument/2006/relationships/hyperlink" Target="https://www.telegraph.co.uk/finance/newsbysector/epic/wmh/rss" TargetMode="External"/><Relationship Id="rId15" Type="http://schemas.openxmlformats.org/officeDocument/2006/relationships/hyperlink" Target="https://www.telegraph.co.uk/finance/newsbysector/epic/adn/rss" TargetMode="External"/><Relationship Id="rId57" Type="http://schemas.openxmlformats.org/officeDocument/2006/relationships/hyperlink" Target="https://www.telegraph.co.uk/finance/newsbysector/epic/aga/rss" TargetMode="External"/><Relationship Id="rId262" Type="http://schemas.openxmlformats.org/officeDocument/2006/relationships/hyperlink" Target="https://www.telegraph.co.uk/finance/newsbysector/epic/dsgi/rss" TargetMode="External"/><Relationship Id="rId318" Type="http://schemas.openxmlformats.org/officeDocument/2006/relationships/hyperlink" Target="https://www.telegraph.co.uk/finance/newsbysector/epic/evg/rss" TargetMode="External"/><Relationship Id="rId525" Type="http://schemas.openxmlformats.org/officeDocument/2006/relationships/hyperlink" Target="https://www.telegraph.co.uk/finance/newsbysector/epic/jmg/rss" TargetMode="External"/><Relationship Id="rId567" Type="http://schemas.openxmlformats.org/officeDocument/2006/relationships/hyperlink" Target="https://www.telegraph.co.uk/finance/newsbysector/epic/log/rss" TargetMode="External"/><Relationship Id="rId732" Type="http://schemas.openxmlformats.org/officeDocument/2006/relationships/hyperlink" Target="https://www.telegraph.co.uk/finance/comment/richardfletcher/rss" TargetMode="External"/><Relationship Id="rId99" Type="http://schemas.openxmlformats.org/officeDocument/2006/relationships/hyperlink" Target="https://www.telegraph.co.uk/finance/newsbysector/epic/boy/rss" TargetMode="External"/><Relationship Id="rId122" Type="http://schemas.openxmlformats.org/officeDocument/2006/relationships/hyperlink" Target="https://www.telegraph.co.uk/finance/businessclub/business-club-video/business-services-sector-videos/rss" TargetMode="External"/><Relationship Id="rId164" Type="http://schemas.openxmlformats.org/officeDocument/2006/relationships/hyperlink" Target="https://www.telegraph.co.uk/finance/businessclub/rss" TargetMode="External"/><Relationship Id="rId371" Type="http://schemas.openxmlformats.org/officeDocument/2006/relationships/hyperlink" Target="https://www.telegraph.co.uk/finance/newsbysector/epic/gmf/rss" TargetMode="External"/><Relationship Id="rId774" Type="http://schemas.openxmlformats.org/officeDocument/2006/relationships/hyperlink" Target="https://www.telegraph.co.uk/finance/newsbysector/epic/sgro/rss" TargetMode="External"/><Relationship Id="rId427" Type="http://schemas.openxmlformats.org/officeDocument/2006/relationships/hyperlink" Target="https://www.telegraph.co.uk/finance/newsbysector/epic/hyc/rss" TargetMode="External"/><Relationship Id="rId469" Type="http://schemas.openxmlformats.org/officeDocument/2006/relationships/hyperlink" Target="https://www.telegraph.co.uk/finance/newsbysector/epic/invp/rss" TargetMode="External"/><Relationship Id="rId634" Type="http://schemas.openxmlformats.org/officeDocument/2006/relationships/hyperlink" Target="https://www.telegraph.co.uk/finance/newsbysector/epic/mchl/rss" TargetMode="External"/><Relationship Id="rId676" Type="http://schemas.openxmlformats.org/officeDocument/2006/relationships/hyperlink" Target="https://www.telegraph.co.uk/finance/newsbysector/epic/php/rss" TargetMode="External"/><Relationship Id="rId841" Type="http://schemas.openxmlformats.org/officeDocument/2006/relationships/hyperlink" Target="https://www.telegraph.co.uk/finance/newsbysector/epic/stob/rss" TargetMode="External"/><Relationship Id="rId883" Type="http://schemas.openxmlformats.org/officeDocument/2006/relationships/hyperlink" Target="https://www.telegraph.co.uk/finance/newsbysector/epic/try/rss" TargetMode="External"/><Relationship Id="rId26" Type="http://schemas.openxmlformats.org/officeDocument/2006/relationships/hyperlink" Target="https://www.telegraph.co.uk/finance/newsbysector/epic/aip/rss" TargetMode="External"/><Relationship Id="rId231" Type="http://schemas.openxmlformats.org/officeDocument/2006/relationships/hyperlink" Target="https://www.telegraph.co.uk/finance/comment/rss" TargetMode="External"/><Relationship Id="rId273" Type="http://schemas.openxmlformats.org/officeDocument/2006/relationships/hyperlink" Target="https://www.telegraph.co.uk/finance/newsbysector/epic/dab/rss" TargetMode="External"/><Relationship Id="rId329" Type="http://schemas.openxmlformats.org/officeDocument/2006/relationships/hyperlink" Target="https://www.telegraph.co.uk/finance/financetopics/finance-predictions-2009/rss" TargetMode="External"/><Relationship Id="rId480" Type="http://schemas.openxmlformats.org/officeDocument/2006/relationships/hyperlink" Target="https://www.telegraph.co.uk/finance/newsbysector/epic/imt/rss" TargetMode="External"/><Relationship Id="rId536" Type="http://schemas.openxmlformats.org/officeDocument/2006/relationships/hyperlink" Target="https://www.telegraph.co.uk/finance/newsbysector/epic/kfx/rss" TargetMode="External"/><Relationship Id="rId701" Type="http://schemas.openxmlformats.org/officeDocument/2006/relationships/hyperlink" Target="https://www.telegraph.co.uk/finance/newsbysector/epic/pws/rss" TargetMode="External"/><Relationship Id="rId939" Type="http://schemas.openxmlformats.org/officeDocument/2006/relationships/hyperlink" Target="https://www.telegraph.co.uk/finance/financevideo/yourmoneytheirhands/rss" TargetMode="External"/><Relationship Id="rId68" Type="http://schemas.openxmlformats.org/officeDocument/2006/relationships/hyperlink" Target="https://www.telegraph.co.uk/finance/newsbysector/epic/anto/rss" TargetMode="External"/><Relationship Id="rId133" Type="http://schemas.openxmlformats.org/officeDocument/2006/relationships/hyperlink" Target="https://www.telegraph.co.uk/finance/newsbysector/epic/bfd/rss" TargetMode="External"/><Relationship Id="rId175" Type="http://schemas.openxmlformats.org/officeDocument/2006/relationships/hyperlink" Target="https://www.telegraph.co.uk/finance/newsbysector/epic/cpr/rss" TargetMode="External"/><Relationship Id="rId340" Type="http://schemas.openxmlformats.org/officeDocument/2006/relationships/hyperlink" Target="https://www.telegraph.co.uk/finance/newsbysector/epic/ftse250/rss" TargetMode="External"/><Relationship Id="rId578" Type="http://schemas.openxmlformats.org/officeDocument/2006/relationships/hyperlink" Target="https://www.telegraph.co.uk/finance/comment/markkleinman/rss" TargetMode="External"/><Relationship Id="rId743" Type="http://schemas.openxmlformats.org/officeDocument/2006/relationships/hyperlink" Target="https://www.telegraph.co.uk/finance/newsbysector/epic/redot/rss" TargetMode="External"/><Relationship Id="rId785" Type="http://schemas.openxmlformats.org/officeDocument/2006/relationships/hyperlink" Target="https://www.telegraph.co.uk/finance/newsbysector/epic/smin/rss" TargetMode="External"/><Relationship Id="rId200" Type="http://schemas.openxmlformats.org/officeDocument/2006/relationships/hyperlink" Target="https://www.telegraph.co.uk/finance/businessclub/business-club-video/consumer-and-retail-sector-vide/rss" TargetMode="External"/><Relationship Id="rId382" Type="http://schemas.openxmlformats.org/officeDocument/2006/relationships/hyperlink" Target="https://www.telegraph.co.uk/finance/newsbysector/epic/gsd/rss" TargetMode="External"/><Relationship Id="rId438" Type="http://schemas.openxmlformats.org/officeDocument/2006/relationships/hyperlink" Target="https://www.telegraph.co.uk/finance/newsbysector/epic/hri/rss" TargetMode="External"/><Relationship Id="rId603" Type="http://schemas.openxmlformats.org/officeDocument/2006/relationships/hyperlink" Target="https://www.telegraph.co.uk/finance/property/moving-house/rss" TargetMode="External"/><Relationship Id="rId645" Type="http://schemas.openxmlformats.org/officeDocument/2006/relationships/hyperlink" Target="https://www.telegraph.co.uk/finance/newsbysector/epic/ntg/rss" TargetMode="External"/><Relationship Id="rId687" Type="http://schemas.openxmlformats.org/officeDocument/2006/relationships/hyperlink" Target="https://www.telegraph.co.uk/finance/newsbysector/epic/pru/rss" TargetMode="External"/><Relationship Id="rId810" Type="http://schemas.openxmlformats.org/officeDocument/2006/relationships/hyperlink" Target="https://www.telegraph.co.uk/finance/newsbysector/epic/sdrc/rss" TargetMode="External"/><Relationship Id="rId852" Type="http://schemas.openxmlformats.org/officeDocument/2006/relationships/hyperlink" Target="https://www.telegraph.co.uk/finance/newsbysector/epic/tmpl/rss" TargetMode="External"/><Relationship Id="rId908" Type="http://schemas.openxmlformats.org/officeDocument/2006/relationships/hyperlink" Target="https://www.telegraph.co.uk/finance/newsbysector/epic/vec/rss" TargetMode="External"/><Relationship Id="rId242" Type="http://schemas.openxmlformats.org/officeDocument/2006/relationships/hyperlink" Target="https://www.telegraph.co.uk/finance/financevideo/creditcrisis/rss" TargetMode="External"/><Relationship Id="rId284" Type="http://schemas.openxmlformats.org/officeDocument/2006/relationships/hyperlink" Target="https://www.telegraph.co.uk/finance/newsbysector/epic/dnlm/rss" TargetMode="External"/><Relationship Id="rId491" Type="http://schemas.openxmlformats.org/officeDocument/2006/relationships/hyperlink" Target="https://www.telegraph.co.uk/finance/newsbysector/epic/irv/rss" TargetMode="External"/><Relationship Id="rId505" Type="http://schemas.openxmlformats.org/officeDocument/2006/relationships/hyperlink" Target="https://www.telegraph.co.uk/finance/personalfinance/money-saving-tips/jessicainvestigates/rss" TargetMode="External"/><Relationship Id="rId712" Type="http://schemas.openxmlformats.org/officeDocument/2006/relationships/hyperlink" Target="https://www.telegraph.co.uk/finance/property/rssfeeds/rss" TargetMode="External"/><Relationship Id="rId894" Type="http://schemas.openxmlformats.org/officeDocument/2006/relationships/hyperlink" Target="https://www.telegraph.co.uk/finance/newsbysector/epic/utg/rss" TargetMode="External"/><Relationship Id="rId37" Type="http://schemas.openxmlformats.org/officeDocument/2006/relationships/hyperlink" Target="https://www.telegraph.co.uk/finance/newsbysector/epic/aal/rss" TargetMode="External"/><Relationship Id="rId79" Type="http://schemas.openxmlformats.org/officeDocument/2006/relationships/hyperlink" Target="https://www.telegraph.co.uk/finance/newsbysector/epic/axo/rss" TargetMode="External"/><Relationship Id="rId102" Type="http://schemas.openxmlformats.org/officeDocument/2006/relationships/hyperlink" Target="https://www.telegraph.co.uk/finance/newsbysector/epic/bpp/rss" TargetMode="External"/><Relationship Id="rId144" Type="http://schemas.openxmlformats.org/officeDocument/2006/relationships/hyperlink" Target="https://www.telegraph.co.uk/finance/personalfinance/investing/bonds/rss" TargetMode="External"/><Relationship Id="rId547" Type="http://schemas.openxmlformats.org/officeDocument/2006/relationships/hyperlink" Target="https://www.telegraph.co.uk/finance/newsbysector/retailandconsumer/leisure/rss" TargetMode="External"/><Relationship Id="rId589" Type="http://schemas.openxmlformats.org/officeDocument/2006/relationships/hyperlink" Target="https://www.telegraph.co.uk/finance/newsbysector/epic/mpi/rss" TargetMode="External"/><Relationship Id="rId754" Type="http://schemas.openxmlformats.org/officeDocument/2006/relationships/hyperlink" Target="https://www.telegraph.co.uk/finance/newsbysector/epic/rwa/rss" TargetMode="External"/><Relationship Id="rId796" Type="http://schemas.openxmlformats.org/officeDocument/2006/relationships/hyperlink" Target="https://www.telegraph.co.uk/finance/newsbysector/epic/stan/rss" TargetMode="External"/><Relationship Id="rId90" Type="http://schemas.openxmlformats.org/officeDocument/2006/relationships/hyperlink" Target="https://www.telegraph.co.uk/finance/personalfinance/money-saving-tips/best-online-deals/rss" TargetMode="External"/><Relationship Id="rId186" Type="http://schemas.openxmlformats.org/officeDocument/2006/relationships/hyperlink" Target="https://www.telegraph.co.uk/finance/comment/citydiary/rss" TargetMode="External"/><Relationship Id="rId351" Type="http://schemas.openxmlformats.org/officeDocument/2006/relationships/hyperlink" Target="https://www.telegraph.co.uk/finance/newsbysector/epic/ftc/rss" TargetMode="External"/><Relationship Id="rId393" Type="http://schemas.openxmlformats.org/officeDocument/2006/relationships/hyperlink" Target="https://www.telegraph.co.uk/finance/newsbysector/epic/gsk/rss" TargetMode="External"/><Relationship Id="rId407" Type="http://schemas.openxmlformats.org/officeDocument/2006/relationships/hyperlink" Target="https://www.telegraph.co.uk/finance/newsbysector/epic/hsd/rss" TargetMode="External"/><Relationship Id="rId449" Type="http://schemas.openxmlformats.org/officeDocument/2006/relationships/hyperlink" Target="https://www.telegraph.co.uk/finance/newsbysector/epic/hicl/rss" TargetMode="External"/><Relationship Id="rId614" Type="http://schemas.openxmlformats.org/officeDocument/2006/relationships/hyperlink" Target="https://www.telegraph.co.uk/finance/comment/matthew-lynn/rss" TargetMode="External"/><Relationship Id="rId656" Type="http://schemas.openxmlformats.org/officeDocument/2006/relationships/hyperlink" Target="https://www.telegraph.co.uk/finance/newsbysector/energy/oilandgas/rss" TargetMode="External"/><Relationship Id="rId821" Type="http://schemas.openxmlformats.org/officeDocument/2006/relationships/hyperlink" Target="https://www.telegraph.co.uk/finance/newsbysector/epic/shp/rss" TargetMode="External"/><Relationship Id="rId863" Type="http://schemas.openxmlformats.org/officeDocument/2006/relationships/hyperlink" Target="https://www.telegraph.co.uk/finance/personalfinance/insurance/travel/rss" TargetMode="External"/><Relationship Id="rId211" Type="http://schemas.openxmlformats.org/officeDocument/2006/relationships/hyperlink" Target="https://www.telegraph.co.uk/finance/newsbysector/epic/cuk/rss" TargetMode="External"/><Relationship Id="rId253" Type="http://schemas.openxmlformats.org/officeDocument/2006/relationships/hyperlink" Target="https://www.telegraph.co.uk/finance/newsbysector/epic/dvo/rss" TargetMode="External"/><Relationship Id="rId295" Type="http://schemas.openxmlformats.org/officeDocument/2006/relationships/hyperlink" Target="https://www.telegraph.co.uk/finance/newsbysector/energy/rss" TargetMode="External"/><Relationship Id="rId309" Type="http://schemas.openxmlformats.org/officeDocument/2006/relationships/hyperlink" Target="https://www.telegraph.co.uk/finance/newsbysector/epic/eng/rss" TargetMode="External"/><Relationship Id="rId460" Type="http://schemas.openxmlformats.org/officeDocument/2006/relationships/hyperlink" Target="https://www.telegraph.co.uk/finance/personalfinance/insurance/rss" TargetMode="External"/><Relationship Id="rId516" Type="http://schemas.openxmlformats.org/officeDocument/2006/relationships/hyperlink" Target="https://www.telegraph.co.uk/finance/newsbysector/epic/jzcp/rss" TargetMode="External"/><Relationship Id="rId698" Type="http://schemas.openxmlformats.org/officeDocument/2006/relationships/hyperlink" Target="https://www.telegraph.co.uk/finance/personalfinance/rss" TargetMode="External"/><Relationship Id="rId919" Type="http://schemas.openxmlformats.org/officeDocument/2006/relationships/hyperlink" Target="https://www.telegraph.co.uk/finance/newsbysector/epic/wlf/rss" TargetMode="External"/><Relationship Id="rId48" Type="http://schemas.openxmlformats.org/officeDocument/2006/relationships/hyperlink" Target="https://www.telegraph.co.uk/finance/newsbysector/epic/ave/rss" TargetMode="External"/><Relationship Id="rId113" Type="http://schemas.openxmlformats.org/officeDocument/2006/relationships/hyperlink" Target="https://www.telegraph.co.uk/finance/newsbysector/epic/btsm/rss" TargetMode="External"/><Relationship Id="rId320" Type="http://schemas.openxmlformats.org/officeDocument/2006/relationships/hyperlink" Target="https://www.telegraph.co.uk/finance/newsbysector/epic/fcam/rss" TargetMode="External"/><Relationship Id="rId558" Type="http://schemas.openxmlformats.org/officeDocument/2006/relationships/hyperlink" Target="https://www.telegraph.co.uk/finance/newsbysector/epic/lrd/rss" TargetMode="External"/><Relationship Id="rId723" Type="http://schemas.openxmlformats.org/officeDocument/2006/relationships/hyperlink" Target="https://www.telegraph.co.uk/finance/newsbysector/epic/ray/rss" TargetMode="External"/><Relationship Id="rId765" Type="http://schemas.openxmlformats.org/officeDocument/2006/relationships/hyperlink" Target="https://www.telegraph.co.uk/finance/property/schools/rss" TargetMode="External"/><Relationship Id="rId930" Type="http://schemas.openxmlformats.org/officeDocument/2006/relationships/hyperlink" Target="https://www.telegraph.co.uk/finance/newsbysector/epic/wpc/rss" TargetMode="External"/><Relationship Id="rId155" Type="http://schemas.openxmlformats.org/officeDocument/2006/relationships/hyperlink" Target="https://www.telegraph.co.uk/finance/newsbysector/epic/bsy/rss" TargetMode="External"/><Relationship Id="rId197" Type="http://schemas.openxmlformats.org/officeDocument/2006/relationships/hyperlink" Target="https://www.telegraph.co.uk/finance/personalfinance/savings/compare-savings-accounts/rss" TargetMode="External"/><Relationship Id="rId362" Type="http://schemas.openxmlformats.org/officeDocument/2006/relationships/hyperlink" Target="https://www.telegraph.co.uk/finance/newsbysector/epic/fpdot/rss" TargetMode="External"/><Relationship Id="rId418" Type="http://schemas.openxmlformats.org/officeDocument/2006/relationships/hyperlink" Target="https://www.telegraph.co.uk/finance/newsbysector/epic/hsx/rss" TargetMode="External"/><Relationship Id="rId625" Type="http://schemas.openxmlformats.org/officeDocument/2006/relationships/hyperlink" Target="https://www.telegraph.co.uk/finance/newsbysector/epic/msy/rss" TargetMode="External"/><Relationship Id="rId832" Type="http://schemas.openxmlformats.org/officeDocument/2006/relationships/hyperlink" Target="https://www.telegraph.co.uk/finance/sponsoredfeature/rss" TargetMode="External"/><Relationship Id="rId222" Type="http://schemas.openxmlformats.org/officeDocument/2006/relationships/hyperlink" Target="https://www.telegraph.co.uk/finance/newsbysector/epic/chs/rss" TargetMode="External"/><Relationship Id="rId264" Type="http://schemas.openxmlformats.org/officeDocument/2006/relationships/hyperlink" Target="https://www.telegraph.co.uk/finance/newsbysector/epic/dig/rss" TargetMode="External"/><Relationship Id="rId471" Type="http://schemas.openxmlformats.org/officeDocument/2006/relationships/hyperlink" Target="https://www.telegraph.co.uk/finance/property/investment/rss" TargetMode="External"/><Relationship Id="rId667" Type="http://schemas.openxmlformats.org/officeDocument/2006/relationships/hyperlink" Target="https://www.telegraph.co.uk/finance/newsbysector/epic/pnn/rss" TargetMode="External"/><Relationship Id="rId874" Type="http://schemas.openxmlformats.org/officeDocument/2006/relationships/hyperlink" Target="https://www.telegraph.co.uk/finance/comment/telegraph-view/rss" TargetMode="External"/><Relationship Id="rId17" Type="http://schemas.openxmlformats.org/officeDocument/2006/relationships/hyperlink" Target="https://www.telegraph.co.uk/finance/newsbysector/epic/asl/rss" TargetMode="External"/><Relationship Id="rId59" Type="http://schemas.openxmlformats.org/officeDocument/2006/relationships/hyperlink" Target="https://www.telegraph.co.uk/finance/alex/rss" TargetMode="External"/><Relationship Id="rId124" Type="http://schemas.openxmlformats.org/officeDocument/2006/relationships/hyperlink" Target="https://www.telegraph.co.uk/finance/property/buying-selling-moving/rss" TargetMode="External"/><Relationship Id="rId527" Type="http://schemas.openxmlformats.org/officeDocument/2006/relationships/hyperlink" Target="https://www.telegraph.co.uk/finance/newsbysector/epic/jii/rss" TargetMode="External"/><Relationship Id="rId569" Type="http://schemas.openxmlformats.org/officeDocument/2006/relationships/hyperlink" Target="https://www.telegraph.co.uk/finance/personalfinance/insurance/longtermcare/rss" TargetMode="External"/><Relationship Id="rId734" Type="http://schemas.openxmlformats.org/officeDocument/2006/relationships/hyperlink" Target="https://www.telegraph.co.uk/finance/newsbysector/epic/rmdot/rss" TargetMode="External"/><Relationship Id="rId776" Type="http://schemas.openxmlformats.org/officeDocument/2006/relationships/hyperlink" Target="https://www.telegraph.co.uk/finance/newsbysector/epic/sfr/rss" TargetMode="External"/><Relationship Id="rId941" Type="http://schemas.openxmlformats.org/officeDocument/2006/relationships/hyperlink" Target="https://www.telegraph.co.uk/finance/yourbusiness/young-enterprise/rss" TargetMode="External"/><Relationship Id="rId70" Type="http://schemas.openxmlformats.org/officeDocument/2006/relationships/hyperlink" Target="https://www.telegraph.co.uk/finance/newsbysector/epic/akt/rss" TargetMode="External"/><Relationship Id="rId166" Type="http://schemas.openxmlformats.org/officeDocument/2006/relationships/hyperlink" Target="https://www.telegraph.co.uk/finance/newsbysector/epic/bpg/rss" TargetMode="External"/><Relationship Id="rId331" Type="http://schemas.openxmlformats.org/officeDocument/2006/relationships/hyperlink" Target="https://www.telegraph.co.uk/finance/financevideo/rss" TargetMode="External"/><Relationship Id="rId373" Type="http://schemas.openxmlformats.org/officeDocument/2006/relationships/hyperlink" Target="https://www.telegraph.co.uk/finance/newsbysector/transport/general-motors/rss" TargetMode="External"/><Relationship Id="rId429" Type="http://schemas.openxmlformats.org/officeDocument/2006/relationships/hyperlink" Target="https://www.telegraph.co.uk/finance/newsbysector/epic/hamp/rss" TargetMode="External"/><Relationship Id="rId580" Type="http://schemas.openxmlformats.org/officeDocument/2006/relationships/hyperlink" Target="https://www.telegraph.co.uk/finance/newsbysector/epic/mks/rss" TargetMode="External"/><Relationship Id="rId636" Type="http://schemas.openxmlformats.org/officeDocument/2006/relationships/hyperlink" Target="https://www.telegraph.co.uk/finance/newsbysector/epic/myi/rss" TargetMode="External"/><Relationship Id="rId801" Type="http://schemas.openxmlformats.org/officeDocument/2006/relationships/hyperlink" Target="https://www.telegraph.co.uk/finance/newsbysector/epic/svi/rss" TargetMode="External"/><Relationship Id="rId1" Type="http://schemas.openxmlformats.org/officeDocument/2006/relationships/hyperlink" Target="http://add.my.yahoo.com/rss?url=http://feeds.reuters.com/news/artsculture" TargetMode="External"/><Relationship Id="rId233" Type="http://schemas.openxmlformats.org/officeDocument/2006/relationships/hyperlink" Target="https://www.telegraph.co.uk/finance/personalfinance/borrowing/compare-credit-cards/rss" TargetMode="External"/><Relationship Id="rId440" Type="http://schemas.openxmlformats.org/officeDocument/2006/relationships/hyperlink" Target="https://www.telegraph.co.uk/finance/newsbysector/epic/hik/rss" TargetMode="External"/><Relationship Id="rId678" Type="http://schemas.openxmlformats.org/officeDocument/2006/relationships/hyperlink" Target="https://www.telegraph.co.uk/finance/newsbysector/epic/prd/rss" TargetMode="External"/><Relationship Id="rId843" Type="http://schemas.openxmlformats.org/officeDocument/2006/relationships/hyperlink" Target="https://www.telegraph.co.uk/finance/newsbysector/epic/svg/rss" TargetMode="External"/><Relationship Id="rId885" Type="http://schemas.openxmlformats.org/officeDocument/2006/relationships/hyperlink" Target="https://www.telegraph.co.uk/finance/newsbysector/transport/rss" TargetMode="External"/><Relationship Id="rId28" Type="http://schemas.openxmlformats.org/officeDocument/2006/relationships/hyperlink" Target="https://www.telegraph.co.uk/finance/alex/alex-archive/rss" TargetMode="External"/><Relationship Id="rId275" Type="http://schemas.openxmlformats.org/officeDocument/2006/relationships/hyperlink" Target="https://www.telegraph.co.uk/finance/newsbysector/epic/dtl/rss" TargetMode="External"/><Relationship Id="rId300" Type="http://schemas.openxmlformats.org/officeDocument/2006/relationships/hyperlink" Target="https://www.telegraph.co.uk/finance/newsbysector/epic/erm/rss" TargetMode="External"/><Relationship Id="rId482" Type="http://schemas.openxmlformats.org/officeDocument/2006/relationships/hyperlink" Target="https://www.telegraph.co.uk/finance/newsbysector/epic/inf/rss" TargetMode="External"/><Relationship Id="rId538" Type="http://schemas.openxmlformats.org/officeDocument/2006/relationships/hyperlink" Target="https://www.telegraph.co.uk/finance/newsbysector/epic/klr/rss" TargetMode="External"/><Relationship Id="rId703" Type="http://schemas.openxmlformats.org/officeDocument/2006/relationships/hyperlink" Target="https://www.telegraph.co.uk/finance/newsbysector/epic/pmo/rss" TargetMode="External"/><Relationship Id="rId745" Type="http://schemas.openxmlformats.org/officeDocument/2006/relationships/hyperlink" Target="https://www.telegraph.co.uk/finance/newsbysector/epic/rdw/rss" TargetMode="External"/><Relationship Id="rId910" Type="http://schemas.openxmlformats.org/officeDocument/2006/relationships/hyperlink" Target="https://www.telegraph.co.uk/finance/newsbysector/epic/vlk/rss" TargetMode="External"/><Relationship Id="rId81" Type="http://schemas.openxmlformats.org/officeDocument/2006/relationships/hyperlink" Target="https://www.telegraph.co.uk/finance/newsbysector/epic/badot/rss" TargetMode="External"/><Relationship Id="rId135" Type="http://schemas.openxmlformats.org/officeDocument/2006/relationships/hyperlink" Target="https://www.telegraph.co.uk/finance/businessclub/beyond-the-banks/rss" TargetMode="External"/><Relationship Id="rId177" Type="http://schemas.openxmlformats.org/officeDocument/2006/relationships/hyperlink" Target="https://www.telegraph.co.uk/finance/newsbysector/epic/ctt/rss" TargetMode="External"/><Relationship Id="rId342" Type="http://schemas.openxmlformats.org/officeDocument/2006/relationships/hyperlink" Target="https://www.telegraph.co.uk/finance/newsbysector/epic/ftsetechmark/rss" TargetMode="External"/><Relationship Id="rId384" Type="http://schemas.openxmlformats.org/officeDocument/2006/relationships/hyperlink" Target="https://www.telegraph.co.uk/finance/newsbysector/epic/gpor/rss" TargetMode="External"/><Relationship Id="rId591" Type="http://schemas.openxmlformats.org/officeDocument/2006/relationships/hyperlink" Target="https://www.telegraph.co.uk/finance/migrationtemp/rss" TargetMode="External"/><Relationship Id="rId605" Type="http://schemas.openxmlformats.org/officeDocument/2006/relationships/hyperlink" Target="https://www.telegraph.co.uk/finance/newsbysector/epic/mwb/rss" TargetMode="External"/><Relationship Id="rId787" Type="http://schemas.openxmlformats.org/officeDocument/2006/relationships/hyperlink" Target="https://www.telegraph.co.uk/finance/middle-east-congress/speakers/rss" TargetMode="External"/><Relationship Id="rId812" Type="http://schemas.openxmlformats.org/officeDocument/2006/relationships/hyperlink" Target="https://www.telegraph.co.uk/finance/newsbysector/epic/scam/rss" TargetMode="External"/><Relationship Id="rId202" Type="http://schemas.openxmlformats.org/officeDocument/2006/relationships/hyperlink" Target="https://www.telegraph.co.uk/finance/newsbysector/epic/crg/rss" TargetMode="External"/><Relationship Id="rId244" Type="http://schemas.openxmlformats.org/officeDocument/2006/relationships/hyperlink" Target="https://www.telegraph.co.uk/finance/currency/rss" TargetMode="External"/><Relationship Id="rId647" Type="http://schemas.openxmlformats.org/officeDocument/2006/relationships/hyperlink" Target="https://www.telegraph.co.uk/finance/yourbusiness/national-business-awards/rss" TargetMode="External"/><Relationship Id="rId689" Type="http://schemas.openxmlformats.org/officeDocument/2006/relationships/hyperlink" Target="https://www.telegraph.co.uk/finance/newsbysector/epic/pzc/rss" TargetMode="External"/><Relationship Id="rId854" Type="http://schemas.openxmlformats.org/officeDocument/2006/relationships/hyperlink" Target="https://www.telegraph.co.uk/finance/property/north-midlands/rss" TargetMode="External"/><Relationship Id="rId896" Type="http://schemas.openxmlformats.org/officeDocument/2006/relationships/hyperlink" Target="https://www.telegraph.co.uk/finance/newsbysector/epic/utv/rss" TargetMode="External"/><Relationship Id="rId39" Type="http://schemas.openxmlformats.org/officeDocument/2006/relationships/hyperlink" Target="https://www.telegraph.co.uk/finance/newsbysector/epic/asm/rss" TargetMode="External"/><Relationship Id="rId286" Type="http://schemas.openxmlformats.org/officeDocument/2006/relationships/hyperlink" Target="https://www.telegraph.co.uk/finance/newsbysector/epic/ein/rss" TargetMode="External"/><Relationship Id="rId451" Type="http://schemas.openxmlformats.org/officeDocument/2006/relationships/hyperlink" Target="https://www.telegraph.co.uk/finance/personalfinance/comment/iancowie/rss" TargetMode="External"/><Relationship Id="rId493" Type="http://schemas.openxmlformats.org/officeDocument/2006/relationships/hyperlink" Target="https://www.telegraph.co.uk/finance/newsbysector/epic/iei/rss" TargetMode="External"/><Relationship Id="rId507" Type="http://schemas.openxmlformats.org/officeDocument/2006/relationships/hyperlink" Target="https://www.telegraph.co.uk/finance/jobs/john-timpson/rss" TargetMode="External"/><Relationship Id="rId549" Type="http://schemas.openxmlformats.org/officeDocument/2006/relationships/hyperlink" Target="https://www.telegraph.co.uk/finance/personalfinance/insurance/lifeassurance/rss" TargetMode="External"/><Relationship Id="rId714" Type="http://schemas.openxmlformats.org/officeDocument/2006/relationships/hyperlink" Target="https://www.telegraph.co.uk/finance/newsbysector/epic/pfg/rss" TargetMode="External"/><Relationship Id="rId756" Type="http://schemas.openxmlformats.org/officeDocument/2006/relationships/hyperlink" Target="https://www.telegraph.co.uk/finance/newsbysector/epic/rrdot/rss" TargetMode="External"/><Relationship Id="rId921" Type="http://schemas.openxmlformats.org/officeDocument/2006/relationships/hyperlink" Target="https://www.telegraph.co.uk/finance/property/property-market/wordonthestreet/rss" TargetMode="External"/><Relationship Id="rId50" Type="http://schemas.openxmlformats.org/officeDocument/2006/relationships/hyperlink" Target="https://www.telegraph.co.uk/finance/newsbysector/epic/asd/rss" TargetMode="External"/><Relationship Id="rId104" Type="http://schemas.openxmlformats.org/officeDocument/2006/relationships/hyperlink" Target="https://www.telegraph.co.uk/finance/breakingviewscom/rss" TargetMode="External"/><Relationship Id="rId146" Type="http://schemas.openxmlformats.org/officeDocument/2006/relationships/hyperlink" Target="https://www.telegraph.co.uk/finance/newsbysector/epic/bpdot/rss" TargetMode="External"/><Relationship Id="rId188" Type="http://schemas.openxmlformats.org/officeDocument/2006/relationships/hyperlink" Target="https://www.telegraph.co.uk/finance/newsbysector/epic/cto/rss" TargetMode="External"/><Relationship Id="rId311" Type="http://schemas.openxmlformats.org/officeDocument/2006/relationships/hyperlink" Target="https://www.telegraph.co.uk/finance/emailbulletin/rss" TargetMode="External"/><Relationship Id="rId353" Type="http://schemas.openxmlformats.org/officeDocument/2006/relationships/hyperlink" Target="https://www.telegraph.co.uk/finance/rssfeeds/rss" TargetMode="External"/><Relationship Id="rId395" Type="http://schemas.openxmlformats.org/officeDocument/2006/relationships/hyperlink" Target="https://www.telegraph.co.uk/finance/businessclub/business-club-video/global-business-insight-video/rss" TargetMode="External"/><Relationship Id="rId409" Type="http://schemas.openxmlformats.org/officeDocument/2006/relationships/hyperlink" Target="https://www.telegraph.co.uk/finance/newsbysector/epic/has/rss" TargetMode="External"/><Relationship Id="rId560" Type="http://schemas.openxmlformats.org/officeDocument/2006/relationships/hyperlink" Target="https://www.telegraph.co.uk/finance/newsbysector/epic/lvd/rss" TargetMode="External"/><Relationship Id="rId798" Type="http://schemas.openxmlformats.org/officeDocument/2006/relationships/hyperlink" Target="https://www.telegraph.co.uk/finance/newsbysector/epic/sli/rss" TargetMode="External"/><Relationship Id="rId92" Type="http://schemas.openxmlformats.org/officeDocument/2006/relationships/hyperlink" Target="https://www.telegraph.co.uk/finance/newsbysector/epic/bhmg/rss" TargetMode="External"/><Relationship Id="rId213" Type="http://schemas.openxmlformats.org/officeDocument/2006/relationships/hyperlink" Target="https://www.telegraph.co.uk/finance/newsbysector/epic/cpw/rss" TargetMode="External"/><Relationship Id="rId420" Type="http://schemas.openxmlformats.org/officeDocument/2006/relationships/hyperlink" Target="https://www.telegraph.co.uk/finance/newsbysector/epic/hbr/rss" TargetMode="External"/><Relationship Id="rId616" Type="http://schemas.openxmlformats.org/officeDocument/2006/relationships/hyperlink" Target="https://www.telegraph.co.uk/finance/newsbysector/mediatechnologyandtelecoms/media/rss" TargetMode="External"/><Relationship Id="rId658" Type="http://schemas.openxmlformats.org/officeDocument/2006/relationships/hyperlink" Target="https://www.telegraph.co.uk/finance/newsbysector/epic/oxb/rss" TargetMode="External"/><Relationship Id="rId823" Type="http://schemas.openxmlformats.org/officeDocument/2006/relationships/hyperlink" Target="https://www.telegraph.co.uk/finance/newsbysector/epic/sig/rss" TargetMode="External"/><Relationship Id="rId865" Type="http://schemas.openxmlformats.org/officeDocument/2006/relationships/hyperlink" Target="https://www.telegraph.co.uk/finance/newsbysector/epic/ttg/rss" TargetMode="External"/><Relationship Id="rId255" Type="http://schemas.openxmlformats.org/officeDocument/2006/relationships/hyperlink" Target="https://www.telegraph.co.uk/finance/newsbysector/epic/dea/rss" TargetMode="External"/><Relationship Id="rId297" Type="http://schemas.openxmlformats.org/officeDocument/2006/relationships/hyperlink" Target="https://www.telegraph.co.uk/finance/newsbysector/epic/eno/rss" TargetMode="External"/><Relationship Id="rId462" Type="http://schemas.openxmlformats.org/officeDocument/2006/relationships/hyperlink" Target="https://www.telegraph.co.uk/finance/personalfinance/interest-rates/rss" TargetMode="External"/><Relationship Id="rId518" Type="http://schemas.openxmlformats.org/officeDocument/2006/relationships/hyperlink" Target="https://www.telegraph.co.uk/finance/newsbysector/epic/jddot/rss" TargetMode="External"/><Relationship Id="rId725" Type="http://schemas.openxmlformats.org/officeDocument/2006/relationships/hyperlink" Target="https://www.telegraph.co.uk/finance/newsbysector/epic/rbdot/rss" TargetMode="External"/><Relationship Id="rId932" Type="http://schemas.openxmlformats.org/officeDocument/2006/relationships/hyperlink" Target="https://www.telegraph.co.uk/finance/newsbysector/epic/wlw/rss" TargetMode="External"/><Relationship Id="rId115" Type="http://schemas.openxmlformats.org/officeDocument/2006/relationships/hyperlink" Target="https://www.telegraph.co.uk/finance/financetopics/budget2008/rss" TargetMode="External"/><Relationship Id="rId157" Type="http://schemas.openxmlformats.org/officeDocument/2006/relationships/hyperlink" Target="https://www.telegraph.co.uk/finance/newsbysector/epic/but/rss" TargetMode="External"/><Relationship Id="rId322" Type="http://schemas.openxmlformats.org/officeDocument/2006/relationships/hyperlink" Target="https://www.telegraph.co.uk/finance/newsbysector/epic/fpeo/rss" TargetMode="External"/><Relationship Id="rId364" Type="http://schemas.openxmlformats.org/officeDocument/2006/relationships/hyperlink" Target="https://www.telegraph.co.uk/finance/newsbysector/epic/ftse350/rss" TargetMode="External"/><Relationship Id="rId767" Type="http://schemas.openxmlformats.org/officeDocument/2006/relationships/hyperlink" Target="https://www.telegraph.co.uk/finance/newsbysector/epic/soi/rss" TargetMode="External"/><Relationship Id="rId61" Type="http://schemas.openxmlformats.org/officeDocument/2006/relationships/hyperlink" Target="https://www.telegraph.co.uk/finance/newsbysector/epic/azm/rss" TargetMode="External"/><Relationship Id="rId199" Type="http://schemas.openxmlformats.org/officeDocument/2006/relationships/hyperlink" Target="https://www.telegraph.co.uk/finance/newsbysector/epic/csrt/rss" TargetMode="External"/><Relationship Id="rId571" Type="http://schemas.openxmlformats.org/officeDocument/2006/relationships/hyperlink" Target="https://www.telegraph.co.uk/finance/newsbysector/epic/lwb/rss" TargetMode="External"/><Relationship Id="rId627" Type="http://schemas.openxmlformats.org/officeDocument/2006/relationships/hyperlink" Target="https://www.telegraph.co.uk/finance/businessclub/money/rss" TargetMode="External"/><Relationship Id="rId669" Type="http://schemas.openxmlformats.org/officeDocument/2006/relationships/hyperlink" Target="https://www.telegraph.co.uk/finance/newsbysector/epic/pli/rss" TargetMode="External"/><Relationship Id="rId834" Type="http://schemas.openxmlformats.org/officeDocument/2006/relationships/hyperlink" Target="https://www.telegraph.co.uk/finance/newsbysector/epic/srg/rss" TargetMode="External"/><Relationship Id="rId876" Type="http://schemas.openxmlformats.org/officeDocument/2006/relationships/hyperlink" Target="https://www.telegraph.co.uk/finance/newsbysector/epic/trma/rss" TargetMode="External"/><Relationship Id="rId19" Type="http://schemas.openxmlformats.org/officeDocument/2006/relationships/hyperlink" Target="https://www.telegraph.co.uk/finance/newsbysector/epic/acm/rss" TargetMode="External"/><Relationship Id="rId224" Type="http://schemas.openxmlformats.org/officeDocument/2006/relationships/hyperlink" Target="https://www.telegraph.co.uk/finance/newsbysector/epic/chy/rss" TargetMode="External"/><Relationship Id="rId266" Type="http://schemas.openxmlformats.org/officeDocument/2006/relationships/hyperlink" Target="https://www.telegraph.co.uk/finance/comment/damianreece/rss" TargetMode="External"/><Relationship Id="rId431" Type="http://schemas.openxmlformats.org/officeDocument/2006/relationships/hyperlink" Target="https://www.telegraph.co.uk/finance/newsbysector/epic/hdy/rss" TargetMode="External"/><Relationship Id="rId473" Type="http://schemas.openxmlformats.org/officeDocument/2006/relationships/hyperlink" Target="https://www.telegraph.co.uk/finance/newsbysector/epic/ipo/rss" TargetMode="External"/><Relationship Id="rId529" Type="http://schemas.openxmlformats.org/officeDocument/2006/relationships/hyperlink" Target="https://www.telegraph.co.uk/finance/newsbysector/epic/jrs/rss" TargetMode="External"/><Relationship Id="rId680" Type="http://schemas.openxmlformats.org/officeDocument/2006/relationships/hyperlink" Target="https://www.telegraph.co.uk/finance/property/advice/propertyclinic/rss" TargetMode="External"/><Relationship Id="rId736" Type="http://schemas.openxmlformats.org/officeDocument/2006/relationships/hyperlink" Target="https://www.telegraph.co.uk/finance/newsbysector/epic/rok/rss" TargetMode="External"/><Relationship Id="rId901" Type="http://schemas.openxmlformats.org/officeDocument/2006/relationships/hyperlink" Target="https://www.telegraph.co.uk/finance/newsbysector/epic/ubm/rss" TargetMode="External"/><Relationship Id="rId30" Type="http://schemas.openxmlformats.org/officeDocument/2006/relationships/hyperlink" Target="https://www.telegraph.co.uk/finance/comment/alistair-osborne/rss" TargetMode="External"/><Relationship Id="rId126" Type="http://schemas.openxmlformats.org/officeDocument/2006/relationships/hyperlink" Target="https://www.telegraph.co.uk/finance/newsbysector/epic/bgfd/rss" TargetMode="External"/><Relationship Id="rId168" Type="http://schemas.openxmlformats.org/officeDocument/2006/relationships/hyperlink" Target="https://www.telegraph.co.uk/finance/personalfinance/investing/buy-to-let/rss" TargetMode="External"/><Relationship Id="rId333" Type="http://schemas.openxmlformats.org/officeDocument/2006/relationships/hyperlink" Target="https://www.telegraph.co.uk/finance/newsbysector/epic/fgt/rss" TargetMode="External"/><Relationship Id="rId540" Type="http://schemas.openxmlformats.org/officeDocument/2006/relationships/hyperlink" Target="https://www.telegraph.co.uk/finance/newsbysector/epic/kit/rss" TargetMode="External"/><Relationship Id="rId778" Type="http://schemas.openxmlformats.org/officeDocument/2006/relationships/hyperlink" Target="https://www.telegraph.co.uk/finance/newsbysector/epic/sks/rss" TargetMode="External"/><Relationship Id="rId943" Type="http://schemas.openxmlformats.org/officeDocument/2006/relationships/hyperlink" Target="https://www.telegraph.co.uk/finance/jobs/youth-unemployment-competition/rss" TargetMode="External"/><Relationship Id="rId72" Type="http://schemas.openxmlformats.org/officeDocument/2006/relationships/hyperlink" Target="https://www.telegraph.co.uk/finance/newsbysector/epic/ashm/rss" TargetMode="External"/><Relationship Id="rId375" Type="http://schemas.openxmlformats.org/officeDocument/2006/relationships/hyperlink" Target="https://www.telegraph.co.uk/finance/newsbysector/epic/gls/rss" TargetMode="External"/><Relationship Id="rId582" Type="http://schemas.openxmlformats.org/officeDocument/2006/relationships/hyperlink" Target="https://www.telegraph.co.uk/finance/newsbysector/epic/mnp/rss" TargetMode="External"/><Relationship Id="rId638" Type="http://schemas.openxmlformats.org/officeDocument/2006/relationships/hyperlink" Target="https://www.telegraph.co.uk/finance/newsbysector/epic/nad/rss" TargetMode="External"/><Relationship Id="rId803" Type="http://schemas.openxmlformats.org/officeDocument/2006/relationships/hyperlink" Target="https://www.telegraph.co.uk/finance/newsbysector/epic/safe/rss" TargetMode="External"/><Relationship Id="rId845" Type="http://schemas.openxmlformats.org/officeDocument/2006/relationships/hyperlink" Target="https://www.telegraph.co.uk/finance/newsbysector/epic/trs/rss" TargetMode="External"/><Relationship Id="rId3" Type="http://schemas.openxmlformats.org/officeDocument/2006/relationships/hyperlink" Target="https://www.telegraph.co.uk/finance/1000-companies-inspire-britain/rss" TargetMode="External"/><Relationship Id="rId235" Type="http://schemas.openxmlformats.org/officeDocument/2006/relationships/hyperlink" Target="https://www.telegraph.co.uk/finance/newsbysector/epic/cpg/rss" TargetMode="External"/><Relationship Id="rId277" Type="http://schemas.openxmlformats.org/officeDocument/2006/relationships/hyperlink" Target="https://www.telegraph.co.uk/finance/newsbysector/epic/ddt/rss" TargetMode="External"/><Relationship Id="rId400" Type="http://schemas.openxmlformats.org/officeDocument/2006/relationships/hyperlink" Target="https://www.telegraph.co.uk/finance/good-news/rss" TargetMode="External"/><Relationship Id="rId442" Type="http://schemas.openxmlformats.org/officeDocument/2006/relationships/hyperlink" Target="https://www.telegraph.co.uk/finance/newsbysector/epic/hmv/rss" TargetMode="External"/><Relationship Id="rId484" Type="http://schemas.openxmlformats.org/officeDocument/2006/relationships/hyperlink" Target="https://www.telegraph.co.uk/finance/newsbysector/epic/tig/rss" TargetMode="External"/><Relationship Id="rId705" Type="http://schemas.openxmlformats.org/officeDocument/2006/relationships/hyperlink" Target="https://www.telegraph.co.uk/finance/personalfinance/insurance/privatemedical/rss" TargetMode="External"/><Relationship Id="rId887" Type="http://schemas.openxmlformats.org/officeDocument/2006/relationships/hyperlink" Target="https://www.telegraph.co.uk/finance/newsbysector/epic/tni/rss" TargetMode="External"/><Relationship Id="rId137" Type="http://schemas.openxmlformats.org/officeDocument/2006/relationships/hyperlink" Target="https://www.telegraph.co.uk/finance/newsbysector/epic/blt/rss" TargetMode="External"/><Relationship Id="rId302" Type="http://schemas.openxmlformats.org/officeDocument/2006/relationships/hyperlink" Target="https://www.telegraph.co.uk/finance/personalfinance/investing/experiencedinvestors/rss" TargetMode="External"/><Relationship Id="rId344" Type="http://schemas.openxmlformats.org/officeDocument/2006/relationships/hyperlink" Target="https://www.telegraph.co.uk/finance/newsbysector/epic/fci/rss" TargetMode="External"/><Relationship Id="rId691" Type="http://schemas.openxmlformats.org/officeDocument/2006/relationships/hyperlink" Target="https://www.telegraph.co.uk/finance/newsbysector/epic/pin/rss" TargetMode="External"/><Relationship Id="rId747" Type="http://schemas.openxmlformats.org/officeDocument/2006/relationships/hyperlink" Target="https://www.telegraph.co.uk/finance/newsbysector/epic/rnvo/rss" TargetMode="External"/><Relationship Id="rId789" Type="http://schemas.openxmlformats.org/officeDocument/2006/relationships/hyperlink" Target="https://www.telegraph.co.uk/finance/newsbysector/epic/sdy/rss" TargetMode="External"/><Relationship Id="rId912" Type="http://schemas.openxmlformats.org/officeDocument/2006/relationships/hyperlink" Target="https://www.telegraph.co.uk/finance/newsbysector/epic/wner/rss" TargetMode="External"/><Relationship Id="rId41" Type="http://schemas.openxmlformats.org/officeDocument/2006/relationships/hyperlink" Target="https://www.telegraph.co.uk/finance/newsbysector/epic/ore/rss" TargetMode="External"/><Relationship Id="rId83" Type="http://schemas.openxmlformats.org/officeDocument/2006/relationships/hyperlink" Target="https://www.telegraph.co.uk/finance/bank-of-england/rss" TargetMode="External"/><Relationship Id="rId179" Type="http://schemas.openxmlformats.org/officeDocument/2006/relationships/hyperlink" Target="https://www.telegraph.co.uk/finance/property/propertyinfrance/cest-la-folie/rss" TargetMode="External"/><Relationship Id="rId386" Type="http://schemas.openxmlformats.org/officeDocument/2006/relationships/hyperlink" Target="https://www.telegraph.co.uk/finance/newsbysector/epic/gfs/rss" TargetMode="External"/><Relationship Id="rId551" Type="http://schemas.openxmlformats.org/officeDocument/2006/relationships/hyperlink" Target="https://www.telegraph.co.uk/finance/newsbysector/epic/lsr/rss" TargetMode="External"/><Relationship Id="rId593" Type="http://schemas.openxmlformats.org/officeDocument/2006/relationships/hyperlink" Target="https://www.telegraph.co.uk/finance/property/propertyinfrance/mirandaingram/rss" TargetMode="External"/><Relationship Id="rId607" Type="http://schemas.openxmlformats.org/officeDocument/2006/relationships/hyperlink" Target="https://www.telegraph.co.uk/finance/newsbysector/epic/mmc/rss" TargetMode="External"/><Relationship Id="rId649" Type="http://schemas.openxmlformats.org/officeDocument/2006/relationships/hyperlink" Target="https://www.telegraph.co.uk/finance/property/new-homes/rss" TargetMode="External"/><Relationship Id="rId814" Type="http://schemas.openxmlformats.org/officeDocument/2006/relationships/hyperlink" Target="https://www.telegraph.co.uk/finance/property/seasonal/rss" TargetMode="External"/><Relationship Id="rId856" Type="http://schemas.openxmlformats.org/officeDocument/2006/relationships/hyperlink" Target="https://www.telegraph.co.uk/finance/newsbysector/epic/tril/rss" TargetMode="External"/><Relationship Id="rId190" Type="http://schemas.openxmlformats.org/officeDocument/2006/relationships/hyperlink" Target="https://www.telegraph.co.uk/finance/newsbysector/epic/cli/rss" TargetMode="External"/><Relationship Id="rId204" Type="http://schemas.openxmlformats.org/officeDocument/2006/relationships/hyperlink" Target="https://www.telegraph.co.uk/finance/personalfinance/borrowing/creditcards/rss" TargetMode="External"/><Relationship Id="rId246" Type="http://schemas.openxmlformats.org/officeDocument/2006/relationships/hyperlink" Target="https://www.telegraph.co.uk/finance/newsbysector/epic/dcg/rss" TargetMode="External"/><Relationship Id="rId288" Type="http://schemas.openxmlformats.org/officeDocument/2006/relationships/hyperlink" Target="https://www.telegraph.co.uk/finance/newsbysector/epic/efm/rss" TargetMode="External"/><Relationship Id="rId411" Type="http://schemas.openxmlformats.org/officeDocument/2006/relationships/hyperlink" Target="https://www.telegraph.co.uk/finance/newsbysector/epic/hhr/rss" TargetMode="External"/><Relationship Id="rId453" Type="http://schemas.openxmlformats.org/officeDocument/2006/relationships/hyperlink" Target="https://www.telegraph.co.uk/finance/newsbysector/epic/imi/rss" TargetMode="External"/><Relationship Id="rId509" Type="http://schemas.openxmlformats.org/officeDocument/2006/relationships/hyperlink" Target="https://www.telegraph.co.uk/finance/newsbysector/epic/jai/rss" TargetMode="External"/><Relationship Id="rId660" Type="http://schemas.openxmlformats.org/officeDocument/2006/relationships/hyperlink" Target="https://www.telegraph.co.uk/finance/newsbysector/epic/opts/rss" TargetMode="External"/><Relationship Id="rId898" Type="http://schemas.openxmlformats.org/officeDocument/2006/relationships/hyperlink" Target="https://www.telegraph.co.uk/finance/businessclub/ukti/rss" TargetMode="External"/><Relationship Id="rId106" Type="http://schemas.openxmlformats.org/officeDocument/2006/relationships/hyperlink" Target="https://www.telegraph.co.uk/finance/newsbysector/epic/bre/rss" TargetMode="External"/><Relationship Id="rId313" Type="http://schemas.openxmlformats.org/officeDocument/2006/relationships/hyperlink" Target="https://www.telegraph.co.uk/finance/personalfinance/energy-bills/rss" TargetMode="External"/><Relationship Id="rId495" Type="http://schemas.openxmlformats.org/officeDocument/2006/relationships/hyperlink" Target="https://www.telegraph.co.uk/finance/personalfinance/investing/rss" TargetMode="External"/><Relationship Id="rId716" Type="http://schemas.openxmlformats.org/officeDocument/2006/relationships/hyperlink" Target="https://www.telegraph.co.uk/finance/newsbysector/epic/pvcs/rss" TargetMode="External"/><Relationship Id="rId758" Type="http://schemas.openxmlformats.org/officeDocument/2006/relationships/hyperlink" Target="https://www.telegraph.co.uk/finance/newsbysector/epic/rdsb/rss" TargetMode="External"/><Relationship Id="rId923" Type="http://schemas.openxmlformats.org/officeDocument/2006/relationships/hyperlink" Target="https://www.telegraph.co.uk/finance/newsbysector/epic/wsh/rss" TargetMode="External"/><Relationship Id="rId10" Type="http://schemas.openxmlformats.org/officeDocument/2006/relationships/hyperlink" Target="https://www.fool.com/a/feeds/foolwatch?format=rss2&amp;id=foolwatch&amp;apikey=foolwatch-feed" TargetMode="External"/><Relationship Id="rId52" Type="http://schemas.openxmlformats.org/officeDocument/2006/relationships/hyperlink" Target="https://www.telegraph.co.uk/finance/newsbysector/epic/abd/rss" TargetMode="External"/><Relationship Id="rId94" Type="http://schemas.openxmlformats.org/officeDocument/2006/relationships/hyperlink" Target="https://www.telegraph.co.uk/finance/newsbysector/epic/bars/rss" TargetMode="External"/><Relationship Id="rId148" Type="http://schemas.openxmlformats.org/officeDocument/2006/relationships/hyperlink" Target="https://www.telegraph.co.uk/finance/newsbysector/epic/bram/rss" TargetMode="External"/><Relationship Id="rId355" Type="http://schemas.openxmlformats.org/officeDocument/2006/relationships/hyperlink" Target="https://www.telegraph.co.uk/finance/financial-crime/rss" TargetMode="External"/><Relationship Id="rId397" Type="http://schemas.openxmlformats.org/officeDocument/2006/relationships/hyperlink" Target="https://www.telegraph.co.uk/finance/personalfinance/investing/gold/rss" TargetMode="External"/><Relationship Id="rId520" Type="http://schemas.openxmlformats.org/officeDocument/2006/relationships/hyperlink" Target="https://www.telegraph.co.uk/finance/newsbysector/epic/jjb/rss" TargetMode="External"/><Relationship Id="rId562" Type="http://schemas.openxmlformats.org/officeDocument/2006/relationships/hyperlink" Target="https://www.telegraph.co.uk/finance/financetopics/lehman-brothers/rss" TargetMode="External"/><Relationship Id="rId618" Type="http://schemas.openxmlformats.org/officeDocument/2006/relationships/hyperlink" Target="https://www.telegraph.co.uk/finance/newsbysector/epic/mrs/rss" TargetMode="External"/><Relationship Id="rId825" Type="http://schemas.openxmlformats.org/officeDocument/2006/relationships/hyperlink" Target="https://www.telegraph.co.uk/finance/newsbysector/epic/smg/rss" TargetMode="External"/><Relationship Id="rId215" Type="http://schemas.openxmlformats.org/officeDocument/2006/relationships/hyperlink" Target="https://www.telegraph.co.uk/finance/newsbysector/epic/cau/rss" TargetMode="External"/><Relationship Id="rId257" Type="http://schemas.openxmlformats.org/officeDocument/2006/relationships/hyperlink" Target="https://www.telegraph.co.uk/finance/newsbysector/epic/dty/rss" TargetMode="External"/><Relationship Id="rId422" Type="http://schemas.openxmlformats.org/officeDocument/2006/relationships/hyperlink" Target="https://www.telegraph.co.uk/finance/newsbysector/epic/hrn/rss" TargetMode="External"/><Relationship Id="rId464" Type="http://schemas.openxmlformats.org/officeDocument/2006/relationships/hyperlink" Target="https://www.telegraph.co.uk/finance/newsbysector/epic/ipf/rss" TargetMode="External"/><Relationship Id="rId867" Type="http://schemas.openxmlformats.org/officeDocument/2006/relationships/hyperlink" Target="https://www.telegraph.co.uk/finance/newsbysector/epic/tic/rss" TargetMode="External"/><Relationship Id="rId299" Type="http://schemas.openxmlformats.org/officeDocument/2006/relationships/hyperlink" Target="https://www.telegraph.co.uk/finance/newsbysector/epic/rss" TargetMode="External"/><Relationship Id="rId727" Type="http://schemas.openxmlformats.org/officeDocument/2006/relationships/hyperlink" Target="https://www.telegraph.co.uk/finance/newsbysector/epic/rsw/rss" TargetMode="External"/><Relationship Id="rId934" Type="http://schemas.openxmlformats.org/officeDocument/2006/relationships/hyperlink" Target="https://www.telegraph.co.uk/finance/newsbysector/epic/wpp/rss" TargetMode="External"/><Relationship Id="rId63" Type="http://schemas.openxmlformats.org/officeDocument/2006/relationships/hyperlink" Target="https://www.telegraph.co.uk/finance/newsbysector/epic/ais/rss" TargetMode="External"/><Relationship Id="rId159" Type="http://schemas.openxmlformats.org/officeDocument/2006/relationships/hyperlink" Target="https://www.telegraph.co.uk/finance/budget/rss" TargetMode="External"/><Relationship Id="rId366" Type="http://schemas.openxmlformats.org/officeDocument/2006/relationships/hyperlink" Target="https://www.telegraph.co.uk/finance/newsbysector/epic/fsta/rss" TargetMode="External"/><Relationship Id="rId573" Type="http://schemas.openxmlformats.org/officeDocument/2006/relationships/hyperlink" Target="https://www.telegraph.co.uk/finance/property/luxury-homes/rss" TargetMode="External"/><Relationship Id="rId780" Type="http://schemas.openxmlformats.org/officeDocument/2006/relationships/hyperlink" Target="https://www.telegraph.co.uk/finance/newsbysector/epic/shrs/rss" TargetMode="External"/><Relationship Id="rId226" Type="http://schemas.openxmlformats.org/officeDocument/2006/relationships/hyperlink" Target="https://www.telegraph.co.uk/finance/newsbysector/epic/ckn/rss" TargetMode="External"/><Relationship Id="rId433" Type="http://schemas.openxmlformats.org/officeDocument/2006/relationships/hyperlink" Target="https://www.telegraph.co.uk/finance/newsbysector/epic/hbos/rss" TargetMode="External"/><Relationship Id="rId878" Type="http://schemas.openxmlformats.org/officeDocument/2006/relationships/hyperlink" Target="https://www.telegraph.co.uk/finance/newsbysector/epic/tcg/rss" TargetMode="External"/><Relationship Id="rId640" Type="http://schemas.openxmlformats.org/officeDocument/2006/relationships/hyperlink" Target="https://www.telegraph.co.uk/finance/newsbysector/epic/ncc/rss" TargetMode="External"/><Relationship Id="rId738" Type="http://schemas.openxmlformats.org/officeDocument/2006/relationships/hyperlink" Target="https://www.telegraph.co.uk/finance/newsbysector/epic/rdsa/rss" TargetMode="External"/><Relationship Id="rId74" Type="http://schemas.openxmlformats.org/officeDocument/2006/relationships/hyperlink" Target="https://www.telegraph.co.uk/finance/newsbysector/epic/azn/rss" TargetMode="External"/><Relationship Id="rId377" Type="http://schemas.openxmlformats.org/officeDocument/2006/relationships/hyperlink" Target="https://www.telegraph.co.uk/finance/globalbusiness/rss" TargetMode="External"/><Relationship Id="rId500" Type="http://schemas.openxmlformats.org/officeDocument/2006/relationships/hyperlink" Target="https://www.telegraph.co.uk/finance/newsbysector/epic/irp/rss" TargetMode="External"/><Relationship Id="rId584" Type="http://schemas.openxmlformats.org/officeDocument/2006/relationships/hyperlink" Target="https://www.telegraph.co.uk/finance/newsbysector/epic/mec/rss" TargetMode="External"/><Relationship Id="rId805" Type="http://schemas.openxmlformats.org/officeDocument/2006/relationships/hyperlink" Target="https://www.telegraph.co.uk/finance/businessclub/sales/rss" TargetMode="External"/><Relationship Id="rId5" Type="http://schemas.openxmlformats.org/officeDocument/2006/relationships/hyperlink" Target="https://www.telegraph.co.uk/finance/newsbysector/epic/iii/rss" TargetMode="External"/><Relationship Id="rId237" Type="http://schemas.openxmlformats.org/officeDocument/2006/relationships/hyperlink" Target="https://www.telegraph.co.uk/finance/newsbysector/constructionandproperty/rss" TargetMode="External"/><Relationship Id="rId791" Type="http://schemas.openxmlformats.org/officeDocument/2006/relationships/hyperlink" Target="https://www.telegraph.co.uk/finance/middle-east-congress/sponsors/rss" TargetMode="External"/><Relationship Id="rId889" Type="http://schemas.openxmlformats.org/officeDocument/2006/relationships/hyperlink" Target="https://www.telegraph.co.uk/finance/newsbysector/epic/tlw/rss" TargetMode="External"/><Relationship Id="rId444" Type="http://schemas.openxmlformats.org/officeDocument/2006/relationships/hyperlink" Target="https://www.telegraph.co.uk/finance/newsbysector/epic/home/rss" TargetMode="External"/><Relationship Id="rId651" Type="http://schemas.openxmlformats.org/officeDocument/2006/relationships/hyperlink" Target="https://www.telegraph.co.uk/finance/newsbysector/rss" TargetMode="External"/><Relationship Id="rId749" Type="http://schemas.openxmlformats.org/officeDocument/2006/relationships/hyperlink" Target="https://www.telegraph.co.uk/finance/newsbysector/epic/rtn/rss" TargetMode="External"/><Relationship Id="rId290" Type="http://schemas.openxmlformats.org/officeDocument/2006/relationships/hyperlink" Target="https://www.telegraph.co.uk/finance/newsbysector/epic/ewi/rss" TargetMode="External"/><Relationship Id="rId304" Type="http://schemas.openxmlformats.org/officeDocument/2006/relationships/hyperlink" Target="https://www.telegraph.co.uk/finance/newsbysector/epic/est/rss" TargetMode="External"/><Relationship Id="rId388" Type="http://schemas.openxmlformats.org/officeDocument/2006/relationships/hyperlink" Target="https://www.telegraph.co.uk/finance/newsbysector/epic/geo/rss" TargetMode="External"/><Relationship Id="rId511" Type="http://schemas.openxmlformats.org/officeDocument/2006/relationships/hyperlink" Target="https://www.telegraph.co.uk/finance/newsbysector/epic/jff/rss" TargetMode="External"/><Relationship Id="rId609" Type="http://schemas.openxmlformats.org/officeDocument/2006/relationships/hyperlink" Target="https://www.telegraph.co.uk/finance/mark-carney/rss" TargetMode="External"/><Relationship Id="rId85" Type="http://schemas.openxmlformats.org/officeDocument/2006/relationships/hyperlink" Target="https://www.telegraph.co.uk/finance/newsbysector/epic/bee/rss" TargetMode="External"/><Relationship Id="rId150" Type="http://schemas.openxmlformats.org/officeDocument/2006/relationships/hyperlink" Target="https://www.telegraph.co.uk/finance/yourbusiness/brightideas/rss" TargetMode="External"/><Relationship Id="rId595" Type="http://schemas.openxmlformats.org/officeDocument/2006/relationships/hyperlink" Target="https://www.telegraph.co.uk/finance/newsbysector/epic/mndi/rss" TargetMode="External"/><Relationship Id="rId816" Type="http://schemas.openxmlformats.org/officeDocument/2006/relationships/hyperlink" Target="https://www.telegraph.co.uk/finance/newsbysector/epic/snr/rss" TargetMode="External"/><Relationship Id="rId248" Type="http://schemas.openxmlformats.org/officeDocument/2006/relationships/hyperlink" Target="https://www.telegraph.co.uk/finance/financetopics/davos/rss" TargetMode="External"/><Relationship Id="rId455" Type="http://schemas.openxmlformats.org/officeDocument/2006/relationships/hyperlink" Target="https://www.telegraph.co.uk/finance/newsbysector/epic/inch/rss" TargetMode="External"/><Relationship Id="rId662" Type="http://schemas.openxmlformats.org/officeDocument/2006/relationships/hyperlink" Target="https://www.telegraph.co.uk/finance/newsbysector/epic/pic/rss" TargetMode="External"/><Relationship Id="rId12" Type="http://schemas.openxmlformats.org/officeDocument/2006/relationships/hyperlink" Target="http://rss.cnn.com/rss/money_latest.rss?fmt=xml" TargetMode="External"/><Relationship Id="rId108" Type="http://schemas.openxmlformats.org/officeDocument/2006/relationships/hyperlink" Target="https://www.telegraph.co.uk/finance/newsbysector/epic/btem/rss" TargetMode="External"/><Relationship Id="rId315" Type="http://schemas.openxmlformats.org/officeDocument/2006/relationships/hyperlink" Target="https://www.telegraph.co.uk/finance/enterprise/rss" TargetMode="External"/><Relationship Id="rId522" Type="http://schemas.openxmlformats.org/officeDocument/2006/relationships/hyperlink" Target="https://www.telegraph.co.uk/finance/newsbysector/epic/jmat/rss" TargetMode="External"/><Relationship Id="rId96" Type="http://schemas.openxmlformats.org/officeDocument/2006/relationships/hyperlink" Target="https://www.telegraph.co.uk/finance/newsbysector/epic/brne/rss" TargetMode="External"/><Relationship Id="rId161" Type="http://schemas.openxmlformats.org/officeDocument/2006/relationships/hyperlink" Target="https://www.telegraph.co.uk/finance/personalfinance/insurance/buildings/rss" TargetMode="External"/><Relationship Id="rId399" Type="http://schemas.openxmlformats.org/officeDocument/2006/relationships/hyperlink" Target="https://www.telegraph.co.uk/finance/newsbysector/epic/gsdu/rss" TargetMode="External"/><Relationship Id="rId827" Type="http://schemas.openxmlformats.org/officeDocument/2006/relationships/hyperlink" Target="https://www.telegraph.co.uk/finance/newsbysector/epic/nws/rss" TargetMode="External"/><Relationship Id="rId259" Type="http://schemas.openxmlformats.org/officeDocument/2006/relationships/hyperlink" Target="https://www.telegraph.co.uk/finance/property/donotmigrate/rss" TargetMode="External"/><Relationship Id="rId466" Type="http://schemas.openxmlformats.org/officeDocument/2006/relationships/hyperlink" Target="https://www.telegraph.co.uk/finance/newsbysector/epic/itrk/rss" TargetMode="External"/><Relationship Id="rId673" Type="http://schemas.openxmlformats.org/officeDocument/2006/relationships/hyperlink" Target="https://www.telegraph.co.uk/finance/newsbysector/epic/phtm/rss" TargetMode="External"/><Relationship Id="rId880" Type="http://schemas.openxmlformats.org/officeDocument/2006/relationships/hyperlink" Target="https://www.telegraph.co.uk/finance/newsbysector/epic/thus/rss" TargetMode="External"/><Relationship Id="rId23" Type="http://schemas.openxmlformats.org/officeDocument/2006/relationships/hyperlink" Target="https://www.telegraph.co.uk/finance/newsbysector/epic/tap/rss" TargetMode="External"/><Relationship Id="rId119" Type="http://schemas.openxmlformats.org/officeDocument/2006/relationships/hyperlink" Target="https://www.telegraph.co.uk/finance/businessclub/businessclinic/rss" TargetMode="External"/><Relationship Id="rId326" Type="http://schemas.openxmlformats.org/officeDocument/2006/relationships/hyperlink" Target="https://www.telegraph.co.uk/finance/newsbysector/epic/fsv/rss" TargetMode="External"/><Relationship Id="rId533" Type="http://schemas.openxmlformats.org/officeDocument/2006/relationships/hyperlink" Target="https://www.telegraph.co.uk/finance/newsbysector/epic/keif/rss" TargetMode="External"/><Relationship Id="rId740" Type="http://schemas.openxmlformats.org/officeDocument/2006/relationships/hyperlink" Target="https://www.telegraph.co.uk/finance/newsbysector/epic/rps/rss" TargetMode="External"/><Relationship Id="rId838" Type="http://schemas.openxmlformats.org/officeDocument/2006/relationships/hyperlink" Target="https://www.telegraph.co.uk/finance/newsbysector/epic/sldot/rss" TargetMode="External"/><Relationship Id="rId172" Type="http://schemas.openxmlformats.org/officeDocument/2006/relationships/hyperlink" Target="https://www.telegraph.co.uk/finance/newsbysector/epic/cpi/rss" TargetMode="External"/><Relationship Id="rId477" Type="http://schemas.openxmlformats.org/officeDocument/2006/relationships/hyperlink" Target="https://www.telegraph.co.uk/finance/newsbysector/epic/iap/rss" TargetMode="External"/><Relationship Id="rId600" Type="http://schemas.openxmlformats.org/officeDocument/2006/relationships/hyperlink" Target="https://www.telegraph.co.uk/finance/newsbysector/epic/mor/rss" TargetMode="External"/><Relationship Id="rId684" Type="http://schemas.openxmlformats.org/officeDocument/2006/relationships/hyperlink" Target="https://www.telegraph.co.uk/finance/property/pictures/rss" TargetMode="External"/><Relationship Id="rId337" Type="http://schemas.openxmlformats.org/officeDocument/2006/relationships/hyperlink" Target="https://www.telegraph.co.uk/finance/newsbysector/epic/fto/rss" TargetMode="External"/><Relationship Id="rId891" Type="http://schemas.openxmlformats.org/officeDocument/2006/relationships/hyperlink" Target="https://www.telegraph.co.uk/finance/recession/uk-recession-telegraph-tour/rss" TargetMode="External"/><Relationship Id="rId905" Type="http://schemas.openxmlformats.org/officeDocument/2006/relationships/hyperlink" Target="https://www.telegraph.co.uk/finance/newsbysector/epic/vct/rss" TargetMode="External"/><Relationship Id="rId34" Type="http://schemas.openxmlformats.org/officeDocument/2006/relationships/hyperlink" Target="https://www.telegraph.co.uk/finance/newsbysector/epic/alph/rss" TargetMode="External"/><Relationship Id="rId544" Type="http://schemas.openxmlformats.org/officeDocument/2006/relationships/hyperlink" Target="https://www.telegraph.co.uk/finance/yourbusiness/launchpad/rss" TargetMode="External"/><Relationship Id="rId751" Type="http://schemas.openxmlformats.org/officeDocument/2006/relationships/hyperlink" Target="https://www.telegraph.co.uk/finance/newsbysector/epic/rcdo/rss" TargetMode="External"/><Relationship Id="rId849" Type="http://schemas.openxmlformats.org/officeDocument/2006/relationships/hyperlink" Target="https://www.telegraph.co.uk/finance/newsbysector/epic/tbk/rss" TargetMode="External"/><Relationship Id="rId183" Type="http://schemas.openxmlformats.org/officeDocument/2006/relationships/hyperlink" Target="https://www.telegraph.co.uk/finance/china-business/rss" TargetMode="External"/><Relationship Id="rId390" Type="http://schemas.openxmlformats.org/officeDocument/2006/relationships/hyperlink" Target="https://www.telegraph.co.uk/finance/newsbysector/epic/gemd/rss" TargetMode="External"/><Relationship Id="rId404" Type="http://schemas.openxmlformats.org/officeDocument/2006/relationships/hyperlink" Target="https://www.telegraph.co.uk/finance/newsbysector/epic/hfd/rss" TargetMode="External"/><Relationship Id="rId611" Type="http://schemas.openxmlformats.org/officeDocument/2006/relationships/hyperlink" Target="https://www.telegraph.co.uk/finance/markets/rss" TargetMode="External"/><Relationship Id="rId250" Type="http://schemas.openxmlformats.org/officeDocument/2006/relationships/hyperlink" Target="https://www.telegraph.co.uk/finance/newsbysector/epic/dph/rss" TargetMode="External"/><Relationship Id="rId488" Type="http://schemas.openxmlformats.org/officeDocument/2006/relationships/hyperlink" Target="https://www.telegraph.co.uk/finance/newsbysector/epic/icp/rss" TargetMode="External"/><Relationship Id="rId695" Type="http://schemas.openxmlformats.org/officeDocument/2006/relationships/hyperlink" Target="https://www.telegraph.co.uk/finance/personalfinance/pensions/rss" TargetMode="External"/><Relationship Id="rId709" Type="http://schemas.openxmlformats.org/officeDocument/2006/relationships/hyperlink" Target="https://www.telegraph.co.uk/finance/property/propertyinfrance/rss" TargetMode="External"/><Relationship Id="rId916" Type="http://schemas.openxmlformats.org/officeDocument/2006/relationships/hyperlink" Target="https://www.telegraph.co.uk/finance/newsbysector/epic/wich/rss" TargetMode="External"/><Relationship Id="rId45" Type="http://schemas.openxmlformats.org/officeDocument/2006/relationships/hyperlink" Target="https://www.telegraph.co.uk/finance/newsbysector/epic/agr/rss" TargetMode="External"/><Relationship Id="rId110" Type="http://schemas.openxmlformats.org/officeDocument/2006/relationships/hyperlink" Target="https://www.telegraph.co.uk/finance/newsbysector/epic/bpi/rss" TargetMode="External"/><Relationship Id="rId348" Type="http://schemas.openxmlformats.org/officeDocument/2006/relationships/hyperlink" Target="https://www.telegraph.co.uk/finance/festival-of-business/rss" TargetMode="External"/><Relationship Id="rId555" Type="http://schemas.openxmlformats.org/officeDocument/2006/relationships/hyperlink" Target="https://www.telegraph.co.uk/finance/personalfinance/lottery-draw/rss" TargetMode="External"/><Relationship Id="rId762" Type="http://schemas.openxmlformats.org/officeDocument/2006/relationships/hyperlink" Target="https://www.telegraph.co.uk/finance/newsbysector/epic/sge/rss" TargetMode="External"/><Relationship Id="rId194" Type="http://schemas.openxmlformats.org/officeDocument/2006/relationships/hyperlink" Target="https://www.telegraph.co.uk/finance/personalfinance/comment/rss" TargetMode="External"/><Relationship Id="rId208" Type="http://schemas.openxmlformats.org/officeDocument/2006/relationships/hyperlink" Target="https://www.telegraph.co.uk/finance/newsbysector/epic/cldn/rss" TargetMode="External"/><Relationship Id="rId415" Type="http://schemas.openxmlformats.org/officeDocument/2006/relationships/hyperlink" Target="https://www.telegraph.co.uk/finance/newsbysector/epic/hoil/rss" TargetMode="External"/><Relationship Id="rId622" Type="http://schemas.openxmlformats.org/officeDocument/2006/relationships/hyperlink" Target="https://www.telegraph.co.uk/finance/middle-east-congress/rss" TargetMode="External"/><Relationship Id="rId261" Type="http://schemas.openxmlformats.org/officeDocument/2006/relationships/hyperlink" Target="https://www.telegraph.co.uk/finance/newsbysector/epic/dowjones/rss" TargetMode="External"/><Relationship Id="rId499" Type="http://schemas.openxmlformats.org/officeDocument/2006/relationships/hyperlink" Target="https://www.telegraph.co.uk/finance/personalfinance/insurance/isa/rss" TargetMode="External"/><Relationship Id="rId927" Type="http://schemas.openxmlformats.org/officeDocument/2006/relationships/hyperlink" Target="https://www.telegraph.co.uk/finance/newsbysector/epic/why/rss" TargetMode="External"/><Relationship Id="rId56" Type="http://schemas.openxmlformats.org/officeDocument/2006/relationships/hyperlink" Target="https://www.telegraph.co.uk/finance/newsbysector/epic/aat/rss" TargetMode="External"/><Relationship Id="rId359" Type="http://schemas.openxmlformats.org/officeDocument/2006/relationships/hyperlink" Target="https://www.telegraph.co.uk/finance/newsbysector/epic/frcl/rss" TargetMode="External"/><Relationship Id="rId566" Type="http://schemas.openxmlformats.org/officeDocument/2006/relationships/hyperlink" Target="https://www.telegraph.co.uk/finance/personalfinance/borrowing/loans/rss" TargetMode="External"/><Relationship Id="rId773" Type="http://schemas.openxmlformats.org/officeDocument/2006/relationships/hyperlink" Target="https://www.telegraph.co.uk/finance/businessclub/business-club-video/secrets-of-success-videos/rss" TargetMode="External"/><Relationship Id="rId121" Type="http://schemas.openxmlformats.org/officeDocument/2006/relationships/hyperlink" Target="https://www.telegraph.co.uk/finance/business-news-markets-live/rss" TargetMode="External"/><Relationship Id="rId219" Type="http://schemas.openxmlformats.org/officeDocument/2006/relationships/hyperlink" Target="https://www.telegraph.co.uk/finance/newsbysector/epic/chg/rss" TargetMode="External"/><Relationship Id="rId426" Type="http://schemas.openxmlformats.org/officeDocument/2006/relationships/hyperlink" Target="https://www.telegraph.co.uk/finance/newsbysector/epic/htg/rss" TargetMode="External"/><Relationship Id="rId633" Type="http://schemas.openxmlformats.org/officeDocument/2006/relationships/hyperlink" Target="https://www.telegraph.co.uk/finance/newsbysector/epic/mtc/rss" TargetMode="External"/><Relationship Id="rId840" Type="http://schemas.openxmlformats.org/officeDocument/2006/relationships/hyperlink" Target="https://www.telegraph.co.uk/finance/yourbusiness/startingout/rss" TargetMode="External"/><Relationship Id="rId938" Type="http://schemas.openxmlformats.org/officeDocument/2006/relationships/hyperlink" Target="https://www.telegraph.co.uk/finance/yourbusiness/rss" TargetMode="External"/><Relationship Id="rId67" Type="http://schemas.openxmlformats.org/officeDocument/2006/relationships/hyperlink" Target="https://www.telegraph.co.uk/finance/newsbysector/epic/aie/rss" TargetMode="External"/><Relationship Id="rId272" Type="http://schemas.openxmlformats.org/officeDocument/2006/relationships/hyperlink" Target="https://www.telegraph.co.uk/finance/newsbysector/epic/dsc/rss" TargetMode="External"/><Relationship Id="rId577" Type="http://schemas.openxmlformats.org/officeDocument/2006/relationships/hyperlink" Target="https://www.telegraph.co.uk/finance/newsbysector/epic/may/rss" TargetMode="External"/><Relationship Id="rId700" Type="http://schemas.openxmlformats.org/officeDocument/2006/relationships/hyperlink" Target="https://www.telegraph.co.uk/finance/newsbysector/epic/pnx/rss" TargetMode="External"/><Relationship Id="rId132" Type="http://schemas.openxmlformats.org/officeDocument/2006/relationships/hyperlink" Target="https://www.telegraph.co.uk/finance/newsbysector/epic/bez/rss" TargetMode="External"/><Relationship Id="rId784" Type="http://schemas.openxmlformats.org/officeDocument/2006/relationships/hyperlink" Target="https://www.telegraph.co.uk/finance/newsbysector/epic/sndot/rss" TargetMode="External"/><Relationship Id="rId437" Type="http://schemas.openxmlformats.org/officeDocument/2006/relationships/hyperlink" Target="https://www.telegraph.co.uk/finance/newsbysector/epic/hsl/rss" TargetMode="External"/><Relationship Id="rId644" Type="http://schemas.openxmlformats.org/officeDocument/2006/relationships/hyperlink" Target="https://www.telegraph.co.uk/finance/newsbysector/epic/nas/rss" TargetMode="External"/><Relationship Id="rId851" Type="http://schemas.openxmlformats.org/officeDocument/2006/relationships/hyperlink" Target="https://www.telegraph.co.uk/finance/investor/rss" TargetMode="External"/><Relationship Id="rId283" Type="http://schemas.openxmlformats.org/officeDocument/2006/relationships/hyperlink" Target="https://www.telegraph.co.uk/finance/newsbysector/epic/dne/rss" TargetMode="External"/><Relationship Id="rId490" Type="http://schemas.openxmlformats.org/officeDocument/2006/relationships/hyperlink" Target="https://www.telegraph.co.uk/finance/newsbysector/epic/ipr/rss" TargetMode="External"/><Relationship Id="rId504" Type="http://schemas.openxmlformats.org/officeDocument/2006/relationships/hyperlink" Target="https://www.telegraph.co.uk/finance/comment/jeffrandall/rss" TargetMode="External"/><Relationship Id="rId711" Type="http://schemas.openxmlformats.org/officeDocument/2006/relationships/hyperlink" Target="https://www.telegraph.co.uk/finance/property/news/r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X31"/>
  <sheetViews>
    <sheetView workbookViewId="0"/>
  </sheetViews>
  <sheetFormatPr defaultColWidth="14.42578125" defaultRowHeight="15.75" customHeight="1"/>
  <sheetData>
    <row r="1" spans="1:258" ht="15.75" customHeight="1">
      <c r="A1" s="1" t="s">
        <v>0</v>
      </c>
      <c r="F1" s="1" t="s">
        <v>1</v>
      </c>
      <c r="G1" s="9" t="s">
        <v>2</v>
      </c>
    </row>
    <row r="3" spans="1:258" ht="15.75" customHeight="1">
      <c r="A3" s="13"/>
    </row>
    <row r="4" spans="1:258" ht="15.75" customHeight="1">
      <c r="A4" s="9" t="s">
        <v>37</v>
      </c>
      <c r="D4" s="9" t="s">
        <v>87</v>
      </c>
    </row>
    <row r="5" spans="1:258" ht="15.75" customHeight="1">
      <c r="A5" s="9" t="s">
        <v>105</v>
      </c>
      <c r="D5" s="9" t="s">
        <v>117</v>
      </c>
      <c r="E5" s="9" t="s">
        <v>128</v>
      </c>
      <c r="F5" s="9" t="s">
        <v>140</v>
      </c>
      <c r="G5" s="9" t="s">
        <v>153</v>
      </c>
      <c r="H5" s="9" t="s">
        <v>164</v>
      </c>
      <c r="I5" s="9" t="s">
        <v>172</v>
      </c>
      <c r="J5" s="9" t="s">
        <v>181</v>
      </c>
    </row>
    <row r="6" spans="1:258" ht="15.75" customHeight="1">
      <c r="A6" s="9" t="s">
        <v>199</v>
      </c>
      <c r="D6" s="17" t="s">
        <v>212</v>
      </c>
      <c r="E6" s="17" t="s">
        <v>237</v>
      </c>
      <c r="F6" s="17" t="s">
        <v>247</v>
      </c>
      <c r="G6" s="17" t="s">
        <v>262</v>
      </c>
      <c r="H6" s="17" t="s">
        <v>269</v>
      </c>
      <c r="I6" s="18" t="s">
        <v>279</v>
      </c>
      <c r="J6" s="18" t="s">
        <v>294</v>
      </c>
      <c r="K6" s="18" t="s">
        <v>305</v>
      </c>
      <c r="L6" s="18" t="s">
        <v>358</v>
      </c>
      <c r="M6" s="18" t="s">
        <v>385</v>
      </c>
      <c r="N6" s="2" t="s">
        <v>456</v>
      </c>
      <c r="O6" s="2" t="s">
        <v>492</v>
      </c>
      <c r="P6" s="2" t="s">
        <v>494</v>
      </c>
      <c r="Q6" s="2" t="s">
        <v>498</v>
      </c>
      <c r="R6" s="2" t="s">
        <v>504</v>
      </c>
      <c r="S6" s="2" t="s">
        <v>505</v>
      </c>
      <c r="T6" s="2" t="s">
        <v>506</v>
      </c>
      <c r="U6" s="2" t="s">
        <v>507</v>
      </c>
      <c r="V6" s="2" t="s">
        <v>508</v>
      </c>
      <c r="W6" s="2" t="s">
        <v>511</v>
      </c>
      <c r="X6" s="2" t="s">
        <v>513</v>
      </c>
      <c r="Y6" s="2" t="s">
        <v>522</v>
      </c>
      <c r="Z6" s="2" t="s">
        <v>529</v>
      </c>
      <c r="AA6" s="2" t="s">
        <v>533</v>
      </c>
      <c r="AB6" s="2" t="s">
        <v>536</v>
      </c>
      <c r="AC6" s="2" t="s">
        <v>540</v>
      </c>
      <c r="AD6" s="2" t="s">
        <v>542</v>
      </c>
      <c r="AE6" s="2" t="s">
        <v>546</v>
      </c>
      <c r="AF6" s="2" t="s">
        <v>550</v>
      </c>
      <c r="AG6" s="2" t="s">
        <v>553</v>
      </c>
      <c r="AH6" s="2" t="s">
        <v>556</v>
      </c>
      <c r="AI6" s="2" t="s">
        <v>559</v>
      </c>
      <c r="AJ6" s="2" t="s">
        <v>563</v>
      </c>
      <c r="AK6" s="2" t="s">
        <v>567</v>
      </c>
      <c r="AL6" s="2" t="s">
        <v>573</v>
      </c>
      <c r="AM6" s="2" t="s">
        <v>575</v>
      </c>
      <c r="AN6" s="2" t="s">
        <v>578</v>
      </c>
      <c r="AO6" s="2" t="s">
        <v>581</v>
      </c>
      <c r="AP6" s="2" t="s">
        <v>585</v>
      </c>
      <c r="AQ6" s="2" t="s">
        <v>590</v>
      </c>
      <c r="AR6" s="2" t="s">
        <v>595</v>
      </c>
      <c r="AS6" s="2" t="s">
        <v>598</v>
      </c>
      <c r="AT6" s="2" t="s">
        <v>605</v>
      </c>
      <c r="AU6" s="2" t="s">
        <v>609</v>
      </c>
      <c r="AV6" s="2" t="s">
        <v>617</v>
      </c>
      <c r="AW6" s="2" t="s">
        <v>620</v>
      </c>
      <c r="AX6" s="2" t="s">
        <v>626</v>
      </c>
      <c r="AY6" s="2" t="s">
        <v>632</v>
      </c>
      <c r="AZ6" s="2" t="s">
        <v>642</v>
      </c>
      <c r="BA6" s="2" t="s">
        <v>646</v>
      </c>
      <c r="BB6" s="2" t="s">
        <v>649</v>
      </c>
      <c r="BC6" s="2" t="s">
        <v>651</v>
      </c>
      <c r="BD6" s="2" t="s">
        <v>657</v>
      </c>
      <c r="BE6" s="2" t="s">
        <v>661</v>
      </c>
      <c r="BF6" s="2" t="s">
        <v>665</v>
      </c>
      <c r="BG6" s="2" t="s">
        <v>669</v>
      </c>
      <c r="BH6" s="2" t="s">
        <v>673</v>
      </c>
      <c r="BI6" s="2" t="s">
        <v>678</v>
      </c>
      <c r="BJ6" s="2" t="s">
        <v>681</v>
      </c>
      <c r="BK6" s="2" t="s">
        <v>685</v>
      </c>
      <c r="BL6" s="2" t="s">
        <v>689</v>
      </c>
      <c r="BM6" s="2" t="s">
        <v>693</v>
      </c>
      <c r="BN6" s="2" t="s">
        <v>696</v>
      </c>
      <c r="BO6" s="2" t="s">
        <v>702</v>
      </c>
      <c r="BP6" s="2" t="s">
        <v>712</v>
      </c>
      <c r="BQ6" s="2" t="s">
        <v>717</v>
      </c>
      <c r="BR6" s="2" t="s">
        <v>719</v>
      </c>
      <c r="BS6" s="2" t="s">
        <v>721</v>
      </c>
      <c r="BT6" s="2" t="s">
        <v>731</v>
      </c>
      <c r="BU6" s="2" t="s">
        <v>732</v>
      </c>
      <c r="BV6" s="2" t="s">
        <v>733</v>
      </c>
      <c r="BW6" s="2" t="s">
        <v>735</v>
      </c>
      <c r="BX6" s="2" t="s">
        <v>736</v>
      </c>
      <c r="BY6" s="2" t="s">
        <v>738</v>
      </c>
      <c r="BZ6" s="2" t="s">
        <v>739</v>
      </c>
      <c r="CA6" s="2" t="s">
        <v>740</v>
      </c>
      <c r="CB6" s="2" t="s">
        <v>741</v>
      </c>
      <c r="CC6" s="2" t="s">
        <v>742</v>
      </c>
      <c r="CD6" s="2" t="s">
        <v>744</v>
      </c>
      <c r="CE6" s="2" t="s">
        <v>745</v>
      </c>
      <c r="CF6" s="2" t="s">
        <v>746</v>
      </c>
      <c r="CG6" s="2" t="s">
        <v>749</v>
      </c>
      <c r="CH6" s="2" t="s">
        <v>750</v>
      </c>
      <c r="CI6" s="9" t="s">
        <v>750</v>
      </c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.75" customHeight="1">
      <c r="A7" s="9" t="s">
        <v>751</v>
      </c>
      <c r="D7" s="9" t="s">
        <v>753</v>
      </c>
      <c r="E7" s="9" t="s">
        <v>755</v>
      </c>
      <c r="F7" s="9" t="s">
        <v>756</v>
      </c>
      <c r="G7" s="9" t="s">
        <v>757</v>
      </c>
      <c r="H7" s="9" t="s">
        <v>759</v>
      </c>
      <c r="I7" s="9" t="s">
        <v>760</v>
      </c>
    </row>
    <row r="8" spans="1:258" ht="15.75" customHeight="1">
      <c r="A8" s="9" t="s">
        <v>761</v>
      </c>
      <c r="D8" s="9" t="s">
        <v>763</v>
      </c>
    </row>
    <row r="9" spans="1:258" ht="15.75" customHeight="1">
      <c r="A9" s="1" t="s">
        <v>765</v>
      </c>
      <c r="D9" s="9" t="s">
        <v>766</v>
      </c>
      <c r="E9" s="9" t="s">
        <v>767</v>
      </c>
      <c r="F9" s="9" t="s">
        <v>769</v>
      </c>
      <c r="G9" s="9" t="s">
        <v>770</v>
      </c>
      <c r="H9" s="9" t="s">
        <v>772</v>
      </c>
      <c r="I9" s="9" t="s">
        <v>773</v>
      </c>
      <c r="J9" s="9" t="s">
        <v>774</v>
      </c>
      <c r="K9" s="9" t="s">
        <v>776</v>
      </c>
      <c r="L9" s="9" t="s">
        <v>777</v>
      </c>
      <c r="M9" s="9" t="s">
        <v>779</v>
      </c>
      <c r="N9" s="9" t="s">
        <v>781</v>
      </c>
      <c r="O9" s="9" t="s">
        <v>782</v>
      </c>
      <c r="P9" s="9" t="s">
        <v>783</v>
      </c>
      <c r="Q9" s="9" t="s">
        <v>784</v>
      </c>
      <c r="R9" s="9" t="s">
        <v>786</v>
      </c>
      <c r="S9" s="9" t="s">
        <v>787</v>
      </c>
      <c r="T9" s="9" t="s">
        <v>789</v>
      </c>
      <c r="U9" s="9" t="s">
        <v>790</v>
      </c>
      <c r="V9" s="9" t="s">
        <v>791</v>
      </c>
      <c r="W9" s="9" t="s">
        <v>792</v>
      </c>
      <c r="X9" s="9" t="s">
        <v>793</v>
      </c>
      <c r="Y9" s="9" t="s">
        <v>795</v>
      </c>
    </row>
    <row r="10" spans="1:258" ht="15.75" customHeight="1">
      <c r="A10" s="26" t="s">
        <v>798</v>
      </c>
      <c r="B10" s="27"/>
      <c r="C10" s="27"/>
      <c r="D10" s="28" t="s">
        <v>799</v>
      </c>
      <c r="E10" s="28" t="s">
        <v>800</v>
      </c>
      <c r="F10" s="28" t="s">
        <v>801</v>
      </c>
      <c r="G10" s="28" t="s">
        <v>804</v>
      </c>
      <c r="H10" s="28" t="s">
        <v>805</v>
      </c>
      <c r="I10" s="28" t="s">
        <v>807</v>
      </c>
      <c r="J10" s="28" t="s">
        <v>808</v>
      </c>
      <c r="K10" s="28" t="s">
        <v>810</v>
      </c>
      <c r="L10" s="28" t="s">
        <v>812</v>
      </c>
      <c r="M10" s="28" t="s">
        <v>813</v>
      </c>
      <c r="N10" s="28" t="s">
        <v>815</v>
      </c>
      <c r="O10" s="28" t="s">
        <v>817</v>
      </c>
      <c r="P10" s="28" t="s">
        <v>818</v>
      </c>
      <c r="Q10" s="28" t="s">
        <v>821</v>
      </c>
      <c r="R10" s="28" t="s">
        <v>823</v>
      </c>
      <c r="S10" s="28" t="s">
        <v>824</v>
      </c>
      <c r="T10" s="28" t="s">
        <v>833</v>
      </c>
      <c r="U10" s="28" t="s">
        <v>835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</row>
    <row r="11" spans="1:258" ht="15.75" customHeight="1">
      <c r="A11" s="9" t="s">
        <v>839</v>
      </c>
      <c r="D11" s="31"/>
      <c r="E11" s="9" t="s">
        <v>841</v>
      </c>
      <c r="F11" s="9" t="s">
        <v>842</v>
      </c>
      <c r="G11" s="9" t="s">
        <v>844</v>
      </c>
      <c r="H11" s="9" t="s">
        <v>846</v>
      </c>
      <c r="I11" s="9" t="s">
        <v>848</v>
      </c>
      <c r="J11" s="9" t="s">
        <v>850</v>
      </c>
      <c r="K11" s="9" t="s">
        <v>852</v>
      </c>
      <c r="L11" s="9" t="s">
        <v>853</v>
      </c>
      <c r="M11" s="9" t="s">
        <v>856</v>
      </c>
      <c r="N11" s="9" t="s">
        <v>858</v>
      </c>
      <c r="O11" s="9" t="s">
        <v>859</v>
      </c>
      <c r="P11" s="9" t="s">
        <v>861</v>
      </c>
      <c r="Q11" s="9" t="s">
        <v>863</v>
      </c>
      <c r="R11" s="9" t="s">
        <v>864</v>
      </c>
      <c r="S11" s="9" t="s">
        <v>865</v>
      </c>
      <c r="T11" s="9" t="s">
        <v>866</v>
      </c>
      <c r="U11" s="9" t="s">
        <v>867</v>
      </c>
      <c r="V11" s="9" t="s">
        <v>869</v>
      </c>
      <c r="W11" s="9" t="s">
        <v>870</v>
      </c>
      <c r="X11" s="9" t="s">
        <v>871</v>
      </c>
      <c r="Y11" s="9" t="s">
        <v>872</v>
      </c>
      <c r="Z11" s="9" t="s">
        <v>874</v>
      </c>
      <c r="AA11" s="9" t="s">
        <v>875</v>
      </c>
      <c r="AB11" s="9" t="s">
        <v>876</v>
      </c>
      <c r="AC11" s="9" t="s">
        <v>877</v>
      </c>
      <c r="AD11" s="9" t="s">
        <v>878</v>
      </c>
      <c r="AE11" s="9" t="s">
        <v>880</v>
      </c>
      <c r="AF11" s="9" t="s">
        <v>882</v>
      </c>
      <c r="AG11" s="9" t="s">
        <v>884</v>
      </c>
      <c r="AH11" s="9" t="s">
        <v>886</v>
      </c>
      <c r="AI11" s="9" t="s">
        <v>888</v>
      </c>
      <c r="AJ11" s="9" t="s">
        <v>890</v>
      </c>
      <c r="AK11" s="9" t="s">
        <v>891</v>
      </c>
      <c r="AL11" s="9" t="s">
        <v>892</v>
      </c>
      <c r="AM11" s="9" t="s">
        <v>894</v>
      </c>
      <c r="AN11" s="9" t="s">
        <v>897</v>
      </c>
      <c r="AO11" s="9" t="s">
        <v>899</v>
      </c>
      <c r="AP11" s="9" t="s">
        <v>901</v>
      </c>
      <c r="AQ11" s="9" t="s">
        <v>903</v>
      </c>
      <c r="AR11" s="9" t="s">
        <v>905</v>
      </c>
      <c r="AS11" s="9" t="s">
        <v>907</v>
      </c>
      <c r="AT11" s="9" t="s">
        <v>908</v>
      </c>
      <c r="AU11" s="9" t="s">
        <v>910</v>
      </c>
      <c r="AV11" s="9" t="s">
        <v>911</v>
      </c>
      <c r="AW11" s="9" t="s">
        <v>914</v>
      </c>
      <c r="AX11" s="9" t="s">
        <v>915</v>
      </c>
      <c r="AY11" s="9" t="s">
        <v>917</v>
      </c>
      <c r="AZ11" s="9" t="s">
        <v>919</v>
      </c>
      <c r="BA11" s="9" t="s">
        <v>921</v>
      </c>
      <c r="BB11" s="9" t="s">
        <v>923</v>
      </c>
      <c r="BC11" s="9" t="s">
        <v>925</v>
      </c>
      <c r="BD11" s="9" t="s">
        <v>926</v>
      </c>
      <c r="BE11" s="9" t="s">
        <v>928</v>
      </c>
      <c r="BF11" s="9" t="s">
        <v>931</v>
      </c>
      <c r="BG11" s="9" t="s">
        <v>932</v>
      </c>
      <c r="BH11" s="9" t="s">
        <v>933</v>
      </c>
      <c r="BI11" s="9" t="s">
        <v>935</v>
      </c>
      <c r="BJ11" s="9" t="s">
        <v>937</v>
      </c>
      <c r="BK11" s="9" t="s">
        <v>939</v>
      </c>
      <c r="BL11" s="9" t="s">
        <v>941</v>
      </c>
      <c r="BM11" s="9" t="s">
        <v>943</v>
      </c>
      <c r="BN11" s="9" t="s">
        <v>944</v>
      </c>
      <c r="BO11" s="9" t="s">
        <v>945</v>
      </c>
      <c r="BP11" s="9" t="s">
        <v>948</v>
      </c>
      <c r="BQ11" s="9" t="s">
        <v>950</v>
      </c>
      <c r="BR11" s="9" t="s">
        <v>952</v>
      </c>
      <c r="BS11" s="9" t="s">
        <v>953</v>
      </c>
      <c r="BT11" s="9" t="s">
        <v>956</v>
      </c>
      <c r="BU11" s="9" t="s">
        <v>958</v>
      </c>
      <c r="BV11" s="9" t="s">
        <v>960</v>
      </c>
      <c r="BW11" s="9" t="s">
        <v>961</v>
      </c>
      <c r="BX11" s="9" t="s">
        <v>963</v>
      </c>
      <c r="BY11" s="9" t="s">
        <v>965</v>
      </c>
      <c r="BZ11" s="9" t="s">
        <v>967</v>
      </c>
      <c r="CA11" s="9" t="s">
        <v>970</v>
      </c>
      <c r="CB11" s="9" t="s">
        <v>972</v>
      </c>
      <c r="CC11" s="9" t="s">
        <v>973</v>
      </c>
      <c r="CD11" s="9" t="s">
        <v>975</v>
      </c>
      <c r="CE11" s="9" t="s">
        <v>978</v>
      </c>
      <c r="CF11" s="9" t="s">
        <v>979</v>
      </c>
      <c r="CG11" s="9" t="s">
        <v>981</v>
      </c>
      <c r="CH11" s="9" t="s">
        <v>984</v>
      </c>
      <c r="CI11" s="9" t="s">
        <v>986</v>
      </c>
      <c r="CJ11" s="9" t="s">
        <v>987</v>
      </c>
      <c r="CK11" s="9" t="s">
        <v>989</v>
      </c>
      <c r="CL11" s="9" t="s">
        <v>991</v>
      </c>
      <c r="CM11" s="9" t="s">
        <v>994</v>
      </c>
      <c r="CN11" s="9" t="s">
        <v>996</v>
      </c>
      <c r="CO11" s="9" t="s">
        <v>998</v>
      </c>
      <c r="CP11" s="9" t="s">
        <v>1000</v>
      </c>
      <c r="CQ11" s="9" t="s">
        <v>1002</v>
      </c>
      <c r="CR11" s="9" t="s">
        <v>1004</v>
      </c>
      <c r="CS11" s="9" t="s">
        <v>1006</v>
      </c>
      <c r="CT11" s="9" t="s">
        <v>1009</v>
      </c>
      <c r="CU11" s="9" t="s">
        <v>1010</v>
      </c>
      <c r="CV11" s="9" t="s">
        <v>1012</v>
      </c>
      <c r="CW11" s="9" t="s">
        <v>1014</v>
      </c>
      <c r="CX11" s="9" t="s">
        <v>1017</v>
      </c>
      <c r="CY11" s="9" t="s">
        <v>1019</v>
      </c>
      <c r="CZ11" s="9" t="s">
        <v>1020</v>
      </c>
      <c r="DA11" s="9" t="s">
        <v>1024</v>
      </c>
      <c r="DB11" s="9" t="s">
        <v>1025</v>
      </c>
      <c r="DC11" s="9" t="s">
        <v>1028</v>
      </c>
      <c r="DD11" s="9" t="s">
        <v>1029</v>
      </c>
      <c r="DE11" s="9" t="s">
        <v>1031</v>
      </c>
      <c r="DF11" s="9" t="s">
        <v>1034</v>
      </c>
      <c r="DG11" s="9" t="s">
        <v>1035</v>
      </c>
      <c r="DH11" s="9" t="s">
        <v>1037</v>
      </c>
      <c r="DI11" s="9" t="s">
        <v>1039</v>
      </c>
      <c r="DJ11" s="9" t="s">
        <v>1041</v>
      </c>
      <c r="DK11" s="9" t="s">
        <v>1044</v>
      </c>
      <c r="DL11" s="9" t="s">
        <v>1045</v>
      </c>
      <c r="DM11" s="9" t="s">
        <v>1048</v>
      </c>
      <c r="DN11" s="9" t="s">
        <v>1050</v>
      </c>
      <c r="DO11" s="9" t="s">
        <v>1052</v>
      </c>
      <c r="DP11" s="9" t="s">
        <v>1054</v>
      </c>
      <c r="DQ11" s="9" t="s">
        <v>1056</v>
      </c>
      <c r="DR11" s="9" t="s">
        <v>1059</v>
      </c>
      <c r="DS11" s="9" t="s">
        <v>1060</v>
      </c>
      <c r="DT11" s="9" t="s">
        <v>1062</v>
      </c>
      <c r="DU11" s="9" t="s">
        <v>1065</v>
      </c>
      <c r="DV11" s="9" t="s">
        <v>1066</v>
      </c>
      <c r="DW11" s="9" t="s">
        <v>1069</v>
      </c>
      <c r="DX11" s="9" t="s">
        <v>1070</v>
      </c>
      <c r="DY11" s="9" t="s">
        <v>1073</v>
      </c>
      <c r="DZ11" s="9" t="s">
        <v>1075</v>
      </c>
      <c r="EA11" s="9" t="s">
        <v>1076</v>
      </c>
      <c r="EB11" s="9" t="s">
        <v>1078</v>
      </c>
      <c r="EC11" s="9" t="s">
        <v>1081</v>
      </c>
      <c r="ED11" s="9" t="s">
        <v>1083</v>
      </c>
      <c r="EE11" s="9" t="s">
        <v>1085</v>
      </c>
      <c r="EF11" s="9" t="s">
        <v>1087</v>
      </c>
      <c r="EG11" s="9" t="s">
        <v>1090</v>
      </c>
      <c r="EH11" s="9" t="s">
        <v>1091</v>
      </c>
      <c r="EI11" s="9" t="s">
        <v>1093</v>
      </c>
      <c r="EJ11" s="9" t="s">
        <v>1095</v>
      </c>
      <c r="EK11" s="9" t="s">
        <v>1096</v>
      </c>
      <c r="EL11" s="9" t="s">
        <v>1098</v>
      </c>
      <c r="EM11" s="9" t="s">
        <v>1100</v>
      </c>
      <c r="EN11" s="9" t="s">
        <v>1102</v>
      </c>
      <c r="EO11" s="9" t="s">
        <v>1103</v>
      </c>
      <c r="EP11" s="9" t="s">
        <v>1106</v>
      </c>
      <c r="EQ11" s="9" t="s">
        <v>1108</v>
      </c>
      <c r="ER11" s="9" t="s">
        <v>1110</v>
      </c>
      <c r="ES11" s="9" t="s">
        <v>1112</v>
      </c>
      <c r="ET11" s="9" t="s">
        <v>1114</v>
      </c>
      <c r="EU11" s="9" t="s">
        <v>1116</v>
      </c>
      <c r="EV11" s="9" t="s">
        <v>1118</v>
      </c>
      <c r="EW11" s="9" t="s">
        <v>1119</v>
      </c>
      <c r="EX11" s="9" t="s">
        <v>1122</v>
      </c>
      <c r="EY11" s="9" t="s">
        <v>1124</v>
      </c>
      <c r="EZ11" s="9" t="s">
        <v>1126</v>
      </c>
      <c r="FA11" s="9" t="s">
        <v>1128</v>
      </c>
      <c r="FB11" s="9" t="s">
        <v>1130</v>
      </c>
      <c r="FC11" s="9" t="s">
        <v>1132</v>
      </c>
      <c r="FD11" s="9" t="s">
        <v>1134</v>
      </c>
      <c r="FE11" s="9" t="s">
        <v>1137</v>
      </c>
      <c r="FF11" s="9" t="s">
        <v>1139</v>
      </c>
      <c r="FG11" s="9" t="s">
        <v>1140</v>
      </c>
      <c r="FH11" s="9" t="s">
        <v>1142</v>
      </c>
      <c r="FI11" s="9" t="s">
        <v>1143</v>
      </c>
      <c r="FJ11" s="9" t="s">
        <v>1146</v>
      </c>
      <c r="FK11" s="9" t="s">
        <v>1147</v>
      </c>
      <c r="FL11" s="9" t="s">
        <v>1149</v>
      </c>
      <c r="FM11" s="9" t="s">
        <v>1150</v>
      </c>
      <c r="FN11" s="9" t="s">
        <v>1152</v>
      </c>
      <c r="FO11" s="9" t="s">
        <v>1155</v>
      </c>
      <c r="FP11" s="9" t="s">
        <v>1156</v>
      </c>
      <c r="FQ11" s="9" t="s">
        <v>1158</v>
      </c>
      <c r="FR11" s="9" t="s">
        <v>1160</v>
      </c>
      <c r="FS11" s="9" t="s">
        <v>1163</v>
      </c>
      <c r="FT11" s="9" t="s">
        <v>1165</v>
      </c>
      <c r="FU11" s="9" t="s">
        <v>1166</v>
      </c>
      <c r="FV11" s="9" t="s">
        <v>1168</v>
      </c>
      <c r="FW11" s="9" t="s">
        <v>1171</v>
      </c>
      <c r="FX11" s="9" t="s">
        <v>1173</v>
      </c>
      <c r="FY11" s="9" t="s">
        <v>1175</v>
      </c>
      <c r="FZ11" s="9" t="s">
        <v>1176</v>
      </c>
      <c r="GA11" s="9" t="s">
        <v>1179</v>
      </c>
      <c r="GB11" s="9" t="s">
        <v>1181</v>
      </c>
      <c r="GC11" s="9" t="s">
        <v>1182</v>
      </c>
      <c r="GD11" s="9" t="s">
        <v>1184</v>
      </c>
      <c r="GE11" s="9" t="s">
        <v>1186</v>
      </c>
      <c r="GF11" s="9" t="s">
        <v>1188</v>
      </c>
      <c r="GG11" s="9" t="s">
        <v>1189</v>
      </c>
      <c r="GH11" s="9" t="s">
        <v>1191</v>
      </c>
      <c r="GI11" s="9" t="s">
        <v>1193</v>
      </c>
      <c r="GJ11" s="9" t="s">
        <v>1195</v>
      </c>
      <c r="GK11" s="9" t="s">
        <v>1197</v>
      </c>
      <c r="GL11" s="9" t="s">
        <v>1198</v>
      </c>
      <c r="GM11" s="9" t="s">
        <v>1200</v>
      </c>
      <c r="GN11" s="9" t="s">
        <v>1201</v>
      </c>
      <c r="GO11" s="9" t="s">
        <v>1202</v>
      </c>
      <c r="GP11" s="9" t="s">
        <v>1203</v>
      </c>
      <c r="GQ11" s="9" t="s">
        <v>1205</v>
      </c>
      <c r="GR11" s="9" t="s">
        <v>1207</v>
      </c>
      <c r="GS11" s="9" t="s">
        <v>1209</v>
      </c>
      <c r="GT11" s="9" t="s">
        <v>1211</v>
      </c>
      <c r="GU11" s="9" t="s">
        <v>1213</v>
      </c>
      <c r="GV11" s="9" t="s">
        <v>1214</v>
      </c>
      <c r="GW11" s="9" t="s">
        <v>1287</v>
      </c>
      <c r="GX11" s="9" t="s">
        <v>1289</v>
      </c>
      <c r="GY11" s="9" t="s">
        <v>1292</v>
      </c>
      <c r="GZ11" s="9" t="s">
        <v>1294</v>
      </c>
      <c r="HA11" s="9" t="s">
        <v>1296</v>
      </c>
      <c r="HB11" s="9" t="s">
        <v>1299</v>
      </c>
      <c r="HC11" s="9" t="s">
        <v>1301</v>
      </c>
      <c r="HD11" s="9" t="s">
        <v>1304</v>
      </c>
      <c r="HE11" s="9" t="s">
        <v>1305</v>
      </c>
      <c r="HF11" s="9" t="s">
        <v>1307</v>
      </c>
      <c r="HG11" s="9" t="s">
        <v>1310</v>
      </c>
      <c r="HH11" s="9" t="s">
        <v>1312</v>
      </c>
      <c r="HI11" s="9" t="s">
        <v>1314</v>
      </c>
      <c r="HJ11" s="9" t="s">
        <v>1317</v>
      </c>
      <c r="HK11" s="9" t="s">
        <v>1320</v>
      </c>
      <c r="HL11" s="9" t="s">
        <v>1322</v>
      </c>
      <c r="HM11" s="9" t="s">
        <v>1324</v>
      </c>
      <c r="HN11" s="9" t="s">
        <v>1327</v>
      </c>
      <c r="HO11" s="9" t="s">
        <v>1328</v>
      </c>
      <c r="HP11" s="9" t="s">
        <v>1330</v>
      </c>
      <c r="HQ11" s="9" t="s">
        <v>1333</v>
      </c>
      <c r="HR11" s="9" t="s">
        <v>1336</v>
      </c>
      <c r="HS11" s="9" t="s">
        <v>1337</v>
      </c>
      <c r="HT11" s="9" t="s">
        <v>1339</v>
      </c>
      <c r="HU11" s="9" t="s">
        <v>1342</v>
      </c>
      <c r="HV11" s="9" t="s">
        <v>1344</v>
      </c>
      <c r="HW11" s="9" t="s">
        <v>1346</v>
      </c>
      <c r="HX11" s="9" t="s">
        <v>1348</v>
      </c>
      <c r="HY11" s="9" t="s">
        <v>1350</v>
      </c>
      <c r="HZ11" s="9" t="s">
        <v>1352</v>
      </c>
      <c r="IA11" s="9" t="s">
        <v>1354</v>
      </c>
      <c r="IB11" s="9" t="s">
        <v>1356</v>
      </c>
      <c r="IC11" s="9" t="s">
        <v>1358</v>
      </c>
      <c r="ID11" s="9" t="s">
        <v>1360</v>
      </c>
      <c r="IE11" s="9" t="s">
        <v>1363</v>
      </c>
      <c r="IF11" s="9" t="s">
        <v>1364</v>
      </c>
      <c r="IG11" s="9" t="s">
        <v>1366</v>
      </c>
      <c r="IH11" s="9" t="s">
        <v>1368</v>
      </c>
      <c r="II11" s="9" t="s">
        <v>1370</v>
      </c>
      <c r="IJ11" s="9" t="s">
        <v>1372</v>
      </c>
      <c r="IK11" s="9" t="s">
        <v>1374</v>
      </c>
      <c r="IL11" s="9" t="s">
        <v>1376</v>
      </c>
      <c r="IM11" s="9" t="s">
        <v>1378</v>
      </c>
      <c r="IN11" s="9" t="s">
        <v>1380</v>
      </c>
      <c r="IO11" s="9" t="s">
        <v>1382</v>
      </c>
      <c r="IP11" s="9" t="s">
        <v>1384</v>
      </c>
      <c r="IQ11" s="9" t="s">
        <v>1386</v>
      </c>
      <c r="IR11" s="9" t="s">
        <v>1388</v>
      </c>
      <c r="IS11" s="9" t="s">
        <v>1390</v>
      </c>
      <c r="IT11" s="9" t="s">
        <v>1392</v>
      </c>
      <c r="IU11" s="9" t="s">
        <v>1394</v>
      </c>
      <c r="IV11" s="9" t="s">
        <v>1396</v>
      </c>
      <c r="IW11" s="9" t="s">
        <v>1398</v>
      </c>
      <c r="IX11" s="9" t="s">
        <v>1399</v>
      </c>
    </row>
    <row r="12" spans="1:258" ht="15.75" customHeight="1">
      <c r="A12" s="9" t="s">
        <v>1401</v>
      </c>
      <c r="D12" s="9" t="s">
        <v>1224</v>
      </c>
      <c r="E12" s="9" t="s">
        <v>1404</v>
      </c>
      <c r="F12" s="9" t="s">
        <v>1406</v>
      </c>
      <c r="G12" s="9" t="s">
        <v>1408</v>
      </c>
      <c r="H12" s="9" t="s">
        <v>1410</v>
      </c>
      <c r="I12" s="9" t="s">
        <v>1413</v>
      </c>
      <c r="J12" s="9" t="s">
        <v>1415</v>
      </c>
      <c r="K12" s="9" t="s">
        <v>1418</v>
      </c>
      <c r="L12" s="9" t="s">
        <v>1420</v>
      </c>
      <c r="M12" s="9" t="s">
        <v>1422</v>
      </c>
      <c r="N12" s="9" t="s">
        <v>1424</v>
      </c>
      <c r="O12" s="9" t="s">
        <v>1426</v>
      </c>
      <c r="P12" s="9" t="s">
        <v>1428</v>
      </c>
      <c r="Q12" s="9" t="s">
        <v>1430</v>
      </c>
      <c r="R12" s="9" t="s">
        <v>1432</v>
      </c>
      <c r="S12" s="9" t="s">
        <v>1434</v>
      </c>
      <c r="T12" s="9" t="s">
        <v>1435</v>
      </c>
      <c r="U12" s="9" t="s">
        <v>1437</v>
      </c>
      <c r="V12" s="9" t="s">
        <v>1440</v>
      </c>
      <c r="W12" s="9" t="s">
        <v>1442</v>
      </c>
      <c r="X12" s="9" t="s">
        <v>1444</v>
      </c>
      <c r="Y12" s="9" t="s">
        <v>1446</v>
      </c>
      <c r="Z12" s="9" t="s">
        <v>1448</v>
      </c>
      <c r="AA12" s="9" t="s">
        <v>1450</v>
      </c>
      <c r="AB12" s="9" t="s">
        <v>1452</v>
      </c>
      <c r="AC12" s="9" t="s">
        <v>1454</v>
      </c>
      <c r="AD12" s="9" t="s">
        <v>1456</v>
      </c>
      <c r="AE12" s="9" t="s">
        <v>1457</v>
      </c>
      <c r="AF12" s="9" t="s">
        <v>1459</v>
      </c>
      <c r="AG12" s="9" t="s">
        <v>1461</v>
      </c>
      <c r="AH12" s="9" t="s">
        <v>1463</v>
      </c>
    </row>
    <row r="15" spans="1:258" ht="15.75" customHeight="1">
      <c r="A15" s="33" t="s">
        <v>1465</v>
      </c>
    </row>
    <row r="17" spans="1:122" ht="15.75" customHeight="1">
      <c r="A17" s="1" t="s">
        <v>1467</v>
      </c>
      <c r="D17" s="9" t="s">
        <v>747</v>
      </c>
      <c r="E17" s="9" t="s">
        <v>752</v>
      </c>
      <c r="F17" s="9" t="s">
        <v>762</v>
      </c>
      <c r="G17" s="9" t="s">
        <v>771</v>
      </c>
      <c r="H17" s="9" t="s">
        <v>780</v>
      </c>
      <c r="I17" s="9" t="s">
        <v>788</v>
      </c>
      <c r="J17" s="9" t="s">
        <v>796</v>
      </c>
      <c r="K17" s="9" t="s">
        <v>802</v>
      </c>
      <c r="L17" s="9" t="s">
        <v>809</v>
      </c>
      <c r="M17" s="9" t="s">
        <v>819</v>
      </c>
      <c r="N17" s="9" t="s">
        <v>826</v>
      </c>
      <c r="O17" s="9" t="s">
        <v>829</v>
      </c>
      <c r="P17" s="9" t="s">
        <v>831</v>
      </c>
      <c r="Q17" s="9" t="s">
        <v>837</v>
      </c>
      <c r="R17" s="9" t="s">
        <v>847</v>
      </c>
      <c r="S17" s="9" t="s">
        <v>855</v>
      </c>
      <c r="T17" s="9" t="s">
        <v>862</v>
      </c>
      <c r="U17" s="9" t="s">
        <v>868</v>
      </c>
      <c r="V17" s="9" t="s">
        <v>873</v>
      </c>
      <c r="W17" s="9" t="s">
        <v>879</v>
      </c>
      <c r="X17" s="9" t="s">
        <v>885</v>
      </c>
      <c r="Y17" s="9" t="s">
        <v>895</v>
      </c>
      <c r="Z17" s="9" t="s">
        <v>902</v>
      </c>
      <c r="AA17" s="9" t="s">
        <v>912</v>
      </c>
      <c r="AB17" s="9" t="s">
        <v>920</v>
      </c>
      <c r="AC17" s="9" t="s">
        <v>930</v>
      </c>
      <c r="AD17" s="9" t="s">
        <v>938</v>
      </c>
      <c r="AE17" s="9" t="s">
        <v>947</v>
      </c>
      <c r="AF17" s="9" t="s">
        <v>955</v>
      </c>
      <c r="AG17" s="9" t="s">
        <v>962</v>
      </c>
      <c r="AH17" s="9" t="s">
        <v>968</v>
      </c>
      <c r="AI17" s="9" t="s">
        <v>976</v>
      </c>
      <c r="AJ17" s="9" t="s">
        <v>983</v>
      </c>
      <c r="AK17" s="9" t="s">
        <v>992</v>
      </c>
      <c r="AL17" s="9" t="s">
        <v>999</v>
      </c>
      <c r="AM17" s="9" t="s">
        <v>1007</v>
      </c>
      <c r="AN17" s="9" t="s">
        <v>1015</v>
      </c>
    </row>
    <row r="18" spans="1:122" ht="15.75" customHeight="1">
      <c r="A18" s="1"/>
      <c r="D18" s="9" t="s">
        <v>1228</v>
      </c>
      <c r="E18" s="9" t="s">
        <v>1503</v>
      </c>
      <c r="F18" s="9" t="s">
        <v>1505</v>
      </c>
      <c r="G18" s="9" t="s">
        <v>1507</v>
      </c>
      <c r="H18" s="9" t="s">
        <v>1508</v>
      </c>
      <c r="I18" s="9" t="s">
        <v>1510</v>
      </c>
      <c r="J18" s="9" t="s">
        <v>1512</v>
      </c>
      <c r="K18" s="9" t="s">
        <v>1514</v>
      </c>
      <c r="L18" s="9" t="s">
        <v>1516</v>
      </c>
      <c r="M18" s="9" t="s">
        <v>1518</v>
      </c>
      <c r="N18" s="9" t="s">
        <v>1520</v>
      </c>
      <c r="O18" s="9" t="s">
        <v>1521</v>
      </c>
      <c r="P18" s="9" t="s">
        <v>1523</v>
      </c>
      <c r="Q18" s="9" t="s">
        <v>1525</v>
      </c>
      <c r="R18" s="9" t="s">
        <v>1527</v>
      </c>
      <c r="S18" s="9" t="s">
        <v>1532</v>
      </c>
      <c r="T18" s="9" t="s">
        <v>1533</v>
      </c>
      <c r="U18" s="9" t="s">
        <v>1535</v>
      </c>
      <c r="V18" s="9" t="s">
        <v>1537</v>
      </c>
      <c r="W18" s="9" t="s">
        <v>1539</v>
      </c>
      <c r="X18" s="9" t="s">
        <v>1540</v>
      </c>
      <c r="Y18" s="9" t="s">
        <v>1542</v>
      </c>
      <c r="Z18" s="9" t="s">
        <v>1544</v>
      </c>
      <c r="AA18" s="9" t="s">
        <v>1546</v>
      </c>
      <c r="AB18" s="9" t="s">
        <v>1548</v>
      </c>
      <c r="AC18" s="9" t="s">
        <v>1550</v>
      </c>
      <c r="AD18" s="9" t="s">
        <v>1552</v>
      </c>
      <c r="AE18" s="9" t="s">
        <v>1554</v>
      </c>
      <c r="AF18" s="9" t="s">
        <v>1556</v>
      </c>
      <c r="AG18" s="9" t="s">
        <v>1558</v>
      </c>
      <c r="AH18" s="9" t="s">
        <v>1559</v>
      </c>
      <c r="AI18" s="9" t="s">
        <v>1561</v>
      </c>
      <c r="AJ18" s="9" t="s">
        <v>1563</v>
      </c>
      <c r="AK18" s="9" t="s">
        <v>1565</v>
      </c>
      <c r="AL18" s="9" t="s">
        <v>1567</v>
      </c>
      <c r="AM18" s="9" t="s">
        <v>1569</v>
      </c>
      <c r="AN18" s="9" t="s">
        <v>1571</v>
      </c>
    </row>
    <row r="20" spans="1:122" ht="15.75" customHeight="1">
      <c r="A20" s="1" t="s">
        <v>1573</v>
      </c>
      <c r="D20" s="34" t="s">
        <v>1574</v>
      </c>
      <c r="E20" s="9" t="s">
        <v>1577</v>
      </c>
      <c r="F20" s="9" t="s">
        <v>1578</v>
      </c>
      <c r="G20" s="9" t="s">
        <v>1580</v>
      </c>
      <c r="H20" s="9" t="s">
        <v>1582</v>
      </c>
      <c r="I20" s="9" t="s">
        <v>1584</v>
      </c>
      <c r="J20" s="9" t="s">
        <v>1586</v>
      </c>
      <c r="K20" s="9" t="s">
        <v>1588</v>
      </c>
      <c r="L20" s="9" t="s">
        <v>1589</v>
      </c>
      <c r="M20" s="9" t="s">
        <v>1591</v>
      </c>
      <c r="N20" s="9" t="s">
        <v>1593</v>
      </c>
      <c r="O20" s="9" t="s">
        <v>1595</v>
      </c>
      <c r="P20" s="9" t="s">
        <v>1597</v>
      </c>
      <c r="Q20" s="9" t="s">
        <v>1599</v>
      </c>
      <c r="R20" s="9" t="s">
        <v>1601</v>
      </c>
      <c r="S20" s="9" t="s">
        <v>1603</v>
      </c>
      <c r="T20" s="9" t="s">
        <v>1605</v>
      </c>
      <c r="U20" s="9" t="s">
        <v>1607</v>
      </c>
      <c r="V20" s="9" t="s">
        <v>1609</v>
      </c>
      <c r="W20" s="9" t="s">
        <v>1610</v>
      </c>
      <c r="X20" s="9" t="s">
        <v>1612</v>
      </c>
      <c r="Y20" s="9" t="s">
        <v>1614</v>
      </c>
      <c r="Z20" s="9" t="s">
        <v>1616</v>
      </c>
      <c r="AA20" s="9" t="s">
        <v>1618</v>
      </c>
      <c r="AB20" s="9" t="s">
        <v>1620</v>
      </c>
      <c r="AC20" s="9" t="s">
        <v>1621</v>
      </c>
      <c r="AD20" s="9" t="s">
        <v>1623</v>
      </c>
      <c r="AE20" s="9" t="s">
        <v>1625</v>
      </c>
      <c r="AF20" s="9" t="s">
        <v>1627</v>
      </c>
      <c r="AG20" s="9" t="s">
        <v>1629</v>
      </c>
      <c r="AH20" s="9" t="s">
        <v>1631</v>
      </c>
      <c r="AI20" s="9" t="s">
        <v>1632</v>
      </c>
      <c r="AJ20" s="9" t="s">
        <v>1634</v>
      </c>
      <c r="AK20" s="9" t="s">
        <v>1636</v>
      </c>
      <c r="AL20" s="9" t="s">
        <v>1638</v>
      </c>
      <c r="AM20" s="9" t="s">
        <v>1640</v>
      </c>
      <c r="AN20" s="9" t="s">
        <v>1642</v>
      </c>
      <c r="AO20" s="9" t="s">
        <v>1644</v>
      </c>
      <c r="AP20" s="9" t="s">
        <v>1646</v>
      </c>
      <c r="AQ20" s="9" t="s">
        <v>1647</v>
      </c>
      <c r="AR20" s="9" t="s">
        <v>1649</v>
      </c>
      <c r="AS20" s="9" t="s">
        <v>1651</v>
      </c>
      <c r="AT20" s="9" t="s">
        <v>1653</v>
      </c>
      <c r="AU20" s="9" t="s">
        <v>1655</v>
      </c>
      <c r="AV20" s="9" t="s">
        <v>1657</v>
      </c>
      <c r="AW20" s="9" t="s">
        <v>1659</v>
      </c>
      <c r="AX20" s="9" t="s">
        <v>1661</v>
      </c>
      <c r="AY20" s="9" t="s">
        <v>1662</v>
      </c>
      <c r="AZ20" s="9" t="s">
        <v>1664</v>
      </c>
      <c r="BA20" s="9" t="s">
        <v>1666</v>
      </c>
      <c r="BB20" s="9" t="s">
        <v>1668</v>
      </c>
      <c r="BC20" s="9" t="s">
        <v>1670</v>
      </c>
      <c r="BD20" s="9" t="s">
        <v>1673</v>
      </c>
      <c r="BE20" s="9" t="s">
        <v>1674</v>
      </c>
      <c r="BF20" s="9" t="s">
        <v>1676</v>
      </c>
      <c r="BG20" s="9" t="s">
        <v>1678</v>
      </c>
      <c r="BH20" s="9" t="s">
        <v>1679</v>
      </c>
      <c r="BI20" s="9" t="s">
        <v>1681</v>
      </c>
      <c r="BJ20" s="9" t="s">
        <v>1683</v>
      </c>
      <c r="BK20" s="9" t="s">
        <v>1685</v>
      </c>
      <c r="BL20" s="9" t="s">
        <v>1687</v>
      </c>
      <c r="BM20" s="9" t="s">
        <v>1689</v>
      </c>
      <c r="BN20" s="9" t="s">
        <v>1690</v>
      </c>
      <c r="BO20" s="9" t="s">
        <v>1692</v>
      </c>
      <c r="BP20" s="9" t="s">
        <v>1694</v>
      </c>
      <c r="BQ20" s="9" t="s">
        <v>1696</v>
      </c>
      <c r="BR20" s="9" t="s">
        <v>1698</v>
      </c>
      <c r="BS20" s="9" t="s">
        <v>1700</v>
      </c>
      <c r="BT20" s="9" t="s">
        <v>1702</v>
      </c>
      <c r="BU20" s="9" t="s">
        <v>1705</v>
      </c>
      <c r="BV20" s="9" t="s">
        <v>1707</v>
      </c>
      <c r="BW20" s="9" t="s">
        <v>1709</v>
      </c>
      <c r="BX20" s="9" t="s">
        <v>1711</v>
      </c>
      <c r="BY20" s="9" t="s">
        <v>1713</v>
      </c>
      <c r="BZ20" s="9" t="s">
        <v>1715</v>
      </c>
      <c r="CA20" s="9" t="s">
        <v>1718</v>
      </c>
      <c r="CB20" s="9" t="s">
        <v>1719</v>
      </c>
      <c r="CC20" s="9" t="s">
        <v>1722</v>
      </c>
      <c r="CD20" s="9" t="s">
        <v>1724</v>
      </c>
      <c r="CE20" s="9" t="s">
        <v>1726</v>
      </c>
      <c r="CF20" s="9" t="s">
        <v>1728</v>
      </c>
      <c r="CG20" s="9" t="s">
        <v>1730</v>
      </c>
      <c r="CH20" s="9" t="s">
        <v>1732</v>
      </c>
      <c r="CI20" s="9" t="s">
        <v>1734</v>
      </c>
      <c r="CJ20" s="9" t="s">
        <v>1736</v>
      </c>
      <c r="CK20" s="9" t="s">
        <v>1738</v>
      </c>
      <c r="CL20" s="9" t="s">
        <v>1740</v>
      </c>
      <c r="CM20" s="9" t="s">
        <v>1742</v>
      </c>
      <c r="CN20" s="9" t="s">
        <v>1744</v>
      </c>
      <c r="CO20" s="9" t="s">
        <v>1746</v>
      </c>
      <c r="CP20" s="9" t="s">
        <v>1748</v>
      </c>
      <c r="CQ20" s="9" t="s">
        <v>1751</v>
      </c>
      <c r="CR20" s="9" t="s">
        <v>1753</v>
      </c>
      <c r="CS20" s="9" t="s">
        <v>1755</v>
      </c>
      <c r="CT20" s="9" t="s">
        <v>1757</v>
      </c>
      <c r="CU20" s="9" t="s">
        <v>1759</v>
      </c>
      <c r="CV20" s="9" t="s">
        <v>1761</v>
      </c>
      <c r="CW20" s="9" t="s">
        <v>1763</v>
      </c>
      <c r="CX20" s="9" t="s">
        <v>1767</v>
      </c>
      <c r="CY20" s="9" t="s">
        <v>1770</v>
      </c>
      <c r="CZ20" s="9" t="s">
        <v>1772</v>
      </c>
      <c r="DA20" s="9" t="s">
        <v>1774</v>
      </c>
      <c r="DB20" s="9" t="s">
        <v>1775</v>
      </c>
      <c r="DC20" s="9" t="s">
        <v>1777</v>
      </c>
      <c r="DD20" s="9" t="s">
        <v>1779</v>
      </c>
      <c r="DE20" s="9" t="s">
        <v>1781</v>
      </c>
      <c r="DF20" s="9" t="s">
        <v>1783</v>
      </c>
      <c r="DG20" s="9" t="s">
        <v>1786</v>
      </c>
      <c r="DH20" s="9" t="s">
        <v>1787</v>
      </c>
      <c r="DI20" s="9" t="s">
        <v>1789</v>
      </c>
      <c r="DJ20" s="9" t="s">
        <v>1791</v>
      </c>
      <c r="DK20" s="9" t="s">
        <v>1793</v>
      </c>
      <c r="DL20" s="9" t="s">
        <v>1795</v>
      </c>
      <c r="DM20" s="9" t="s">
        <v>1796</v>
      </c>
      <c r="DN20" s="9" t="s">
        <v>1798</v>
      </c>
      <c r="DO20" s="9" t="s">
        <v>1800</v>
      </c>
      <c r="DP20" s="9" t="s">
        <v>1803</v>
      </c>
      <c r="DQ20" s="9" t="s">
        <v>1804</v>
      </c>
      <c r="DR20" s="9" t="s">
        <v>1807</v>
      </c>
    </row>
    <row r="21" spans="1:122" ht="15.75" customHeight="1">
      <c r="A21" s="1" t="s">
        <v>1809</v>
      </c>
      <c r="D21" s="34" t="s">
        <v>1810</v>
      </c>
      <c r="F21" s="9" t="s">
        <v>1811</v>
      </c>
      <c r="G21" s="9" t="s">
        <v>1813</v>
      </c>
      <c r="H21" s="9" t="s">
        <v>1815</v>
      </c>
      <c r="I21" s="9" t="s">
        <v>1816</v>
      </c>
      <c r="J21" s="9" t="s">
        <v>1818</v>
      </c>
      <c r="K21" s="9" t="s">
        <v>1819</v>
      </c>
      <c r="L21" s="9" t="s">
        <v>1821</v>
      </c>
      <c r="M21" s="9" t="s">
        <v>1823</v>
      </c>
      <c r="N21" s="9" t="s">
        <v>1824</v>
      </c>
      <c r="O21" s="9" t="s">
        <v>1826</v>
      </c>
      <c r="P21" s="9" t="s">
        <v>1828</v>
      </c>
    </row>
    <row r="22" spans="1:122" ht="15.75" customHeight="1">
      <c r="A22" s="1" t="s">
        <v>1830</v>
      </c>
      <c r="D22" s="34" t="s">
        <v>1831</v>
      </c>
      <c r="E22" s="9" t="s">
        <v>1832</v>
      </c>
      <c r="F22" s="9" t="s">
        <v>1834</v>
      </c>
      <c r="G22" s="9" t="s">
        <v>1836</v>
      </c>
      <c r="H22" s="9" t="s">
        <v>1838</v>
      </c>
      <c r="I22" s="9" t="s">
        <v>1839</v>
      </c>
      <c r="J22" s="9" t="s">
        <v>1841</v>
      </c>
      <c r="K22" s="9" t="s">
        <v>1843</v>
      </c>
      <c r="L22" s="9" t="s">
        <v>1844</v>
      </c>
      <c r="M22" s="9" t="s">
        <v>1846</v>
      </c>
      <c r="N22" s="9" t="s">
        <v>1848</v>
      </c>
      <c r="O22" s="9" t="s">
        <v>1850</v>
      </c>
      <c r="P22" s="9" t="s">
        <v>1852</v>
      </c>
      <c r="Q22" s="9" t="s">
        <v>1853</v>
      </c>
      <c r="R22" s="9" t="s">
        <v>1855</v>
      </c>
      <c r="S22" s="9" t="s">
        <v>1857</v>
      </c>
      <c r="T22" s="9" t="s">
        <v>1859</v>
      </c>
      <c r="U22" s="9" t="s">
        <v>1861</v>
      </c>
      <c r="V22" s="9" t="s">
        <v>1862</v>
      </c>
      <c r="W22" s="9" t="s">
        <v>1864</v>
      </c>
      <c r="X22" s="9" t="s">
        <v>1866</v>
      </c>
      <c r="Y22" s="9" t="s">
        <v>1868</v>
      </c>
      <c r="Z22" s="9" t="s">
        <v>1870</v>
      </c>
      <c r="AA22" s="9" t="s">
        <v>1872</v>
      </c>
      <c r="AB22" s="9" t="s">
        <v>1875</v>
      </c>
      <c r="AC22" s="9" t="s">
        <v>1877</v>
      </c>
      <c r="AD22" s="9" t="s">
        <v>1878</v>
      </c>
      <c r="AE22" s="9" t="s">
        <v>1880</v>
      </c>
      <c r="AF22" s="9" t="s">
        <v>1882</v>
      </c>
      <c r="AG22" s="9" t="s">
        <v>1884</v>
      </c>
      <c r="AH22" s="9" t="s">
        <v>1885</v>
      </c>
      <c r="AI22" s="9" t="s">
        <v>1887</v>
      </c>
      <c r="AJ22" s="9" t="s">
        <v>1889</v>
      </c>
      <c r="AK22" s="9" t="s">
        <v>1891</v>
      </c>
      <c r="AL22" s="9" t="s">
        <v>1893</v>
      </c>
      <c r="AM22" s="9" t="s">
        <v>1895</v>
      </c>
      <c r="AN22" s="9" t="s">
        <v>1897</v>
      </c>
      <c r="AO22" s="9" t="s">
        <v>1899</v>
      </c>
      <c r="AP22" s="9" t="s">
        <v>1900</v>
      </c>
      <c r="AQ22" s="9" t="s">
        <v>1902</v>
      </c>
      <c r="AR22" s="9" t="s">
        <v>1904</v>
      </c>
      <c r="AS22" s="9" t="s">
        <v>1906</v>
      </c>
      <c r="AT22" s="9" t="s">
        <v>1839</v>
      </c>
      <c r="AU22" s="9" t="s">
        <v>1908</v>
      </c>
      <c r="AV22" s="9" t="s">
        <v>1910</v>
      </c>
      <c r="AW22" s="9" t="s">
        <v>1912</v>
      </c>
      <c r="AX22" s="9" t="s">
        <v>1913</v>
      </c>
      <c r="AY22" s="9" t="s">
        <v>1915</v>
      </c>
      <c r="AZ22" s="9" t="s">
        <v>1917</v>
      </c>
      <c r="BA22" s="9" t="s">
        <v>1919</v>
      </c>
      <c r="BB22" s="9" t="s">
        <v>1921</v>
      </c>
      <c r="BC22" s="9" t="s">
        <v>1923</v>
      </c>
      <c r="BD22" s="9" t="s">
        <v>1925</v>
      </c>
      <c r="BE22" s="9" t="s">
        <v>1926</v>
      </c>
      <c r="BF22" s="9" t="s">
        <v>1928</v>
      </c>
      <c r="BG22" s="9" t="s">
        <v>1929</v>
      </c>
      <c r="BH22" s="9" t="s">
        <v>1931</v>
      </c>
      <c r="BI22" s="9" t="s">
        <v>1933</v>
      </c>
      <c r="BJ22" s="9" t="s">
        <v>1935</v>
      </c>
      <c r="BK22" s="9" t="s">
        <v>1936</v>
      </c>
      <c r="BL22" s="9" t="s">
        <v>1938</v>
      </c>
      <c r="BM22" s="9" t="s">
        <v>1940</v>
      </c>
      <c r="BN22" s="9" t="s">
        <v>1891</v>
      </c>
      <c r="BO22" s="9" t="s">
        <v>1943</v>
      </c>
      <c r="BP22" s="9" t="s">
        <v>1944</v>
      </c>
      <c r="BQ22" s="9" t="s">
        <v>1946</v>
      </c>
      <c r="BR22" s="9" t="s">
        <v>1948</v>
      </c>
      <c r="BS22" s="9" t="s">
        <v>1950</v>
      </c>
      <c r="BT22" s="9" t="s">
        <v>1952</v>
      </c>
      <c r="BU22" s="9" t="s">
        <v>1954</v>
      </c>
      <c r="BV22" s="9" t="s">
        <v>1955</v>
      </c>
      <c r="BW22" s="9" t="s">
        <v>1957</v>
      </c>
      <c r="BX22" s="9" t="s">
        <v>1959</v>
      </c>
      <c r="BY22" s="9" t="s">
        <v>1961</v>
      </c>
      <c r="BZ22" s="9" t="s">
        <v>1962</v>
      </c>
      <c r="CA22" s="9" t="s">
        <v>1965</v>
      </c>
      <c r="CB22" s="9" t="s">
        <v>1966</v>
      </c>
      <c r="CC22" s="9" t="s">
        <v>1968</v>
      </c>
      <c r="CD22" s="9" t="s">
        <v>1970</v>
      </c>
      <c r="CE22" s="9" t="s">
        <v>1972</v>
      </c>
      <c r="CF22" s="9" t="s">
        <v>1974</v>
      </c>
      <c r="CG22" s="9" t="s">
        <v>1975</v>
      </c>
      <c r="CH22" s="9" t="s">
        <v>1977</v>
      </c>
      <c r="CI22" s="9" t="s">
        <v>1979</v>
      </c>
      <c r="CJ22" s="9" t="s">
        <v>1981</v>
      </c>
      <c r="CK22" s="9" t="s">
        <v>1983</v>
      </c>
      <c r="CL22" s="9" t="s">
        <v>1985</v>
      </c>
      <c r="CM22" s="9" t="s">
        <v>1986</v>
      </c>
      <c r="CN22" s="9" t="s">
        <v>1988</v>
      </c>
      <c r="CO22" s="9" t="s">
        <v>1990</v>
      </c>
      <c r="CP22" s="9" t="s">
        <v>1992</v>
      </c>
      <c r="CQ22" s="9" t="s">
        <v>1994</v>
      </c>
      <c r="CR22" s="9" t="s">
        <v>1995</v>
      </c>
      <c r="CS22" s="9" t="s">
        <v>1997</v>
      </c>
      <c r="CT22" s="9" t="s">
        <v>1999</v>
      </c>
      <c r="CU22" s="9" t="s">
        <v>2001</v>
      </c>
      <c r="CV22" s="9" t="s">
        <v>2002</v>
      </c>
      <c r="CW22" s="9" t="s">
        <v>2004</v>
      </c>
      <c r="CX22" s="9" t="s">
        <v>2006</v>
      </c>
      <c r="CY22" s="9" t="s">
        <v>2008</v>
      </c>
      <c r="CZ22" s="9" t="s">
        <v>2010</v>
      </c>
      <c r="DA22" s="9" t="s">
        <v>2012</v>
      </c>
      <c r="DB22" s="9" t="s">
        <v>2014</v>
      </c>
      <c r="DC22" s="9" t="s">
        <v>2015</v>
      </c>
    </row>
    <row r="23" spans="1:122" ht="12.75">
      <c r="A23" s="1" t="s">
        <v>2017</v>
      </c>
      <c r="D23" s="9" t="s">
        <v>1234</v>
      </c>
      <c r="E23" s="9" t="s">
        <v>2019</v>
      </c>
      <c r="F23" s="9" t="s">
        <v>2021</v>
      </c>
      <c r="G23" s="9" t="s">
        <v>2023</v>
      </c>
      <c r="H23" s="9" t="s">
        <v>2025</v>
      </c>
      <c r="I23" s="9" t="s">
        <v>2027</v>
      </c>
      <c r="J23" s="9" t="s">
        <v>2029</v>
      </c>
      <c r="K23" s="9" t="s">
        <v>2031</v>
      </c>
      <c r="L23" s="9" t="s">
        <v>2033</v>
      </c>
      <c r="M23" s="9" t="s">
        <v>2035</v>
      </c>
      <c r="N23" s="9" t="s">
        <v>2038</v>
      </c>
      <c r="O23" s="9" t="s">
        <v>2039</v>
      </c>
      <c r="P23" s="9" t="s">
        <v>2041</v>
      </c>
      <c r="Q23" s="9" t="s">
        <v>2043</v>
      </c>
      <c r="R23" s="9" t="s">
        <v>2045</v>
      </c>
      <c r="S23" s="9" t="s">
        <v>2048</v>
      </c>
      <c r="T23" s="9" t="s">
        <v>2049</v>
      </c>
      <c r="U23" s="9" t="s">
        <v>2051</v>
      </c>
      <c r="V23" s="9" t="s">
        <v>2053</v>
      </c>
      <c r="W23" s="9" t="s">
        <v>2055</v>
      </c>
      <c r="X23" s="9" t="s">
        <v>2057</v>
      </c>
      <c r="Y23" s="9" t="s">
        <v>2059</v>
      </c>
      <c r="Z23" s="9" t="s">
        <v>2061</v>
      </c>
      <c r="AA23" s="9" t="s">
        <v>2063</v>
      </c>
      <c r="AB23" s="9" t="s">
        <v>2066</v>
      </c>
      <c r="AC23" s="9" t="s">
        <v>2067</v>
      </c>
      <c r="AD23" s="9" t="s">
        <v>2069</v>
      </c>
      <c r="AE23" s="9" t="s">
        <v>2071</v>
      </c>
      <c r="AF23" s="9" t="s">
        <v>2073</v>
      </c>
      <c r="AG23" s="9" t="s">
        <v>2076</v>
      </c>
      <c r="AH23" s="9" t="s">
        <v>2078</v>
      </c>
      <c r="AI23" s="9" t="s">
        <v>2080</v>
      </c>
      <c r="AJ23" s="9" t="s">
        <v>2082</v>
      </c>
      <c r="AK23" s="9" t="s">
        <v>2084</v>
      </c>
      <c r="AL23" s="9" t="s">
        <v>2086</v>
      </c>
      <c r="AM23" s="9" t="s">
        <v>2088</v>
      </c>
      <c r="AN23" s="9" t="s">
        <v>2089</v>
      </c>
      <c r="AO23" s="9" t="s">
        <v>2091</v>
      </c>
      <c r="AP23" s="9" t="s">
        <v>2093</v>
      </c>
      <c r="AQ23" s="9" t="s">
        <v>2095</v>
      </c>
      <c r="AR23" s="9" t="s">
        <v>2097</v>
      </c>
      <c r="AS23" s="9" t="s">
        <v>2099</v>
      </c>
      <c r="AT23" s="9" t="s">
        <v>2100</v>
      </c>
      <c r="AU23" s="9" t="s">
        <v>2101</v>
      </c>
      <c r="AV23" s="9" t="s">
        <v>2102</v>
      </c>
      <c r="AW23" s="9" t="s">
        <v>2104</v>
      </c>
      <c r="AX23" s="9" t="s">
        <v>2106</v>
      </c>
      <c r="AY23" s="9" t="s">
        <v>2108</v>
      </c>
      <c r="AZ23" s="9" t="s">
        <v>2110</v>
      </c>
      <c r="BA23" s="9" t="s">
        <v>2112</v>
      </c>
    </row>
    <row r="24" spans="1:122" ht="12.75">
      <c r="A24" s="1" t="s">
        <v>2114</v>
      </c>
      <c r="D24" s="9" t="s">
        <v>1236</v>
      </c>
      <c r="E24" s="9" t="s">
        <v>2116</v>
      </c>
      <c r="F24" s="9" t="s">
        <v>2117</v>
      </c>
      <c r="G24" s="9" t="s">
        <v>2119</v>
      </c>
      <c r="H24" s="9" t="s">
        <v>2121</v>
      </c>
      <c r="I24" s="9" t="s">
        <v>2123</v>
      </c>
      <c r="J24" s="9" t="s">
        <v>2125</v>
      </c>
      <c r="K24" s="9" t="s">
        <v>2127</v>
      </c>
      <c r="L24" s="9" t="s">
        <v>2129</v>
      </c>
    </row>
    <row r="25" spans="1:122" ht="12.75">
      <c r="A25" s="35" t="s">
        <v>2131</v>
      </c>
      <c r="D25" s="9" t="s">
        <v>1023</v>
      </c>
      <c r="E25" s="9" t="s">
        <v>1032</v>
      </c>
      <c r="F25" s="9" t="s">
        <v>1040</v>
      </c>
      <c r="G25" s="9" t="s">
        <v>1047</v>
      </c>
      <c r="H25" s="9" t="s">
        <v>1055</v>
      </c>
      <c r="I25" s="9" t="s">
        <v>1064</v>
      </c>
      <c r="J25" s="9" t="s">
        <v>1072</v>
      </c>
      <c r="K25" s="9" t="s">
        <v>1080</v>
      </c>
      <c r="L25" s="9" t="s">
        <v>1086</v>
      </c>
      <c r="M25" s="9" t="s">
        <v>1097</v>
      </c>
      <c r="N25" s="9" t="s">
        <v>1105</v>
      </c>
      <c r="O25" s="9" t="s">
        <v>1113</v>
      </c>
      <c r="P25" s="9" t="s">
        <v>1121</v>
      </c>
      <c r="Q25" s="9" t="s">
        <v>1129</v>
      </c>
      <c r="R25" s="9" t="s">
        <v>1136</v>
      </c>
      <c r="S25" s="9" t="s">
        <v>1144</v>
      </c>
      <c r="T25" s="9" t="s">
        <v>1154</v>
      </c>
      <c r="U25" s="9" t="s">
        <v>1162</v>
      </c>
      <c r="V25" s="9" t="s">
        <v>1170</v>
      </c>
      <c r="W25" s="9" t="s">
        <v>1177</v>
      </c>
      <c r="X25" s="9" t="s">
        <v>1185</v>
      </c>
      <c r="Y25" s="9" t="s">
        <v>1192</v>
      </c>
      <c r="Z25" s="9" t="s">
        <v>1199</v>
      </c>
      <c r="AA25" s="9" t="s">
        <v>1212</v>
      </c>
      <c r="AB25" s="9" t="s">
        <v>1216</v>
      </c>
      <c r="AC25" s="9" t="s">
        <v>1218</v>
      </c>
      <c r="AD25" s="9" t="s">
        <v>1220</v>
      </c>
      <c r="AE25" s="9" t="s">
        <v>1223</v>
      </c>
      <c r="AF25" s="9" t="s">
        <v>1227</v>
      </c>
      <c r="AG25" s="9" t="s">
        <v>1232</v>
      </c>
      <c r="AH25" s="9" t="s">
        <v>1237</v>
      </c>
      <c r="AI25" s="9" t="s">
        <v>1241</v>
      </c>
      <c r="AJ25" s="9" t="s">
        <v>1263</v>
      </c>
      <c r="AK25" s="9" t="s">
        <v>1267</v>
      </c>
      <c r="AL25" s="9" t="s">
        <v>1272</v>
      </c>
      <c r="AM25" s="9" t="s">
        <v>1275</v>
      </c>
      <c r="AN25" s="9" t="s">
        <v>1279</v>
      </c>
      <c r="AO25" s="9" t="s">
        <v>1283</v>
      </c>
      <c r="AP25" s="9" t="s">
        <v>1290</v>
      </c>
      <c r="AQ25" s="9" t="s">
        <v>1298</v>
      </c>
      <c r="AR25" s="9" t="s">
        <v>1309</v>
      </c>
      <c r="AS25" s="9" t="s">
        <v>1318</v>
      </c>
      <c r="AT25" s="9" t="s">
        <v>1325</v>
      </c>
      <c r="AU25" s="9" t="s">
        <v>1332</v>
      </c>
      <c r="AV25" s="9" t="s">
        <v>1341</v>
      </c>
    </row>
    <row r="26" spans="1:122" ht="12.75">
      <c r="A26" s="35" t="s">
        <v>2177</v>
      </c>
      <c r="D26" s="9" t="s">
        <v>1240</v>
      </c>
      <c r="E26" s="9" t="s">
        <v>2179</v>
      </c>
      <c r="F26" s="9" t="s">
        <v>2181</v>
      </c>
      <c r="G26" s="9" t="s">
        <v>2183</v>
      </c>
      <c r="H26" s="9" t="s">
        <v>2185</v>
      </c>
      <c r="I26" s="9" t="s">
        <v>2187</v>
      </c>
      <c r="J26" s="9" t="s">
        <v>2189</v>
      </c>
      <c r="K26" s="9" t="s">
        <v>2191</v>
      </c>
      <c r="L26" s="9" t="s">
        <v>2193</v>
      </c>
      <c r="M26" s="9" t="s">
        <v>2194</v>
      </c>
      <c r="N26" s="9" t="s">
        <v>2197</v>
      </c>
      <c r="O26" s="9" t="s">
        <v>2199</v>
      </c>
      <c r="P26" s="9" t="s">
        <v>2200</v>
      </c>
      <c r="Q26" s="9" t="s">
        <v>2202</v>
      </c>
      <c r="R26" s="9" t="s">
        <v>2204</v>
      </c>
      <c r="S26" s="9" t="s">
        <v>2206</v>
      </c>
      <c r="T26" s="9" t="s">
        <v>2208</v>
      </c>
      <c r="U26" s="9" t="s">
        <v>2210</v>
      </c>
    </row>
    <row r="31" spans="1:122" ht="14.25">
      <c r="D31" s="36"/>
    </row>
  </sheetData>
  <hyperlinks>
    <hyperlink ref="G1" r:id="rId1" xr:uid="{00000000-0004-0000-0000-000000000000}"/>
    <hyperlink ref="A4" r:id="rId2" xr:uid="{00000000-0004-0000-0000-000001000000}"/>
    <hyperlink ref="D4" r:id="rId3" xr:uid="{00000000-0004-0000-0000-000002000000}"/>
    <hyperlink ref="A5" r:id="rId4" xr:uid="{00000000-0004-0000-0000-000003000000}"/>
    <hyperlink ref="D5" r:id="rId5" xr:uid="{00000000-0004-0000-0000-000004000000}"/>
    <hyperlink ref="E5" r:id="rId6" xr:uid="{00000000-0004-0000-0000-000005000000}"/>
    <hyperlink ref="F5" r:id="rId7" xr:uid="{00000000-0004-0000-0000-000006000000}"/>
    <hyperlink ref="G5" r:id="rId8" xr:uid="{00000000-0004-0000-0000-000007000000}"/>
    <hyperlink ref="H5" r:id="rId9" xr:uid="{00000000-0004-0000-0000-000008000000}"/>
    <hyperlink ref="I5" r:id="rId10" xr:uid="{00000000-0004-0000-0000-000009000000}"/>
    <hyperlink ref="J5" r:id="rId11" xr:uid="{00000000-0004-0000-0000-00000A000000}"/>
    <hyperlink ref="A6" r:id="rId12" xr:uid="{00000000-0004-0000-0000-00000B000000}"/>
    <hyperlink ref="D6" r:id="rId13" xr:uid="{00000000-0004-0000-0000-00000C000000}"/>
    <hyperlink ref="E6" r:id="rId14" xr:uid="{00000000-0004-0000-0000-00000D000000}"/>
    <hyperlink ref="F6" r:id="rId15" xr:uid="{00000000-0004-0000-0000-00000E000000}"/>
    <hyperlink ref="G6" r:id="rId16" xr:uid="{00000000-0004-0000-0000-00000F000000}"/>
    <hyperlink ref="H6" r:id="rId17" xr:uid="{00000000-0004-0000-0000-000010000000}"/>
    <hyperlink ref="I6" r:id="rId18" xr:uid="{00000000-0004-0000-0000-000011000000}"/>
    <hyperlink ref="J6" r:id="rId19" xr:uid="{00000000-0004-0000-0000-000012000000}"/>
    <hyperlink ref="K6" r:id="rId20" xr:uid="{00000000-0004-0000-0000-000013000000}"/>
    <hyperlink ref="L6" r:id="rId21" xr:uid="{00000000-0004-0000-0000-000014000000}"/>
    <hyperlink ref="M6" r:id="rId22" xr:uid="{00000000-0004-0000-0000-000015000000}"/>
    <hyperlink ref="N6" r:id="rId23" xr:uid="{00000000-0004-0000-0000-000016000000}"/>
    <hyperlink ref="O6" r:id="rId24" xr:uid="{00000000-0004-0000-0000-000017000000}"/>
    <hyperlink ref="P6" r:id="rId25" xr:uid="{00000000-0004-0000-0000-000018000000}"/>
    <hyperlink ref="Q6" r:id="rId26" xr:uid="{00000000-0004-0000-0000-000019000000}"/>
    <hyperlink ref="R6" r:id="rId27" xr:uid="{00000000-0004-0000-0000-00001A000000}"/>
    <hyperlink ref="S6" r:id="rId28" xr:uid="{00000000-0004-0000-0000-00001B000000}"/>
    <hyperlink ref="T6" r:id="rId29" xr:uid="{00000000-0004-0000-0000-00001C000000}"/>
    <hyperlink ref="U6" r:id="rId30" xr:uid="{00000000-0004-0000-0000-00001D000000}"/>
    <hyperlink ref="V6" r:id="rId31" xr:uid="{00000000-0004-0000-0000-00001E000000}"/>
    <hyperlink ref="W6" r:id="rId32" xr:uid="{00000000-0004-0000-0000-00001F000000}"/>
    <hyperlink ref="X6" r:id="rId33" xr:uid="{00000000-0004-0000-0000-000020000000}"/>
    <hyperlink ref="Y6" r:id="rId34" xr:uid="{00000000-0004-0000-0000-000021000000}"/>
    <hyperlink ref="Z6" r:id="rId35" xr:uid="{00000000-0004-0000-0000-000022000000}"/>
    <hyperlink ref="AA6" r:id="rId36" xr:uid="{00000000-0004-0000-0000-000023000000}"/>
    <hyperlink ref="AB6" r:id="rId37" xr:uid="{00000000-0004-0000-0000-000024000000}"/>
    <hyperlink ref="AC6" r:id="rId38" xr:uid="{00000000-0004-0000-0000-000025000000}"/>
    <hyperlink ref="AD6" r:id="rId39" xr:uid="{00000000-0004-0000-0000-000026000000}"/>
    <hyperlink ref="AE6" r:id="rId40" xr:uid="{00000000-0004-0000-0000-000027000000}"/>
    <hyperlink ref="AF6" r:id="rId41" xr:uid="{00000000-0004-0000-0000-000028000000}"/>
    <hyperlink ref="AG6" r:id="rId42" xr:uid="{00000000-0004-0000-0000-000029000000}"/>
    <hyperlink ref="AH6" r:id="rId43" xr:uid="{00000000-0004-0000-0000-00002A000000}"/>
    <hyperlink ref="AI6" r:id="rId44" xr:uid="{00000000-0004-0000-0000-00002B000000}"/>
    <hyperlink ref="AJ6" r:id="rId45" xr:uid="{00000000-0004-0000-0000-00002C000000}"/>
    <hyperlink ref="AK6" r:id="rId46" xr:uid="{00000000-0004-0000-0000-00002D000000}"/>
    <hyperlink ref="AL6" r:id="rId47" xr:uid="{00000000-0004-0000-0000-00002E000000}"/>
    <hyperlink ref="AM6" r:id="rId48" xr:uid="{00000000-0004-0000-0000-00002F000000}"/>
    <hyperlink ref="AN6" r:id="rId49" xr:uid="{00000000-0004-0000-0000-000030000000}"/>
    <hyperlink ref="AO6" r:id="rId50" xr:uid="{00000000-0004-0000-0000-000031000000}"/>
    <hyperlink ref="AP6" r:id="rId51" xr:uid="{00000000-0004-0000-0000-000032000000}"/>
    <hyperlink ref="AQ6" r:id="rId52" xr:uid="{00000000-0004-0000-0000-000033000000}"/>
    <hyperlink ref="AR6" r:id="rId53" xr:uid="{00000000-0004-0000-0000-000034000000}"/>
    <hyperlink ref="AS6" r:id="rId54" xr:uid="{00000000-0004-0000-0000-000035000000}"/>
    <hyperlink ref="AT6" r:id="rId55" xr:uid="{00000000-0004-0000-0000-000036000000}"/>
    <hyperlink ref="AU6" r:id="rId56" xr:uid="{00000000-0004-0000-0000-000037000000}"/>
    <hyperlink ref="AV6" r:id="rId57" xr:uid="{00000000-0004-0000-0000-000038000000}"/>
    <hyperlink ref="AW6" r:id="rId58" xr:uid="{00000000-0004-0000-0000-000039000000}"/>
    <hyperlink ref="AX6" r:id="rId59" xr:uid="{00000000-0004-0000-0000-00003A000000}"/>
    <hyperlink ref="AY6" r:id="rId60" xr:uid="{00000000-0004-0000-0000-00003B000000}"/>
    <hyperlink ref="AZ6" r:id="rId61" xr:uid="{00000000-0004-0000-0000-00003C000000}"/>
    <hyperlink ref="BA6" r:id="rId62" xr:uid="{00000000-0004-0000-0000-00003D000000}"/>
    <hyperlink ref="BB6" r:id="rId63" xr:uid="{00000000-0004-0000-0000-00003E000000}"/>
    <hyperlink ref="BC6" r:id="rId64" xr:uid="{00000000-0004-0000-0000-00003F000000}"/>
    <hyperlink ref="BD6" r:id="rId65" xr:uid="{00000000-0004-0000-0000-000040000000}"/>
    <hyperlink ref="BE6" r:id="rId66" xr:uid="{00000000-0004-0000-0000-000041000000}"/>
    <hyperlink ref="BF6" r:id="rId67" xr:uid="{00000000-0004-0000-0000-000042000000}"/>
    <hyperlink ref="BG6" r:id="rId68" xr:uid="{00000000-0004-0000-0000-000043000000}"/>
    <hyperlink ref="BH6" r:id="rId69" xr:uid="{00000000-0004-0000-0000-000044000000}"/>
    <hyperlink ref="BI6" r:id="rId70" xr:uid="{00000000-0004-0000-0000-000045000000}"/>
    <hyperlink ref="BJ6" r:id="rId71" xr:uid="{00000000-0004-0000-0000-000046000000}"/>
    <hyperlink ref="BK6" r:id="rId72" xr:uid="{00000000-0004-0000-0000-000047000000}"/>
    <hyperlink ref="BL6" r:id="rId73" xr:uid="{00000000-0004-0000-0000-000048000000}"/>
    <hyperlink ref="BM6" r:id="rId74" xr:uid="{00000000-0004-0000-0000-000049000000}"/>
    <hyperlink ref="BN6" r:id="rId75" xr:uid="{00000000-0004-0000-0000-00004A000000}"/>
    <hyperlink ref="BO6" r:id="rId76" xr:uid="{00000000-0004-0000-0000-00004B000000}"/>
    <hyperlink ref="BP6" r:id="rId77" xr:uid="{00000000-0004-0000-0000-00004C000000}"/>
    <hyperlink ref="BQ6" r:id="rId78" xr:uid="{00000000-0004-0000-0000-00004D000000}"/>
    <hyperlink ref="BR6" r:id="rId79" xr:uid="{00000000-0004-0000-0000-00004E000000}"/>
    <hyperlink ref="BS6" r:id="rId80" xr:uid="{00000000-0004-0000-0000-00004F000000}"/>
    <hyperlink ref="BT6" r:id="rId81" xr:uid="{00000000-0004-0000-0000-000050000000}"/>
    <hyperlink ref="BU6" r:id="rId82" xr:uid="{00000000-0004-0000-0000-000051000000}"/>
    <hyperlink ref="BV6" r:id="rId83" xr:uid="{00000000-0004-0000-0000-000052000000}"/>
    <hyperlink ref="BW6" r:id="rId84" xr:uid="{00000000-0004-0000-0000-000053000000}"/>
    <hyperlink ref="BX6" r:id="rId85" xr:uid="{00000000-0004-0000-0000-000054000000}"/>
    <hyperlink ref="BY6" r:id="rId86" xr:uid="{00000000-0004-0000-0000-000055000000}"/>
    <hyperlink ref="BZ6" r:id="rId87" xr:uid="{00000000-0004-0000-0000-000056000000}"/>
    <hyperlink ref="CA6" r:id="rId88" xr:uid="{00000000-0004-0000-0000-000057000000}"/>
    <hyperlink ref="CB6" r:id="rId89" xr:uid="{00000000-0004-0000-0000-000058000000}"/>
    <hyperlink ref="CC6" r:id="rId90" xr:uid="{00000000-0004-0000-0000-000059000000}"/>
    <hyperlink ref="CD6" r:id="rId91" xr:uid="{00000000-0004-0000-0000-00005A000000}"/>
    <hyperlink ref="CE6" r:id="rId92" xr:uid="{00000000-0004-0000-0000-00005B000000}"/>
    <hyperlink ref="CF6" r:id="rId93" xr:uid="{00000000-0004-0000-0000-00005C000000}"/>
    <hyperlink ref="CG6" r:id="rId94" xr:uid="{00000000-0004-0000-0000-00005D000000}"/>
    <hyperlink ref="CH6" r:id="rId95" xr:uid="{00000000-0004-0000-0000-00005E000000}"/>
    <hyperlink ref="CI6" r:id="rId96" xr:uid="{00000000-0004-0000-0000-00005F000000}"/>
    <hyperlink ref="A7" r:id="rId97" xr:uid="{00000000-0004-0000-0000-000060000000}"/>
    <hyperlink ref="D7" r:id="rId98" xr:uid="{00000000-0004-0000-0000-000061000000}"/>
    <hyperlink ref="E7" r:id="rId99" xr:uid="{00000000-0004-0000-0000-000062000000}"/>
    <hyperlink ref="F7" r:id="rId100" xr:uid="{00000000-0004-0000-0000-000063000000}"/>
    <hyperlink ref="G7" r:id="rId101" xr:uid="{00000000-0004-0000-0000-000064000000}"/>
    <hyperlink ref="H7" r:id="rId102" xr:uid="{00000000-0004-0000-0000-000065000000}"/>
    <hyperlink ref="I7" r:id="rId103" xr:uid="{00000000-0004-0000-0000-000066000000}"/>
    <hyperlink ref="A8" r:id="rId104" xr:uid="{00000000-0004-0000-0000-000067000000}"/>
    <hyperlink ref="D8" r:id="rId105" xr:uid="{00000000-0004-0000-0000-000068000000}"/>
    <hyperlink ref="D9" r:id="rId106" xr:uid="{00000000-0004-0000-0000-000069000000}"/>
    <hyperlink ref="E9" r:id="rId107" xr:uid="{00000000-0004-0000-0000-00006A000000}"/>
    <hyperlink ref="F9" r:id="rId108" xr:uid="{00000000-0004-0000-0000-00006B000000}"/>
    <hyperlink ref="G9" r:id="rId109" xr:uid="{00000000-0004-0000-0000-00006C000000}"/>
    <hyperlink ref="H9" r:id="rId110" xr:uid="{00000000-0004-0000-0000-00006D000000}"/>
    <hyperlink ref="I9" r:id="rId111" xr:uid="{00000000-0004-0000-0000-00006E000000}"/>
    <hyperlink ref="J9" r:id="rId112" xr:uid="{00000000-0004-0000-0000-00006F000000}"/>
    <hyperlink ref="K9" r:id="rId113" xr:uid="{00000000-0004-0000-0000-000070000000}"/>
    <hyperlink ref="L9" r:id="rId114" xr:uid="{00000000-0004-0000-0000-000071000000}"/>
    <hyperlink ref="M9" r:id="rId115" xr:uid="{00000000-0004-0000-0000-000072000000}"/>
    <hyperlink ref="N9" r:id="rId116" xr:uid="{00000000-0004-0000-0000-000073000000}"/>
    <hyperlink ref="O9" r:id="rId117" xr:uid="{00000000-0004-0000-0000-000074000000}"/>
    <hyperlink ref="P9" r:id="rId118" xr:uid="{00000000-0004-0000-0000-000075000000}"/>
    <hyperlink ref="Q9" r:id="rId119" xr:uid="{00000000-0004-0000-0000-000076000000}"/>
    <hyperlink ref="R9" r:id="rId120" xr:uid="{00000000-0004-0000-0000-000077000000}"/>
    <hyperlink ref="S9" r:id="rId121" xr:uid="{00000000-0004-0000-0000-000078000000}"/>
    <hyperlink ref="T9" r:id="rId122" xr:uid="{00000000-0004-0000-0000-000079000000}"/>
    <hyperlink ref="U9" r:id="rId123" xr:uid="{00000000-0004-0000-0000-00007A000000}"/>
    <hyperlink ref="V9" r:id="rId124" xr:uid="{00000000-0004-0000-0000-00007B000000}"/>
    <hyperlink ref="W9" r:id="rId125" xr:uid="{00000000-0004-0000-0000-00007C000000}"/>
    <hyperlink ref="X9" r:id="rId126" xr:uid="{00000000-0004-0000-0000-00007D000000}"/>
    <hyperlink ref="Y9" r:id="rId127" xr:uid="{00000000-0004-0000-0000-00007E000000}"/>
    <hyperlink ref="D10" r:id="rId128" xr:uid="{00000000-0004-0000-0000-00007F000000}"/>
    <hyperlink ref="E10" r:id="rId129" xr:uid="{00000000-0004-0000-0000-000080000000}"/>
    <hyperlink ref="F10" r:id="rId130" xr:uid="{00000000-0004-0000-0000-000081000000}"/>
    <hyperlink ref="G10" r:id="rId131" xr:uid="{00000000-0004-0000-0000-000082000000}"/>
    <hyperlink ref="H10" r:id="rId132" xr:uid="{00000000-0004-0000-0000-000083000000}"/>
    <hyperlink ref="I10" r:id="rId133" xr:uid="{00000000-0004-0000-0000-000084000000}"/>
    <hyperlink ref="J10" r:id="rId134" xr:uid="{00000000-0004-0000-0000-000085000000}"/>
    <hyperlink ref="K10" r:id="rId135" xr:uid="{00000000-0004-0000-0000-000086000000}"/>
    <hyperlink ref="L10" r:id="rId136" xr:uid="{00000000-0004-0000-0000-000087000000}"/>
    <hyperlink ref="M10" r:id="rId137" xr:uid="{00000000-0004-0000-0000-000088000000}"/>
    <hyperlink ref="N10" r:id="rId138" xr:uid="{00000000-0004-0000-0000-000089000000}"/>
    <hyperlink ref="O10" r:id="rId139" xr:uid="{00000000-0004-0000-0000-00008A000000}"/>
    <hyperlink ref="P10" r:id="rId140" xr:uid="{00000000-0004-0000-0000-00008B000000}"/>
    <hyperlink ref="Q10" r:id="rId141" xr:uid="{00000000-0004-0000-0000-00008C000000}"/>
    <hyperlink ref="R10" r:id="rId142" xr:uid="{00000000-0004-0000-0000-00008D000000}"/>
    <hyperlink ref="S10" r:id="rId143" xr:uid="{00000000-0004-0000-0000-00008E000000}"/>
    <hyperlink ref="T10" r:id="rId144" xr:uid="{00000000-0004-0000-0000-00008F000000}"/>
    <hyperlink ref="U10" r:id="rId145" xr:uid="{00000000-0004-0000-0000-000090000000}"/>
    <hyperlink ref="A11" r:id="rId146" xr:uid="{00000000-0004-0000-0000-000091000000}"/>
    <hyperlink ref="E11" r:id="rId147" xr:uid="{00000000-0004-0000-0000-000092000000}"/>
    <hyperlink ref="F11" r:id="rId148" xr:uid="{00000000-0004-0000-0000-000093000000}"/>
    <hyperlink ref="G11" r:id="rId149" xr:uid="{00000000-0004-0000-0000-000094000000}"/>
    <hyperlink ref="H11" r:id="rId150" xr:uid="{00000000-0004-0000-0000-000095000000}"/>
    <hyperlink ref="I11" r:id="rId151" xr:uid="{00000000-0004-0000-0000-000096000000}"/>
    <hyperlink ref="J11" r:id="rId152" xr:uid="{00000000-0004-0000-0000-000097000000}"/>
    <hyperlink ref="K11" r:id="rId153" xr:uid="{00000000-0004-0000-0000-000098000000}"/>
    <hyperlink ref="L11" r:id="rId154" xr:uid="{00000000-0004-0000-0000-000099000000}"/>
    <hyperlink ref="M11" r:id="rId155" xr:uid="{00000000-0004-0000-0000-00009A000000}"/>
    <hyperlink ref="N11" r:id="rId156" xr:uid="{00000000-0004-0000-0000-00009B000000}"/>
    <hyperlink ref="O11" r:id="rId157" xr:uid="{00000000-0004-0000-0000-00009C000000}"/>
    <hyperlink ref="P11" r:id="rId158" xr:uid="{00000000-0004-0000-0000-00009D000000}"/>
    <hyperlink ref="Q11" r:id="rId159" xr:uid="{00000000-0004-0000-0000-00009E000000}"/>
    <hyperlink ref="R11" r:id="rId160" xr:uid="{00000000-0004-0000-0000-00009F000000}"/>
    <hyperlink ref="S11" r:id="rId161" xr:uid="{00000000-0004-0000-0000-0000A0000000}"/>
    <hyperlink ref="T11" r:id="rId162" xr:uid="{00000000-0004-0000-0000-0000A1000000}"/>
    <hyperlink ref="U11" r:id="rId163" xr:uid="{00000000-0004-0000-0000-0000A2000000}"/>
    <hyperlink ref="V11" r:id="rId164" xr:uid="{00000000-0004-0000-0000-0000A3000000}"/>
    <hyperlink ref="W11" r:id="rId165" xr:uid="{00000000-0004-0000-0000-0000A4000000}"/>
    <hyperlink ref="X11" r:id="rId166" xr:uid="{00000000-0004-0000-0000-0000A5000000}"/>
    <hyperlink ref="Y11" r:id="rId167" xr:uid="{00000000-0004-0000-0000-0000A6000000}"/>
    <hyperlink ref="Z11" r:id="rId168" xr:uid="{00000000-0004-0000-0000-0000A7000000}"/>
    <hyperlink ref="AA11" r:id="rId169" xr:uid="{00000000-0004-0000-0000-0000A8000000}"/>
    <hyperlink ref="AB11" r:id="rId170" xr:uid="{00000000-0004-0000-0000-0000A9000000}"/>
    <hyperlink ref="AC11" r:id="rId171" xr:uid="{00000000-0004-0000-0000-0000AA000000}"/>
    <hyperlink ref="AD11" r:id="rId172" xr:uid="{00000000-0004-0000-0000-0000AB000000}"/>
    <hyperlink ref="AE11" r:id="rId173" xr:uid="{00000000-0004-0000-0000-0000AC000000}"/>
    <hyperlink ref="AF11" r:id="rId174" xr:uid="{00000000-0004-0000-0000-0000AD000000}"/>
    <hyperlink ref="AG11" r:id="rId175" xr:uid="{00000000-0004-0000-0000-0000AE000000}"/>
    <hyperlink ref="AH11" r:id="rId176" xr:uid="{00000000-0004-0000-0000-0000AF000000}"/>
    <hyperlink ref="AI11" r:id="rId177" xr:uid="{00000000-0004-0000-0000-0000B0000000}"/>
    <hyperlink ref="AJ11" r:id="rId178" xr:uid="{00000000-0004-0000-0000-0000B1000000}"/>
    <hyperlink ref="AK11" r:id="rId179" xr:uid="{00000000-0004-0000-0000-0000B2000000}"/>
    <hyperlink ref="AL11" r:id="rId180" xr:uid="{00000000-0004-0000-0000-0000B3000000}"/>
    <hyperlink ref="AM11" r:id="rId181" xr:uid="{00000000-0004-0000-0000-0000B4000000}"/>
    <hyperlink ref="AN11" r:id="rId182" xr:uid="{00000000-0004-0000-0000-0000B5000000}"/>
    <hyperlink ref="AO11" r:id="rId183" xr:uid="{00000000-0004-0000-0000-0000B6000000}"/>
    <hyperlink ref="AP11" r:id="rId184" xr:uid="{00000000-0004-0000-0000-0000B7000000}"/>
    <hyperlink ref="AQ11" r:id="rId185" xr:uid="{00000000-0004-0000-0000-0000B8000000}"/>
    <hyperlink ref="AR11" r:id="rId186" xr:uid="{00000000-0004-0000-0000-0000B9000000}"/>
    <hyperlink ref="AS11" r:id="rId187" xr:uid="{00000000-0004-0000-0000-0000BA000000}"/>
    <hyperlink ref="AT11" r:id="rId188" xr:uid="{00000000-0004-0000-0000-0000BB000000}"/>
    <hyperlink ref="AU11" r:id="rId189" xr:uid="{00000000-0004-0000-0000-0000BC000000}"/>
    <hyperlink ref="AV11" r:id="rId190" xr:uid="{00000000-0004-0000-0000-0000BD000000}"/>
    <hyperlink ref="AW11" r:id="rId191" xr:uid="{00000000-0004-0000-0000-0000BE000000}"/>
    <hyperlink ref="AX11" r:id="rId192" xr:uid="{00000000-0004-0000-0000-0000BF000000}"/>
    <hyperlink ref="AY11" r:id="rId193" xr:uid="{00000000-0004-0000-0000-0000C0000000}"/>
    <hyperlink ref="AZ11" r:id="rId194" xr:uid="{00000000-0004-0000-0000-0000C1000000}"/>
    <hyperlink ref="BA11" r:id="rId195" xr:uid="{00000000-0004-0000-0000-0000C2000000}"/>
    <hyperlink ref="BB11" r:id="rId196" xr:uid="{00000000-0004-0000-0000-0000C3000000}"/>
    <hyperlink ref="BC11" r:id="rId197" xr:uid="{00000000-0004-0000-0000-0000C4000000}"/>
    <hyperlink ref="BD11" r:id="rId198" xr:uid="{00000000-0004-0000-0000-0000C5000000}"/>
    <hyperlink ref="BE11" r:id="rId199" xr:uid="{00000000-0004-0000-0000-0000C6000000}"/>
    <hyperlink ref="BF11" r:id="rId200" xr:uid="{00000000-0004-0000-0000-0000C7000000}"/>
    <hyperlink ref="BG11" r:id="rId201" xr:uid="{00000000-0004-0000-0000-0000C8000000}"/>
    <hyperlink ref="BH11" r:id="rId202" xr:uid="{00000000-0004-0000-0000-0000C9000000}"/>
    <hyperlink ref="BI11" r:id="rId203" xr:uid="{00000000-0004-0000-0000-0000CA000000}"/>
    <hyperlink ref="BJ11" r:id="rId204" xr:uid="{00000000-0004-0000-0000-0000CB000000}"/>
    <hyperlink ref="BK11" r:id="rId205" xr:uid="{00000000-0004-0000-0000-0000CC000000}"/>
    <hyperlink ref="BL11" r:id="rId206" xr:uid="{00000000-0004-0000-0000-0000CD000000}"/>
    <hyperlink ref="BM11" r:id="rId207" xr:uid="{00000000-0004-0000-0000-0000CE000000}"/>
    <hyperlink ref="BN11" r:id="rId208" xr:uid="{00000000-0004-0000-0000-0000CF000000}"/>
    <hyperlink ref="BO11" r:id="rId209" xr:uid="{00000000-0004-0000-0000-0000D0000000}"/>
    <hyperlink ref="BP11" r:id="rId210" xr:uid="{00000000-0004-0000-0000-0000D1000000}"/>
    <hyperlink ref="BQ11" r:id="rId211" xr:uid="{00000000-0004-0000-0000-0000D2000000}"/>
    <hyperlink ref="BR11" r:id="rId212" xr:uid="{00000000-0004-0000-0000-0000D3000000}"/>
    <hyperlink ref="BS11" r:id="rId213" xr:uid="{00000000-0004-0000-0000-0000D4000000}"/>
    <hyperlink ref="BT11" r:id="rId214" xr:uid="{00000000-0004-0000-0000-0000D5000000}"/>
    <hyperlink ref="BU11" r:id="rId215" xr:uid="{00000000-0004-0000-0000-0000D6000000}"/>
    <hyperlink ref="BV11" r:id="rId216" xr:uid="{00000000-0004-0000-0000-0000D7000000}"/>
    <hyperlink ref="BW11" r:id="rId217" xr:uid="{00000000-0004-0000-0000-0000D8000000}"/>
    <hyperlink ref="BX11" r:id="rId218" xr:uid="{00000000-0004-0000-0000-0000D9000000}"/>
    <hyperlink ref="BY11" r:id="rId219" xr:uid="{00000000-0004-0000-0000-0000DA000000}"/>
    <hyperlink ref="BZ11" r:id="rId220" xr:uid="{00000000-0004-0000-0000-0000DB000000}"/>
    <hyperlink ref="CA11" r:id="rId221" xr:uid="{00000000-0004-0000-0000-0000DC000000}"/>
    <hyperlink ref="CB11" r:id="rId222" xr:uid="{00000000-0004-0000-0000-0000DD000000}"/>
    <hyperlink ref="CC11" r:id="rId223" xr:uid="{00000000-0004-0000-0000-0000DE000000}"/>
    <hyperlink ref="CD11" r:id="rId224" xr:uid="{00000000-0004-0000-0000-0000DF000000}"/>
    <hyperlink ref="CE11" r:id="rId225" xr:uid="{00000000-0004-0000-0000-0000E0000000}"/>
    <hyperlink ref="CF11" r:id="rId226" xr:uid="{00000000-0004-0000-0000-0000E1000000}"/>
    <hyperlink ref="CG11" r:id="rId227" xr:uid="{00000000-0004-0000-0000-0000E2000000}"/>
    <hyperlink ref="CH11" r:id="rId228" xr:uid="{00000000-0004-0000-0000-0000E3000000}"/>
    <hyperlink ref="CI11" r:id="rId229" xr:uid="{00000000-0004-0000-0000-0000E4000000}"/>
    <hyperlink ref="CJ11" r:id="rId230" xr:uid="{00000000-0004-0000-0000-0000E5000000}"/>
    <hyperlink ref="CK11" r:id="rId231" xr:uid="{00000000-0004-0000-0000-0000E6000000}"/>
    <hyperlink ref="CL11" r:id="rId232" xr:uid="{00000000-0004-0000-0000-0000E7000000}"/>
    <hyperlink ref="CM11" r:id="rId233" xr:uid="{00000000-0004-0000-0000-0000E8000000}"/>
    <hyperlink ref="CN11" r:id="rId234" xr:uid="{00000000-0004-0000-0000-0000E9000000}"/>
    <hyperlink ref="CO11" r:id="rId235" xr:uid="{00000000-0004-0000-0000-0000EA000000}"/>
    <hyperlink ref="CP11" r:id="rId236" xr:uid="{00000000-0004-0000-0000-0000EB000000}"/>
    <hyperlink ref="CQ11" r:id="rId237" xr:uid="{00000000-0004-0000-0000-0000EC000000}"/>
    <hyperlink ref="CR11" r:id="rId238" xr:uid="{00000000-0004-0000-0000-0000ED000000}"/>
    <hyperlink ref="CS11" r:id="rId239" xr:uid="{00000000-0004-0000-0000-0000EE000000}"/>
    <hyperlink ref="CT11" r:id="rId240" xr:uid="{00000000-0004-0000-0000-0000EF000000}"/>
    <hyperlink ref="CU11" r:id="rId241" xr:uid="{00000000-0004-0000-0000-0000F0000000}"/>
    <hyperlink ref="CV11" r:id="rId242" xr:uid="{00000000-0004-0000-0000-0000F1000000}"/>
    <hyperlink ref="CW11" r:id="rId243" xr:uid="{00000000-0004-0000-0000-0000F2000000}"/>
    <hyperlink ref="CX11" r:id="rId244" xr:uid="{00000000-0004-0000-0000-0000F3000000}"/>
    <hyperlink ref="CY11" r:id="rId245" xr:uid="{00000000-0004-0000-0000-0000F4000000}"/>
    <hyperlink ref="CZ11" r:id="rId246" xr:uid="{00000000-0004-0000-0000-0000F5000000}"/>
    <hyperlink ref="DA11" r:id="rId247" xr:uid="{00000000-0004-0000-0000-0000F6000000}"/>
    <hyperlink ref="DB11" r:id="rId248" xr:uid="{00000000-0004-0000-0000-0000F7000000}"/>
    <hyperlink ref="DC11" r:id="rId249" xr:uid="{00000000-0004-0000-0000-0000F8000000}"/>
    <hyperlink ref="DD11" r:id="rId250" xr:uid="{00000000-0004-0000-0000-0000F9000000}"/>
    <hyperlink ref="DE11" r:id="rId251" xr:uid="{00000000-0004-0000-0000-0000FA000000}"/>
    <hyperlink ref="DF11" r:id="rId252" xr:uid="{00000000-0004-0000-0000-0000FB000000}"/>
    <hyperlink ref="DG11" r:id="rId253" xr:uid="{00000000-0004-0000-0000-0000FC000000}"/>
    <hyperlink ref="DH11" r:id="rId254" xr:uid="{00000000-0004-0000-0000-0000FD000000}"/>
    <hyperlink ref="DI11" r:id="rId255" xr:uid="{00000000-0004-0000-0000-0000FE000000}"/>
    <hyperlink ref="DJ11" r:id="rId256" xr:uid="{00000000-0004-0000-0000-0000FF000000}"/>
    <hyperlink ref="DK11" r:id="rId257" xr:uid="{00000000-0004-0000-0000-000000010000}"/>
    <hyperlink ref="DL11" r:id="rId258" xr:uid="{00000000-0004-0000-0000-000001010000}"/>
    <hyperlink ref="DM11" r:id="rId259" xr:uid="{00000000-0004-0000-0000-000002010000}"/>
    <hyperlink ref="DN11" r:id="rId260" xr:uid="{00000000-0004-0000-0000-000003010000}"/>
    <hyperlink ref="DO11" r:id="rId261" xr:uid="{00000000-0004-0000-0000-000004010000}"/>
    <hyperlink ref="DP11" r:id="rId262" xr:uid="{00000000-0004-0000-0000-000005010000}"/>
    <hyperlink ref="DQ11" r:id="rId263" xr:uid="{00000000-0004-0000-0000-000006010000}"/>
    <hyperlink ref="DR11" r:id="rId264" xr:uid="{00000000-0004-0000-0000-000007010000}"/>
    <hyperlink ref="DS11" r:id="rId265" xr:uid="{00000000-0004-0000-0000-000008010000}"/>
    <hyperlink ref="DT11" r:id="rId266" xr:uid="{00000000-0004-0000-0000-000009010000}"/>
    <hyperlink ref="DU11" r:id="rId267" xr:uid="{00000000-0004-0000-0000-00000A010000}"/>
    <hyperlink ref="DV11" r:id="rId268" xr:uid="{00000000-0004-0000-0000-00000B010000}"/>
    <hyperlink ref="DW11" r:id="rId269" xr:uid="{00000000-0004-0000-0000-00000C010000}"/>
    <hyperlink ref="DX11" r:id="rId270" xr:uid="{00000000-0004-0000-0000-00000D010000}"/>
    <hyperlink ref="DY11" r:id="rId271" xr:uid="{00000000-0004-0000-0000-00000E010000}"/>
    <hyperlink ref="DZ11" r:id="rId272" xr:uid="{00000000-0004-0000-0000-00000F010000}"/>
    <hyperlink ref="EA11" r:id="rId273" xr:uid="{00000000-0004-0000-0000-000010010000}"/>
    <hyperlink ref="EB11" r:id="rId274" xr:uid="{00000000-0004-0000-0000-000011010000}"/>
    <hyperlink ref="EC11" r:id="rId275" xr:uid="{00000000-0004-0000-0000-000012010000}"/>
    <hyperlink ref="ED11" r:id="rId276" xr:uid="{00000000-0004-0000-0000-000013010000}"/>
    <hyperlink ref="EE11" r:id="rId277" xr:uid="{00000000-0004-0000-0000-000014010000}"/>
    <hyperlink ref="EF11" r:id="rId278" xr:uid="{00000000-0004-0000-0000-000015010000}"/>
    <hyperlink ref="EG11" r:id="rId279" xr:uid="{00000000-0004-0000-0000-000016010000}"/>
    <hyperlink ref="EH11" r:id="rId280" xr:uid="{00000000-0004-0000-0000-000017010000}"/>
    <hyperlink ref="EI11" r:id="rId281" xr:uid="{00000000-0004-0000-0000-000018010000}"/>
    <hyperlink ref="EJ11" r:id="rId282" xr:uid="{00000000-0004-0000-0000-000019010000}"/>
    <hyperlink ref="EK11" r:id="rId283" xr:uid="{00000000-0004-0000-0000-00001A010000}"/>
    <hyperlink ref="EL11" r:id="rId284" xr:uid="{00000000-0004-0000-0000-00001B010000}"/>
    <hyperlink ref="EM11" r:id="rId285" xr:uid="{00000000-0004-0000-0000-00001C010000}"/>
    <hyperlink ref="EN11" r:id="rId286" xr:uid="{00000000-0004-0000-0000-00001D010000}"/>
    <hyperlink ref="EO11" r:id="rId287" xr:uid="{00000000-0004-0000-0000-00001E010000}"/>
    <hyperlink ref="EP11" r:id="rId288" xr:uid="{00000000-0004-0000-0000-00001F010000}"/>
    <hyperlink ref="EQ11" r:id="rId289" xr:uid="{00000000-0004-0000-0000-000020010000}"/>
    <hyperlink ref="ER11" r:id="rId290" xr:uid="{00000000-0004-0000-0000-000021010000}"/>
    <hyperlink ref="ES11" r:id="rId291" xr:uid="{00000000-0004-0000-0000-000022010000}"/>
    <hyperlink ref="ET11" r:id="rId292" xr:uid="{00000000-0004-0000-0000-000023010000}"/>
    <hyperlink ref="EU11" r:id="rId293" xr:uid="{00000000-0004-0000-0000-000024010000}"/>
    <hyperlink ref="EV11" r:id="rId294" xr:uid="{00000000-0004-0000-0000-000025010000}"/>
    <hyperlink ref="EW11" r:id="rId295" xr:uid="{00000000-0004-0000-0000-000026010000}"/>
    <hyperlink ref="EX11" r:id="rId296" xr:uid="{00000000-0004-0000-0000-000027010000}"/>
    <hyperlink ref="EY11" r:id="rId297" xr:uid="{00000000-0004-0000-0000-000028010000}"/>
    <hyperlink ref="EZ11" r:id="rId298" xr:uid="{00000000-0004-0000-0000-000029010000}"/>
    <hyperlink ref="FA11" r:id="rId299" xr:uid="{00000000-0004-0000-0000-00002A010000}"/>
    <hyperlink ref="FB11" r:id="rId300" xr:uid="{00000000-0004-0000-0000-00002B010000}"/>
    <hyperlink ref="FC11" r:id="rId301" xr:uid="{00000000-0004-0000-0000-00002C010000}"/>
    <hyperlink ref="FD11" r:id="rId302" xr:uid="{00000000-0004-0000-0000-00002D010000}"/>
    <hyperlink ref="FE11" r:id="rId303" xr:uid="{00000000-0004-0000-0000-00002E010000}"/>
    <hyperlink ref="FF11" r:id="rId304" xr:uid="{00000000-0004-0000-0000-00002F010000}"/>
    <hyperlink ref="FG11" r:id="rId305" xr:uid="{00000000-0004-0000-0000-000030010000}"/>
    <hyperlink ref="FH11" r:id="rId306" xr:uid="{00000000-0004-0000-0000-000031010000}"/>
    <hyperlink ref="FI11" r:id="rId307" xr:uid="{00000000-0004-0000-0000-000032010000}"/>
    <hyperlink ref="FJ11" r:id="rId308" xr:uid="{00000000-0004-0000-0000-000033010000}"/>
    <hyperlink ref="FK11" r:id="rId309" xr:uid="{00000000-0004-0000-0000-000034010000}"/>
    <hyperlink ref="FL11" r:id="rId310" xr:uid="{00000000-0004-0000-0000-000035010000}"/>
    <hyperlink ref="FM11" r:id="rId311" xr:uid="{00000000-0004-0000-0000-000036010000}"/>
    <hyperlink ref="FN11" r:id="rId312" xr:uid="{00000000-0004-0000-0000-000037010000}"/>
    <hyperlink ref="FO11" r:id="rId313" xr:uid="{00000000-0004-0000-0000-000038010000}"/>
    <hyperlink ref="FP11" r:id="rId314" xr:uid="{00000000-0004-0000-0000-000039010000}"/>
    <hyperlink ref="FQ11" r:id="rId315" xr:uid="{00000000-0004-0000-0000-00003A010000}"/>
    <hyperlink ref="FR11" r:id="rId316" xr:uid="{00000000-0004-0000-0000-00003B010000}"/>
    <hyperlink ref="FS11" r:id="rId317" xr:uid="{00000000-0004-0000-0000-00003C010000}"/>
    <hyperlink ref="FT11" r:id="rId318" xr:uid="{00000000-0004-0000-0000-00003D010000}"/>
    <hyperlink ref="FU11" r:id="rId319" xr:uid="{00000000-0004-0000-0000-00003E010000}"/>
    <hyperlink ref="FV11" r:id="rId320" xr:uid="{00000000-0004-0000-0000-00003F010000}"/>
    <hyperlink ref="FW11" r:id="rId321" xr:uid="{00000000-0004-0000-0000-000040010000}"/>
    <hyperlink ref="FX11" r:id="rId322" xr:uid="{00000000-0004-0000-0000-000041010000}"/>
    <hyperlink ref="FY11" r:id="rId323" xr:uid="{00000000-0004-0000-0000-000042010000}"/>
    <hyperlink ref="FZ11" r:id="rId324" xr:uid="{00000000-0004-0000-0000-000043010000}"/>
    <hyperlink ref="GA11" r:id="rId325" xr:uid="{00000000-0004-0000-0000-000044010000}"/>
    <hyperlink ref="GB11" r:id="rId326" xr:uid="{00000000-0004-0000-0000-000045010000}"/>
    <hyperlink ref="GC11" r:id="rId327" xr:uid="{00000000-0004-0000-0000-000046010000}"/>
    <hyperlink ref="GD11" r:id="rId328" xr:uid="{00000000-0004-0000-0000-000047010000}"/>
    <hyperlink ref="GE11" r:id="rId329" xr:uid="{00000000-0004-0000-0000-000048010000}"/>
    <hyperlink ref="GF11" r:id="rId330" xr:uid="{00000000-0004-0000-0000-000049010000}"/>
    <hyperlink ref="GG11" r:id="rId331" xr:uid="{00000000-0004-0000-0000-00004A010000}"/>
    <hyperlink ref="GH11" r:id="rId332" xr:uid="{00000000-0004-0000-0000-00004B010000}"/>
    <hyperlink ref="GI11" r:id="rId333" xr:uid="{00000000-0004-0000-0000-00004C010000}"/>
    <hyperlink ref="GJ11" r:id="rId334" xr:uid="{00000000-0004-0000-0000-00004D010000}"/>
    <hyperlink ref="GK11" r:id="rId335" xr:uid="{00000000-0004-0000-0000-00004E010000}"/>
    <hyperlink ref="GL11" r:id="rId336" xr:uid="{00000000-0004-0000-0000-00004F010000}"/>
    <hyperlink ref="GM11" r:id="rId337" xr:uid="{00000000-0004-0000-0000-000050010000}"/>
    <hyperlink ref="GN11" r:id="rId338" xr:uid="{00000000-0004-0000-0000-000051010000}"/>
    <hyperlink ref="GO11" r:id="rId339" xr:uid="{00000000-0004-0000-0000-000052010000}"/>
    <hyperlink ref="GP11" r:id="rId340" xr:uid="{00000000-0004-0000-0000-000053010000}"/>
    <hyperlink ref="GQ11" r:id="rId341" xr:uid="{00000000-0004-0000-0000-000054010000}"/>
    <hyperlink ref="GR11" r:id="rId342" xr:uid="{00000000-0004-0000-0000-000055010000}"/>
    <hyperlink ref="GS11" r:id="rId343" xr:uid="{00000000-0004-0000-0000-000056010000}"/>
    <hyperlink ref="GT11" r:id="rId344" xr:uid="{00000000-0004-0000-0000-000057010000}"/>
    <hyperlink ref="GU11" r:id="rId345" xr:uid="{00000000-0004-0000-0000-000058010000}"/>
    <hyperlink ref="GV11" r:id="rId346" xr:uid="{00000000-0004-0000-0000-000059010000}"/>
    <hyperlink ref="GW11" r:id="rId347" xr:uid="{00000000-0004-0000-0000-00005A010000}"/>
    <hyperlink ref="GX11" r:id="rId348" xr:uid="{00000000-0004-0000-0000-00005B010000}"/>
    <hyperlink ref="GY11" r:id="rId349" xr:uid="{00000000-0004-0000-0000-00005C010000}"/>
    <hyperlink ref="GZ11" r:id="rId350" xr:uid="{00000000-0004-0000-0000-00005D010000}"/>
    <hyperlink ref="HA11" r:id="rId351" xr:uid="{00000000-0004-0000-0000-00005E010000}"/>
    <hyperlink ref="HB11" r:id="rId352" xr:uid="{00000000-0004-0000-0000-00005F010000}"/>
    <hyperlink ref="HC11" r:id="rId353" xr:uid="{00000000-0004-0000-0000-000060010000}"/>
    <hyperlink ref="HD11" r:id="rId354" xr:uid="{00000000-0004-0000-0000-000061010000}"/>
    <hyperlink ref="HE11" r:id="rId355" xr:uid="{00000000-0004-0000-0000-000062010000}"/>
    <hyperlink ref="HF11" r:id="rId356" xr:uid="{00000000-0004-0000-0000-000063010000}"/>
    <hyperlink ref="HG11" r:id="rId357" xr:uid="{00000000-0004-0000-0000-000064010000}"/>
    <hyperlink ref="HH11" r:id="rId358" xr:uid="{00000000-0004-0000-0000-000065010000}"/>
    <hyperlink ref="HI11" r:id="rId359" xr:uid="{00000000-0004-0000-0000-000066010000}"/>
    <hyperlink ref="HJ11" r:id="rId360" xr:uid="{00000000-0004-0000-0000-000067010000}"/>
    <hyperlink ref="HK11" r:id="rId361" xr:uid="{00000000-0004-0000-0000-000068010000}"/>
    <hyperlink ref="HL11" r:id="rId362" xr:uid="{00000000-0004-0000-0000-000069010000}"/>
    <hyperlink ref="HM11" r:id="rId363" xr:uid="{00000000-0004-0000-0000-00006A010000}"/>
    <hyperlink ref="HN11" r:id="rId364" xr:uid="{00000000-0004-0000-0000-00006B010000}"/>
    <hyperlink ref="HO11" r:id="rId365" xr:uid="{00000000-0004-0000-0000-00006C010000}"/>
    <hyperlink ref="HP11" r:id="rId366" xr:uid="{00000000-0004-0000-0000-00006D010000}"/>
    <hyperlink ref="HQ11" r:id="rId367" xr:uid="{00000000-0004-0000-0000-00006E010000}"/>
    <hyperlink ref="HR11" r:id="rId368" xr:uid="{00000000-0004-0000-0000-00006F010000}"/>
    <hyperlink ref="HS11" r:id="rId369" xr:uid="{00000000-0004-0000-0000-000070010000}"/>
    <hyperlink ref="HT11" r:id="rId370" xr:uid="{00000000-0004-0000-0000-000071010000}"/>
    <hyperlink ref="HU11" r:id="rId371" xr:uid="{00000000-0004-0000-0000-000072010000}"/>
    <hyperlink ref="HV11" r:id="rId372" xr:uid="{00000000-0004-0000-0000-000073010000}"/>
    <hyperlink ref="HW11" r:id="rId373" xr:uid="{00000000-0004-0000-0000-000074010000}"/>
    <hyperlink ref="HX11" r:id="rId374" xr:uid="{00000000-0004-0000-0000-000075010000}"/>
    <hyperlink ref="HY11" r:id="rId375" xr:uid="{00000000-0004-0000-0000-000076010000}"/>
    <hyperlink ref="HZ11" r:id="rId376" xr:uid="{00000000-0004-0000-0000-000077010000}"/>
    <hyperlink ref="IA11" r:id="rId377" xr:uid="{00000000-0004-0000-0000-000078010000}"/>
    <hyperlink ref="IB11" r:id="rId378" xr:uid="{00000000-0004-0000-0000-000079010000}"/>
    <hyperlink ref="IC11" r:id="rId379" xr:uid="{00000000-0004-0000-0000-00007A010000}"/>
    <hyperlink ref="ID11" r:id="rId380" xr:uid="{00000000-0004-0000-0000-00007B010000}"/>
    <hyperlink ref="IE11" r:id="rId381" xr:uid="{00000000-0004-0000-0000-00007C010000}"/>
    <hyperlink ref="IF11" r:id="rId382" xr:uid="{00000000-0004-0000-0000-00007D010000}"/>
    <hyperlink ref="IG11" r:id="rId383" xr:uid="{00000000-0004-0000-0000-00007E010000}"/>
    <hyperlink ref="IH11" r:id="rId384" xr:uid="{00000000-0004-0000-0000-00007F010000}"/>
    <hyperlink ref="II11" r:id="rId385" xr:uid="{00000000-0004-0000-0000-000080010000}"/>
    <hyperlink ref="IJ11" r:id="rId386" xr:uid="{00000000-0004-0000-0000-000081010000}"/>
    <hyperlink ref="IK11" r:id="rId387" xr:uid="{00000000-0004-0000-0000-000082010000}"/>
    <hyperlink ref="IL11" r:id="rId388" xr:uid="{00000000-0004-0000-0000-000083010000}"/>
    <hyperlink ref="IM11" r:id="rId389" xr:uid="{00000000-0004-0000-0000-000084010000}"/>
    <hyperlink ref="IN11" r:id="rId390" xr:uid="{00000000-0004-0000-0000-000085010000}"/>
    <hyperlink ref="IO11" r:id="rId391" xr:uid="{00000000-0004-0000-0000-000086010000}"/>
    <hyperlink ref="IP11" r:id="rId392" xr:uid="{00000000-0004-0000-0000-000087010000}"/>
    <hyperlink ref="IQ11" r:id="rId393" xr:uid="{00000000-0004-0000-0000-000088010000}"/>
    <hyperlink ref="IR11" r:id="rId394" xr:uid="{00000000-0004-0000-0000-000089010000}"/>
    <hyperlink ref="IS11" r:id="rId395" xr:uid="{00000000-0004-0000-0000-00008A010000}"/>
    <hyperlink ref="IT11" r:id="rId396" xr:uid="{00000000-0004-0000-0000-00008B010000}"/>
    <hyperlink ref="IU11" r:id="rId397" xr:uid="{00000000-0004-0000-0000-00008C010000}"/>
    <hyperlink ref="IV11" r:id="rId398" xr:uid="{00000000-0004-0000-0000-00008D010000}"/>
    <hyperlink ref="IW11" r:id="rId399" xr:uid="{00000000-0004-0000-0000-00008E010000}"/>
    <hyperlink ref="IX11" r:id="rId400" xr:uid="{00000000-0004-0000-0000-00008F010000}"/>
    <hyperlink ref="A12" r:id="rId401" xr:uid="{00000000-0004-0000-0000-000090010000}"/>
    <hyperlink ref="D12" r:id="rId402" xr:uid="{00000000-0004-0000-0000-000091010000}"/>
    <hyperlink ref="E12" r:id="rId403" xr:uid="{00000000-0004-0000-0000-000092010000}"/>
    <hyperlink ref="F12" r:id="rId404" xr:uid="{00000000-0004-0000-0000-000093010000}"/>
    <hyperlink ref="G12" r:id="rId405" xr:uid="{00000000-0004-0000-0000-000094010000}"/>
    <hyperlink ref="H12" r:id="rId406" xr:uid="{00000000-0004-0000-0000-000095010000}"/>
    <hyperlink ref="I12" r:id="rId407" xr:uid="{00000000-0004-0000-0000-000096010000}"/>
    <hyperlink ref="J12" r:id="rId408" xr:uid="{00000000-0004-0000-0000-000097010000}"/>
    <hyperlink ref="K12" r:id="rId409" xr:uid="{00000000-0004-0000-0000-000098010000}"/>
    <hyperlink ref="L12" r:id="rId410" xr:uid="{00000000-0004-0000-0000-000099010000}"/>
    <hyperlink ref="M12" r:id="rId411" xr:uid="{00000000-0004-0000-0000-00009A010000}"/>
    <hyperlink ref="N12" r:id="rId412" xr:uid="{00000000-0004-0000-0000-00009B010000}"/>
    <hyperlink ref="O12" r:id="rId413" xr:uid="{00000000-0004-0000-0000-00009C010000}"/>
    <hyperlink ref="P12" r:id="rId414" xr:uid="{00000000-0004-0000-0000-00009D010000}"/>
    <hyperlink ref="Q12" r:id="rId415" xr:uid="{00000000-0004-0000-0000-00009E010000}"/>
    <hyperlink ref="R12" r:id="rId416" xr:uid="{00000000-0004-0000-0000-00009F010000}"/>
    <hyperlink ref="S12" r:id="rId417" xr:uid="{00000000-0004-0000-0000-0000A0010000}"/>
    <hyperlink ref="T12" r:id="rId418" xr:uid="{00000000-0004-0000-0000-0000A1010000}"/>
    <hyperlink ref="U12" r:id="rId419" xr:uid="{00000000-0004-0000-0000-0000A2010000}"/>
    <hyperlink ref="V12" r:id="rId420" xr:uid="{00000000-0004-0000-0000-0000A3010000}"/>
    <hyperlink ref="W12" r:id="rId421" xr:uid="{00000000-0004-0000-0000-0000A4010000}"/>
    <hyperlink ref="X12" r:id="rId422" xr:uid="{00000000-0004-0000-0000-0000A5010000}"/>
    <hyperlink ref="Y12" r:id="rId423" xr:uid="{00000000-0004-0000-0000-0000A6010000}"/>
    <hyperlink ref="Z12" r:id="rId424" xr:uid="{00000000-0004-0000-0000-0000A7010000}"/>
    <hyperlink ref="AA12" r:id="rId425" xr:uid="{00000000-0004-0000-0000-0000A8010000}"/>
    <hyperlink ref="AB12" r:id="rId426" xr:uid="{00000000-0004-0000-0000-0000A9010000}"/>
    <hyperlink ref="AC12" r:id="rId427" xr:uid="{00000000-0004-0000-0000-0000AA010000}"/>
    <hyperlink ref="AD12" r:id="rId428" xr:uid="{00000000-0004-0000-0000-0000AB010000}"/>
    <hyperlink ref="AE12" r:id="rId429" xr:uid="{00000000-0004-0000-0000-0000AC010000}"/>
    <hyperlink ref="AF12" r:id="rId430" xr:uid="{00000000-0004-0000-0000-0000AD010000}"/>
    <hyperlink ref="AG12" r:id="rId431" xr:uid="{00000000-0004-0000-0000-0000AE010000}"/>
    <hyperlink ref="AH12" r:id="rId432" xr:uid="{00000000-0004-0000-0000-0000AF010000}"/>
    <hyperlink ref="D17" r:id="rId433" xr:uid="{00000000-0004-0000-0000-0000B0010000}"/>
    <hyperlink ref="E17" r:id="rId434" xr:uid="{00000000-0004-0000-0000-0000B1010000}"/>
    <hyperlink ref="F17" r:id="rId435" xr:uid="{00000000-0004-0000-0000-0000B2010000}"/>
    <hyperlink ref="G17" r:id="rId436" xr:uid="{00000000-0004-0000-0000-0000B3010000}"/>
    <hyperlink ref="H17" r:id="rId437" xr:uid="{00000000-0004-0000-0000-0000B4010000}"/>
    <hyperlink ref="I17" r:id="rId438" xr:uid="{00000000-0004-0000-0000-0000B5010000}"/>
    <hyperlink ref="J17" r:id="rId439" xr:uid="{00000000-0004-0000-0000-0000B6010000}"/>
    <hyperlink ref="K17" r:id="rId440" xr:uid="{00000000-0004-0000-0000-0000B7010000}"/>
    <hyperlink ref="L17" r:id="rId441" xr:uid="{00000000-0004-0000-0000-0000B8010000}"/>
    <hyperlink ref="M17" r:id="rId442" xr:uid="{00000000-0004-0000-0000-0000B9010000}"/>
    <hyperlink ref="N17" r:id="rId443" xr:uid="{00000000-0004-0000-0000-0000BA010000}"/>
    <hyperlink ref="O17" r:id="rId444" xr:uid="{00000000-0004-0000-0000-0000BB010000}"/>
    <hyperlink ref="P17" r:id="rId445" xr:uid="{00000000-0004-0000-0000-0000BC010000}"/>
    <hyperlink ref="Q17" r:id="rId446" xr:uid="{00000000-0004-0000-0000-0000BD010000}"/>
    <hyperlink ref="R17" r:id="rId447" xr:uid="{00000000-0004-0000-0000-0000BE010000}"/>
    <hyperlink ref="S17" r:id="rId448" xr:uid="{00000000-0004-0000-0000-0000BF010000}"/>
    <hyperlink ref="T17" r:id="rId449" xr:uid="{00000000-0004-0000-0000-0000C0010000}"/>
    <hyperlink ref="U17" r:id="rId450" xr:uid="{00000000-0004-0000-0000-0000C1010000}"/>
    <hyperlink ref="V17" r:id="rId451" xr:uid="{00000000-0004-0000-0000-0000C2010000}"/>
    <hyperlink ref="W17" r:id="rId452" xr:uid="{00000000-0004-0000-0000-0000C3010000}"/>
    <hyperlink ref="X17" r:id="rId453" xr:uid="{00000000-0004-0000-0000-0000C4010000}"/>
    <hyperlink ref="Y17" r:id="rId454" xr:uid="{00000000-0004-0000-0000-0000C5010000}"/>
    <hyperlink ref="Z17" r:id="rId455" xr:uid="{00000000-0004-0000-0000-0000C6010000}"/>
    <hyperlink ref="AA17" r:id="rId456" xr:uid="{00000000-0004-0000-0000-0000C7010000}"/>
    <hyperlink ref="AB17" r:id="rId457" xr:uid="{00000000-0004-0000-0000-0000C8010000}"/>
    <hyperlink ref="AC17" r:id="rId458" xr:uid="{00000000-0004-0000-0000-0000C9010000}"/>
    <hyperlink ref="AD17" r:id="rId459" xr:uid="{00000000-0004-0000-0000-0000CA010000}"/>
    <hyperlink ref="AE17" r:id="rId460" xr:uid="{00000000-0004-0000-0000-0000CB010000}"/>
    <hyperlink ref="AF17" r:id="rId461" xr:uid="{00000000-0004-0000-0000-0000CC010000}"/>
    <hyperlink ref="AG17" r:id="rId462" xr:uid="{00000000-0004-0000-0000-0000CD010000}"/>
    <hyperlink ref="AH17" r:id="rId463" xr:uid="{00000000-0004-0000-0000-0000CE010000}"/>
    <hyperlink ref="AI17" r:id="rId464" xr:uid="{00000000-0004-0000-0000-0000CF010000}"/>
    <hyperlink ref="AJ17" r:id="rId465" xr:uid="{00000000-0004-0000-0000-0000D0010000}"/>
    <hyperlink ref="AK17" r:id="rId466" xr:uid="{00000000-0004-0000-0000-0000D1010000}"/>
    <hyperlink ref="AL17" r:id="rId467" xr:uid="{00000000-0004-0000-0000-0000D2010000}"/>
    <hyperlink ref="AM17" r:id="rId468" xr:uid="{00000000-0004-0000-0000-0000D3010000}"/>
    <hyperlink ref="AN17" r:id="rId469" xr:uid="{00000000-0004-0000-0000-0000D4010000}"/>
    <hyperlink ref="D18" r:id="rId470" xr:uid="{00000000-0004-0000-0000-0000D5010000}"/>
    <hyperlink ref="E18" r:id="rId471" xr:uid="{00000000-0004-0000-0000-0000D6010000}"/>
    <hyperlink ref="F18" r:id="rId472" xr:uid="{00000000-0004-0000-0000-0000D7010000}"/>
    <hyperlink ref="G18" r:id="rId473" xr:uid="{00000000-0004-0000-0000-0000D8010000}"/>
    <hyperlink ref="H18" r:id="rId474" xr:uid="{00000000-0004-0000-0000-0000D9010000}"/>
    <hyperlink ref="I18" r:id="rId475" xr:uid="{00000000-0004-0000-0000-0000DA010000}"/>
    <hyperlink ref="J18" r:id="rId476" xr:uid="{00000000-0004-0000-0000-0000DB010000}"/>
    <hyperlink ref="K18" r:id="rId477" xr:uid="{00000000-0004-0000-0000-0000DC010000}"/>
    <hyperlink ref="L18" r:id="rId478" xr:uid="{00000000-0004-0000-0000-0000DD010000}"/>
    <hyperlink ref="M18" r:id="rId479" xr:uid="{00000000-0004-0000-0000-0000DE010000}"/>
    <hyperlink ref="N18" r:id="rId480" xr:uid="{00000000-0004-0000-0000-0000DF010000}"/>
    <hyperlink ref="O18" r:id="rId481" xr:uid="{00000000-0004-0000-0000-0000E0010000}"/>
    <hyperlink ref="P18" r:id="rId482" xr:uid="{00000000-0004-0000-0000-0000E1010000}"/>
    <hyperlink ref="Q18" r:id="rId483" xr:uid="{00000000-0004-0000-0000-0000E2010000}"/>
    <hyperlink ref="R18" r:id="rId484" xr:uid="{00000000-0004-0000-0000-0000E3010000}"/>
    <hyperlink ref="S18" r:id="rId485" xr:uid="{00000000-0004-0000-0000-0000E4010000}"/>
    <hyperlink ref="T18" r:id="rId486" xr:uid="{00000000-0004-0000-0000-0000E5010000}"/>
    <hyperlink ref="U18" r:id="rId487" xr:uid="{00000000-0004-0000-0000-0000E6010000}"/>
    <hyperlink ref="V18" r:id="rId488" xr:uid="{00000000-0004-0000-0000-0000E7010000}"/>
    <hyperlink ref="W18" r:id="rId489" xr:uid="{00000000-0004-0000-0000-0000E8010000}"/>
    <hyperlink ref="X18" r:id="rId490" xr:uid="{00000000-0004-0000-0000-0000E9010000}"/>
    <hyperlink ref="Y18" r:id="rId491" xr:uid="{00000000-0004-0000-0000-0000EA010000}"/>
    <hyperlink ref="Z18" r:id="rId492" xr:uid="{00000000-0004-0000-0000-0000EB010000}"/>
    <hyperlink ref="AA18" r:id="rId493" xr:uid="{00000000-0004-0000-0000-0000EC010000}"/>
    <hyperlink ref="AB18" r:id="rId494" xr:uid="{00000000-0004-0000-0000-0000ED010000}"/>
    <hyperlink ref="AC18" r:id="rId495" xr:uid="{00000000-0004-0000-0000-0000EE010000}"/>
    <hyperlink ref="AD18" r:id="rId496" xr:uid="{00000000-0004-0000-0000-0000EF010000}"/>
    <hyperlink ref="AE18" r:id="rId497" xr:uid="{00000000-0004-0000-0000-0000F0010000}"/>
    <hyperlink ref="AF18" r:id="rId498" xr:uid="{00000000-0004-0000-0000-0000F1010000}"/>
    <hyperlink ref="AG18" r:id="rId499" xr:uid="{00000000-0004-0000-0000-0000F2010000}"/>
    <hyperlink ref="AH18" r:id="rId500" xr:uid="{00000000-0004-0000-0000-0000F3010000}"/>
    <hyperlink ref="AI18" r:id="rId501" xr:uid="{00000000-0004-0000-0000-0000F4010000}"/>
    <hyperlink ref="AJ18" r:id="rId502" xr:uid="{00000000-0004-0000-0000-0000F5010000}"/>
    <hyperlink ref="AK18" r:id="rId503" xr:uid="{00000000-0004-0000-0000-0000F6010000}"/>
    <hyperlink ref="AL18" r:id="rId504" xr:uid="{00000000-0004-0000-0000-0000F7010000}"/>
    <hyperlink ref="AM18" r:id="rId505" xr:uid="{00000000-0004-0000-0000-0000F8010000}"/>
    <hyperlink ref="AN18" r:id="rId506" xr:uid="{00000000-0004-0000-0000-0000F9010000}"/>
    <hyperlink ref="D20" r:id="rId507" xr:uid="{00000000-0004-0000-0000-0000FA010000}"/>
    <hyperlink ref="E20" r:id="rId508" xr:uid="{00000000-0004-0000-0000-0000FB010000}"/>
    <hyperlink ref="F20" r:id="rId509" xr:uid="{00000000-0004-0000-0000-0000FC010000}"/>
    <hyperlink ref="G20" r:id="rId510" xr:uid="{00000000-0004-0000-0000-0000FD010000}"/>
    <hyperlink ref="H20" r:id="rId511" xr:uid="{00000000-0004-0000-0000-0000FE010000}"/>
    <hyperlink ref="I20" r:id="rId512" xr:uid="{00000000-0004-0000-0000-0000FF010000}"/>
    <hyperlink ref="J20" r:id="rId513" xr:uid="{00000000-0004-0000-0000-000000020000}"/>
    <hyperlink ref="K20" r:id="rId514" xr:uid="{00000000-0004-0000-0000-000001020000}"/>
    <hyperlink ref="L20" r:id="rId515" xr:uid="{00000000-0004-0000-0000-000002020000}"/>
    <hyperlink ref="M20" r:id="rId516" xr:uid="{00000000-0004-0000-0000-000003020000}"/>
    <hyperlink ref="N20" r:id="rId517" xr:uid="{00000000-0004-0000-0000-000004020000}"/>
    <hyperlink ref="O20" r:id="rId518" xr:uid="{00000000-0004-0000-0000-000005020000}"/>
    <hyperlink ref="P20" r:id="rId519" xr:uid="{00000000-0004-0000-0000-000006020000}"/>
    <hyperlink ref="Q20" r:id="rId520" xr:uid="{00000000-0004-0000-0000-000007020000}"/>
    <hyperlink ref="R20" r:id="rId521" xr:uid="{00000000-0004-0000-0000-000008020000}"/>
    <hyperlink ref="S20" r:id="rId522" xr:uid="{00000000-0004-0000-0000-000009020000}"/>
    <hyperlink ref="T20" r:id="rId523" xr:uid="{00000000-0004-0000-0000-00000A020000}"/>
    <hyperlink ref="U20" r:id="rId524" xr:uid="{00000000-0004-0000-0000-00000B020000}"/>
    <hyperlink ref="V20" r:id="rId525" xr:uid="{00000000-0004-0000-0000-00000C020000}"/>
    <hyperlink ref="W20" r:id="rId526" xr:uid="{00000000-0004-0000-0000-00000D020000}"/>
    <hyperlink ref="X20" r:id="rId527" xr:uid="{00000000-0004-0000-0000-00000E020000}"/>
    <hyperlink ref="Y20" r:id="rId528" xr:uid="{00000000-0004-0000-0000-00000F020000}"/>
    <hyperlink ref="Z20" r:id="rId529" xr:uid="{00000000-0004-0000-0000-000010020000}"/>
    <hyperlink ref="AA20" r:id="rId530" xr:uid="{00000000-0004-0000-0000-000011020000}"/>
    <hyperlink ref="AB20" r:id="rId531" xr:uid="{00000000-0004-0000-0000-000012020000}"/>
    <hyperlink ref="AC20" r:id="rId532" xr:uid="{00000000-0004-0000-0000-000013020000}"/>
    <hyperlink ref="AD20" r:id="rId533" xr:uid="{00000000-0004-0000-0000-000014020000}"/>
    <hyperlink ref="AE20" r:id="rId534" xr:uid="{00000000-0004-0000-0000-000015020000}"/>
    <hyperlink ref="AF20" r:id="rId535" xr:uid="{00000000-0004-0000-0000-000016020000}"/>
    <hyperlink ref="AG20" r:id="rId536" xr:uid="{00000000-0004-0000-0000-000017020000}"/>
    <hyperlink ref="AH20" r:id="rId537" xr:uid="{00000000-0004-0000-0000-000018020000}"/>
    <hyperlink ref="AI20" r:id="rId538" xr:uid="{00000000-0004-0000-0000-000019020000}"/>
    <hyperlink ref="AJ20" r:id="rId539" xr:uid="{00000000-0004-0000-0000-00001A020000}"/>
    <hyperlink ref="AK20" r:id="rId540" xr:uid="{00000000-0004-0000-0000-00001B020000}"/>
    <hyperlink ref="AL20" r:id="rId541" xr:uid="{00000000-0004-0000-0000-00001C020000}"/>
    <hyperlink ref="AM20" r:id="rId542" xr:uid="{00000000-0004-0000-0000-00001D020000}"/>
    <hyperlink ref="AN20" r:id="rId543" xr:uid="{00000000-0004-0000-0000-00001E020000}"/>
    <hyperlink ref="AO20" r:id="rId544" xr:uid="{00000000-0004-0000-0000-00001F020000}"/>
    <hyperlink ref="AP20" r:id="rId545" xr:uid="{00000000-0004-0000-0000-000020020000}"/>
    <hyperlink ref="AQ20" r:id="rId546" xr:uid="{00000000-0004-0000-0000-000021020000}"/>
    <hyperlink ref="AR20" r:id="rId547" xr:uid="{00000000-0004-0000-0000-000022020000}"/>
    <hyperlink ref="AS20" r:id="rId548" xr:uid="{00000000-0004-0000-0000-000023020000}"/>
    <hyperlink ref="AT20" r:id="rId549" xr:uid="{00000000-0004-0000-0000-000024020000}"/>
    <hyperlink ref="AU20" r:id="rId550" xr:uid="{00000000-0004-0000-0000-000025020000}"/>
    <hyperlink ref="AV20" r:id="rId551" xr:uid="{00000000-0004-0000-0000-000026020000}"/>
    <hyperlink ref="AW20" r:id="rId552" xr:uid="{00000000-0004-0000-0000-000027020000}"/>
    <hyperlink ref="AX20" r:id="rId553" xr:uid="{00000000-0004-0000-0000-000028020000}"/>
    <hyperlink ref="AY20" r:id="rId554" xr:uid="{00000000-0004-0000-0000-000029020000}"/>
    <hyperlink ref="AZ20" r:id="rId555" xr:uid="{00000000-0004-0000-0000-00002A020000}"/>
    <hyperlink ref="BA20" r:id="rId556" xr:uid="{00000000-0004-0000-0000-00002B020000}"/>
    <hyperlink ref="BB20" r:id="rId557" xr:uid="{00000000-0004-0000-0000-00002C020000}"/>
    <hyperlink ref="BC20" r:id="rId558" xr:uid="{00000000-0004-0000-0000-00002D020000}"/>
    <hyperlink ref="BD20" r:id="rId559" xr:uid="{00000000-0004-0000-0000-00002E020000}"/>
    <hyperlink ref="BE20" r:id="rId560" xr:uid="{00000000-0004-0000-0000-00002F020000}"/>
    <hyperlink ref="BF20" r:id="rId561" xr:uid="{00000000-0004-0000-0000-000030020000}"/>
    <hyperlink ref="BG20" r:id="rId562" xr:uid="{00000000-0004-0000-0000-000031020000}"/>
    <hyperlink ref="BH20" r:id="rId563" xr:uid="{00000000-0004-0000-0000-000032020000}"/>
    <hyperlink ref="BI20" r:id="rId564" xr:uid="{00000000-0004-0000-0000-000033020000}"/>
    <hyperlink ref="BJ20" r:id="rId565" xr:uid="{00000000-0004-0000-0000-000034020000}"/>
    <hyperlink ref="BK20" r:id="rId566" xr:uid="{00000000-0004-0000-0000-000035020000}"/>
    <hyperlink ref="BL20" r:id="rId567" xr:uid="{00000000-0004-0000-0000-000036020000}"/>
    <hyperlink ref="BM20" r:id="rId568" xr:uid="{00000000-0004-0000-0000-000037020000}"/>
    <hyperlink ref="BN20" r:id="rId569" xr:uid="{00000000-0004-0000-0000-000038020000}"/>
    <hyperlink ref="BO20" r:id="rId570" xr:uid="{00000000-0004-0000-0000-000039020000}"/>
    <hyperlink ref="BP20" r:id="rId571" xr:uid="{00000000-0004-0000-0000-00003A020000}"/>
    <hyperlink ref="BQ20" r:id="rId572" xr:uid="{00000000-0004-0000-0000-00003B020000}"/>
    <hyperlink ref="BR20" r:id="rId573" xr:uid="{00000000-0004-0000-0000-00003C020000}"/>
    <hyperlink ref="BS20" r:id="rId574" xr:uid="{00000000-0004-0000-0000-00003D020000}"/>
    <hyperlink ref="BT20" r:id="rId575" xr:uid="{00000000-0004-0000-0000-00003E020000}"/>
    <hyperlink ref="BU20" r:id="rId576" xr:uid="{00000000-0004-0000-0000-00003F020000}"/>
    <hyperlink ref="BV20" r:id="rId577" xr:uid="{00000000-0004-0000-0000-000040020000}"/>
    <hyperlink ref="BW20" r:id="rId578" xr:uid="{00000000-0004-0000-0000-000041020000}"/>
    <hyperlink ref="BX20" r:id="rId579" xr:uid="{00000000-0004-0000-0000-000042020000}"/>
    <hyperlink ref="BY20" r:id="rId580" xr:uid="{00000000-0004-0000-0000-000043020000}"/>
    <hyperlink ref="BZ20" r:id="rId581" xr:uid="{00000000-0004-0000-0000-000044020000}"/>
    <hyperlink ref="CA20" r:id="rId582" xr:uid="{00000000-0004-0000-0000-000045020000}"/>
    <hyperlink ref="CB20" r:id="rId583" xr:uid="{00000000-0004-0000-0000-000046020000}"/>
    <hyperlink ref="CC20" r:id="rId584" xr:uid="{00000000-0004-0000-0000-000047020000}"/>
    <hyperlink ref="CD20" r:id="rId585" xr:uid="{00000000-0004-0000-0000-000048020000}"/>
    <hyperlink ref="CE20" r:id="rId586" xr:uid="{00000000-0004-0000-0000-000049020000}"/>
    <hyperlink ref="CF20" r:id="rId587" xr:uid="{00000000-0004-0000-0000-00004A020000}"/>
    <hyperlink ref="CG20" r:id="rId588" xr:uid="{00000000-0004-0000-0000-00004B020000}"/>
    <hyperlink ref="CH20" r:id="rId589" xr:uid="{00000000-0004-0000-0000-00004C020000}"/>
    <hyperlink ref="CI20" r:id="rId590" xr:uid="{00000000-0004-0000-0000-00004D020000}"/>
    <hyperlink ref="CJ20" r:id="rId591" xr:uid="{00000000-0004-0000-0000-00004E020000}"/>
    <hyperlink ref="CK20" r:id="rId592" xr:uid="{00000000-0004-0000-0000-00004F020000}"/>
    <hyperlink ref="CL20" r:id="rId593" xr:uid="{00000000-0004-0000-0000-000050020000}"/>
    <hyperlink ref="CM20" r:id="rId594" xr:uid="{00000000-0004-0000-0000-000051020000}"/>
    <hyperlink ref="CN20" r:id="rId595" xr:uid="{00000000-0004-0000-0000-000052020000}"/>
    <hyperlink ref="CO20" r:id="rId596" xr:uid="{00000000-0004-0000-0000-000053020000}"/>
    <hyperlink ref="CP20" r:id="rId597" xr:uid="{00000000-0004-0000-0000-000054020000}"/>
    <hyperlink ref="CQ20" r:id="rId598" xr:uid="{00000000-0004-0000-0000-000055020000}"/>
    <hyperlink ref="CR20" r:id="rId599" xr:uid="{00000000-0004-0000-0000-000056020000}"/>
    <hyperlink ref="CS20" r:id="rId600" xr:uid="{00000000-0004-0000-0000-000057020000}"/>
    <hyperlink ref="CT20" r:id="rId601" xr:uid="{00000000-0004-0000-0000-000058020000}"/>
    <hyperlink ref="CU20" r:id="rId602" xr:uid="{00000000-0004-0000-0000-000059020000}"/>
    <hyperlink ref="CV20" r:id="rId603" xr:uid="{00000000-0004-0000-0000-00005A020000}"/>
    <hyperlink ref="CW20" r:id="rId604" xr:uid="{00000000-0004-0000-0000-00005B020000}"/>
    <hyperlink ref="CX20" r:id="rId605" xr:uid="{00000000-0004-0000-0000-00005C020000}"/>
    <hyperlink ref="CY20" r:id="rId606" xr:uid="{00000000-0004-0000-0000-00005D020000}"/>
    <hyperlink ref="CZ20" r:id="rId607" xr:uid="{00000000-0004-0000-0000-00005E020000}"/>
    <hyperlink ref="DA20" r:id="rId608" xr:uid="{00000000-0004-0000-0000-00005F020000}"/>
    <hyperlink ref="DB20" r:id="rId609" xr:uid="{00000000-0004-0000-0000-000060020000}"/>
    <hyperlink ref="DC20" r:id="rId610" xr:uid="{00000000-0004-0000-0000-000061020000}"/>
    <hyperlink ref="DD20" r:id="rId611" xr:uid="{00000000-0004-0000-0000-000062020000}"/>
    <hyperlink ref="DE20" r:id="rId612" xr:uid="{00000000-0004-0000-0000-000063020000}"/>
    <hyperlink ref="DF20" r:id="rId613" xr:uid="{00000000-0004-0000-0000-000064020000}"/>
    <hyperlink ref="DG20" r:id="rId614" xr:uid="{00000000-0004-0000-0000-000065020000}"/>
    <hyperlink ref="DH20" r:id="rId615" xr:uid="{00000000-0004-0000-0000-000066020000}"/>
    <hyperlink ref="DI20" r:id="rId616" xr:uid="{00000000-0004-0000-0000-000067020000}"/>
    <hyperlink ref="DJ20" r:id="rId617" xr:uid="{00000000-0004-0000-0000-000068020000}"/>
    <hyperlink ref="DK20" r:id="rId618" xr:uid="{00000000-0004-0000-0000-000069020000}"/>
    <hyperlink ref="DL20" r:id="rId619" xr:uid="{00000000-0004-0000-0000-00006A020000}"/>
    <hyperlink ref="DM20" r:id="rId620" xr:uid="{00000000-0004-0000-0000-00006B020000}"/>
    <hyperlink ref="DN20" r:id="rId621" xr:uid="{00000000-0004-0000-0000-00006C020000}"/>
    <hyperlink ref="DO20" r:id="rId622" xr:uid="{00000000-0004-0000-0000-00006D020000}"/>
    <hyperlink ref="DP20" r:id="rId623" xr:uid="{00000000-0004-0000-0000-00006E020000}"/>
    <hyperlink ref="DQ20" r:id="rId624" xr:uid="{00000000-0004-0000-0000-00006F020000}"/>
    <hyperlink ref="DR20" r:id="rId625" xr:uid="{00000000-0004-0000-0000-000070020000}"/>
    <hyperlink ref="D21" r:id="rId626" xr:uid="{00000000-0004-0000-0000-000071020000}"/>
    <hyperlink ref="F21" r:id="rId627" xr:uid="{00000000-0004-0000-0000-000072020000}"/>
    <hyperlink ref="G21" r:id="rId628" xr:uid="{00000000-0004-0000-0000-000073020000}"/>
    <hyperlink ref="H21" r:id="rId629" xr:uid="{00000000-0004-0000-0000-000074020000}"/>
    <hyperlink ref="I21" r:id="rId630" xr:uid="{00000000-0004-0000-0000-000075020000}"/>
    <hyperlink ref="J21" r:id="rId631" xr:uid="{00000000-0004-0000-0000-000076020000}"/>
    <hyperlink ref="K21" r:id="rId632" xr:uid="{00000000-0004-0000-0000-000077020000}"/>
    <hyperlink ref="L21" r:id="rId633" xr:uid="{00000000-0004-0000-0000-000078020000}"/>
    <hyperlink ref="M21" r:id="rId634" xr:uid="{00000000-0004-0000-0000-000079020000}"/>
    <hyperlink ref="N21" r:id="rId635" xr:uid="{00000000-0004-0000-0000-00007A020000}"/>
    <hyperlink ref="O21" r:id="rId636" xr:uid="{00000000-0004-0000-0000-00007B020000}"/>
    <hyperlink ref="P21" r:id="rId637" xr:uid="{00000000-0004-0000-0000-00007C020000}"/>
    <hyperlink ref="D22" r:id="rId638" xr:uid="{00000000-0004-0000-0000-00007D020000}"/>
    <hyperlink ref="E22" r:id="rId639" xr:uid="{00000000-0004-0000-0000-00007E020000}"/>
    <hyperlink ref="F22" r:id="rId640" xr:uid="{00000000-0004-0000-0000-00007F020000}"/>
    <hyperlink ref="G22" r:id="rId641" xr:uid="{00000000-0004-0000-0000-000080020000}"/>
    <hyperlink ref="H22" r:id="rId642" xr:uid="{00000000-0004-0000-0000-000081020000}"/>
    <hyperlink ref="I22" r:id="rId643" xr:uid="{00000000-0004-0000-0000-000082020000}"/>
    <hyperlink ref="J22" r:id="rId644" xr:uid="{00000000-0004-0000-0000-000083020000}"/>
    <hyperlink ref="K22" r:id="rId645" xr:uid="{00000000-0004-0000-0000-000084020000}"/>
    <hyperlink ref="L22" r:id="rId646" xr:uid="{00000000-0004-0000-0000-000085020000}"/>
    <hyperlink ref="M22" r:id="rId647" xr:uid="{00000000-0004-0000-0000-000086020000}"/>
    <hyperlink ref="N22" r:id="rId648" xr:uid="{00000000-0004-0000-0000-000087020000}"/>
    <hyperlink ref="O22" r:id="rId649" xr:uid="{00000000-0004-0000-0000-000088020000}"/>
    <hyperlink ref="P22" r:id="rId650" xr:uid="{00000000-0004-0000-0000-000089020000}"/>
    <hyperlink ref="Q22" r:id="rId651" xr:uid="{00000000-0004-0000-0000-00008A020000}"/>
    <hyperlink ref="R22" r:id="rId652" xr:uid="{00000000-0004-0000-0000-00008B020000}"/>
    <hyperlink ref="S22" r:id="rId653" xr:uid="{00000000-0004-0000-0000-00008C020000}"/>
    <hyperlink ref="T22" r:id="rId654" xr:uid="{00000000-0004-0000-0000-00008D020000}"/>
    <hyperlink ref="U22" r:id="rId655" xr:uid="{00000000-0004-0000-0000-00008E020000}"/>
    <hyperlink ref="V22" r:id="rId656" xr:uid="{00000000-0004-0000-0000-00008F020000}"/>
    <hyperlink ref="W22" r:id="rId657" xr:uid="{00000000-0004-0000-0000-000090020000}"/>
    <hyperlink ref="X22" r:id="rId658" xr:uid="{00000000-0004-0000-0000-000091020000}"/>
    <hyperlink ref="Y22" r:id="rId659" xr:uid="{00000000-0004-0000-0000-000092020000}"/>
    <hyperlink ref="Z22" r:id="rId660" xr:uid="{00000000-0004-0000-0000-000093020000}"/>
    <hyperlink ref="AA22" r:id="rId661" xr:uid="{00000000-0004-0000-0000-000094020000}"/>
    <hyperlink ref="AB22" r:id="rId662" xr:uid="{00000000-0004-0000-0000-000095020000}"/>
    <hyperlink ref="AC22" r:id="rId663" xr:uid="{00000000-0004-0000-0000-000096020000}"/>
    <hyperlink ref="AD22" r:id="rId664" xr:uid="{00000000-0004-0000-0000-000097020000}"/>
    <hyperlink ref="AE22" r:id="rId665" xr:uid="{00000000-0004-0000-0000-000098020000}"/>
    <hyperlink ref="AF22" r:id="rId666" xr:uid="{00000000-0004-0000-0000-000099020000}"/>
    <hyperlink ref="AG22" r:id="rId667" xr:uid="{00000000-0004-0000-0000-00009A020000}"/>
    <hyperlink ref="AH22" r:id="rId668" xr:uid="{00000000-0004-0000-0000-00009B020000}"/>
    <hyperlink ref="AI22" r:id="rId669" xr:uid="{00000000-0004-0000-0000-00009C020000}"/>
    <hyperlink ref="AJ22" r:id="rId670" xr:uid="{00000000-0004-0000-0000-00009D020000}"/>
    <hyperlink ref="AK22" r:id="rId671" xr:uid="{00000000-0004-0000-0000-00009E020000}"/>
    <hyperlink ref="AL22" r:id="rId672" xr:uid="{00000000-0004-0000-0000-00009F020000}"/>
    <hyperlink ref="AM22" r:id="rId673" xr:uid="{00000000-0004-0000-0000-0000A0020000}"/>
    <hyperlink ref="AN22" r:id="rId674" xr:uid="{00000000-0004-0000-0000-0000A1020000}"/>
    <hyperlink ref="AO22" r:id="rId675" xr:uid="{00000000-0004-0000-0000-0000A2020000}"/>
    <hyperlink ref="AP22" r:id="rId676" xr:uid="{00000000-0004-0000-0000-0000A3020000}"/>
    <hyperlink ref="AQ22" r:id="rId677" xr:uid="{00000000-0004-0000-0000-0000A4020000}"/>
    <hyperlink ref="AR22" r:id="rId678" xr:uid="{00000000-0004-0000-0000-0000A5020000}"/>
    <hyperlink ref="AS22" r:id="rId679" xr:uid="{00000000-0004-0000-0000-0000A6020000}"/>
    <hyperlink ref="AT22" r:id="rId680" xr:uid="{00000000-0004-0000-0000-0000A7020000}"/>
    <hyperlink ref="AU22" r:id="rId681" xr:uid="{00000000-0004-0000-0000-0000A8020000}"/>
    <hyperlink ref="AV22" r:id="rId682" xr:uid="{00000000-0004-0000-0000-0000A9020000}"/>
    <hyperlink ref="AW22" r:id="rId683" xr:uid="{00000000-0004-0000-0000-0000AA020000}"/>
    <hyperlink ref="AX22" r:id="rId684" xr:uid="{00000000-0004-0000-0000-0000AB020000}"/>
    <hyperlink ref="AY22" r:id="rId685" xr:uid="{00000000-0004-0000-0000-0000AC020000}"/>
    <hyperlink ref="AZ22" r:id="rId686" xr:uid="{00000000-0004-0000-0000-0000AD020000}"/>
    <hyperlink ref="BA22" r:id="rId687" xr:uid="{00000000-0004-0000-0000-0000AE020000}"/>
    <hyperlink ref="BB22" r:id="rId688" xr:uid="{00000000-0004-0000-0000-0000AF020000}"/>
    <hyperlink ref="BC22" r:id="rId689" xr:uid="{00000000-0004-0000-0000-0000B0020000}"/>
    <hyperlink ref="BD22" r:id="rId690" xr:uid="{00000000-0004-0000-0000-0000B1020000}"/>
    <hyperlink ref="BE22" r:id="rId691" xr:uid="{00000000-0004-0000-0000-0000B2020000}"/>
    <hyperlink ref="BF22" r:id="rId692" xr:uid="{00000000-0004-0000-0000-0000B3020000}"/>
    <hyperlink ref="BG22" r:id="rId693" xr:uid="{00000000-0004-0000-0000-0000B4020000}"/>
    <hyperlink ref="BH22" r:id="rId694" xr:uid="{00000000-0004-0000-0000-0000B5020000}"/>
    <hyperlink ref="BI22" r:id="rId695" xr:uid="{00000000-0004-0000-0000-0000B6020000}"/>
    <hyperlink ref="BJ22" r:id="rId696" xr:uid="{00000000-0004-0000-0000-0000B7020000}"/>
    <hyperlink ref="BK22" r:id="rId697" xr:uid="{00000000-0004-0000-0000-0000B8020000}"/>
    <hyperlink ref="BL22" r:id="rId698" xr:uid="{00000000-0004-0000-0000-0000B9020000}"/>
    <hyperlink ref="BM22" r:id="rId699" xr:uid="{00000000-0004-0000-0000-0000BA020000}"/>
    <hyperlink ref="BN22" r:id="rId700" xr:uid="{00000000-0004-0000-0000-0000BB020000}"/>
    <hyperlink ref="BO22" r:id="rId701" xr:uid="{00000000-0004-0000-0000-0000BC020000}"/>
    <hyperlink ref="BP22" r:id="rId702" xr:uid="{00000000-0004-0000-0000-0000BD020000}"/>
    <hyperlink ref="BQ22" r:id="rId703" xr:uid="{00000000-0004-0000-0000-0000BE020000}"/>
    <hyperlink ref="BR22" r:id="rId704" xr:uid="{00000000-0004-0000-0000-0000BF020000}"/>
    <hyperlink ref="BS22" r:id="rId705" xr:uid="{00000000-0004-0000-0000-0000C0020000}"/>
    <hyperlink ref="BT22" r:id="rId706" xr:uid="{00000000-0004-0000-0000-0000C1020000}"/>
    <hyperlink ref="BU22" r:id="rId707" xr:uid="{00000000-0004-0000-0000-0000C2020000}"/>
    <hyperlink ref="BV22" r:id="rId708" xr:uid="{00000000-0004-0000-0000-0000C3020000}"/>
    <hyperlink ref="BW22" r:id="rId709" xr:uid="{00000000-0004-0000-0000-0000C4020000}"/>
    <hyperlink ref="BX22" r:id="rId710" xr:uid="{00000000-0004-0000-0000-0000C5020000}"/>
    <hyperlink ref="BY22" r:id="rId711" xr:uid="{00000000-0004-0000-0000-0000C6020000}"/>
    <hyperlink ref="BZ22" r:id="rId712" xr:uid="{00000000-0004-0000-0000-0000C7020000}"/>
    <hyperlink ref="CA22" r:id="rId713" xr:uid="{00000000-0004-0000-0000-0000C8020000}"/>
    <hyperlink ref="CB22" r:id="rId714" xr:uid="{00000000-0004-0000-0000-0000C9020000}"/>
    <hyperlink ref="CC22" r:id="rId715" xr:uid="{00000000-0004-0000-0000-0000CA020000}"/>
    <hyperlink ref="CD22" r:id="rId716" xr:uid="{00000000-0004-0000-0000-0000CB020000}"/>
    <hyperlink ref="CE22" r:id="rId717" xr:uid="{00000000-0004-0000-0000-0000CC020000}"/>
    <hyperlink ref="CF22" r:id="rId718" xr:uid="{00000000-0004-0000-0000-0000CD020000}"/>
    <hyperlink ref="CG22" r:id="rId719" xr:uid="{00000000-0004-0000-0000-0000CE020000}"/>
    <hyperlink ref="CH22" r:id="rId720" xr:uid="{00000000-0004-0000-0000-0000CF020000}"/>
    <hyperlink ref="CI22" r:id="rId721" xr:uid="{00000000-0004-0000-0000-0000D0020000}"/>
    <hyperlink ref="CJ22" r:id="rId722" xr:uid="{00000000-0004-0000-0000-0000D1020000}"/>
    <hyperlink ref="CK22" r:id="rId723" xr:uid="{00000000-0004-0000-0000-0000D2020000}"/>
    <hyperlink ref="CL22" r:id="rId724" xr:uid="{00000000-0004-0000-0000-0000D3020000}"/>
    <hyperlink ref="CM22" r:id="rId725" xr:uid="{00000000-0004-0000-0000-0000D4020000}"/>
    <hyperlink ref="CN22" r:id="rId726" xr:uid="{00000000-0004-0000-0000-0000D5020000}"/>
    <hyperlink ref="CO22" r:id="rId727" xr:uid="{00000000-0004-0000-0000-0000D6020000}"/>
    <hyperlink ref="CP22" r:id="rId728" xr:uid="{00000000-0004-0000-0000-0000D7020000}"/>
    <hyperlink ref="CQ22" r:id="rId729" xr:uid="{00000000-0004-0000-0000-0000D8020000}"/>
    <hyperlink ref="CR22" r:id="rId730" xr:uid="{00000000-0004-0000-0000-0000D9020000}"/>
    <hyperlink ref="CS22" r:id="rId731" xr:uid="{00000000-0004-0000-0000-0000DA020000}"/>
    <hyperlink ref="CT22" r:id="rId732" xr:uid="{00000000-0004-0000-0000-0000DB020000}"/>
    <hyperlink ref="CU22" r:id="rId733" xr:uid="{00000000-0004-0000-0000-0000DC020000}"/>
    <hyperlink ref="CV22" r:id="rId734" xr:uid="{00000000-0004-0000-0000-0000DD020000}"/>
    <hyperlink ref="CW22" r:id="rId735" xr:uid="{00000000-0004-0000-0000-0000DE020000}"/>
    <hyperlink ref="CX22" r:id="rId736" xr:uid="{00000000-0004-0000-0000-0000DF020000}"/>
    <hyperlink ref="CY22" r:id="rId737" xr:uid="{00000000-0004-0000-0000-0000E0020000}"/>
    <hyperlink ref="CZ22" r:id="rId738" xr:uid="{00000000-0004-0000-0000-0000E1020000}"/>
    <hyperlink ref="DA22" r:id="rId739" xr:uid="{00000000-0004-0000-0000-0000E2020000}"/>
    <hyperlink ref="DB22" r:id="rId740" xr:uid="{00000000-0004-0000-0000-0000E3020000}"/>
    <hyperlink ref="DC22" r:id="rId741" xr:uid="{00000000-0004-0000-0000-0000E4020000}"/>
    <hyperlink ref="D23" r:id="rId742" xr:uid="{00000000-0004-0000-0000-0000E5020000}"/>
    <hyperlink ref="E23" r:id="rId743" xr:uid="{00000000-0004-0000-0000-0000E6020000}"/>
    <hyperlink ref="F23" r:id="rId744" xr:uid="{00000000-0004-0000-0000-0000E7020000}"/>
    <hyperlink ref="G23" r:id="rId745" xr:uid="{00000000-0004-0000-0000-0000E8020000}"/>
    <hyperlink ref="H23" r:id="rId746" xr:uid="{00000000-0004-0000-0000-0000E9020000}"/>
    <hyperlink ref="I23" r:id="rId747" xr:uid="{00000000-0004-0000-0000-0000EA020000}"/>
    <hyperlink ref="J23" r:id="rId748" xr:uid="{00000000-0004-0000-0000-0000EB020000}"/>
    <hyperlink ref="K23" r:id="rId749" xr:uid="{00000000-0004-0000-0000-0000EC020000}"/>
    <hyperlink ref="L23" r:id="rId750" xr:uid="{00000000-0004-0000-0000-0000ED020000}"/>
    <hyperlink ref="M23" r:id="rId751" xr:uid="{00000000-0004-0000-0000-0000EE020000}"/>
    <hyperlink ref="N23" r:id="rId752" xr:uid="{00000000-0004-0000-0000-0000EF020000}"/>
    <hyperlink ref="O23" r:id="rId753" xr:uid="{00000000-0004-0000-0000-0000F0020000}"/>
    <hyperlink ref="P23" r:id="rId754" xr:uid="{00000000-0004-0000-0000-0000F1020000}"/>
    <hyperlink ref="Q23" r:id="rId755" xr:uid="{00000000-0004-0000-0000-0000F2020000}"/>
    <hyperlink ref="R23" r:id="rId756" xr:uid="{00000000-0004-0000-0000-0000F3020000}"/>
    <hyperlink ref="S23" r:id="rId757" xr:uid="{00000000-0004-0000-0000-0000F4020000}"/>
    <hyperlink ref="T23" r:id="rId758" xr:uid="{00000000-0004-0000-0000-0000F5020000}"/>
    <hyperlink ref="U23" r:id="rId759" xr:uid="{00000000-0004-0000-0000-0000F6020000}"/>
    <hyperlink ref="V23" r:id="rId760" xr:uid="{00000000-0004-0000-0000-0000F7020000}"/>
    <hyperlink ref="W23" r:id="rId761" xr:uid="{00000000-0004-0000-0000-0000F8020000}"/>
    <hyperlink ref="X23" r:id="rId762" xr:uid="{00000000-0004-0000-0000-0000F9020000}"/>
    <hyperlink ref="Y23" r:id="rId763" xr:uid="{00000000-0004-0000-0000-0000FA020000}"/>
    <hyperlink ref="Z23" r:id="rId764" xr:uid="{00000000-0004-0000-0000-0000FB020000}"/>
    <hyperlink ref="AA23" r:id="rId765" xr:uid="{00000000-0004-0000-0000-0000FC020000}"/>
    <hyperlink ref="AB23" r:id="rId766" xr:uid="{00000000-0004-0000-0000-0000FD020000}"/>
    <hyperlink ref="AC23" r:id="rId767" xr:uid="{00000000-0004-0000-0000-0000FE020000}"/>
    <hyperlink ref="AD23" r:id="rId768" xr:uid="{00000000-0004-0000-0000-0000FF020000}"/>
    <hyperlink ref="AE23" r:id="rId769" xr:uid="{00000000-0004-0000-0000-000000030000}"/>
    <hyperlink ref="AF23" r:id="rId770" xr:uid="{00000000-0004-0000-0000-000001030000}"/>
    <hyperlink ref="AG23" r:id="rId771" xr:uid="{00000000-0004-0000-0000-000002030000}"/>
    <hyperlink ref="AH23" r:id="rId772" xr:uid="{00000000-0004-0000-0000-000003030000}"/>
    <hyperlink ref="AI23" r:id="rId773" xr:uid="{00000000-0004-0000-0000-000004030000}"/>
    <hyperlink ref="AJ23" r:id="rId774" xr:uid="{00000000-0004-0000-0000-000005030000}"/>
    <hyperlink ref="AK23" r:id="rId775" xr:uid="{00000000-0004-0000-0000-000006030000}"/>
    <hyperlink ref="AL23" r:id="rId776" xr:uid="{00000000-0004-0000-0000-000007030000}"/>
    <hyperlink ref="AM23" r:id="rId777" xr:uid="{00000000-0004-0000-0000-000008030000}"/>
    <hyperlink ref="AN23" r:id="rId778" xr:uid="{00000000-0004-0000-0000-000009030000}"/>
    <hyperlink ref="AO23" r:id="rId779" xr:uid="{00000000-0004-0000-0000-00000A030000}"/>
    <hyperlink ref="AP23" r:id="rId780" xr:uid="{00000000-0004-0000-0000-00000B030000}"/>
    <hyperlink ref="AQ23" r:id="rId781" xr:uid="{00000000-0004-0000-0000-00000C030000}"/>
    <hyperlink ref="AR23" r:id="rId782" xr:uid="{00000000-0004-0000-0000-00000D030000}"/>
    <hyperlink ref="AS23" r:id="rId783" xr:uid="{00000000-0004-0000-0000-00000E030000}"/>
    <hyperlink ref="AT23" r:id="rId784" xr:uid="{00000000-0004-0000-0000-00000F030000}"/>
    <hyperlink ref="AU23" r:id="rId785" xr:uid="{00000000-0004-0000-0000-000010030000}"/>
    <hyperlink ref="AV23" r:id="rId786" xr:uid="{00000000-0004-0000-0000-000011030000}"/>
    <hyperlink ref="AW23" r:id="rId787" xr:uid="{00000000-0004-0000-0000-000012030000}"/>
    <hyperlink ref="AX23" r:id="rId788" xr:uid="{00000000-0004-0000-0000-000013030000}"/>
    <hyperlink ref="AY23" r:id="rId789" xr:uid="{00000000-0004-0000-0000-000014030000}"/>
    <hyperlink ref="AZ23" r:id="rId790" xr:uid="{00000000-0004-0000-0000-000015030000}"/>
    <hyperlink ref="BA23" r:id="rId791" xr:uid="{00000000-0004-0000-0000-000016030000}"/>
    <hyperlink ref="D24" r:id="rId792" xr:uid="{00000000-0004-0000-0000-000017030000}"/>
    <hyperlink ref="E24" r:id="rId793" xr:uid="{00000000-0004-0000-0000-000018030000}"/>
    <hyperlink ref="F24" r:id="rId794" xr:uid="{00000000-0004-0000-0000-000019030000}"/>
    <hyperlink ref="G24" r:id="rId795" xr:uid="{00000000-0004-0000-0000-00001A030000}"/>
    <hyperlink ref="H24" r:id="rId796" xr:uid="{00000000-0004-0000-0000-00001B030000}"/>
    <hyperlink ref="I24" r:id="rId797" xr:uid="{00000000-0004-0000-0000-00001C030000}"/>
    <hyperlink ref="J24" r:id="rId798" xr:uid="{00000000-0004-0000-0000-00001D030000}"/>
    <hyperlink ref="K24" r:id="rId799" xr:uid="{00000000-0004-0000-0000-00001E030000}"/>
    <hyperlink ref="L24" r:id="rId800" xr:uid="{00000000-0004-0000-0000-00001F030000}"/>
    <hyperlink ref="D25" r:id="rId801" xr:uid="{00000000-0004-0000-0000-000020030000}"/>
    <hyperlink ref="E25" r:id="rId802" xr:uid="{00000000-0004-0000-0000-000021030000}"/>
    <hyperlink ref="F25" r:id="rId803" xr:uid="{00000000-0004-0000-0000-000022030000}"/>
    <hyperlink ref="G25" r:id="rId804" xr:uid="{00000000-0004-0000-0000-000023030000}"/>
    <hyperlink ref="H25" r:id="rId805" xr:uid="{00000000-0004-0000-0000-000024030000}"/>
    <hyperlink ref="I25" r:id="rId806" xr:uid="{00000000-0004-0000-0000-000025030000}"/>
    <hyperlink ref="J25" r:id="rId807" xr:uid="{00000000-0004-0000-0000-000026030000}"/>
    <hyperlink ref="K25" r:id="rId808" xr:uid="{00000000-0004-0000-0000-000027030000}"/>
    <hyperlink ref="L25" r:id="rId809" xr:uid="{00000000-0004-0000-0000-000028030000}"/>
    <hyperlink ref="M25" r:id="rId810" xr:uid="{00000000-0004-0000-0000-000029030000}"/>
    <hyperlink ref="N25" r:id="rId811" xr:uid="{00000000-0004-0000-0000-00002A030000}"/>
    <hyperlink ref="O25" r:id="rId812" xr:uid="{00000000-0004-0000-0000-00002B030000}"/>
    <hyperlink ref="P25" r:id="rId813" xr:uid="{00000000-0004-0000-0000-00002C030000}"/>
    <hyperlink ref="Q25" r:id="rId814" xr:uid="{00000000-0004-0000-0000-00002D030000}"/>
    <hyperlink ref="R25" r:id="rId815" xr:uid="{00000000-0004-0000-0000-00002E030000}"/>
    <hyperlink ref="S25" r:id="rId816" xr:uid="{00000000-0004-0000-0000-00002F030000}"/>
    <hyperlink ref="T25" r:id="rId817" xr:uid="{00000000-0004-0000-0000-000030030000}"/>
    <hyperlink ref="U25" r:id="rId818" xr:uid="{00000000-0004-0000-0000-000031030000}"/>
    <hyperlink ref="V25" r:id="rId819" xr:uid="{00000000-0004-0000-0000-000032030000}"/>
    <hyperlink ref="W25" r:id="rId820" xr:uid="{00000000-0004-0000-0000-000033030000}"/>
    <hyperlink ref="X25" r:id="rId821" xr:uid="{00000000-0004-0000-0000-000034030000}"/>
    <hyperlink ref="Y25" r:id="rId822" xr:uid="{00000000-0004-0000-0000-000035030000}"/>
    <hyperlink ref="Z25" r:id="rId823" xr:uid="{00000000-0004-0000-0000-000036030000}"/>
    <hyperlink ref="AA25" r:id="rId824" xr:uid="{00000000-0004-0000-0000-000037030000}"/>
    <hyperlink ref="AB25" r:id="rId825" xr:uid="{00000000-0004-0000-0000-000038030000}"/>
    <hyperlink ref="AC25" r:id="rId826" xr:uid="{00000000-0004-0000-0000-000039030000}"/>
    <hyperlink ref="AD25" r:id="rId827" xr:uid="{00000000-0004-0000-0000-00003A030000}"/>
    <hyperlink ref="AE25" r:id="rId828" xr:uid="{00000000-0004-0000-0000-00003B030000}"/>
    <hyperlink ref="AF25" r:id="rId829" xr:uid="{00000000-0004-0000-0000-00003C030000}"/>
    <hyperlink ref="AG25" r:id="rId830" xr:uid="{00000000-0004-0000-0000-00003D030000}"/>
    <hyperlink ref="AH25" r:id="rId831" xr:uid="{00000000-0004-0000-0000-00003E030000}"/>
    <hyperlink ref="AI25" r:id="rId832" xr:uid="{00000000-0004-0000-0000-00003F030000}"/>
    <hyperlink ref="AJ25" r:id="rId833" xr:uid="{00000000-0004-0000-0000-000040030000}"/>
    <hyperlink ref="AK25" r:id="rId834" xr:uid="{00000000-0004-0000-0000-000041030000}"/>
    <hyperlink ref="AL25" r:id="rId835" xr:uid="{00000000-0004-0000-0000-000042030000}"/>
    <hyperlink ref="AM25" r:id="rId836" xr:uid="{00000000-0004-0000-0000-000043030000}"/>
    <hyperlink ref="AN25" r:id="rId837" xr:uid="{00000000-0004-0000-0000-000044030000}"/>
    <hyperlink ref="AO25" r:id="rId838" xr:uid="{00000000-0004-0000-0000-000045030000}"/>
    <hyperlink ref="AP25" r:id="rId839" xr:uid="{00000000-0004-0000-0000-000046030000}"/>
    <hyperlink ref="AQ25" r:id="rId840" xr:uid="{00000000-0004-0000-0000-000047030000}"/>
    <hyperlink ref="AR25" r:id="rId841" xr:uid="{00000000-0004-0000-0000-000048030000}"/>
    <hyperlink ref="AS25" r:id="rId842" xr:uid="{00000000-0004-0000-0000-000049030000}"/>
    <hyperlink ref="AT25" r:id="rId843" xr:uid="{00000000-0004-0000-0000-00004A030000}"/>
    <hyperlink ref="AU25" r:id="rId844" xr:uid="{00000000-0004-0000-0000-00004B030000}"/>
    <hyperlink ref="AV25" r:id="rId845" xr:uid="{00000000-0004-0000-0000-00004C030000}"/>
    <hyperlink ref="D26" r:id="rId846" xr:uid="{00000000-0004-0000-0000-00004D030000}"/>
    <hyperlink ref="E26" r:id="rId847" xr:uid="{00000000-0004-0000-0000-00004E030000}"/>
    <hyperlink ref="F26" r:id="rId848" xr:uid="{00000000-0004-0000-0000-00004F030000}"/>
    <hyperlink ref="G26" r:id="rId849" xr:uid="{00000000-0004-0000-0000-000050030000}"/>
    <hyperlink ref="H26" r:id="rId850" xr:uid="{00000000-0004-0000-0000-000051030000}"/>
    <hyperlink ref="I26" r:id="rId851" xr:uid="{00000000-0004-0000-0000-000052030000}"/>
    <hyperlink ref="J26" r:id="rId852" xr:uid="{00000000-0004-0000-0000-000053030000}"/>
    <hyperlink ref="K26" r:id="rId853" xr:uid="{00000000-0004-0000-0000-000054030000}"/>
    <hyperlink ref="L26" r:id="rId854" xr:uid="{00000000-0004-0000-0000-000055030000}"/>
    <hyperlink ref="M26" r:id="rId855" xr:uid="{00000000-0004-0000-0000-000056030000}"/>
    <hyperlink ref="N26" r:id="rId856" xr:uid="{00000000-0004-0000-0000-000057030000}"/>
    <hyperlink ref="O26" r:id="rId857" xr:uid="{00000000-0004-0000-0000-000058030000}"/>
    <hyperlink ref="P26" r:id="rId858" xr:uid="{00000000-0004-0000-0000-000059030000}"/>
    <hyperlink ref="Q26" r:id="rId859" xr:uid="{00000000-0004-0000-0000-00005A030000}"/>
    <hyperlink ref="R26" r:id="rId860" xr:uid="{00000000-0004-0000-0000-00005B030000}"/>
    <hyperlink ref="S26" r:id="rId861" xr:uid="{00000000-0004-0000-0000-00005C030000}"/>
    <hyperlink ref="T26" r:id="rId862" xr:uid="{00000000-0004-0000-0000-00005D030000}"/>
    <hyperlink ref="U26" r:id="rId863" xr:uid="{00000000-0004-0000-0000-00005E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7"/>
  <sheetViews>
    <sheetView workbookViewId="0"/>
  </sheetViews>
  <sheetFormatPr defaultColWidth="14.42578125" defaultRowHeight="15.75" customHeight="1"/>
  <sheetData>
    <row r="1" spans="1:26" ht="15.75" customHeight="1">
      <c r="A1" s="2" t="s">
        <v>3</v>
      </c>
      <c r="B1" t="s">
        <v>4</v>
      </c>
      <c r="E1" s="73" t="s">
        <v>5</v>
      </c>
      <c r="F1" s="3"/>
      <c r="G1" s="2" t="s">
        <v>3</v>
      </c>
      <c r="H1" s="2" t="s">
        <v>6</v>
      </c>
      <c r="I1" s="2" t="s">
        <v>7</v>
      </c>
      <c r="J1" s="1">
        <v>0</v>
      </c>
      <c r="K1" s="1">
        <v>0</v>
      </c>
    </row>
    <row r="2" spans="1:26">
      <c r="A2" s="2" t="s">
        <v>8</v>
      </c>
      <c r="B2" t="s">
        <v>9</v>
      </c>
      <c r="E2" s="72"/>
      <c r="F2" s="4"/>
      <c r="G2" s="2" t="s">
        <v>8</v>
      </c>
      <c r="H2" s="2" t="s">
        <v>10</v>
      </c>
      <c r="I2" s="2" t="s">
        <v>11</v>
      </c>
      <c r="J2" s="1">
        <v>2</v>
      </c>
      <c r="K2" s="1">
        <v>0</v>
      </c>
      <c r="O2" s="1" t="s">
        <v>12</v>
      </c>
      <c r="Q2" s="5" t="s">
        <v>13</v>
      </c>
      <c r="R2" s="6" t="s">
        <v>14</v>
      </c>
    </row>
    <row r="3" spans="1:26" ht="15.75" customHeight="1">
      <c r="A3" s="2" t="s">
        <v>15</v>
      </c>
      <c r="B3" t="s">
        <v>16</v>
      </c>
      <c r="E3" s="72"/>
      <c r="F3" s="3"/>
      <c r="G3" s="2" t="s">
        <v>15</v>
      </c>
      <c r="H3" s="2" t="s">
        <v>17</v>
      </c>
      <c r="I3" s="2" t="s">
        <v>18</v>
      </c>
      <c r="J3" s="1">
        <v>4</v>
      </c>
      <c r="K3" s="1">
        <v>0</v>
      </c>
      <c r="O3" s="1" t="s">
        <v>19</v>
      </c>
      <c r="Q3" s="7" t="s">
        <v>20</v>
      </c>
      <c r="R3" t="s">
        <v>21</v>
      </c>
      <c r="S3" s="2" t="s">
        <v>22</v>
      </c>
      <c r="W3" s="71" t="s">
        <v>23</v>
      </c>
      <c r="X3" s="72"/>
      <c r="Y3" s="72"/>
      <c r="Z3" s="72"/>
    </row>
    <row r="4" spans="1:26" ht="15.75" customHeight="1">
      <c r="A4" s="2" t="s">
        <v>24</v>
      </c>
      <c r="B4" t="s">
        <v>25</v>
      </c>
      <c r="E4" s="8" t="s">
        <v>21</v>
      </c>
      <c r="F4" s="3"/>
      <c r="G4" s="2" t="s">
        <v>24</v>
      </c>
      <c r="H4" s="2" t="s">
        <v>26</v>
      </c>
      <c r="I4" s="2" t="s">
        <v>27</v>
      </c>
      <c r="J4" s="1">
        <v>6</v>
      </c>
      <c r="K4" s="1">
        <v>0</v>
      </c>
      <c r="O4" s="1" t="s">
        <v>29</v>
      </c>
      <c r="Q4" s="7" t="s">
        <v>4</v>
      </c>
      <c r="R4" t="s">
        <v>3</v>
      </c>
      <c r="S4" s="2" t="s">
        <v>35</v>
      </c>
      <c r="W4" s="72"/>
      <c r="X4" s="72"/>
      <c r="Y4" s="72"/>
      <c r="Z4" s="72"/>
    </row>
    <row r="5" spans="1:26" ht="15.75" customHeight="1">
      <c r="A5" s="2" t="s">
        <v>38</v>
      </c>
      <c r="B5" t="s">
        <v>40</v>
      </c>
      <c r="E5" s="8" t="s">
        <v>41</v>
      </c>
      <c r="F5" s="3"/>
      <c r="G5" s="2" t="s">
        <v>38</v>
      </c>
      <c r="H5" s="2" t="s">
        <v>46</v>
      </c>
      <c r="I5" s="2" t="s">
        <v>52</v>
      </c>
      <c r="J5" s="1">
        <v>8</v>
      </c>
      <c r="K5" s="1">
        <v>0</v>
      </c>
      <c r="O5" s="1" t="s">
        <v>57</v>
      </c>
      <c r="Q5" s="7" t="s">
        <v>62</v>
      </c>
      <c r="R5" t="s">
        <v>8</v>
      </c>
      <c r="S5" s="2" t="s">
        <v>70</v>
      </c>
      <c r="W5" s="72"/>
      <c r="X5" s="72"/>
      <c r="Y5" s="72"/>
      <c r="Z5" s="72"/>
    </row>
    <row r="6" spans="1:26" ht="15.75" customHeight="1">
      <c r="A6" s="2" t="s">
        <v>78</v>
      </c>
      <c r="B6" t="s">
        <v>86</v>
      </c>
      <c r="E6" s="8" t="s">
        <v>88</v>
      </c>
      <c r="F6" s="3"/>
      <c r="G6" s="2" t="s">
        <v>78</v>
      </c>
      <c r="H6" s="2" t="s">
        <v>97</v>
      </c>
      <c r="I6" s="2" t="s">
        <v>100</v>
      </c>
      <c r="J6" s="1">
        <v>10</v>
      </c>
      <c r="K6" s="1">
        <v>0</v>
      </c>
      <c r="O6" s="1" t="s">
        <v>63</v>
      </c>
      <c r="Q6" s="7" t="s">
        <v>111</v>
      </c>
      <c r="R6" t="s">
        <v>24</v>
      </c>
      <c r="S6" s="2" t="s">
        <v>118</v>
      </c>
      <c r="W6" s="72"/>
      <c r="X6" s="72"/>
      <c r="Y6" s="72"/>
      <c r="Z6" s="72"/>
    </row>
    <row r="7" spans="1:26" ht="15.75" customHeight="1">
      <c r="A7" s="2" t="s">
        <v>129</v>
      </c>
      <c r="B7" t="s">
        <v>138</v>
      </c>
      <c r="F7" s="3"/>
      <c r="G7" s="2" t="s">
        <v>129</v>
      </c>
      <c r="H7" s="2" t="s">
        <v>144</v>
      </c>
      <c r="I7" s="2" t="s">
        <v>154</v>
      </c>
      <c r="J7" s="1">
        <v>12</v>
      </c>
      <c r="K7" s="1">
        <v>0</v>
      </c>
      <c r="O7" s="1" t="s">
        <v>68</v>
      </c>
      <c r="Q7" s="7" t="s">
        <v>159</v>
      </c>
      <c r="R7" t="s">
        <v>15</v>
      </c>
      <c r="S7" s="2" t="s">
        <v>165</v>
      </c>
      <c r="W7" s="72"/>
      <c r="X7" s="72"/>
      <c r="Y7" s="72"/>
      <c r="Z7" s="72"/>
    </row>
    <row r="8" spans="1:26" ht="15.75" customHeight="1">
      <c r="A8" s="2" t="s">
        <v>171</v>
      </c>
      <c r="B8" t="s">
        <v>177</v>
      </c>
      <c r="F8" s="3"/>
      <c r="G8" s="2" t="s">
        <v>171</v>
      </c>
      <c r="H8" s="2" t="s">
        <v>180</v>
      </c>
      <c r="I8" s="2" t="s">
        <v>187</v>
      </c>
      <c r="J8" s="1">
        <v>14</v>
      </c>
      <c r="K8" s="1">
        <v>0</v>
      </c>
      <c r="O8" s="1" t="s">
        <v>75</v>
      </c>
      <c r="Q8" s="7" t="s">
        <v>194</v>
      </c>
      <c r="R8" t="s">
        <v>180</v>
      </c>
      <c r="S8" s="2" t="s">
        <v>201</v>
      </c>
      <c r="W8" s="72"/>
      <c r="X8" s="72"/>
      <c r="Y8" s="72"/>
      <c r="Z8" s="72"/>
    </row>
    <row r="9" spans="1:26" ht="15.75" customHeight="1">
      <c r="A9" s="2" t="s">
        <v>206</v>
      </c>
      <c r="B9" t="s">
        <v>213</v>
      </c>
      <c r="F9" s="3"/>
      <c r="G9" s="2" t="s">
        <v>206</v>
      </c>
      <c r="H9" s="2" t="s">
        <v>222</v>
      </c>
      <c r="I9" s="2" t="s">
        <v>227</v>
      </c>
      <c r="J9" s="1">
        <v>16</v>
      </c>
      <c r="K9" s="1">
        <v>0</v>
      </c>
      <c r="O9" s="1" t="s">
        <v>80</v>
      </c>
      <c r="Q9" s="7" t="s">
        <v>194</v>
      </c>
      <c r="R9" t="s">
        <v>144</v>
      </c>
      <c r="S9" s="2" t="s">
        <v>201</v>
      </c>
      <c r="W9" s="72"/>
      <c r="X9" s="72"/>
      <c r="Y9" s="72"/>
      <c r="Z9" s="72"/>
    </row>
    <row r="10" spans="1:26" ht="15.75" customHeight="1">
      <c r="A10" s="2" t="s">
        <v>253</v>
      </c>
      <c r="B10" t="s">
        <v>258</v>
      </c>
      <c r="F10" s="3"/>
      <c r="G10" s="2" t="s">
        <v>253</v>
      </c>
      <c r="H10" s="2" t="s">
        <v>263</v>
      </c>
      <c r="I10" s="2" t="s">
        <v>268</v>
      </c>
      <c r="J10" s="1">
        <v>18</v>
      </c>
      <c r="K10" s="1">
        <v>0</v>
      </c>
      <c r="O10" s="1" t="s">
        <v>84</v>
      </c>
      <c r="Q10" s="7" t="s">
        <v>271</v>
      </c>
      <c r="R10" t="s">
        <v>38</v>
      </c>
      <c r="S10" s="2" t="s">
        <v>275</v>
      </c>
      <c r="W10" s="72"/>
      <c r="X10" s="72"/>
      <c r="Y10" s="72"/>
      <c r="Z10" s="72"/>
    </row>
    <row r="11" spans="1:26" ht="15.75" customHeight="1">
      <c r="A11" s="2" t="s">
        <v>285</v>
      </c>
      <c r="B11" t="s">
        <v>288</v>
      </c>
      <c r="F11" s="3"/>
      <c r="G11" s="2" t="s">
        <v>285</v>
      </c>
      <c r="H11" s="2" t="s">
        <v>295</v>
      </c>
      <c r="I11" s="2" t="s">
        <v>300</v>
      </c>
      <c r="J11" s="1">
        <v>20</v>
      </c>
      <c r="K11" s="1">
        <v>0</v>
      </c>
      <c r="O11" s="1" t="s">
        <v>91</v>
      </c>
      <c r="Q11" s="7" t="s">
        <v>207</v>
      </c>
      <c r="R11" t="s">
        <v>129</v>
      </c>
      <c r="S11" s="2" t="s">
        <v>346</v>
      </c>
      <c r="W11" s="72"/>
      <c r="X11" s="72"/>
      <c r="Y11" s="72"/>
      <c r="Z11" s="72"/>
    </row>
    <row r="12" spans="1:26" ht="15.75" customHeight="1">
      <c r="A12" s="2" t="s">
        <v>355</v>
      </c>
      <c r="B12" t="s">
        <v>361</v>
      </c>
      <c r="F12" s="3"/>
      <c r="G12" s="2" t="s">
        <v>355</v>
      </c>
      <c r="H12" s="2" t="s">
        <v>380</v>
      </c>
      <c r="I12" s="2" t="s">
        <v>391</v>
      </c>
      <c r="J12" s="1">
        <v>22</v>
      </c>
      <c r="K12" s="1">
        <v>0</v>
      </c>
      <c r="O12" s="1" t="s">
        <v>95</v>
      </c>
      <c r="Q12" s="7" t="s">
        <v>423</v>
      </c>
      <c r="R12" t="s">
        <v>78</v>
      </c>
      <c r="S12" s="2" t="s">
        <v>466</v>
      </c>
      <c r="W12" s="72"/>
      <c r="X12" s="72"/>
      <c r="Y12" s="72"/>
      <c r="Z12" s="72"/>
    </row>
    <row r="13" spans="1:26" ht="15.75" customHeight="1">
      <c r="A13" s="2" t="s">
        <v>491</v>
      </c>
      <c r="B13" t="s">
        <v>493</v>
      </c>
      <c r="F13" s="3"/>
      <c r="G13" s="2" t="s">
        <v>491</v>
      </c>
      <c r="H13" s="2" t="s">
        <v>495</v>
      </c>
      <c r="I13" s="2" t="s">
        <v>496</v>
      </c>
      <c r="J13" s="1">
        <v>24</v>
      </c>
      <c r="K13" s="1">
        <v>0</v>
      </c>
      <c r="O13" s="1" t="s">
        <v>103</v>
      </c>
      <c r="Q13" s="7" t="s">
        <v>497</v>
      </c>
      <c r="R13" t="s">
        <v>171</v>
      </c>
      <c r="S13" s="2" t="s">
        <v>499</v>
      </c>
      <c r="W13" s="72"/>
      <c r="X13" s="72"/>
      <c r="Y13" s="72"/>
      <c r="Z13" s="72"/>
    </row>
    <row r="14" spans="1:26" ht="15.75" customHeight="1">
      <c r="A14" s="2" t="s">
        <v>500</v>
      </c>
      <c r="B14" t="s">
        <v>501</v>
      </c>
      <c r="F14" s="3"/>
      <c r="G14" s="2" t="s">
        <v>500</v>
      </c>
      <c r="H14" s="2" t="s">
        <v>502</v>
      </c>
      <c r="I14" s="2" t="s">
        <v>503</v>
      </c>
      <c r="J14" s="1">
        <v>26</v>
      </c>
      <c r="K14" s="1">
        <v>0</v>
      </c>
      <c r="O14" s="1" t="s">
        <v>109</v>
      </c>
      <c r="Q14" s="7" t="s">
        <v>71</v>
      </c>
      <c r="R14" t="s">
        <v>206</v>
      </c>
      <c r="S14" s="2" t="s">
        <v>588</v>
      </c>
      <c r="W14" s="72"/>
      <c r="X14" s="72"/>
      <c r="Y14" s="72"/>
      <c r="Z14" s="72"/>
    </row>
    <row r="15" spans="1:26" ht="15.75" customHeight="1">
      <c r="A15" s="2" t="s">
        <v>516</v>
      </c>
      <c r="B15" t="s">
        <v>593</v>
      </c>
      <c r="F15" s="3"/>
      <c r="G15" s="2" t="s">
        <v>516</v>
      </c>
      <c r="H15" s="2" t="s">
        <v>589</v>
      </c>
      <c r="I15" s="2" t="s">
        <v>599</v>
      </c>
      <c r="J15" s="1">
        <v>28</v>
      </c>
      <c r="K15" s="1">
        <v>0</v>
      </c>
      <c r="O15" s="1" t="s">
        <v>115</v>
      </c>
      <c r="Q15" s="7" t="s">
        <v>509</v>
      </c>
      <c r="R15" t="s">
        <v>253</v>
      </c>
      <c r="S15" s="2" t="s">
        <v>606</v>
      </c>
      <c r="W15" s="72"/>
      <c r="X15" s="72"/>
      <c r="Y15" s="72"/>
      <c r="Z15" s="72"/>
    </row>
    <row r="16" spans="1:26" ht="15.75" customHeight="1">
      <c r="A16" s="2" t="s">
        <v>518</v>
      </c>
      <c r="B16" t="s">
        <v>612</v>
      </c>
      <c r="F16" s="3"/>
      <c r="G16" s="2" t="s">
        <v>518</v>
      </c>
      <c r="H16" s="2" t="s">
        <v>580</v>
      </c>
      <c r="I16" s="2" t="s">
        <v>621</v>
      </c>
      <c r="J16" s="1">
        <v>30</v>
      </c>
      <c r="K16" s="1">
        <v>0</v>
      </c>
      <c r="O16" s="1" t="s">
        <v>121</v>
      </c>
      <c r="Q16" s="7" t="s">
        <v>510</v>
      </c>
      <c r="R16" t="s">
        <v>285</v>
      </c>
      <c r="S16" s="2" t="s">
        <v>629</v>
      </c>
      <c r="W16" s="72"/>
      <c r="X16" s="72"/>
      <c r="Y16" s="72"/>
      <c r="Z16" s="72"/>
    </row>
    <row r="17" spans="1:26" ht="15.75" customHeight="1">
      <c r="A17" s="2" t="s">
        <v>520</v>
      </c>
      <c r="B17" t="s">
        <v>637</v>
      </c>
      <c r="F17" s="3"/>
      <c r="G17" s="2" t="s">
        <v>520</v>
      </c>
      <c r="H17" s="2" t="s">
        <v>592</v>
      </c>
      <c r="I17" s="2" t="s">
        <v>643</v>
      </c>
      <c r="J17" s="1">
        <v>32</v>
      </c>
      <c r="K17" s="1">
        <v>0</v>
      </c>
      <c r="O17" s="1" t="s">
        <v>126</v>
      </c>
      <c r="Q17" s="7" t="s">
        <v>512</v>
      </c>
      <c r="R17" t="s">
        <v>355</v>
      </c>
      <c r="S17" s="2" t="s">
        <v>648</v>
      </c>
      <c r="W17" s="72"/>
      <c r="X17" s="72"/>
      <c r="Y17" s="72"/>
      <c r="Z17" s="72"/>
    </row>
    <row r="18" spans="1:26" ht="15.75" customHeight="1">
      <c r="A18" s="2" t="s">
        <v>525</v>
      </c>
      <c r="B18" t="s">
        <v>652</v>
      </c>
      <c r="F18" s="3"/>
      <c r="G18" s="2" t="s">
        <v>525</v>
      </c>
      <c r="H18" s="2" t="s">
        <v>596</v>
      </c>
      <c r="I18" s="2" t="s">
        <v>656</v>
      </c>
      <c r="J18" s="1">
        <v>34</v>
      </c>
      <c r="K18" s="1">
        <v>0</v>
      </c>
      <c r="O18" s="1" t="s">
        <v>132</v>
      </c>
      <c r="Q18" s="7" t="s">
        <v>514</v>
      </c>
      <c r="R18" t="s">
        <v>491</v>
      </c>
      <c r="S18" s="2" t="s">
        <v>662</v>
      </c>
      <c r="W18" s="72"/>
      <c r="X18" s="72"/>
      <c r="Y18" s="72"/>
      <c r="Z18" s="72"/>
    </row>
    <row r="19" spans="1:26" ht="15.75" customHeight="1">
      <c r="A19" s="2" t="s">
        <v>527</v>
      </c>
      <c r="B19" t="s">
        <v>667</v>
      </c>
      <c r="F19" s="3"/>
      <c r="G19" s="2" t="s">
        <v>527</v>
      </c>
      <c r="H19" s="2" t="s">
        <v>600</v>
      </c>
      <c r="I19" s="2" t="s">
        <v>674</v>
      </c>
      <c r="J19" s="1">
        <v>36</v>
      </c>
      <c r="K19" s="1">
        <v>0</v>
      </c>
      <c r="O19" s="1" t="s">
        <v>136</v>
      </c>
      <c r="Q19" s="7" t="s">
        <v>515</v>
      </c>
      <c r="R19" t="s">
        <v>516</v>
      </c>
      <c r="S19" s="2" t="s">
        <v>683</v>
      </c>
      <c r="W19" s="72"/>
      <c r="X19" s="72"/>
      <c r="Y19" s="72"/>
      <c r="Z19" s="72"/>
    </row>
    <row r="20" spans="1:26" ht="15.75" customHeight="1">
      <c r="A20" s="2" t="s">
        <v>530</v>
      </c>
      <c r="B20" t="s">
        <v>687</v>
      </c>
      <c r="F20" s="3"/>
      <c r="G20" s="2" t="s">
        <v>530</v>
      </c>
      <c r="H20" s="2" t="s">
        <v>682</v>
      </c>
      <c r="I20" s="2" t="s">
        <v>676</v>
      </c>
      <c r="J20" s="1">
        <v>38</v>
      </c>
      <c r="K20" s="1">
        <v>0</v>
      </c>
      <c r="O20" s="1" t="s">
        <v>142</v>
      </c>
      <c r="Q20" s="7" t="s">
        <v>517</v>
      </c>
      <c r="R20" t="s">
        <v>518</v>
      </c>
      <c r="S20" s="2" t="s">
        <v>701</v>
      </c>
      <c r="W20" s="72"/>
      <c r="X20" s="72"/>
      <c r="Y20" s="72"/>
      <c r="Z20" s="72"/>
    </row>
    <row r="21" spans="1:26" ht="15.75" customHeight="1">
      <c r="A21" s="2" t="s">
        <v>535</v>
      </c>
      <c r="B21" t="s">
        <v>709</v>
      </c>
      <c r="F21" s="3"/>
      <c r="G21" s="2" t="s">
        <v>535</v>
      </c>
      <c r="H21" s="2" t="s">
        <v>602</v>
      </c>
      <c r="I21" s="2" t="s">
        <v>679</v>
      </c>
      <c r="J21" s="1">
        <v>40</v>
      </c>
      <c r="K21" s="1">
        <v>0</v>
      </c>
      <c r="O21" s="1" t="s">
        <v>148</v>
      </c>
      <c r="Q21" s="7" t="s">
        <v>519</v>
      </c>
      <c r="R21" t="s">
        <v>520</v>
      </c>
      <c r="S21" s="2" t="s">
        <v>720</v>
      </c>
      <c r="W21" s="72"/>
      <c r="X21" s="72"/>
      <c r="Y21" s="72"/>
      <c r="Z21" s="72"/>
    </row>
    <row r="22" spans="1:26" ht="15.75" customHeight="1">
      <c r="A22" s="2" t="s">
        <v>532</v>
      </c>
      <c r="B22" t="s">
        <v>722</v>
      </c>
      <c r="F22" s="3"/>
      <c r="G22" s="2" t="s">
        <v>532</v>
      </c>
      <c r="H22" s="2" t="s">
        <v>604</v>
      </c>
      <c r="I22" s="2" t="s">
        <v>671</v>
      </c>
      <c r="J22" s="1">
        <v>42</v>
      </c>
      <c r="K22" s="1">
        <v>0</v>
      </c>
      <c r="O22" s="1" t="s">
        <v>151</v>
      </c>
      <c r="Q22" s="7" t="s">
        <v>521</v>
      </c>
      <c r="R22" t="s">
        <v>187</v>
      </c>
      <c r="S22" s="2" t="s">
        <v>723</v>
      </c>
      <c r="W22" s="72"/>
      <c r="X22" s="72"/>
      <c r="Y22" s="72"/>
      <c r="Z22" s="72"/>
    </row>
    <row r="23" spans="1:26" ht="15">
      <c r="A23" s="2" t="s">
        <v>558</v>
      </c>
      <c r="B23" t="s">
        <v>724</v>
      </c>
      <c r="F23" s="3"/>
      <c r="G23" s="2" t="s">
        <v>558</v>
      </c>
      <c r="H23" s="2" t="s">
        <v>607</v>
      </c>
      <c r="I23" s="2" t="s">
        <v>688</v>
      </c>
      <c r="J23" s="1">
        <v>44</v>
      </c>
      <c r="K23" s="1">
        <v>0</v>
      </c>
      <c r="O23" s="1" t="s">
        <v>157</v>
      </c>
      <c r="Q23" s="7" t="s">
        <v>523</v>
      </c>
      <c r="R23" t="s">
        <v>500</v>
      </c>
      <c r="S23" s="2" t="s">
        <v>725</v>
      </c>
      <c r="W23" s="72"/>
      <c r="X23" s="72"/>
      <c r="Y23" s="72"/>
      <c r="Z23" s="72"/>
    </row>
    <row r="24" spans="1:26" ht="15">
      <c r="A24" s="2" t="s">
        <v>538</v>
      </c>
      <c r="B24" t="s">
        <v>726</v>
      </c>
      <c r="F24" s="3"/>
      <c r="G24" s="2" t="s">
        <v>538</v>
      </c>
      <c r="H24" s="2" t="s">
        <v>610</v>
      </c>
      <c r="I24" s="2" t="s">
        <v>691</v>
      </c>
      <c r="J24" s="1">
        <v>46</v>
      </c>
      <c r="K24" s="1">
        <v>0</v>
      </c>
      <c r="O24" s="1" t="s">
        <v>162</v>
      </c>
      <c r="Q24" s="7" t="s">
        <v>524</v>
      </c>
      <c r="R24" t="s">
        <v>525</v>
      </c>
      <c r="S24" s="2" t="s">
        <v>727</v>
      </c>
      <c r="W24" s="72"/>
      <c r="X24" s="72"/>
      <c r="Y24" s="72"/>
      <c r="Z24" s="72"/>
    </row>
    <row r="25" spans="1:26" ht="15">
      <c r="A25" s="2" t="s">
        <v>541</v>
      </c>
      <c r="B25" t="s">
        <v>728</v>
      </c>
      <c r="F25" s="3"/>
      <c r="G25" s="2" t="s">
        <v>541</v>
      </c>
      <c r="H25" s="2" t="s">
        <v>618</v>
      </c>
      <c r="I25" s="2" t="s">
        <v>694</v>
      </c>
      <c r="J25" s="1">
        <v>48</v>
      </c>
      <c r="K25" s="1">
        <v>0</v>
      </c>
      <c r="O25" s="1" t="s">
        <v>169</v>
      </c>
      <c r="Q25" s="7" t="s">
        <v>526</v>
      </c>
      <c r="R25" t="s">
        <v>527</v>
      </c>
      <c r="S25" s="2" t="s">
        <v>729</v>
      </c>
      <c r="W25" s="72"/>
      <c r="X25" s="72"/>
      <c r="Y25" s="72"/>
      <c r="Z25" s="72"/>
    </row>
    <row r="26" spans="1:26" ht="15">
      <c r="A26" s="2" t="s">
        <v>544</v>
      </c>
      <c r="B26" t="s">
        <v>730</v>
      </c>
      <c r="F26" s="3"/>
      <c r="G26" s="2" t="s">
        <v>544</v>
      </c>
      <c r="H26" s="2" t="s">
        <v>613</v>
      </c>
      <c r="I26" s="2" t="s">
        <v>697</v>
      </c>
      <c r="J26" s="1">
        <v>50</v>
      </c>
      <c r="K26" s="1">
        <v>0</v>
      </c>
      <c r="O26" s="1" t="s">
        <v>175</v>
      </c>
      <c r="Q26" s="7" t="s">
        <v>528</v>
      </c>
      <c r="R26" t="s">
        <v>530</v>
      </c>
      <c r="S26" s="2" t="s">
        <v>734</v>
      </c>
      <c r="W26" s="72"/>
      <c r="X26" s="72"/>
      <c r="Y26" s="72"/>
      <c r="Z26" s="72"/>
    </row>
    <row r="27" spans="1:26" ht="15">
      <c r="A27" s="2" t="s">
        <v>549</v>
      </c>
      <c r="B27" t="s">
        <v>737</v>
      </c>
      <c r="F27" s="3"/>
      <c r="G27" s="2" t="s">
        <v>549</v>
      </c>
      <c r="H27" s="2" t="s">
        <v>622</v>
      </c>
      <c r="I27" s="2" t="s">
        <v>699</v>
      </c>
      <c r="J27" s="1">
        <v>52</v>
      </c>
      <c r="K27" s="1">
        <v>0</v>
      </c>
      <c r="O27" s="1" t="s">
        <v>182</v>
      </c>
      <c r="Q27" s="7" t="s">
        <v>531</v>
      </c>
      <c r="R27" t="s">
        <v>532</v>
      </c>
      <c r="S27" s="2" t="s">
        <v>743</v>
      </c>
      <c r="W27" s="72"/>
      <c r="X27" s="72"/>
      <c r="Y27" s="72"/>
      <c r="Z27" s="72"/>
    </row>
    <row r="28" spans="1:26" ht="15">
      <c r="A28" s="2" t="s">
        <v>552</v>
      </c>
      <c r="B28" t="s">
        <v>748</v>
      </c>
      <c r="F28" s="3"/>
      <c r="G28" s="2" t="s">
        <v>552</v>
      </c>
      <c r="H28" s="2" t="s">
        <v>630</v>
      </c>
      <c r="I28" s="2" t="s">
        <v>703</v>
      </c>
      <c r="J28" s="1">
        <v>54</v>
      </c>
      <c r="K28" s="1">
        <v>0</v>
      </c>
      <c r="O28" s="1" t="s">
        <v>186</v>
      </c>
      <c r="Q28" s="7" t="s">
        <v>534</v>
      </c>
      <c r="R28" t="s">
        <v>535</v>
      </c>
      <c r="S28" s="2" t="s">
        <v>754</v>
      </c>
      <c r="W28" s="72"/>
      <c r="X28" s="72"/>
      <c r="Y28" s="72"/>
      <c r="Z28" s="72"/>
    </row>
    <row r="29" spans="1:26" ht="15">
      <c r="A29" s="2" t="s">
        <v>555</v>
      </c>
      <c r="B29" t="s">
        <v>758</v>
      </c>
      <c r="F29" s="3"/>
      <c r="G29" s="2" t="s">
        <v>555</v>
      </c>
      <c r="H29" s="2" t="s">
        <v>633</v>
      </c>
      <c r="I29" s="2" t="s">
        <v>705</v>
      </c>
      <c r="J29" s="1">
        <v>56</v>
      </c>
      <c r="K29" s="1">
        <v>0</v>
      </c>
      <c r="O29" s="1" t="s">
        <v>192</v>
      </c>
      <c r="Q29" s="7" t="s">
        <v>537</v>
      </c>
      <c r="R29" t="s">
        <v>538</v>
      </c>
      <c r="S29" s="2" t="s">
        <v>764</v>
      </c>
      <c r="W29" s="72"/>
      <c r="X29" s="72"/>
      <c r="Y29" s="72"/>
      <c r="Z29" s="72"/>
    </row>
    <row r="30" spans="1:26" ht="15">
      <c r="A30" s="2" t="s">
        <v>547</v>
      </c>
      <c r="B30" t="s">
        <v>768</v>
      </c>
      <c r="F30" s="3"/>
      <c r="G30" s="2" t="s">
        <v>547</v>
      </c>
      <c r="H30" s="2" t="s">
        <v>627</v>
      </c>
      <c r="I30" s="2" t="s">
        <v>710</v>
      </c>
      <c r="J30" s="1">
        <v>58</v>
      </c>
      <c r="K30" s="1">
        <v>0</v>
      </c>
      <c r="O30" s="1" t="s">
        <v>198</v>
      </c>
      <c r="Q30" s="7" t="s">
        <v>539</v>
      </c>
      <c r="R30" t="s">
        <v>541</v>
      </c>
      <c r="S30" s="2" t="s">
        <v>775</v>
      </c>
      <c r="W30" s="72"/>
      <c r="X30" s="72"/>
      <c r="Y30" s="72"/>
      <c r="Z30" s="72"/>
    </row>
    <row r="31" spans="1:26" ht="15">
      <c r="A31" s="2" t="s">
        <v>561</v>
      </c>
      <c r="B31" t="s">
        <v>778</v>
      </c>
      <c r="F31" s="3"/>
      <c r="G31" s="2" t="s">
        <v>561</v>
      </c>
      <c r="H31" s="2" t="s">
        <v>624</v>
      </c>
      <c r="I31" s="2" t="s">
        <v>707</v>
      </c>
      <c r="J31" s="1">
        <v>0</v>
      </c>
      <c r="K31" s="1">
        <v>1</v>
      </c>
      <c r="O31" s="1" t="s">
        <v>204</v>
      </c>
      <c r="Q31" s="7" t="s">
        <v>543</v>
      </c>
      <c r="R31" t="s">
        <v>544</v>
      </c>
      <c r="S31" s="2" t="s">
        <v>785</v>
      </c>
      <c r="W31" s="72"/>
      <c r="X31" s="72"/>
      <c r="Y31" s="72"/>
      <c r="Z31" s="72"/>
    </row>
    <row r="32" spans="1:26" ht="15">
      <c r="A32" s="2" t="s">
        <v>565</v>
      </c>
      <c r="B32" t="s">
        <v>53</v>
      </c>
      <c r="F32" s="3"/>
      <c r="G32" s="2" t="s">
        <v>565</v>
      </c>
      <c r="H32" s="2" t="s">
        <v>615</v>
      </c>
      <c r="I32" s="2" t="s">
        <v>713</v>
      </c>
      <c r="J32" s="1">
        <v>2</v>
      </c>
      <c r="K32" s="1">
        <v>1</v>
      </c>
      <c r="O32" s="1" t="s">
        <v>210</v>
      </c>
      <c r="Q32" s="7" t="s">
        <v>545</v>
      </c>
      <c r="R32" t="s">
        <v>547</v>
      </c>
      <c r="S32" s="2" t="s">
        <v>794</v>
      </c>
      <c r="W32" s="72"/>
      <c r="X32" s="72"/>
      <c r="Y32" s="72"/>
      <c r="Z32" s="72"/>
    </row>
    <row r="33" spans="1:26" ht="15">
      <c r="A33" s="2" t="s">
        <v>564</v>
      </c>
      <c r="B33" t="s">
        <v>797</v>
      </c>
      <c r="F33" s="3"/>
      <c r="G33" s="2" t="s">
        <v>564</v>
      </c>
      <c r="H33" s="2" t="s">
        <v>635</v>
      </c>
      <c r="I33" s="2" t="s">
        <v>715</v>
      </c>
      <c r="J33" s="1">
        <v>4</v>
      </c>
      <c r="K33" s="1">
        <v>1</v>
      </c>
      <c r="O33" s="1" t="s">
        <v>216</v>
      </c>
      <c r="Q33" s="7" t="s">
        <v>548</v>
      </c>
      <c r="R33" t="s">
        <v>549</v>
      </c>
      <c r="S33" s="2" t="s">
        <v>803</v>
      </c>
      <c r="W33" s="72"/>
      <c r="X33" s="72"/>
      <c r="Y33" s="72"/>
      <c r="Z33" s="72"/>
    </row>
    <row r="34" spans="1:26" ht="15">
      <c r="A34" s="2" t="s">
        <v>568</v>
      </c>
      <c r="B34" t="s">
        <v>806</v>
      </c>
      <c r="F34" s="3"/>
      <c r="G34" s="2" t="s">
        <v>568</v>
      </c>
      <c r="H34" s="2" t="s">
        <v>638</v>
      </c>
      <c r="I34" s="2" t="s">
        <v>718</v>
      </c>
      <c r="J34" s="1">
        <v>6</v>
      </c>
      <c r="K34" s="1">
        <v>1</v>
      </c>
      <c r="O34" s="1" t="s">
        <v>220</v>
      </c>
      <c r="Q34" s="7" t="s">
        <v>551</v>
      </c>
      <c r="R34" t="s">
        <v>552</v>
      </c>
      <c r="S34" s="2" t="s">
        <v>811</v>
      </c>
      <c r="W34" s="72"/>
      <c r="X34" s="72"/>
      <c r="Y34" s="72"/>
      <c r="Z34" s="72"/>
    </row>
    <row r="35" spans="1:26" ht="15">
      <c r="A35" s="2" t="s">
        <v>6</v>
      </c>
      <c r="B35" t="s">
        <v>814</v>
      </c>
      <c r="F35" s="3"/>
      <c r="O35" s="1" t="s">
        <v>225</v>
      </c>
      <c r="Q35" s="7" t="s">
        <v>554</v>
      </c>
      <c r="R35" t="s">
        <v>555</v>
      </c>
      <c r="S35" s="2" t="s">
        <v>816</v>
      </c>
      <c r="W35" s="72"/>
      <c r="X35" s="72"/>
      <c r="Y35" s="72"/>
      <c r="Z35" s="72"/>
    </row>
    <row r="36" spans="1:26" ht="15">
      <c r="A36" s="2" t="s">
        <v>10</v>
      </c>
      <c r="B36" t="s">
        <v>820</v>
      </c>
      <c r="F36" s="3"/>
      <c r="O36" s="1" t="s">
        <v>231</v>
      </c>
      <c r="Q36" s="7" t="s">
        <v>557</v>
      </c>
      <c r="R36" t="s">
        <v>558</v>
      </c>
      <c r="S36" s="2" t="s">
        <v>822</v>
      </c>
      <c r="W36" s="72"/>
      <c r="X36" s="72"/>
      <c r="Y36" s="72"/>
      <c r="Z36" s="72"/>
    </row>
    <row r="37" spans="1:26" ht="15">
      <c r="A37" s="2" t="s">
        <v>17</v>
      </c>
      <c r="B37" t="s">
        <v>825</v>
      </c>
      <c r="F37" s="3"/>
      <c r="O37" s="1" t="s">
        <v>235</v>
      </c>
      <c r="Q37" s="7" t="s">
        <v>560</v>
      </c>
      <c r="R37" t="s">
        <v>561</v>
      </c>
      <c r="S37" s="2" t="s">
        <v>827</v>
      </c>
      <c r="W37" s="72"/>
      <c r="X37" s="72"/>
      <c r="Y37" s="72"/>
      <c r="Z37" s="72"/>
    </row>
    <row r="38" spans="1:26" ht="15">
      <c r="A38" s="2" t="s">
        <v>26</v>
      </c>
      <c r="B38" t="s">
        <v>828</v>
      </c>
      <c r="F38" s="3"/>
      <c r="O38" s="1" t="s">
        <v>241</v>
      </c>
      <c r="Q38" s="7" t="s">
        <v>562</v>
      </c>
      <c r="R38" t="s">
        <v>564</v>
      </c>
      <c r="S38" s="2" t="s">
        <v>830</v>
      </c>
      <c r="W38" s="72"/>
      <c r="X38" s="72"/>
      <c r="Y38" s="72"/>
      <c r="Z38" s="72"/>
    </row>
    <row r="39" spans="1:26" ht="15">
      <c r="A39" s="2" t="s">
        <v>46</v>
      </c>
      <c r="B39" t="s">
        <v>828</v>
      </c>
      <c r="F39" s="3"/>
      <c r="O39" s="1" t="s">
        <v>245</v>
      </c>
      <c r="Q39" s="7" t="s">
        <v>53</v>
      </c>
      <c r="R39" t="s">
        <v>565</v>
      </c>
      <c r="S39" s="2" t="s">
        <v>832</v>
      </c>
      <c r="W39" s="72"/>
      <c r="X39" s="72"/>
      <c r="Y39" s="72"/>
      <c r="Z39" s="72"/>
    </row>
    <row r="40" spans="1:26" ht="15">
      <c r="A40" s="2" t="s">
        <v>97</v>
      </c>
      <c r="B40" t="s">
        <v>834</v>
      </c>
      <c r="F40" s="3"/>
      <c r="O40" s="1" t="s">
        <v>251</v>
      </c>
      <c r="Q40" s="7" t="s">
        <v>566</v>
      </c>
      <c r="R40" t="s">
        <v>568</v>
      </c>
      <c r="S40" s="2" t="s">
        <v>836</v>
      </c>
      <c r="W40" s="72"/>
      <c r="X40" s="72"/>
      <c r="Y40" s="72"/>
      <c r="Z40" s="72"/>
    </row>
    <row r="41" spans="1:26" ht="15">
      <c r="A41" s="2" t="s">
        <v>144</v>
      </c>
      <c r="B41" t="s">
        <v>838</v>
      </c>
      <c r="F41" s="3"/>
      <c r="O41" s="1" t="s">
        <v>256</v>
      </c>
      <c r="Q41" s="7" t="s">
        <v>569</v>
      </c>
      <c r="R41" t="s">
        <v>10</v>
      </c>
      <c r="S41" s="2" t="s">
        <v>840</v>
      </c>
      <c r="W41" s="72"/>
      <c r="X41" s="72"/>
      <c r="Y41" s="72"/>
      <c r="Z41" s="72"/>
    </row>
    <row r="42" spans="1:26" ht="15">
      <c r="A42" s="2" t="s">
        <v>180</v>
      </c>
      <c r="B42" t="s">
        <v>843</v>
      </c>
      <c r="F42" s="3"/>
      <c r="O42" s="1" t="s">
        <v>260</v>
      </c>
      <c r="Q42" s="7" t="s">
        <v>570</v>
      </c>
      <c r="R42" t="s">
        <v>6</v>
      </c>
      <c r="S42" s="2" t="s">
        <v>845</v>
      </c>
      <c r="W42" s="72"/>
      <c r="X42" s="72"/>
      <c r="Y42" s="72"/>
      <c r="Z42" s="72"/>
    </row>
    <row r="43" spans="1:26" ht="15">
      <c r="A43" s="2" t="s">
        <v>222</v>
      </c>
      <c r="B43" t="s">
        <v>849</v>
      </c>
      <c r="F43" s="3"/>
      <c r="O43" s="1" t="s">
        <v>266</v>
      </c>
      <c r="Q43" s="7" t="s">
        <v>571</v>
      </c>
      <c r="R43" t="s">
        <v>17</v>
      </c>
      <c r="S43" s="2" t="s">
        <v>851</v>
      </c>
    </row>
    <row r="44" spans="1:26" ht="15">
      <c r="A44" s="2" t="s">
        <v>263</v>
      </c>
      <c r="B44" t="s">
        <v>854</v>
      </c>
      <c r="F44" s="3"/>
      <c r="O44" s="1" t="s">
        <v>273</v>
      </c>
      <c r="Q44" s="7" t="s">
        <v>572</v>
      </c>
      <c r="R44" t="s">
        <v>26</v>
      </c>
      <c r="S44" s="2" t="s">
        <v>857</v>
      </c>
    </row>
    <row r="45" spans="1:26" ht="15">
      <c r="A45" s="2" t="s">
        <v>295</v>
      </c>
      <c r="B45" t="s">
        <v>860</v>
      </c>
      <c r="F45" s="3"/>
      <c r="O45" s="1" t="s">
        <v>280</v>
      </c>
      <c r="Q45" s="7" t="s">
        <v>572</v>
      </c>
      <c r="R45" t="s">
        <v>46</v>
      </c>
      <c r="S45" s="2" t="s">
        <v>857</v>
      </c>
    </row>
    <row r="46" spans="1:26" ht="15">
      <c r="A46" s="2" t="s">
        <v>380</v>
      </c>
      <c r="B46" t="s">
        <v>881</v>
      </c>
      <c r="F46" s="3"/>
      <c r="O46" s="1" t="s">
        <v>286</v>
      </c>
      <c r="Q46" s="7" t="s">
        <v>574</v>
      </c>
      <c r="R46" t="s">
        <v>97</v>
      </c>
      <c r="S46" s="2" t="s">
        <v>883</v>
      </c>
    </row>
    <row r="47" spans="1:26" ht="15">
      <c r="A47" s="2" t="s">
        <v>495</v>
      </c>
      <c r="B47" t="s">
        <v>887</v>
      </c>
      <c r="F47" s="3"/>
      <c r="O47" s="1" t="s">
        <v>292</v>
      </c>
      <c r="Q47" s="7" t="s">
        <v>576</v>
      </c>
      <c r="R47" t="s">
        <v>222</v>
      </c>
      <c r="S47" s="2" t="s">
        <v>889</v>
      </c>
    </row>
    <row r="48" spans="1:26" ht="15">
      <c r="A48" s="2" t="s">
        <v>502</v>
      </c>
      <c r="B48" t="s">
        <v>893</v>
      </c>
      <c r="F48" s="3"/>
      <c r="O48" s="1" t="s">
        <v>298</v>
      </c>
      <c r="Q48" s="7" t="s">
        <v>577</v>
      </c>
      <c r="R48" t="s">
        <v>263</v>
      </c>
      <c r="S48" s="2" t="s">
        <v>896</v>
      </c>
    </row>
    <row r="49" spans="1:19" ht="14.25">
      <c r="A49" s="2" t="s">
        <v>589</v>
      </c>
      <c r="B49" t="s">
        <v>898</v>
      </c>
      <c r="O49" s="1" t="s">
        <v>303</v>
      </c>
      <c r="Q49" s="7" t="s">
        <v>579</v>
      </c>
      <c r="R49" t="s">
        <v>580</v>
      </c>
      <c r="S49" s="2" t="s">
        <v>900</v>
      </c>
    </row>
    <row r="50" spans="1:19" ht="15">
      <c r="A50" s="2" t="s">
        <v>580</v>
      </c>
      <c r="B50" t="s">
        <v>904</v>
      </c>
      <c r="F50" s="3"/>
      <c r="Q50" s="7" t="s">
        <v>582</v>
      </c>
      <c r="R50" t="s">
        <v>295</v>
      </c>
      <c r="S50" s="2" t="s">
        <v>906</v>
      </c>
    </row>
    <row r="51" spans="1:19" ht="15">
      <c r="A51" s="2" t="s">
        <v>592</v>
      </c>
      <c r="B51" t="s">
        <v>909</v>
      </c>
      <c r="F51" s="3"/>
      <c r="Q51" s="7" t="s">
        <v>583</v>
      </c>
      <c r="R51" t="s">
        <v>380</v>
      </c>
      <c r="S51" s="2" t="s">
        <v>913</v>
      </c>
    </row>
    <row r="52" spans="1:19" ht="15">
      <c r="A52" s="2" t="s">
        <v>596</v>
      </c>
      <c r="B52" t="s">
        <v>916</v>
      </c>
      <c r="F52" s="3"/>
      <c r="Q52" s="7" t="s">
        <v>584</v>
      </c>
      <c r="R52" t="s">
        <v>495</v>
      </c>
      <c r="S52" s="2" t="s">
        <v>918</v>
      </c>
    </row>
    <row r="53" spans="1:19" ht="15">
      <c r="A53" s="2" t="s">
        <v>600</v>
      </c>
      <c r="B53" t="s">
        <v>922</v>
      </c>
      <c r="F53" s="3"/>
      <c r="Q53" s="7" t="s">
        <v>586</v>
      </c>
      <c r="R53" t="s">
        <v>502</v>
      </c>
      <c r="S53" s="2" t="s">
        <v>924</v>
      </c>
    </row>
    <row r="54" spans="1:19" ht="15">
      <c r="A54" s="2" t="s">
        <v>682</v>
      </c>
      <c r="B54" t="s">
        <v>927</v>
      </c>
      <c r="F54" s="3"/>
      <c r="Q54" s="7" t="s">
        <v>587</v>
      </c>
      <c r="R54" t="s">
        <v>589</v>
      </c>
      <c r="S54" s="2" t="s">
        <v>929</v>
      </c>
    </row>
    <row r="55" spans="1:19" ht="15">
      <c r="A55" s="2" t="s">
        <v>602</v>
      </c>
      <c r="B55" t="s">
        <v>934</v>
      </c>
      <c r="F55" s="3"/>
      <c r="Q55" s="7" t="s">
        <v>591</v>
      </c>
      <c r="R55" t="s">
        <v>592</v>
      </c>
      <c r="S55" s="2" t="s">
        <v>936</v>
      </c>
    </row>
    <row r="56" spans="1:19" ht="15">
      <c r="A56" s="2" t="s">
        <v>604</v>
      </c>
      <c r="B56" t="s">
        <v>940</v>
      </c>
      <c r="F56" s="3"/>
      <c r="Q56" s="7" t="s">
        <v>594</v>
      </c>
      <c r="R56" t="s">
        <v>596</v>
      </c>
      <c r="S56" s="2" t="s">
        <v>942</v>
      </c>
    </row>
    <row r="57" spans="1:19" ht="15">
      <c r="A57" s="2" t="s">
        <v>607</v>
      </c>
      <c r="B57" t="s">
        <v>940</v>
      </c>
      <c r="F57" s="3"/>
      <c r="Q57" s="7" t="s">
        <v>597</v>
      </c>
      <c r="R57" t="s">
        <v>600</v>
      </c>
      <c r="S57" s="2" t="s">
        <v>946</v>
      </c>
    </row>
    <row r="58" spans="1:19" ht="15">
      <c r="A58" s="2" t="s">
        <v>610</v>
      </c>
      <c r="B58" t="s">
        <v>949</v>
      </c>
      <c r="F58" s="3"/>
      <c r="Q58" s="7" t="s">
        <v>601</v>
      </c>
      <c r="R58" t="s">
        <v>602</v>
      </c>
      <c r="S58" s="2" t="s">
        <v>951</v>
      </c>
    </row>
    <row r="59" spans="1:19" ht="15">
      <c r="A59" s="2" t="s">
        <v>618</v>
      </c>
      <c r="B59" t="s">
        <v>954</v>
      </c>
      <c r="F59" s="3"/>
      <c r="Q59" s="7" t="s">
        <v>603</v>
      </c>
      <c r="R59" t="s">
        <v>604</v>
      </c>
      <c r="S59" s="2" t="s">
        <v>957</v>
      </c>
    </row>
    <row r="60" spans="1:19" ht="15">
      <c r="A60" s="2" t="s">
        <v>613</v>
      </c>
      <c r="B60" t="s">
        <v>959</v>
      </c>
      <c r="F60" s="3"/>
      <c r="Q60" s="7" t="s">
        <v>603</v>
      </c>
      <c r="R60" t="s">
        <v>607</v>
      </c>
      <c r="S60" s="2" t="s">
        <v>957</v>
      </c>
    </row>
    <row r="61" spans="1:19" ht="15">
      <c r="A61" s="2" t="s">
        <v>622</v>
      </c>
      <c r="B61" t="s">
        <v>964</v>
      </c>
      <c r="F61" s="3"/>
      <c r="Q61" s="7" t="s">
        <v>608</v>
      </c>
      <c r="R61" t="s">
        <v>610</v>
      </c>
      <c r="S61" s="2" t="s">
        <v>966</v>
      </c>
    </row>
    <row r="62" spans="1:19" ht="15">
      <c r="A62" s="2" t="s">
        <v>630</v>
      </c>
      <c r="B62" t="s">
        <v>969</v>
      </c>
      <c r="F62" s="3"/>
      <c r="Q62" s="7" t="s">
        <v>611</v>
      </c>
      <c r="R62" t="s">
        <v>613</v>
      </c>
      <c r="S62" s="2" t="s">
        <v>971</v>
      </c>
    </row>
    <row r="63" spans="1:19" ht="15">
      <c r="A63" s="2" t="s">
        <v>633</v>
      </c>
      <c r="B63" t="s">
        <v>974</v>
      </c>
      <c r="F63" s="3"/>
      <c r="Q63" s="7" t="s">
        <v>614</v>
      </c>
      <c r="R63" t="s">
        <v>615</v>
      </c>
      <c r="S63" s="2" t="s">
        <v>977</v>
      </c>
    </row>
    <row r="64" spans="1:19" ht="15">
      <c r="A64" s="2" t="s">
        <v>627</v>
      </c>
      <c r="B64" t="s">
        <v>980</v>
      </c>
      <c r="F64" s="3"/>
      <c r="Q64" s="7" t="s">
        <v>616</v>
      </c>
      <c r="R64" t="s">
        <v>618</v>
      </c>
      <c r="S64" s="2" t="s">
        <v>982</v>
      </c>
    </row>
    <row r="65" spans="1:19" ht="15">
      <c r="A65" s="2" t="s">
        <v>624</v>
      </c>
      <c r="B65" t="s">
        <v>985</v>
      </c>
      <c r="F65" s="3"/>
      <c r="Q65" s="7" t="s">
        <v>619</v>
      </c>
      <c r="R65" t="s">
        <v>622</v>
      </c>
      <c r="S65" s="2" t="s">
        <v>988</v>
      </c>
    </row>
    <row r="66" spans="1:19" ht="15">
      <c r="A66" s="2" t="s">
        <v>615</v>
      </c>
      <c r="B66" t="s">
        <v>990</v>
      </c>
      <c r="F66" s="3"/>
      <c r="Q66" s="7" t="s">
        <v>623</v>
      </c>
      <c r="R66" t="s">
        <v>624</v>
      </c>
      <c r="S66" s="2" t="s">
        <v>993</v>
      </c>
    </row>
    <row r="67" spans="1:19" ht="15">
      <c r="A67" s="2" t="s">
        <v>635</v>
      </c>
      <c r="B67" t="s">
        <v>995</v>
      </c>
      <c r="F67" s="3"/>
      <c r="Q67" s="7" t="s">
        <v>625</v>
      </c>
      <c r="R67" t="s">
        <v>627</v>
      </c>
      <c r="S67" s="2" t="s">
        <v>997</v>
      </c>
    </row>
    <row r="68" spans="1:19" ht="15">
      <c r="A68" s="2" t="s">
        <v>638</v>
      </c>
      <c r="B68" t="s">
        <v>1001</v>
      </c>
      <c r="F68" s="3"/>
      <c r="Q68" s="7" t="s">
        <v>628</v>
      </c>
      <c r="R68" t="s">
        <v>630</v>
      </c>
      <c r="S68" s="2" t="s">
        <v>1003</v>
      </c>
    </row>
    <row r="69" spans="1:19" ht="15">
      <c r="A69" s="2" t="s">
        <v>7</v>
      </c>
      <c r="B69" t="s">
        <v>1005</v>
      </c>
      <c r="F69" s="3"/>
      <c r="Q69" s="7" t="s">
        <v>631</v>
      </c>
      <c r="R69" t="s">
        <v>633</v>
      </c>
      <c r="S69" s="2" t="s">
        <v>1008</v>
      </c>
    </row>
    <row r="70" spans="1:19" ht="15">
      <c r="A70" s="2" t="s">
        <v>11</v>
      </c>
      <c r="B70" t="s">
        <v>1011</v>
      </c>
      <c r="F70" s="3"/>
      <c r="Q70" s="7" t="s">
        <v>634</v>
      </c>
      <c r="R70" t="s">
        <v>635</v>
      </c>
      <c r="S70" s="2" t="s">
        <v>1013</v>
      </c>
    </row>
    <row r="71" spans="1:19" ht="15">
      <c r="A71" s="2" t="s">
        <v>18</v>
      </c>
      <c r="B71" t="s">
        <v>1016</v>
      </c>
      <c r="F71" s="3"/>
      <c r="Q71" s="7" t="s">
        <v>636</v>
      </c>
      <c r="R71" t="s">
        <v>638</v>
      </c>
      <c r="S71" s="2" t="s">
        <v>1018</v>
      </c>
    </row>
    <row r="72" spans="1:19" ht="15">
      <c r="A72" s="2" t="s">
        <v>27</v>
      </c>
      <c r="B72" t="s">
        <v>1021</v>
      </c>
      <c r="F72" s="3"/>
      <c r="Q72" s="7" t="s">
        <v>639</v>
      </c>
      <c r="R72" t="s">
        <v>11</v>
      </c>
      <c r="S72" s="2" t="s">
        <v>1022</v>
      </c>
    </row>
    <row r="73" spans="1:19" ht="15">
      <c r="A73" s="2" t="s">
        <v>52</v>
      </c>
      <c r="B73" t="s">
        <v>1026</v>
      </c>
      <c r="F73" s="3"/>
      <c r="Q73" s="7" t="s">
        <v>640</v>
      </c>
      <c r="R73" t="s">
        <v>7</v>
      </c>
      <c r="S73" s="2" t="s">
        <v>1027</v>
      </c>
    </row>
    <row r="74" spans="1:19" ht="15">
      <c r="A74" s="2" t="s">
        <v>100</v>
      </c>
      <c r="B74" t="s">
        <v>1030</v>
      </c>
      <c r="F74" s="3"/>
      <c r="Q74" s="7" t="s">
        <v>641</v>
      </c>
      <c r="R74" t="s">
        <v>18</v>
      </c>
      <c r="S74" s="2" t="s">
        <v>1033</v>
      </c>
    </row>
    <row r="75" spans="1:19" ht="15">
      <c r="A75" s="2" t="s">
        <v>154</v>
      </c>
      <c r="B75" t="s">
        <v>1036</v>
      </c>
      <c r="F75" s="3"/>
      <c r="Q75" s="7" t="s">
        <v>644</v>
      </c>
      <c r="R75" t="s">
        <v>27</v>
      </c>
      <c r="S75" s="2" t="s">
        <v>1038</v>
      </c>
    </row>
    <row r="76" spans="1:19" ht="15">
      <c r="A76" s="2" t="s">
        <v>187</v>
      </c>
      <c r="B76" t="s">
        <v>1042</v>
      </c>
      <c r="F76" s="3"/>
      <c r="Q76" s="7" t="s">
        <v>645</v>
      </c>
      <c r="R76" t="s">
        <v>52</v>
      </c>
      <c r="S76" s="2" t="s">
        <v>1043</v>
      </c>
    </row>
    <row r="77" spans="1:19" ht="15">
      <c r="A77" s="2" t="s">
        <v>227</v>
      </c>
      <c r="B77" t="s">
        <v>1046</v>
      </c>
      <c r="F77" s="3"/>
      <c r="Q77" s="7" t="s">
        <v>647</v>
      </c>
      <c r="R77" t="s">
        <v>154</v>
      </c>
      <c r="S77" s="2" t="s">
        <v>1049</v>
      </c>
    </row>
    <row r="78" spans="1:19" ht="15">
      <c r="A78" s="2" t="s">
        <v>268</v>
      </c>
      <c r="B78" t="s">
        <v>1051</v>
      </c>
      <c r="F78" s="3"/>
      <c r="Q78" s="7" t="s">
        <v>650</v>
      </c>
      <c r="R78" t="s">
        <v>100</v>
      </c>
      <c r="S78" s="2" t="s">
        <v>1053</v>
      </c>
    </row>
    <row r="79" spans="1:19" ht="15">
      <c r="A79" s="2" t="s">
        <v>300</v>
      </c>
      <c r="B79" t="s">
        <v>1057</v>
      </c>
      <c r="F79" s="3"/>
      <c r="Q79" s="7" t="s">
        <v>653</v>
      </c>
      <c r="R79" t="s">
        <v>227</v>
      </c>
      <c r="S79" s="2" t="s">
        <v>1058</v>
      </c>
    </row>
    <row r="80" spans="1:19" ht="15">
      <c r="A80" s="2" t="s">
        <v>391</v>
      </c>
      <c r="B80" t="s">
        <v>1061</v>
      </c>
      <c r="F80" s="3"/>
      <c r="Q80" s="7" t="s">
        <v>654</v>
      </c>
      <c r="R80" t="s">
        <v>268</v>
      </c>
      <c r="S80" s="2" t="s">
        <v>1063</v>
      </c>
    </row>
    <row r="81" spans="1:19" ht="15">
      <c r="A81" s="2" t="s">
        <v>496</v>
      </c>
      <c r="B81" t="s">
        <v>1067</v>
      </c>
      <c r="F81" s="3"/>
      <c r="Q81" s="7" t="s">
        <v>655</v>
      </c>
      <c r="R81" t="s">
        <v>300</v>
      </c>
      <c r="S81" s="2" t="s">
        <v>1068</v>
      </c>
    </row>
    <row r="82" spans="1:19" ht="15">
      <c r="A82" s="2" t="s">
        <v>503</v>
      </c>
      <c r="B82" t="s">
        <v>1071</v>
      </c>
      <c r="F82" s="3"/>
      <c r="Q82" s="7" t="s">
        <v>658</v>
      </c>
      <c r="R82" t="s">
        <v>391</v>
      </c>
      <c r="S82" s="2" t="s">
        <v>1074</v>
      </c>
    </row>
    <row r="83" spans="1:19" ht="15">
      <c r="A83" s="2" t="s">
        <v>599</v>
      </c>
      <c r="B83" t="s">
        <v>1077</v>
      </c>
      <c r="F83" s="3"/>
      <c r="Q83" s="7" t="s">
        <v>659</v>
      </c>
      <c r="R83" t="s">
        <v>496</v>
      </c>
      <c r="S83" s="2" t="s">
        <v>1079</v>
      </c>
    </row>
    <row r="84" spans="1:19" ht="15">
      <c r="A84" s="2" t="s">
        <v>621</v>
      </c>
      <c r="B84" t="s">
        <v>1082</v>
      </c>
      <c r="F84" s="3"/>
      <c r="Q84" s="7" t="s">
        <v>660</v>
      </c>
      <c r="R84" t="s">
        <v>503</v>
      </c>
      <c r="S84" s="2" t="s">
        <v>1084</v>
      </c>
    </row>
    <row r="85" spans="1:19" ht="15">
      <c r="A85" s="2" t="s">
        <v>643</v>
      </c>
      <c r="B85" t="s">
        <v>1088</v>
      </c>
      <c r="F85" s="3"/>
      <c r="Q85" s="7" t="s">
        <v>663</v>
      </c>
      <c r="R85" t="s">
        <v>599</v>
      </c>
      <c r="S85" s="2" t="s">
        <v>1089</v>
      </c>
    </row>
    <row r="86" spans="1:19" ht="15">
      <c r="A86" s="2" t="s">
        <v>656</v>
      </c>
      <c r="B86" t="s">
        <v>1092</v>
      </c>
      <c r="F86" s="3"/>
      <c r="Q86" s="7" t="s">
        <v>664</v>
      </c>
      <c r="R86" t="s">
        <v>621</v>
      </c>
      <c r="S86" s="2" t="s">
        <v>1094</v>
      </c>
    </row>
    <row r="87" spans="1:19" ht="15">
      <c r="A87" s="2" t="s">
        <v>674</v>
      </c>
      <c r="B87" t="s">
        <v>1099</v>
      </c>
      <c r="F87" s="3"/>
      <c r="Q87" s="7" t="s">
        <v>666</v>
      </c>
      <c r="R87" t="s">
        <v>643</v>
      </c>
      <c r="S87" s="2" t="s">
        <v>1101</v>
      </c>
    </row>
    <row r="88" spans="1:19" ht="15">
      <c r="A88" s="2" t="s">
        <v>676</v>
      </c>
      <c r="B88" t="s">
        <v>1104</v>
      </c>
      <c r="F88" s="3"/>
      <c r="Q88" s="7" t="s">
        <v>668</v>
      </c>
      <c r="R88" t="s">
        <v>656</v>
      </c>
      <c r="S88" s="2" t="s">
        <v>1107</v>
      </c>
    </row>
    <row r="89" spans="1:19" ht="15">
      <c r="A89" s="2" t="s">
        <v>679</v>
      </c>
      <c r="B89" t="s">
        <v>1109</v>
      </c>
      <c r="F89" s="3"/>
      <c r="Q89" s="7" t="s">
        <v>670</v>
      </c>
      <c r="R89" t="s">
        <v>671</v>
      </c>
      <c r="S89" s="2" t="s">
        <v>1111</v>
      </c>
    </row>
    <row r="90" spans="1:19" ht="15">
      <c r="A90" s="2" t="s">
        <v>671</v>
      </c>
      <c r="B90" t="s">
        <v>1115</v>
      </c>
      <c r="F90" s="3"/>
      <c r="Q90" s="7" t="s">
        <v>672</v>
      </c>
      <c r="R90" t="s">
        <v>674</v>
      </c>
      <c r="S90" s="2" t="s">
        <v>1117</v>
      </c>
    </row>
    <row r="91" spans="1:19" ht="15">
      <c r="A91" s="2" t="s">
        <v>688</v>
      </c>
      <c r="B91" t="s">
        <v>1120</v>
      </c>
      <c r="F91" s="3"/>
      <c r="Q91" s="7" t="s">
        <v>675</v>
      </c>
      <c r="R91" t="s">
        <v>676</v>
      </c>
      <c r="S91" s="2" t="s">
        <v>1123</v>
      </c>
    </row>
    <row r="92" spans="1:19" ht="15">
      <c r="A92" s="2" t="s">
        <v>691</v>
      </c>
      <c r="B92" t="s">
        <v>1125</v>
      </c>
      <c r="F92" s="3"/>
      <c r="Q92" s="7" t="s">
        <v>677</v>
      </c>
      <c r="R92" t="s">
        <v>679</v>
      </c>
      <c r="S92" s="2" t="s">
        <v>1127</v>
      </c>
    </row>
    <row r="93" spans="1:19" ht="15">
      <c r="A93" s="2" t="s">
        <v>694</v>
      </c>
      <c r="B93" t="s">
        <v>1131</v>
      </c>
      <c r="F93" s="3"/>
      <c r="Q93" s="7" t="s">
        <v>680</v>
      </c>
      <c r="R93" t="s">
        <v>682</v>
      </c>
      <c r="S93" s="2" t="s">
        <v>1133</v>
      </c>
    </row>
    <row r="94" spans="1:19" ht="15">
      <c r="A94" s="2" t="s">
        <v>697</v>
      </c>
      <c r="B94" t="s">
        <v>1135</v>
      </c>
      <c r="F94" s="3"/>
      <c r="Q94" s="7" t="s">
        <v>684</v>
      </c>
      <c r="R94" t="s">
        <v>41</v>
      </c>
      <c r="S94" s="2" t="s">
        <v>1138</v>
      </c>
    </row>
    <row r="95" spans="1:19" ht="15">
      <c r="A95" s="2" t="s">
        <v>699</v>
      </c>
      <c r="B95" t="s">
        <v>1141</v>
      </c>
      <c r="F95" s="3"/>
      <c r="Q95" s="7" t="s">
        <v>684</v>
      </c>
      <c r="R95" t="s">
        <v>88</v>
      </c>
      <c r="S95" s="2" t="s">
        <v>1138</v>
      </c>
    </row>
    <row r="96" spans="1:19" ht="15">
      <c r="A96" s="2" t="s">
        <v>703</v>
      </c>
      <c r="B96" t="s">
        <v>1145</v>
      </c>
      <c r="F96" s="3"/>
      <c r="Q96" s="7" t="s">
        <v>686</v>
      </c>
      <c r="R96" t="s">
        <v>688</v>
      </c>
      <c r="S96" s="2" t="s">
        <v>1148</v>
      </c>
    </row>
    <row r="97" spans="1:19" ht="15">
      <c r="A97" s="2" t="s">
        <v>705</v>
      </c>
      <c r="B97" t="s">
        <v>1151</v>
      </c>
      <c r="F97" s="3"/>
      <c r="Q97" s="7" t="s">
        <v>690</v>
      </c>
      <c r="R97" t="s">
        <v>691</v>
      </c>
      <c r="S97" s="2" t="s">
        <v>1153</v>
      </c>
    </row>
    <row r="98" spans="1:19" ht="15">
      <c r="A98" s="2" t="s">
        <v>710</v>
      </c>
      <c r="B98" t="s">
        <v>1157</v>
      </c>
      <c r="F98" s="3"/>
      <c r="Q98" s="7" t="s">
        <v>692</v>
      </c>
      <c r="R98" t="s">
        <v>694</v>
      </c>
      <c r="S98" s="2" t="s">
        <v>1159</v>
      </c>
    </row>
    <row r="99" spans="1:19" ht="15">
      <c r="A99" s="2" t="s">
        <v>707</v>
      </c>
      <c r="B99" t="s">
        <v>1161</v>
      </c>
      <c r="F99" s="3"/>
      <c r="Q99" s="7" t="s">
        <v>695</v>
      </c>
      <c r="R99" t="s">
        <v>697</v>
      </c>
      <c r="S99" s="2" t="s">
        <v>1164</v>
      </c>
    </row>
    <row r="100" spans="1:19" ht="15">
      <c r="A100" s="2" t="s">
        <v>713</v>
      </c>
      <c r="B100" t="s">
        <v>1167</v>
      </c>
      <c r="F100" s="3"/>
      <c r="Q100" s="7" t="s">
        <v>698</v>
      </c>
      <c r="R100" t="s">
        <v>699</v>
      </c>
      <c r="S100" s="2" t="s">
        <v>1169</v>
      </c>
    </row>
    <row r="101" spans="1:19" ht="15">
      <c r="A101" s="2" t="s">
        <v>715</v>
      </c>
      <c r="B101" t="s">
        <v>1172</v>
      </c>
      <c r="F101" s="3"/>
      <c r="Q101" s="7" t="s">
        <v>700</v>
      </c>
      <c r="R101" t="s">
        <v>703</v>
      </c>
      <c r="S101" s="2" t="s">
        <v>1174</v>
      </c>
    </row>
    <row r="102" spans="1:19" ht="14.25">
      <c r="A102" s="2" t="s">
        <v>718</v>
      </c>
      <c r="B102" t="s">
        <v>1178</v>
      </c>
      <c r="Q102" s="7" t="s">
        <v>704</v>
      </c>
      <c r="R102" t="s">
        <v>705</v>
      </c>
      <c r="S102" s="2" t="s">
        <v>1180</v>
      </c>
    </row>
    <row r="103" spans="1:19" ht="14.25">
      <c r="Q103" s="7" t="s">
        <v>706</v>
      </c>
      <c r="R103" t="s">
        <v>707</v>
      </c>
      <c r="S103" s="2" t="s">
        <v>1183</v>
      </c>
    </row>
    <row r="104" spans="1:19" ht="14.25">
      <c r="Q104" s="7" t="s">
        <v>708</v>
      </c>
      <c r="R104" t="s">
        <v>710</v>
      </c>
      <c r="S104" s="2" t="s">
        <v>1187</v>
      </c>
    </row>
    <row r="105" spans="1:19" ht="14.25">
      <c r="Q105" s="7" t="s">
        <v>711</v>
      </c>
      <c r="R105" t="s">
        <v>713</v>
      </c>
      <c r="S105" s="2" t="s">
        <v>1190</v>
      </c>
    </row>
    <row r="106" spans="1:19" ht="14.25">
      <c r="Q106" s="7" t="s">
        <v>714</v>
      </c>
      <c r="R106" t="s">
        <v>715</v>
      </c>
      <c r="S106" s="2" t="s">
        <v>1194</v>
      </c>
    </row>
    <row r="107" spans="1:19" ht="14.25">
      <c r="Q107" s="7" t="s">
        <v>716</v>
      </c>
      <c r="R107" t="s">
        <v>718</v>
      </c>
      <c r="S107" s="2" t="s">
        <v>1196</v>
      </c>
    </row>
  </sheetData>
  <mergeCells count="2">
    <mergeCell ref="W3:Z42"/>
    <mergeCell ref="E1:E3"/>
  </mergeCells>
  <hyperlinks>
    <hyperlink ref="A1" r:id="rId1" xr:uid="{00000000-0004-0000-0100-000000000000}"/>
    <hyperlink ref="G1" r:id="rId2" xr:uid="{00000000-0004-0000-0100-000001000000}"/>
    <hyperlink ref="H1" r:id="rId3" xr:uid="{00000000-0004-0000-0100-000002000000}"/>
    <hyperlink ref="I1" r:id="rId4" xr:uid="{00000000-0004-0000-0100-000003000000}"/>
    <hyperlink ref="A2" r:id="rId5" xr:uid="{00000000-0004-0000-0100-000004000000}"/>
    <hyperlink ref="G2" r:id="rId6" xr:uid="{00000000-0004-0000-0100-000005000000}"/>
    <hyperlink ref="H2" r:id="rId7" xr:uid="{00000000-0004-0000-0100-000006000000}"/>
    <hyperlink ref="I2" r:id="rId8" xr:uid="{00000000-0004-0000-0100-000007000000}"/>
    <hyperlink ref="A3" r:id="rId9" xr:uid="{00000000-0004-0000-0100-000008000000}"/>
    <hyperlink ref="G3" r:id="rId10" xr:uid="{00000000-0004-0000-0100-000009000000}"/>
    <hyperlink ref="H3" r:id="rId11" xr:uid="{00000000-0004-0000-0100-00000A000000}"/>
    <hyperlink ref="I3" r:id="rId12" xr:uid="{00000000-0004-0000-0100-00000B000000}"/>
    <hyperlink ref="Q3" r:id="rId13" xr:uid="{00000000-0004-0000-0100-00000C000000}"/>
    <hyperlink ref="S3" r:id="rId14" xr:uid="{00000000-0004-0000-0100-00000D000000}"/>
    <hyperlink ref="A4" r:id="rId15" xr:uid="{00000000-0004-0000-0100-00000E000000}"/>
    <hyperlink ref="G4" r:id="rId16" xr:uid="{00000000-0004-0000-0100-00000F000000}"/>
    <hyperlink ref="H4" r:id="rId17" xr:uid="{00000000-0004-0000-0100-000010000000}"/>
    <hyperlink ref="I4" r:id="rId18" xr:uid="{00000000-0004-0000-0100-000011000000}"/>
    <hyperlink ref="Q4" r:id="rId19" xr:uid="{00000000-0004-0000-0100-000012000000}"/>
    <hyperlink ref="S4" r:id="rId20" xr:uid="{00000000-0004-0000-0100-000013000000}"/>
    <hyperlink ref="A5" r:id="rId21" xr:uid="{00000000-0004-0000-0100-000014000000}"/>
    <hyperlink ref="G5" r:id="rId22" xr:uid="{00000000-0004-0000-0100-000015000000}"/>
    <hyperlink ref="H5" r:id="rId23" xr:uid="{00000000-0004-0000-0100-000016000000}"/>
    <hyperlink ref="I5" r:id="rId24" xr:uid="{00000000-0004-0000-0100-000017000000}"/>
    <hyperlink ref="Q5" r:id="rId25" xr:uid="{00000000-0004-0000-0100-000018000000}"/>
    <hyperlink ref="S5" r:id="rId26" xr:uid="{00000000-0004-0000-0100-000019000000}"/>
    <hyperlink ref="A6" r:id="rId27" xr:uid="{00000000-0004-0000-0100-00001A000000}"/>
    <hyperlink ref="G6" r:id="rId28" xr:uid="{00000000-0004-0000-0100-00001B000000}"/>
    <hyperlink ref="H6" r:id="rId29" xr:uid="{00000000-0004-0000-0100-00001C000000}"/>
    <hyperlink ref="I6" r:id="rId30" xr:uid="{00000000-0004-0000-0100-00001D000000}"/>
    <hyperlink ref="Q6" r:id="rId31" xr:uid="{00000000-0004-0000-0100-00001E000000}"/>
    <hyperlink ref="S6" r:id="rId32" xr:uid="{00000000-0004-0000-0100-00001F000000}"/>
    <hyperlink ref="A7" r:id="rId33" xr:uid="{00000000-0004-0000-0100-000020000000}"/>
    <hyperlink ref="G7" r:id="rId34" xr:uid="{00000000-0004-0000-0100-000021000000}"/>
    <hyperlink ref="H7" r:id="rId35" xr:uid="{00000000-0004-0000-0100-000022000000}"/>
    <hyperlink ref="I7" r:id="rId36" xr:uid="{00000000-0004-0000-0100-000023000000}"/>
    <hyperlink ref="Q7" r:id="rId37" xr:uid="{00000000-0004-0000-0100-000024000000}"/>
    <hyperlink ref="S7" r:id="rId38" xr:uid="{00000000-0004-0000-0100-000025000000}"/>
    <hyperlink ref="A8" r:id="rId39" xr:uid="{00000000-0004-0000-0100-000026000000}"/>
    <hyperlink ref="G8" r:id="rId40" xr:uid="{00000000-0004-0000-0100-000027000000}"/>
    <hyperlink ref="H8" r:id="rId41" xr:uid="{00000000-0004-0000-0100-000028000000}"/>
    <hyperlink ref="I8" r:id="rId42" xr:uid="{00000000-0004-0000-0100-000029000000}"/>
    <hyperlink ref="Q8" r:id="rId43" xr:uid="{00000000-0004-0000-0100-00002A000000}"/>
    <hyperlink ref="S8" r:id="rId44" xr:uid="{00000000-0004-0000-0100-00002B000000}"/>
    <hyperlink ref="A9" r:id="rId45" xr:uid="{00000000-0004-0000-0100-00002C000000}"/>
    <hyperlink ref="G9" r:id="rId46" xr:uid="{00000000-0004-0000-0100-00002D000000}"/>
    <hyperlink ref="H9" r:id="rId47" xr:uid="{00000000-0004-0000-0100-00002E000000}"/>
    <hyperlink ref="I9" r:id="rId48" xr:uid="{00000000-0004-0000-0100-00002F000000}"/>
    <hyperlink ref="Q9" r:id="rId49" xr:uid="{00000000-0004-0000-0100-000030000000}"/>
    <hyperlink ref="S9" r:id="rId50" xr:uid="{00000000-0004-0000-0100-000031000000}"/>
    <hyperlink ref="A10" r:id="rId51" xr:uid="{00000000-0004-0000-0100-000032000000}"/>
    <hyperlink ref="G10" r:id="rId52" xr:uid="{00000000-0004-0000-0100-000033000000}"/>
    <hyperlink ref="H10" r:id="rId53" xr:uid="{00000000-0004-0000-0100-000034000000}"/>
    <hyperlink ref="I10" r:id="rId54" xr:uid="{00000000-0004-0000-0100-000035000000}"/>
    <hyperlink ref="Q10" r:id="rId55" xr:uid="{00000000-0004-0000-0100-000036000000}"/>
    <hyperlink ref="S10" r:id="rId56" xr:uid="{00000000-0004-0000-0100-000037000000}"/>
    <hyperlink ref="A11" r:id="rId57" xr:uid="{00000000-0004-0000-0100-000038000000}"/>
    <hyperlink ref="G11" r:id="rId58" xr:uid="{00000000-0004-0000-0100-000039000000}"/>
    <hyperlink ref="H11" r:id="rId59" xr:uid="{00000000-0004-0000-0100-00003A000000}"/>
    <hyperlink ref="I11" r:id="rId60" xr:uid="{00000000-0004-0000-0100-00003B000000}"/>
    <hyperlink ref="Q11" r:id="rId61" xr:uid="{00000000-0004-0000-0100-00003C000000}"/>
    <hyperlink ref="S11" r:id="rId62" xr:uid="{00000000-0004-0000-0100-00003D000000}"/>
    <hyperlink ref="A12" r:id="rId63" xr:uid="{00000000-0004-0000-0100-00003E000000}"/>
    <hyperlink ref="G12" r:id="rId64" xr:uid="{00000000-0004-0000-0100-00003F000000}"/>
    <hyperlink ref="H12" r:id="rId65" xr:uid="{00000000-0004-0000-0100-000040000000}"/>
    <hyperlink ref="I12" r:id="rId66" xr:uid="{00000000-0004-0000-0100-000041000000}"/>
    <hyperlink ref="Q12" r:id="rId67" xr:uid="{00000000-0004-0000-0100-000042000000}"/>
    <hyperlink ref="S12" r:id="rId68" xr:uid="{00000000-0004-0000-0100-000043000000}"/>
    <hyperlink ref="A13" r:id="rId69" xr:uid="{00000000-0004-0000-0100-000044000000}"/>
    <hyperlink ref="G13" r:id="rId70" xr:uid="{00000000-0004-0000-0100-000045000000}"/>
    <hyperlink ref="H13" r:id="rId71" xr:uid="{00000000-0004-0000-0100-000046000000}"/>
    <hyperlink ref="I13" r:id="rId72" xr:uid="{00000000-0004-0000-0100-000047000000}"/>
    <hyperlink ref="Q13" r:id="rId73" xr:uid="{00000000-0004-0000-0100-000048000000}"/>
    <hyperlink ref="S13" r:id="rId74" xr:uid="{00000000-0004-0000-0100-000049000000}"/>
    <hyperlink ref="A14" r:id="rId75" xr:uid="{00000000-0004-0000-0100-00004A000000}"/>
    <hyperlink ref="G14" r:id="rId76" xr:uid="{00000000-0004-0000-0100-00004B000000}"/>
    <hyperlink ref="H14" r:id="rId77" xr:uid="{00000000-0004-0000-0100-00004C000000}"/>
    <hyperlink ref="I14" r:id="rId78" xr:uid="{00000000-0004-0000-0100-00004D000000}"/>
    <hyperlink ref="Q14" r:id="rId79" xr:uid="{00000000-0004-0000-0100-00004E000000}"/>
    <hyperlink ref="S14" r:id="rId80" xr:uid="{00000000-0004-0000-0100-00004F000000}"/>
    <hyperlink ref="A15" r:id="rId81" xr:uid="{00000000-0004-0000-0100-000050000000}"/>
    <hyperlink ref="G15" r:id="rId82" xr:uid="{00000000-0004-0000-0100-000051000000}"/>
    <hyperlink ref="H15" r:id="rId83" xr:uid="{00000000-0004-0000-0100-000052000000}"/>
    <hyperlink ref="I15" r:id="rId84" xr:uid="{00000000-0004-0000-0100-000053000000}"/>
    <hyperlink ref="Q15" r:id="rId85" xr:uid="{00000000-0004-0000-0100-000054000000}"/>
    <hyperlink ref="S15" r:id="rId86" xr:uid="{00000000-0004-0000-0100-000055000000}"/>
    <hyperlink ref="A16" r:id="rId87" xr:uid="{00000000-0004-0000-0100-000056000000}"/>
    <hyperlink ref="G16" r:id="rId88" xr:uid="{00000000-0004-0000-0100-000057000000}"/>
    <hyperlink ref="H16" r:id="rId89" xr:uid="{00000000-0004-0000-0100-000058000000}"/>
    <hyperlink ref="I16" r:id="rId90" xr:uid="{00000000-0004-0000-0100-000059000000}"/>
    <hyperlink ref="Q16" r:id="rId91" xr:uid="{00000000-0004-0000-0100-00005A000000}"/>
    <hyperlink ref="S16" r:id="rId92" xr:uid="{00000000-0004-0000-0100-00005B000000}"/>
    <hyperlink ref="A17" r:id="rId93" xr:uid="{00000000-0004-0000-0100-00005C000000}"/>
    <hyperlink ref="G17" r:id="rId94" xr:uid="{00000000-0004-0000-0100-00005D000000}"/>
    <hyperlink ref="H17" r:id="rId95" xr:uid="{00000000-0004-0000-0100-00005E000000}"/>
    <hyperlink ref="I17" r:id="rId96" xr:uid="{00000000-0004-0000-0100-00005F000000}"/>
    <hyperlink ref="Q17" r:id="rId97" xr:uid="{00000000-0004-0000-0100-000060000000}"/>
    <hyperlink ref="S17" r:id="rId98" xr:uid="{00000000-0004-0000-0100-000061000000}"/>
    <hyperlink ref="A18" r:id="rId99" xr:uid="{00000000-0004-0000-0100-000062000000}"/>
    <hyperlink ref="G18" r:id="rId100" xr:uid="{00000000-0004-0000-0100-000063000000}"/>
    <hyperlink ref="H18" r:id="rId101" xr:uid="{00000000-0004-0000-0100-000064000000}"/>
    <hyperlink ref="I18" r:id="rId102" xr:uid="{00000000-0004-0000-0100-000065000000}"/>
    <hyperlink ref="Q18" r:id="rId103" xr:uid="{00000000-0004-0000-0100-000066000000}"/>
    <hyperlink ref="S18" r:id="rId104" xr:uid="{00000000-0004-0000-0100-000067000000}"/>
    <hyperlink ref="A19" r:id="rId105" xr:uid="{00000000-0004-0000-0100-000068000000}"/>
    <hyperlink ref="G19" r:id="rId106" xr:uid="{00000000-0004-0000-0100-000069000000}"/>
    <hyperlink ref="H19" r:id="rId107" xr:uid="{00000000-0004-0000-0100-00006A000000}"/>
    <hyperlink ref="I19" r:id="rId108" xr:uid="{00000000-0004-0000-0100-00006B000000}"/>
    <hyperlink ref="Q19" r:id="rId109" xr:uid="{00000000-0004-0000-0100-00006C000000}"/>
    <hyperlink ref="S19" r:id="rId110" xr:uid="{00000000-0004-0000-0100-00006D000000}"/>
    <hyperlink ref="A20" r:id="rId111" xr:uid="{00000000-0004-0000-0100-00006E000000}"/>
    <hyperlink ref="G20" r:id="rId112" xr:uid="{00000000-0004-0000-0100-00006F000000}"/>
    <hyperlink ref="H20" r:id="rId113" xr:uid="{00000000-0004-0000-0100-000070000000}"/>
    <hyperlink ref="I20" r:id="rId114" xr:uid="{00000000-0004-0000-0100-000071000000}"/>
    <hyperlink ref="Q20" r:id="rId115" xr:uid="{00000000-0004-0000-0100-000072000000}"/>
    <hyperlink ref="S20" r:id="rId116" xr:uid="{00000000-0004-0000-0100-000073000000}"/>
    <hyperlink ref="A21" r:id="rId117" xr:uid="{00000000-0004-0000-0100-000074000000}"/>
    <hyperlink ref="G21" r:id="rId118" xr:uid="{00000000-0004-0000-0100-000075000000}"/>
    <hyperlink ref="H21" r:id="rId119" xr:uid="{00000000-0004-0000-0100-000076000000}"/>
    <hyperlink ref="I21" r:id="rId120" xr:uid="{00000000-0004-0000-0100-000077000000}"/>
    <hyperlink ref="Q21" r:id="rId121" xr:uid="{00000000-0004-0000-0100-000078000000}"/>
    <hyperlink ref="S21" r:id="rId122" xr:uid="{00000000-0004-0000-0100-000079000000}"/>
    <hyperlink ref="A22" r:id="rId123" xr:uid="{00000000-0004-0000-0100-00007A000000}"/>
    <hyperlink ref="G22" r:id="rId124" xr:uid="{00000000-0004-0000-0100-00007B000000}"/>
    <hyperlink ref="H22" r:id="rId125" xr:uid="{00000000-0004-0000-0100-00007C000000}"/>
    <hyperlink ref="I22" r:id="rId126" xr:uid="{00000000-0004-0000-0100-00007D000000}"/>
    <hyperlink ref="Q22" r:id="rId127" xr:uid="{00000000-0004-0000-0100-00007E000000}"/>
    <hyperlink ref="S22" r:id="rId128" xr:uid="{00000000-0004-0000-0100-00007F000000}"/>
    <hyperlink ref="A23" r:id="rId129" xr:uid="{00000000-0004-0000-0100-000080000000}"/>
    <hyperlink ref="G23" r:id="rId130" xr:uid="{00000000-0004-0000-0100-000081000000}"/>
    <hyperlink ref="H23" r:id="rId131" xr:uid="{00000000-0004-0000-0100-000082000000}"/>
    <hyperlink ref="I23" r:id="rId132" xr:uid="{00000000-0004-0000-0100-000083000000}"/>
    <hyperlink ref="Q23" r:id="rId133" xr:uid="{00000000-0004-0000-0100-000084000000}"/>
    <hyperlink ref="S23" r:id="rId134" xr:uid="{00000000-0004-0000-0100-000085000000}"/>
    <hyperlink ref="A24" r:id="rId135" xr:uid="{00000000-0004-0000-0100-000086000000}"/>
    <hyperlink ref="G24" r:id="rId136" xr:uid="{00000000-0004-0000-0100-000087000000}"/>
    <hyperlink ref="H24" r:id="rId137" xr:uid="{00000000-0004-0000-0100-000088000000}"/>
    <hyperlink ref="I24" r:id="rId138" xr:uid="{00000000-0004-0000-0100-000089000000}"/>
    <hyperlink ref="Q24" r:id="rId139" xr:uid="{00000000-0004-0000-0100-00008A000000}"/>
    <hyperlink ref="S24" r:id="rId140" xr:uid="{00000000-0004-0000-0100-00008B000000}"/>
    <hyperlink ref="A25" r:id="rId141" xr:uid="{00000000-0004-0000-0100-00008C000000}"/>
    <hyperlink ref="G25" r:id="rId142" xr:uid="{00000000-0004-0000-0100-00008D000000}"/>
    <hyperlink ref="H25" r:id="rId143" xr:uid="{00000000-0004-0000-0100-00008E000000}"/>
    <hyperlink ref="I25" r:id="rId144" xr:uid="{00000000-0004-0000-0100-00008F000000}"/>
    <hyperlink ref="Q25" r:id="rId145" xr:uid="{00000000-0004-0000-0100-000090000000}"/>
    <hyperlink ref="S25" r:id="rId146" xr:uid="{00000000-0004-0000-0100-000091000000}"/>
    <hyperlink ref="A26" r:id="rId147" xr:uid="{00000000-0004-0000-0100-000092000000}"/>
    <hyperlink ref="G26" r:id="rId148" xr:uid="{00000000-0004-0000-0100-000093000000}"/>
    <hyperlink ref="H26" r:id="rId149" xr:uid="{00000000-0004-0000-0100-000094000000}"/>
    <hyperlink ref="I26" r:id="rId150" xr:uid="{00000000-0004-0000-0100-000095000000}"/>
    <hyperlink ref="Q26" r:id="rId151" xr:uid="{00000000-0004-0000-0100-000096000000}"/>
    <hyperlink ref="S26" r:id="rId152" xr:uid="{00000000-0004-0000-0100-000097000000}"/>
    <hyperlink ref="A27" r:id="rId153" xr:uid="{00000000-0004-0000-0100-000098000000}"/>
    <hyperlink ref="G27" r:id="rId154" xr:uid="{00000000-0004-0000-0100-000099000000}"/>
    <hyperlink ref="H27" r:id="rId155" xr:uid="{00000000-0004-0000-0100-00009A000000}"/>
    <hyperlink ref="I27" r:id="rId156" xr:uid="{00000000-0004-0000-0100-00009B000000}"/>
    <hyperlink ref="Q27" r:id="rId157" xr:uid="{00000000-0004-0000-0100-00009C000000}"/>
    <hyperlink ref="S27" r:id="rId158" xr:uid="{00000000-0004-0000-0100-00009D000000}"/>
    <hyperlink ref="A28" r:id="rId159" xr:uid="{00000000-0004-0000-0100-00009E000000}"/>
    <hyperlink ref="G28" r:id="rId160" xr:uid="{00000000-0004-0000-0100-00009F000000}"/>
    <hyperlink ref="H28" r:id="rId161" xr:uid="{00000000-0004-0000-0100-0000A0000000}"/>
    <hyperlink ref="I28" r:id="rId162" xr:uid="{00000000-0004-0000-0100-0000A1000000}"/>
    <hyperlink ref="Q28" r:id="rId163" xr:uid="{00000000-0004-0000-0100-0000A2000000}"/>
    <hyperlink ref="S28" r:id="rId164" xr:uid="{00000000-0004-0000-0100-0000A3000000}"/>
    <hyperlink ref="A29" r:id="rId165" xr:uid="{00000000-0004-0000-0100-0000A4000000}"/>
    <hyperlink ref="G29" r:id="rId166" xr:uid="{00000000-0004-0000-0100-0000A5000000}"/>
    <hyperlink ref="H29" r:id="rId167" xr:uid="{00000000-0004-0000-0100-0000A6000000}"/>
    <hyperlink ref="I29" r:id="rId168" xr:uid="{00000000-0004-0000-0100-0000A7000000}"/>
    <hyperlink ref="Q29" r:id="rId169" xr:uid="{00000000-0004-0000-0100-0000A8000000}"/>
    <hyperlink ref="S29" r:id="rId170" xr:uid="{00000000-0004-0000-0100-0000A9000000}"/>
    <hyperlink ref="A30" r:id="rId171" xr:uid="{00000000-0004-0000-0100-0000AA000000}"/>
    <hyperlink ref="G30" r:id="rId172" xr:uid="{00000000-0004-0000-0100-0000AB000000}"/>
    <hyperlink ref="H30" r:id="rId173" xr:uid="{00000000-0004-0000-0100-0000AC000000}"/>
    <hyperlink ref="I30" r:id="rId174" xr:uid="{00000000-0004-0000-0100-0000AD000000}"/>
    <hyperlink ref="Q30" r:id="rId175" xr:uid="{00000000-0004-0000-0100-0000AE000000}"/>
    <hyperlink ref="S30" r:id="rId176" xr:uid="{00000000-0004-0000-0100-0000AF000000}"/>
    <hyperlink ref="A31" r:id="rId177" xr:uid="{00000000-0004-0000-0100-0000B0000000}"/>
    <hyperlink ref="G31" r:id="rId178" xr:uid="{00000000-0004-0000-0100-0000B1000000}"/>
    <hyperlink ref="H31" r:id="rId179" xr:uid="{00000000-0004-0000-0100-0000B2000000}"/>
    <hyperlink ref="I31" r:id="rId180" xr:uid="{00000000-0004-0000-0100-0000B3000000}"/>
    <hyperlink ref="Q31" r:id="rId181" xr:uid="{00000000-0004-0000-0100-0000B4000000}"/>
    <hyperlink ref="S31" r:id="rId182" xr:uid="{00000000-0004-0000-0100-0000B5000000}"/>
    <hyperlink ref="A32" r:id="rId183" xr:uid="{00000000-0004-0000-0100-0000B6000000}"/>
    <hyperlink ref="G32" r:id="rId184" xr:uid="{00000000-0004-0000-0100-0000B7000000}"/>
    <hyperlink ref="H32" r:id="rId185" xr:uid="{00000000-0004-0000-0100-0000B8000000}"/>
    <hyperlink ref="I32" r:id="rId186" xr:uid="{00000000-0004-0000-0100-0000B9000000}"/>
    <hyperlink ref="Q32" r:id="rId187" xr:uid="{00000000-0004-0000-0100-0000BA000000}"/>
    <hyperlink ref="S32" r:id="rId188" xr:uid="{00000000-0004-0000-0100-0000BB000000}"/>
    <hyperlink ref="A33" r:id="rId189" xr:uid="{00000000-0004-0000-0100-0000BC000000}"/>
    <hyperlink ref="G33" r:id="rId190" xr:uid="{00000000-0004-0000-0100-0000BD000000}"/>
    <hyperlink ref="H33" r:id="rId191" xr:uid="{00000000-0004-0000-0100-0000BE000000}"/>
    <hyperlink ref="I33" r:id="rId192" xr:uid="{00000000-0004-0000-0100-0000BF000000}"/>
    <hyperlink ref="Q33" r:id="rId193" xr:uid="{00000000-0004-0000-0100-0000C0000000}"/>
    <hyperlink ref="S33" r:id="rId194" xr:uid="{00000000-0004-0000-0100-0000C1000000}"/>
    <hyperlink ref="A34" r:id="rId195" xr:uid="{00000000-0004-0000-0100-0000C2000000}"/>
    <hyperlink ref="G34" r:id="rId196" xr:uid="{00000000-0004-0000-0100-0000C3000000}"/>
    <hyperlink ref="H34" r:id="rId197" xr:uid="{00000000-0004-0000-0100-0000C4000000}"/>
    <hyperlink ref="I34" r:id="rId198" xr:uid="{00000000-0004-0000-0100-0000C5000000}"/>
    <hyperlink ref="Q34" r:id="rId199" xr:uid="{00000000-0004-0000-0100-0000C6000000}"/>
    <hyperlink ref="S34" r:id="rId200" xr:uid="{00000000-0004-0000-0100-0000C7000000}"/>
    <hyperlink ref="A35" r:id="rId201" xr:uid="{00000000-0004-0000-0100-0000C8000000}"/>
    <hyperlink ref="Q35" r:id="rId202" xr:uid="{00000000-0004-0000-0100-0000C9000000}"/>
    <hyperlink ref="S35" r:id="rId203" xr:uid="{00000000-0004-0000-0100-0000CA000000}"/>
    <hyperlink ref="A36" r:id="rId204" xr:uid="{00000000-0004-0000-0100-0000CB000000}"/>
    <hyperlink ref="Q36" r:id="rId205" xr:uid="{00000000-0004-0000-0100-0000CC000000}"/>
    <hyperlink ref="S36" r:id="rId206" xr:uid="{00000000-0004-0000-0100-0000CD000000}"/>
    <hyperlink ref="A37" r:id="rId207" xr:uid="{00000000-0004-0000-0100-0000CE000000}"/>
    <hyperlink ref="Q37" r:id="rId208" xr:uid="{00000000-0004-0000-0100-0000CF000000}"/>
    <hyperlink ref="S37" r:id="rId209" xr:uid="{00000000-0004-0000-0100-0000D0000000}"/>
    <hyperlink ref="A38" r:id="rId210" xr:uid="{00000000-0004-0000-0100-0000D1000000}"/>
    <hyperlink ref="Q38" r:id="rId211" xr:uid="{00000000-0004-0000-0100-0000D2000000}"/>
    <hyperlink ref="S38" r:id="rId212" xr:uid="{00000000-0004-0000-0100-0000D3000000}"/>
    <hyperlink ref="A39" r:id="rId213" xr:uid="{00000000-0004-0000-0100-0000D4000000}"/>
    <hyperlink ref="Q39" r:id="rId214" xr:uid="{00000000-0004-0000-0100-0000D5000000}"/>
    <hyperlink ref="S39" r:id="rId215" xr:uid="{00000000-0004-0000-0100-0000D6000000}"/>
    <hyperlink ref="A40" r:id="rId216" xr:uid="{00000000-0004-0000-0100-0000D7000000}"/>
    <hyperlink ref="Q40" r:id="rId217" xr:uid="{00000000-0004-0000-0100-0000D8000000}"/>
    <hyperlink ref="S40" r:id="rId218" xr:uid="{00000000-0004-0000-0100-0000D9000000}"/>
    <hyperlink ref="A41" r:id="rId219" xr:uid="{00000000-0004-0000-0100-0000DA000000}"/>
    <hyperlink ref="Q41" r:id="rId220" xr:uid="{00000000-0004-0000-0100-0000DB000000}"/>
    <hyperlink ref="S41" r:id="rId221" xr:uid="{00000000-0004-0000-0100-0000DC000000}"/>
    <hyperlink ref="A42" r:id="rId222" xr:uid="{00000000-0004-0000-0100-0000DD000000}"/>
    <hyperlink ref="Q42" r:id="rId223" xr:uid="{00000000-0004-0000-0100-0000DE000000}"/>
    <hyperlink ref="S42" r:id="rId224" xr:uid="{00000000-0004-0000-0100-0000DF000000}"/>
    <hyperlink ref="A43" r:id="rId225" xr:uid="{00000000-0004-0000-0100-0000E0000000}"/>
    <hyperlink ref="Q43" r:id="rId226" xr:uid="{00000000-0004-0000-0100-0000E1000000}"/>
    <hyperlink ref="S43" r:id="rId227" xr:uid="{00000000-0004-0000-0100-0000E2000000}"/>
    <hyperlink ref="A44" r:id="rId228" xr:uid="{00000000-0004-0000-0100-0000E3000000}"/>
    <hyperlink ref="Q44" r:id="rId229" xr:uid="{00000000-0004-0000-0100-0000E4000000}"/>
    <hyperlink ref="S44" r:id="rId230" xr:uid="{00000000-0004-0000-0100-0000E5000000}"/>
    <hyperlink ref="A45" r:id="rId231" xr:uid="{00000000-0004-0000-0100-0000E6000000}"/>
    <hyperlink ref="Q45" r:id="rId232" xr:uid="{00000000-0004-0000-0100-0000E7000000}"/>
    <hyperlink ref="S45" r:id="rId233" xr:uid="{00000000-0004-0000-0100-0000E8000000}"/>
    <hyperlink ref="A46" r:id="rId234" xr:uid="{00000000-0004-0000-0100-0000E9000000}"/>
    <hyperlink ref="Q46" r:id="rId235" xr:uid="{00000000-0004-0000-0100-0000EA000000}"/>
    <hyperlink ref="S46" r:id="rId236" xr:uid="{00000000-0004-0000-0100-0000EB000000}"/>
    <hyperlink ref="A47" r:id="rId237" xr:uid="{00000000-0004-0000-0100-0000EC000000}"/>
    <hyperlink ref="Q47" r:id="rId238" xr:uid="{00000000-0004-0000-0100-0000ED000000}"/>
    <hyperlink ref="S47" r:id="rId239" xr:uid="{00000000-0004-0000-0100-0000EE000000}"/>
    <hyperlink ref="A48" r:id="rId240" xr:uid="{00000000-0004-0000-0100-0000EF000000}"/>
    <hyperlink ref="Q48" r:id="rId241" xr:uid="{00000000-0004-0000-0100-0000F0000000}"/>
    <hyperlink ref="S48" r:id="rId242" xr:uid="{00000000-0004-0000-0100-0000F1000000}"/>
    <hyperlink ref="A49" r:id="rId243" xr:uid="{00000000-0004-0000-0100-0000F2000000}"/>
    <hyperlink ref="Q49" r:id="rId244" xr:uid="{00000000-0004-0000-0100-0000F3000000}"/>
    <hyperlink ref="S49" r:id="rId245" xr:uid="{00000000-0004-0000-0100-0000F4000000}"/>
    <hyperlink ref="A50" r:id="rId246" xr:uid="{00000000-0004-0000-0100-0000F5000000}"/>
    <hyperlink ref="Q50" r:id="rId247" xr:uid="{00000000-0004-0000-0100-0000F6000000}"/>
    <hyperlink ref="S50" r:id="rId248" xr:uid="{00000000-0004-0000-0100-0000F7000000}"/>
    <hyperlink ref="A51" r:id="rId249" xr:uid="{00000000-0004-0000-0100-0000F8000000}"/>
    <hyperlink ref="Q51" r:id="rId250" xr:uid="{00000000-0004-0000-0100-0000F9000000}"/>
    <hyperlink ref="S51" r:id="rId251" xr:uid="{00000000-0004-0000-0100-0000FA000000}"/>
    <hyperlink ref="A52" r:id="rId252" xr:uid="{00000000-0004-0000-0100-0000FB000000}"/>
    <hyperlink ref="Q52" r:id="rId253" xr:uid="{00000000-0004-0000-0100-0000FC000000}"/>
    <hyperlink ref="S52" r:id="rId254" xr:uid="{00000000-0004-0000-0100-0000FD000000}"/>
    <hyperlink ref="A53" r:id="rId255" xr:uid="{00000000-0004-0000-0100-0000FE000000}"/>
    <hyperlink ref="Q53" r:id="rId256" xr:uid="{00000000-0004-0000-0100-0000FF000000}"/>
    <hyperlink ref="S53" r:id="rId257" xr:uid="{00000000-0004-0000-0100-000000010000}"/>
    <hyperlink ref="A54" r:id="rId258" xr:uid="{00000000-0004-0000-0100-000001010000}"/>
    <hyperlink ref="Q54" r:id="rId259" xr:uid="{00000000-0004-0000-0100-000002010000}"/>
    <hyperlink ref="S54" r:id="rId260" xr:uid="{00000000-0004-0000-0100-000003010000}"/>
    <hyperlink ref="A55" r:id="rId261" xr:uid="{00000000-0004-0000-0100-000004010000}"/>
    <hyperlink ref="Q55" r:id="rId262" xr:uid="{00000000-0004-0000-0100-000005010000}"/>
    <hyperlink ref="S55" r:id="rId263" xr:uid="{00000000-0004-0000-0100-000006010000}"/>
    <hyperlink ref="A56" r:id="rId264" xr:uid="{00000000-0004-0000-0100-000007010000}"/>
    <hyperlink ref="Q56" r:id="rId265" xr:uid="{00000000-0004-0000-0100-000008010000}"/>
    <hyperlink ref="S56" r:id="rId266" xr:uid="{00000000-0004-0000-0100-000009010000}"/>
    <hyperlink ref="A57" r:id="rId267" xr:uid="{00000000-0004-0000-0100-00000A010000}"/>
    <hyperlink ref="Q57" r:id="rId268" xr:uid="{00000000-0004-0000-0100-00000B010000}"/>
    <hyperlink ref="S57" r:id="rId269" xr:uid="{00000000-0004-0000-0100-00000C010000}"/>
    <hyperlink ref="A58" r:id="rId270" xr:uid="{00000000-0004-0000-0100-00000D010000}"/>
    <hyperlink ref="Q58" r:id="rId271" xr:uid="{00000000-0004-0000-0100-00000E010000}"/>
    <hyperlink ref="S58" r:id="rId272" xr:uid="{00000000-0004-0000-0100-00000F010000}"/>
    <hyperlink ref="A59" r:id="rId273" xr:uid="{00000000-0004-0000-0100-000010010000}"/>
    <hyperlink ref="Q59" r:id="rId274" xr:uid="{00000000-0004-0000-0100-000011010000}"/>
    <hyperlink ref="S59" r:id="rId275" xr:uid="{00000000-0004-0000-0100-000012010000}"/>
    <hyperlink ref="A60" r:id="rId276" xr:uid="{00000000-0004-0000-0100-000013010000}"/>
    <hyperlink ref="Q60" r:id="rId277" xr:uid="{00000000-0004-0000-0100-000014010000}"/>
    <hyperlink ref="S60" r:id="rId278" xr:uid="{00000000-0004-0000-0100-000015010000}"/>
    <hyperlink ref="A61" r:id="rId279" xr:uid="{00000000-0004-0000-0100-000016010000}"/>
    <hyperlink ref="Q61" r:id="rId280" xr:uid="{00000000-0004-0000-0100-000017010000}"/>
    <hyperlink ref="S61" r:id="rId281" xr:uid="{00000000-0004-0000-0100-000018010000}"/>
    <hyperlink ref="A62" r:id="rId282" xr:uid="{00000000-0004-0000-0100-000019010000}"/>
    <hyperlink ref="Q62" r:id="rId283" xr:uid="{00000000-0004-0000-0100-00001A010000}"/>
    <hyperlink ref="S62" r:id="rId284" xr:uid="{00000000-0004-0000-0100-00001B010000}"/>
    <hyperlink ref="A63" r:id="rId285" xr:uid="{00000000-0004-0000-0100-00001C010000}"/>
    <hyperlink ref="Q63" r:id="rId286" xr:uid="{00000000-0004-0000-0100-00001D010000}"/>
    <hyperlink ref="S63" r:id="rId287" xr:uid="{00000000-0004-0000-0100-00001E010000}"/>
    <hyperlink ref="A64" r:id="rId288" xr:uid="{00000000-0004-0000-0100-00001F010000}"/>
    <hyperlink ref="Q64" r:id="rId289" xr:uid="{00000000-0004-0000-0100-000020010000}"/>
    <hyperlink ref="S64" r:id="rId290" xr:uid="{00000000-0004-0000-0100-000021010000}"/>
    <hyperlink ref="A65" r:id="rId291" xr:uid="{00000000-0004-0000-0100-000022010000}"/>
    <hyperlink ref="Q65" r:id="rId292" xr:uid="{00000000-0004-0000-0100-000023010000}"/>
    <hyperlink ref="S65" r:id="rId293" xr:uid="{00000000-0004-0000-0100-000024010000}"/>
    <hyperlink ref="A66" r:id="rId294" xr:uid="{00000000-0004-0000-0100-000025010000}"/>
    <hyperlink ref="Q66" r:id="rId295" xr:uid="{00000000-0004-0000-0100-000026010000}"/>
    <hyperlink ref="S66" r:id="rId296" xr:uid="{00000000-0004-0000-0100-000027010000}"/>
    <hyperlink ref="A67" r:id="rId297" xr:uid="{00000000-0004-0000-0100-000028010000}"/>
    <hyperlink ref="Q67" r:id="rId298" xr:uid="{00000000-0004-0000-0100-000029010000}"/>
    <hyperlink ref="S67" r:id="rId299" xr:uid="{00000000-0004-0000-0100-00002A010000}"/>
    <hyperlink ref="A68" r:id="rId300" xr:uid="{00000000-0004-0000-0100-00002B010000}"/>
    <hyperlink ref="Q68" r:id="rId301" xr:uid="{00000000-0004-0000-0100-00002C010000}"/>
    <hyperlink ref="S68" r:id="rId302" xr:uid="{00000000-0004-0000-0100-00002D010000}"/>
    <hyperlink ref="A69" r:id="rId303" xr:uid="{00000000-0004-0000-0100-00002E010000}"/>
    <hyperlink ref="Q69" r:id="rId304" xr:uid="{00000000-0004-0000-0100-00002F010000}"/>
    <hyperlink ref="S69" r:id="rId305" xr:uid="{00000000-0004-0000-0100-000030010000}"/>
    <hyperlink ref="A70" r:id="rId306" xr:uid="{00000000-0004-0000-0100-000031010000}"/>
    <hyperlink ref="Q70" r:id="rId307" xr:uid="{00000000-0004-0000-0100-000032010000}"/>
    <hyperlink ref="S70" r:id="rId308" xr:uid="{00000000-0004-0000-0100-000033010000}"/>
    <hyperlink ref="A71" r:id="rId309" xr:uid="{00000000-0004-0000-0100-000034010000}"/>
    <hyperlink ref="Q71" r:id="rId310" xr:uid="{00000000-0004-0000-0100-000035010000}"/>
    <hyperlink ref="S71" r:id="rId311" xr:uid="{00000000-0004-0000-0100-000036010000}"/>
    <hyperlink ref="A72" r:id="rId312" xr:uid="{00000000-0004-0000-0100-000037010000}"/>
    <hyperlink ref="Q72" r:id="rId313" xr:uid="{00000000-0004-0000-0100-000038010000}"/>
    <hyperlink ref="S72" r:id="rId314" xr:uid="{00000000-0004-0000-0100-000039010000}"/>
    <hyperlink ref="A73" r:id="rId315" xr:uid="{00000000-0004-0000-0100-00003A010000}"/>
    <hyperlink ref="Q73" r:id="rId316" xr:uid="{00000000-0004-0000-0100-00003B010000}"/>
    <hyperlink ref="S73" r:id="rId317" xr:uid="{00000000-0004-0000-0100-00003C010000}"/>
    <hyperlink ref="A74" r:id="rId318" xr:uid="{00000000-0004-0000-0100-00003D010000}"/>
    <hyperlink ref="Q74" r:id="rId319" xr:uid="{00000000-0004-0000-0100-00003E010000}"/>
    <hyperlink ref="S74" r:id="rId320" xr:uid="{00000000-0004-0000-0100-00003F010000}"/>
    <hyperlink ref="A75" r:id="rId321" xr:uid="{00000000-0004-0000-0100-000040010000}"/>
    <hyperlink ref="Q75" r:id="rId322" xr:uid="{00000000-0004-0000-0100-000041010000}"/>
    <hyperlink ref="S75" r:id="rId323" xr:uid="{00000000-0004-0000-0100-000042010000}"/>
    <hyperlink ref="A76" r:id="rId324" xr:uid="{00000000-0004-0000-0100-000043010000}"/>
    <hyperlink ref="Q76" r:id="rId325" xr:uid="{00000000-0004-0000-0100-000044010000}"/>
    <hyperlink ref="S76" r:id="rId326" xr:uid="{00000000-0004-0000-0100-000045010000}"/>
    <hyperlink ref="A77" r:id="rId327" xr:uid="{00000000-0004-0000-0100-000046010000}"/>
    <hyperlink ref="Q77" r:id="rId328" xr:uid="{00000000-0004-0000-0100-000047010000}"/>
    <hyperlink ref="S77" r:id="rId329" xr:uid="{00000000-0004-0000-0100-000048010000}"/>
    <hyperlink ref="A78" r:id="rId330" xr:uid="{00000000-0004-0000-0100-000049010000}"/>
    <hyperlink ref="Q78" r:id="rId331" xr:uid="{00000000-0004-0000-0100-00004A010000}"/>
    <hyperlink ref="S78" r:id="rId332" xr:uid="{00000000-0004-0000-0100-00004B010000}"/>
    <hyperlink ref="A79" r:id="rId333" xr:uid="{00000000-0004-0000-0100-00004C010000}"/>
    <hyperlink ref="Q79" r:id="rId334" xr:uid="{00000000-0004-0000-0100-00004D010000}"/>
    <hyperlink ref="S79" r:id="rId335" xr:uid="{00000000-0004-0000-0100-00004E010000}"/>
    <hyperlink ref="A80" r:id="rId336" xr:uid="{00000000-0004-0000-0100-00004F010000}"/>
    <hyperlink ref="Q80" r:id="rId337" xr:uid="{00000000-0004-0000-0100-000050010000}"/>
    <hyperlink ref="S80" r:id="rId338" xr:uid="{00000000-0004-0000-0100-000051010000}"/>
    <hyperlink ref="A81" r:id="rId339" xr:uid="{00000000-0004-0000-0100-000052010000}"/>
    <hyperlink ref="Q81" r:id="rId340" xr:uid="{00000000-0004-0000-0100-000053010000}"/>
    <hyperlink ref="S81" r:id="rId341" xr:uid="{00000000-0004-0000-0100-000054010000}"/>
    <hyperlink ref="A82" r:id="rId342" xr:uid="{00000000-0004-0000-0100-000055010000}"/>
    <hyperlink ref="Q82" r:id="rId343" xr:uid="{00000000-0004-0000-0100-000056010000}"/>
    <hyperlink ref="S82" r:id="rId344" xr:uid="{00000000-0004-0000-0100-000057010000}"/>
    <hyperlink ref="A83" r:id="rId345" xr:uid="{00000000-0004-0000-0100-000058010000}"/>
    <hyperlink ref="Q83" r:id="rId346" xr:uid="{00000000-0004-0000-0100-000059010000}"/>
    <hyperlink ref="S83" r:id="rId347" xr:uid="{00000000-0004-0000-0100-00005A010000}"/>
    <hyperlink ref="A84" r:id="rId348" xr:uid="{00000000-0004-0000-0100-00005B010000}"/>
    <hyperlink ref="Q84" r:id="rId349" xr:uid="{00000000-0004-0000-0100-00005C010000}"/>
    <hyperlink ref="S84" r:id="rId350" xr:uid="{00000000-0004-0000-0100-00005D010000}"/>
    <hyperlink ref="A85" r:id="rId351" xr:uid="{00000000-0004-0000-0100-00005E010000}"/>
    <hyperlink ref="Q85" r:id="rId352" xr:uid="{00000000-0004-0000-0100-00005F010000}"/>
    <hyperlink ref="S85" r:id="rId353" xr:uid="{00000000-0004-0000-0100-000060010000}"/>
    <hyperlink ref="A86" r:id="rId354" xr:uid="{00000000-0004-0000-0100-000061010000}"/>
    <hyperlink ref="Q86" r:id="rId355" xr:uid="{00000000-0004-0000-0100-000062010000}"/>
    <hyperlink ref="S86" r:id="rId356" xr:uid="{00000000-0004-0000-0100-000063010000}"/>
    <hyperlink ref="A87" r:id="rId357" xr:uid="{00000000-0004-0000-0100-000064010000}"/>
    <hyperlink ref="Q87" r:id="rId358" xr:uid="{00000000-0004-0000-0100-000065010000}"/>
    <hyperlink ref="S87" r:id="rId359" xr:uid="{00000000-0004-0000-0100-000066010000}"/>
    <hyperlink ref="A88" r:id="rId360" xr:uid="{00000000-0004-0000-0100-000067010000}"/>
    <hyperlink ref="Q88" r:id="rId361" xr:uid="{00000000-0004-0000-0100-000068010000}"/>
    <hyperlink ref="S88" r:id="rId362" xr:uid="{00000000-0004-0000-0100-000069010000}"/>
    <hyperlink ref="A89" r:id="rId363" xr:uid="{00000000-0004-0000-0100-00006A010000}"/>
    <hyperlink ref="Q89" r:id="rId364" xr:uid="{00000000-0004-0000-0100-00006B010000}"/>
    <hyperlink ref="S89" r:id="rId365" xr:uid="{00000000-0004-0000-0100-00006C010000}"/>
    <hyperlink ref="A90" r:id="rId366" xr:uid="{00000000-0004-0000-0100-00006D010000}"/>
    <hyperlink ref="Q90" r:id="rId367" xr:uid="{00000000-0004-0000-0100-00006E010000}"/>
    <hyperlink ref="S90" r:id="rId368" xr:uid="{00000000-0004-0000-0100-00006F010000}"/>
    <hyperlink ref="A91" r:id="rId369" xr:uid="{00000000-0004-0000-0100-000070010000}"/>
    <hyperlink ref="Q91" r:id="rId370" xr:uid="{00000000-0004-0000-0100-000071010000}"/>
    <hyperlink ref="S91" r:id="rId371" xr:uid="{00000000-0004-0000-0100-000072010000}"/>
    <hyperlink ref="A92" r:id="rId372" xr:uid="{00000000-0004-0000-0100-000073010000}"/>
    <hyperlink ref="Q92" r:id="rId373" xr:uid="{00000000-0004-0000-0100-000074010000}"/>
    <hyperlink ref="S92" r:id="rId374" xr:uid="{00000000-0004-0000-0100-000075010000}"/>
    <hyperlink ref="A93" r:id="rId375" xr:uid="{00000000-0004-0000-0100-000076010000}"/>
    <hyperlink ref="Q93" r:id="rId376" xr:uid="{00000000-0004-0000-0100-000077010000}"/>
    <hyperlink ref="S93" r:id="rId377" xr:uid="{00000000-0004-0000-0100-000078010000}"/>
    <hyperlink ref="A94" r:id="rId378" xr:uid="{00000000-0004-0000-0100-000079010000}"/>
    <hyperlink ref="Q94" r:id="rId379" xr:uid="{00000000-0004-0000-0100-00007A010000}"/>
    <hyperlink ref="S94" r:id="rId380" xr:uid="{00000000-0004-0000-0100-00007B010000}"/>
    <hyperlink ref="A95" r:id="rId381" xr:uid="{00000000-0004-0000-0100-00007C010000}"/>
    <hyperlink ref="Q95" r:id="rId382" xr:uid="{00000000-0004-0000-0100-00007D010000}"/>
    <hyperlink ref="S95" r:id="rId383" xr:uid="{00000000-0004-0000-0100-00007E010000}"/>
    <hyperlink ref="A96" r:id="rId384" xr:uid="{00000000-0004-0000-0100-00007F010000}"/>
    <hyperlink ref="Q96" r:id="rId385" xr:uid="{00000000-0004-0000-0100-000080010000}"/>
    <hyperlink ref="S96" r:id="rId386" xr:uid="{00000000-0004-0000-0100-000081010000}"/>
    <hyperlink ref="A97" r:id="rId387" xr:uid="{00000000-0004-0000-0100-000082010000}"/>
    <hyperlink ref="Q97" r:id="rId388" xr:uid="{00000000-0004-0000-0100-000083010000}"/>
    <hyperlink ref="S97" r:id="rId389" xr:uid="{00000000-0004-0000-0100-000084010000}"/>
    <hyperlink ref="A98" r:id="rId390" xr:uid="{00000000-0004-0000-0100-000085010000}"/>
    <hyperlink ref="Q98" r:id="rId391" xr:uid="{00000000-0004-0000-0100-000086010000}"/>
    <hyperlink ref="S98" r:id="rId392" xr:uid="{00000000-0004-0000-0100-000087010000}"/>
    <hyperlink ref="A99" r:id="rId393" xr:uid="{00000000-0004-0000-0100-000088010000}"/>
    <hyperlink ref="Q99" r:id="rId394" xr:uid="{00000000-0004-0000-0100-000089010000}"/>
    <hyperlink ref="S99" r:id="rId395" xr:uid="{00000000-0004-0000-0100-00008A010000}"/>
    <hyperlink ref="A100" r:id="rId396" xr:uid="{00000000-0004-0000-0100-00008B010000}"/>
    <hyperlink ref="Q100" r:id="rId397" xr:uid="{00000000-0004-0000-0100-00008C010000}"/>
    <hyperlink ref="S100" r:id="rId398" xr:uid="{00000000-0004-0000-0100-00008D010000}"/>
    <hyperlink ref="A101" r:id="rId399" xr:uid="{00000000-0004-0000-0100-00008E010000}"/>
    <hyperlink ref="Q101" r:id="rId400" xr:uid="{00000000-0004-0000-0100-00008F010000}"/>
    <hyperlink ref="S101" r:id="rId401" xr:uid="{00000000-0004-0000-0100-000090010000}"/>
    <hyperlink ref="A102" r:id="rId402" xr:uid="{00000000-0004-0000-0100-000091010000}"/>
    <hyperlink ref="Q102" r:id="rId403" xr:uid="{00000000-0004-0000-0100-000092010000}"/>
    <hyperlink ref="S102" r:id="rId404" xr:uid="{00000000-0004-0000-0100-000093010000}"/>
    <hyperlink ref="Q103" r:id="rId405" xr:uid="{00000000-0004-0000-0100-000094010000}"/>
    <hyperlink ref="S103" r:id="rId406" xr:uid="{00000000-0004-0000-0100-000095010000}"/>
    <hyperlink ref="Q104" r:id="rId407" xr:uid="{00000000-0004-0000-0100-000096010000}"/>
    <hyperlink ref="S104" r:id="rId408" xr:uid="{00000000-0004-0000-0100-000097010000}"/>
    <hyperlink ref="Q105" r:id="rId409" xr:uid="{00000000-0004-0000-0100-000098010000}"/>
    <hyperlink ref="S105" r:id="rId410" xr:uid="{00000000-0004-0000-0100-000099010000}"/>
    <hyperlink ref="Q106" r:id="rId411" xr:uid="{00000000-0004-0000-0100-00009A010000}"/>
    <hyperlink ref="S106" r:id="rId412" xr:uid="{00000000-0004-0000-0100-00009B010000}"/>
    <hyperlink ref="Q107" r:id="rId413" xr:uid="{00000000-0004-0000-0100-00009C010000}"/>
    <hyperlink ref="S107" r:id="rId414" xr:uid="{00000000-0004-0000-0100-00009D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6"/>
  <sheetViews>
    <sheetView workbookViewId="0"/>
  </sheetViews>
  <sheetFormatPr defaultColWidth="14.42578125" defaultRowHeight="15.75" customHeight="1"/>
  <sheetData>
    <row r="1" spans="1:13" ht="54.75" customHeight="1">
      <c r="A1" s="10" t="s">
        <v>28</v>
      </c>
      <c r="B1" s="11" t="s">
        <v>30</v>
      </c>
      <c r="C1" s="12"/>
      <c r="D1" s="12"/>
      <c r="E1" s="11" t="s">
        <v>31</v>
      </c>
      <c r="F1" s="10" t="s">
        <v>32</v>
      </c>
      <c r="G1" s="12"/>
      <c r="L1" s="10" t="s">
        <v>28</v>
      </c>
      <c r="M1" s="11" t="s">
        <v>33</v>
      </c>
    </row>
    <row r="2" spans="1:13" ht="12.75">
      <c r="A2" s="14" t="s">
        <v>34</v>
      </c>
      <c r="B2" s="15" t="s">
        <v>36</v>
      </c>
      <c r="E2" t="str">
        <f ca="1">IFERROR(__xludf.DUMMYFUNCTION(" UNIQUE(A2:A500)"),"""Activision Blizzard""@en")</f>
        <v>"Activision Blizzard"@en</v>
      </c>
      <c r="F2" s="1" t="s">
        <v>12</v>
      </c>
      <c r="I2" s="16" t="s">
        <v>39</v>
      </c>
      <c r="L2" s="14" t="s">
        <v>20</v>
      </c>
      <c r="M2" s="14" t="s">
        <v>42</v>
      </c>
    </row>
    <row r="3" spans="1:13" ht="12.75">
      <c r="A3" s="14" t="s">
        <v>43</v>
      </c>
      <c r="B3" s="14" t="s">
        <v>44</v>
      </c>
      <c r="E3" t="str">
        <f ca="1">IFERROR(__xludf.DUMMYFUNCTION("""COMPUTED_VALUE"""),"""21st Century Fox""@en")</f>
        <v>"21st Century Fox"@en</v>
      </c>
      <c r="F3" s="1" t="s">
        <v>19</v>
      </c>
      <c r="I3" s="16" t="s">
        <v>45</v>
      </c>
      <c r="L3" s="14" t="s">
        <v>47</v>
      </c>
      <c r="M3" s="14" t="s">
        <v>48</v>
      </c>
    </row>
    <row r="4" spans="1:13" ht="12.75">
      <c r="A4" s="14" t="s">
        <v>49</v>
      </c>
      <c r="B4" s="14" t="s">
        <v>50</v>
      </c>
      <c r="E4" t="str">
        <f ca="1">IFERROR(__xludf.DUMMYFUNCTION("""COMPUTED_VALUE"""),"""UAL Corporation""@en")</f>
        <v>"UAL Corporation"@en</v>
      </c>
      <c r="F4" s="1" t="s">
        <v>29</v>
      </c>
      <c r="I4" s="16" t="s">
        <v>51</v>
      </c>
      <c r="L4" s="14" t="s">
        <v>53</v>
      </c>
      <c r="M4" s="14" t="s">
        <v>54</v>
      </c>
    </row>
    <row r="5" spans="1:13" ht="12.75">
      <c r="A5" s="14" t="s">
        <v>55</v>
      </c>
      <c r="B5" s="14" t="s">
        <v>56</v>
      </c>
      <c r="E5" t="str">
        <f ca="1">IFERROR(__xludf.DUMMYFUNCTION("""COMPUTED_VALUE"""),"""Mattel""@en")</f>
        <v>"Mattel"@en</v>
      </c>
      <c r="F5" s="1" t="s">
        <v>57</v>
      </c>
      <c r="I5" s="16" t="s">
        <v>58</v>
      </c>
      <c r="L5" s="14" t="s">
        <v>59</v>
      </c>
      <c r="M5" s="14" t="s">
        <v>60</v>
      </c>
    </row>
    <row r="6" spans="1:13" ht="12.75">
      <c r="A6" s="14" t="s">
        <v>43</v>
      </c>
      <c r="B6" s="14" t="s">
        <v>61</v>
      </c>
      <c r="E6" t="str">
        <f ca="1">IFERROR(__xludf.DUMMYFUNCTION("""COMPUTED_VALUE"""),"""Apple Inc.""@en")</f>
        <v>"Apple Inc."@en</v>
      </c>
      <c r="F6" s="1" t="s">
        <v>63</v>
      </c>
      <c r="I6" s="16" t="s">
        <v>64</v>
      </c>
      <c r="L6" s="14" t="s">
        <v>47</v>
      </c>
      <c r="M6" s="14" t="s">
        <v>65</v>
      </c>
    </row>
    <row r="7" spans="1:13" ht="12.75">
      <c r="A7" s="14" t="s">
        <v>66</v>
      </c>
      <c r="B7" s="14" t="s">
        <v>67</v>
      </c>
      <c r="E7" t="str">
        <f ca="1">IFERROR(__xludf.DUMMYFUNCTION("""COMPUTED_VALUE"""),"""Viacom""@en")</f>
        <v>"Viacom"@en</v>
      </c>
      <c r="F7" s="1" t="s">
        <v>68</v>
      </c>
      <c r="I7" s="16" t="s">
        <v>69</v>
      </c>
      <c r="L7" s="14" t="s">
        <v>71</v>
      </c>
      <c r="M7" s="14" t="s">
        <v>72</v>
      </c>
    </row>
    <row r="8" spans="1:13" ht="12.75">
      <c r="A8" s="14" t="s">
        <v>73</v>
      </c>
      <c r="B8" s="14" t="s">
        <v>74</v>
      </c>
      <c r="E8" t="str">
        <f ca="1">IFERROR(__xludf.DUMMYFUNCTION("""COMPUTED_VALUE"""),"""Alphabet Inc.""@en")</f>
        <v>"Alphabet Inc."@en</v>
      </c>
      <c r="F8" s="1" t="s">
        <v>75</v>
      </c>
      <c r="I8" s="16" t="s">
        <v>76</v>
      </c>
      <c r="L8" s="14" t="s">
        <v>47</v>
      </c>
      <c r="M8" s="14" t="s">
        <v>77</v>
      </c>
    </row>
    <row r="9" spans="1:13" ht="12.75">
      <c r="A9" s="14" t="s">
        <v>43</v>
      </c>
      <c r="B9" s="14" t="s">
        <v>79</v>
      </c>
      <c r="E9" t="str">
        <f ca="1">IFERROR(__xludf.DUMMYFUNCTION("""COMPUTED_VALUE"""),"""EBay""@en")</f>
        <v>"EBay"@en</v>
      </c>
      <c r="F9" s="1" t="s">
        <v>80</v>
      </c>
      <c r="I9" s="16" t="s">
        <v>81</v>
      </c>
      <c r="L9" s="14" t="s">
        <v>47</v>
      </c>
      <c r="M9" s="14" t="s">
        <v>82</v>
      </c>
    </row>
    <row r="10" spans="1:13" ht="12.75">
      <c r="A10" s="14" t="s">
        <v>43</v>
      </c>
      <c r="B10" s="14" t="s">
        <v>83</v>
      </c>
      <c r="E10" t="str">
        <f ca="1">IFERROR(__xludf.DUMMYFUNCTION("""COMPUTED_VALUE"""),"""Dish Network""@en")</f>
        <v>"Dish Network"@en</v>
      </c>
      <c r="F10" s="1" t="s">
        <v>84</v>
      </c>
      <c r="I10" s="16" t="s">
        <v>85</v>
      </c>
      <c r="L10" s="14" t="s">
        <v>47</v>
      </c>
      <c r="M10" s="14" t="s">
        <v>89</v>
      </c>
    </row>
    <row r="11" spans="1:13" ht="12.75">
      <c r="A11" s="14" t="s">
        <v>43</v>
      </c>
      <c r="B11" s="14" t="s">
        <v>90</v>
      </c>
      <c r="E11" t="str">
        <f ca="1">IFERROR(__xludf.DUMMYFUNCTION("""COMPUTED_VALUE"""),"""Starz Inc.""@en")</f>
        <v>"Starz Inc."@en</v>
      </c>
      <c r="F11" s="1" t="s">
        <v>91</v>
      </c>
      <c r="I11" s="16" t="s">
        <v>92</v>
      </c>
      <c r="L11" s="14" t="s">
        <v>47</v>
      </c>
      <c r="M11" s="14" t="s">
        <v>93</v>
      </c>
    </row>
    <row r="12" spans="1:13" ht="12.75">
      <c r="A12" s="14" t="s">
        <v>43</v>
      </c>
      <c r="B12" s="14" t="s">
        <v>94</v>
      </c>
      <c r="E12" t="str">
        <f ca="1">IFERROR(__xludf.DUMMYFUNCTION("""COMPUTED_VALUE"""),"""Amazon.com""@en")</f>
        <v>"Amazon.com"@en</v>
      </c>
      <c r="F12" s="1" t="s">
        <v>95</v>
      </c>
      <c r="I12" s="16" t="s">
        <v>96</v>
      </c>
      <c r="L12" s="14" t="s">
        <v>98</v>
      </c>
      <c r="M12" s="16" t="s">
        <v>99</v>
      </c>
    </row>
    <row r="13" spans="1:13" ht="12.75">
      <c r="A13" s="14" t="s">
        <v>101</v>
      </c>
      <c r="B13" s="14" t="s">
        <v>102</v>
      </c>
      <c r="E13" t="str">
        <f ca="1">IFERROR(__xludf.DUMMYFUNCTION("""COMPUTED_VALUE"""),"""Virgin Media""@en")</f>
        <v>"Virgin Media"@en</v>
      </c>
      <c r="F13" s="1" t="s">
        <v>103</v>
      </c>
      <c r="I13" s="16" t="s">
        <v>104</v>
      </c>
      <c r="L13" s="14" t="s">
        <v>20</v>
      </c>
      <c r="M13" s="14" t="s">
        <v>106</v>
      </c>
    </row>
    <row r="14" spans="1:13" ht="12.75">
      <c r="A14" s="14" t="s">
        <v>107</v>
      </c>
      <c r="B14" s="14" t="s">
        <v>108</v>
      </c>
      <c r="E14" t="str">
        <f ca="1">IFERROR(__xludf.DUMMYFUNCTION("""COMPUTED_VALUE"""),"""American Airlines Group""@en")</f>
        <v>"American Airlines Group"@en</v>
      </c>
      <c r="F14" s="1" t="s">
        <v>109</v>
      </c>
      <c r="I14" s="16" t="s">
        <v>110</v>
      </c>
      <c r="L14" s="14" t="s">
        <v>112</v>
      </c>
      <c r="M14" s="14" t="s">
        <v>113</v>
      </c>
    </row>
    <row r="15" spans="1:13" ht="12.75">
      <c r="A15" s="14" t="s">
        <v>34</v>
      </c>
      <c r="B15" s="14" t="s">
        <v>114</v>
      </c>
      <c r="E15" t="str">
        <f ca="1">IFERROR(__xludf.DUMMYFUNCTION("""COMPUTED_VALUE"""),"""DirecTV""@en")</f>
        <v>"DirecTV"@en</v>
      </c>
      <c r="F15" s="1" t="s">
        <v>115</v>
      </c>
      <c r="I15" s="16" t="s">
        <v>116</v>
      </c>
      <c r="L15" s="14" t="s">
        <v>53</v>
      </c>
      <c r="M15" s="14" t="s">
        <v>119</v>
      </c>
    </row>
    <row r="16" spans="1:13" ht="12.75">
      <c r="A16" s="14" t="s">
        <v>73</v>
      </c>
      <c r="B16" s="14" t="s">
        <v>120</v>
      </c>
      <c r="E16" t="str">
        <f ca="1">IFERROR(__xludf.DUMMYFUNCTION("""COMPUTED_VALUE"""),"""Vodafone""@en")</f>
        <v>"Vodafone"@en</v>
      </c>
      <c r="F16" s="1" t="s">
        <v>121</v>
      </c>
      <c r="I16" s="16" t="s">
        <v>122</v>
      </c>
      <c r="L16" s="14" t="s">
        <v>53</v>
      </c>
      <c r="M16" s="14" t="s">
        <v>123</v>
      </c>
    </row>
    <row r="17" spans="1:13" ht="12.75">
      <c r="A17" s="14" t="s">
        <v>124</v>
      </c>
      <c r="B17" s="14" t="s">
        <v>125</v>
      </c>
      <c r="E17" t="str">
        <f ca="1">IFERROR(__xludf.DUMMYFUNCTION("""COMPUTED_VALUE"""),"""T-Mobile US""@en")</f>
        <v>"T-Mobile US"@en</v>
      </c>
      <c r="F17" s="1" t="s">
        <v>126</v>
      </c>
      <c r="I17" s="16" t="s">
        <v>127</v>
      </c>
      <c r="L17" s="14" t="s">
        <v>20</v>
      </c>
      <c r="M17" s="14" t="s">
        <v>130</v>
      </c>
    </row>
    <row r="18" spans="1:13" ht="12.75">
      <c r="A18" s="14" t="s">
        <v>73</v>
      </c>
      <c r="B18" s="14" t="s">
        <v>131</v>
      </c>
      <c r="E18" t="str">
        <f ca="1">IFERROR(__xludf.DUMMYFUNCTION("""COMPUTED_VALUE"""),"""Broadcom Limited""@en")</f>
        <v>"Broadcom Limited"@en</v>
      </c>
      <c r="F18" s="1" t="s">
        <v>132</v>
      </c>
      <c r="I18" s="16" t="s">
        <v>133</v>
      </c>
      <c r="L18" s="14" t="s">
        <v>53</v>
      </c>
      <c r="M18" s="14" t="s">
        <v>134</v>
      </c>
    </row>
    <row r="19" spans="1:13" ht="12.75">
      <c r="A19" s="14" t="s">
        <v>34</v>
      </c>
      <c r="B19" s="14" t="s">
        <v>135</v>
      </c>
      <c r="E19" t="str">
        <f ca="1">IFERROR(__xludf.DUMMYFUNCTION("""COMPUTED_VALUE"""),"""Discovery Communications""@en")</f>
        <v>"Discovery Communications"@en</v>
      </c>
      <c r="F19" s="1" t="s">
        <v>136</v>
      </c>
      <c r="I19" s="16" t="s">
        <v>137</v>
      </c>
      <c r="L19" s="14" t="s">
        <v>47</v>
      </c>
      <c r="M19" s="14" t="s">
        <v>139</v>
      </c>
    </row>
    <row r="20" spans="1:13" ht="12.75">
      <c r="A20" s="14" t="s">
        <v>73</v>
      </c>
      <c r="B20" s="14" t="s">
        <v>141</v>
      </c>
      <c r="E20" t="str">
        <f ca="1">IFERROR(__xludf.DUMMYFUNCTION("""COMPUTED_VALUE"""),"""Seagate Technology""@en")</f>
        <v>"Seagate Technology"@en</v>
      </c>
      <c r="F20" s="1" t="s">
        <v>142</v>
      </c>
      <c r="I20" s="16" t="s">
        <v>143</v>
      </c>
      <c r="L20" s="14" t="s">
        <v>53</v>
      </c>
      <c r="M20" s="14" t="s">
        <v>145</v>
      </c>
    </row>
    <row r="21" spans="1:13" ht="12.75">
      <c r="A21" s="14" t="s">
        <v>146</v>
      </c>
      <c r="B21" s="14" t="s">
        <v>147</v>
      </c>
      <c r="E21" t="str">
        <f ca="1">IFERROR(__xludf.DUMMYFUNCTION("""COMPUTED_VALUE"""),"""Microsoft""@en")</f>
        <v>"Microsoft"@en</v>
      </c>
      <c r="F21" s="1" t="s">
        <v>148</v>
      </c>
      <c r="I21" s="16" t="s">
        <v>149</v>
      </c>
      <c r="L21" s="14" t="s">
        <v>71</v>
      </c>
      <c r="M21" s="14" t="s">
        <v>150</v>
      </c>
    </row>
    <row r="22" spans="1:13" ht="12.75">
      <c r="A22" s="14" t="s">
        <v>146</v>
      </c>
      <c r="B22" s="14" t="s">
        <v>146</v>
      </c>
      <c r="E22" t="str">
        <f ca="1">IFERROR(__xludf.DUMMYFUNCTION("""COMPUTED_VALUE"""),"""Western Digital""@en")</f>
        <v>"Western Digital"@en</v>
      </c>
      <c r="F22" s="1" t="s">
        <v>151</v>
      </c>
      <c r="I22" s="16" t="s">
        <v>152</v>
      </c>
      <c r="L22" s="14" t="s">
        <v>47</v>
      </c>
      <c r="M22" s="14" t="s">
        <v>155</v>
      </c>
    </row>
    <row r="23" spans="1:13" ht="12.75">
      <c r="A23" s="14" t="s">
        <v>43</v>
      </c>
      <c r="B23" s="14" t="s">
        <v>156</v>
      </c>
      <c r="E23" t="str">
        <f ca="1">IFERROR(__xludf.DUMMYFUNCTION("""COMPUTED_VALUE"""),"""VimpelCom Ltd.""@en")</f>
        <v>"VimpelCom Ltd."@en</v>
      </c>
      <c r="F23" s="1" t="s">
        <v>157</v>
      </c>
      <c r="I23" s="16" t="s">
        <v>158</v>
      </c>
      <c r="L23" s="14" t="s">
        <v>59</v>
      </c>
      <c r="M23" s="14" t="s">
        <v>160</v>
      </c>
    </row>
    <row r="24" spans="1:13" ht="12.75">
      <c r="A24" s="14" t="s">
        <v>101</v>
      </c>
      <c r="B24" s="14" t="s">
        <v>161</v>
      </c>
      <c r="E24" t="str">
        <f ca="1">IFERROR(__xludf.DUMMYFUNCTION("""COMPUTED_VALUE"""),"""Charter Communications""@en")</f>
        <v>"Charter Communications"@en</v>
      </c>
      <c r="F24" s="1" t="s">
        <v>162</v>
      </c>
      <c r="I24" s="16" t="s">
        <v>163</v>
      </c>
      <c r="L24" s="16" t="s">
        <v>166</v>
      </c>
      <c r="M24" s="14" t="s">
        <v>167</v>
      </c>
    </row>
    <row r="25" spans="1:13" ht="12.75">
      <c r="A25" s="14" t="s">
        <v>101</v>
      </c>
      <c r="B25" s="14" t="s">
        <v>168</v>
      </c>
      <c r="E25" t="str">
        <f ca="1">IFERROR(__xludf.DUMMYFUNCTION("""COMPUTED_VALUE"""),"""Oracle Corporation""@en")</f>
        <v>"Oracle Corporation"@en</v>
      </c>
      <c r="F25" s="1" t="s">
        <v>169</v>
      </c>
      <c r="I25" s="16" t="s">
        <v>170</v>
      </c>
      <c r="L25" s="16" t="s">
        <v>166</v>
      </c>
      <c r="M25" s="14" t="s">
        <v>173</v>
      </c>
    </row>
    <row r="26" spans="1:13" ht="12.75">
      <c r="A26" s="14" t="s">
        <v>66</v>
      </c>
      <c r="B26" s="14" t="s">
        <v>174</v>
      </c>
      <c r="E26" t="str">
        <f ca="1">IFERROR(__xludf.DUMMYFUNCTION("""COMPUTED_VALUE"""),"""Yahoo!""@en")</f>
        <v>"Yahoo!"@en</v>
      </c>
      <c r="F26" s="1" t="s">
        <v>175</v>
      </c>
      <c r="I26" s="16" t="s">
        <v>176</v>
      </c>
      <c r="L26" s="16" t="s">
        <v>166</v>
      </c>
      <c r="M26" s="14" t="s">
        <v>178</v>
      </c>
    </row>
    <row r="27" spans="1:13" ht="12.75">
      <c r="A27" s="14" t="s">
        <v>43</v>
      </c>
      <c r="B27" s="14" t="s">
        <v>179</v>
      </c>
      <c r="E27" t="str">
        <f ca="1">IFERROR(__xludf.DUMMYFUNCTION("""COMPUTED_VALUE"""),"""Mylan""@en")</f>
        <v>"Mylan"@en</v>
      </c>
      <c r="F27" s="1" t="s">
        <v>182</v>
      </c>
      <c r="I27" s="16" t="s">
        <v>183</v>
      </c>
      <c r="L27" s="14" t="s">
        <v>53</v>
      </c>
      <c r="M27" s="14" t="s">
        <v>184</v>
      </c>
    </row>
    <row r="28" spans="1:13" ht="12.75">
      <c r="A28" s="14" t="s">
        <v>55</v>
      </c>
      <c r="B28" s="14" t="s">
        <v>185</v>
      </c>
      <c r="E28" t="str">
        <f ca="1">IFERROR(__xludf.DUMMYFUNCTION("""COMPUTED_VALUE"""),"""Electronic Arts""@en")</f>
        <v>"Electronic Arts"@en</v>
      </c>
      <c r="F28" s="1" t="s">
        <v>186</v>
      </c>
      <c r="I28" s="16" t="s">
        <v>188</v>
      </c>
      <c r="L28" s="14" t="s">
        <v>47</v>
      </c>
      <c r="M28" s="14" t="s">
        <v>189</v>
      </c>
    </row>
    <row r="29" spans="1:13" ht="12.75">
      <c r="A29" s="14" t="s">
        <v>190</v>
      </c>
      <c r="B29" s="14" t="s">
        <v>191</v>
      </c>
      <c r="E29" t="str">
        <f ca="1">IFERROR(__xludf.DUMMYFUNCTION("""COMPUTED_VALUE"""),"""Walgreens Boots Alliance""@en")</f>
        <v>"Walgreens Boots Alliance"@en</v>
      </c>
      <c r="F29" s="1" t="s">
        <v>192</v>
      </c>
      <c r="I29" s="16" t="s">
        <v>193</v>
      </c>
      <c r="L29" s="16" t="s">
        <v>166</v>
      </c>
      <c r="M29" s="14" t="s">
        <v>195</v>
      </c>
    </row>
    <row r="30" spans="1:13" ht="12.75">
      <c r="A30" s="14" t="s">
        <v>196</v>
      </c>
      <c r="B30" s="14" t="s">
        <v>197</v>
      </c>
      <c r="E30" t="str">
        <f ca="1">IFERROR(__xludf.DUMMYFUNCTION("""COMPUTED_VALUE"""),"""PetSmart""@en")</f>
        <v>"PetSmart"@en</v>
      </c>
      <c r="F30" s="1" t="s">
        <v>198</v>
      </c>
      <c r="I30" s="16" t="s">
        <v>200</v>
      </c>
      <c r="L30" s="16" t="s">
        <v>166</v>
      </c>
      <c r="M30" s="14" t="s">
        <v>202</v>
      </c>
    </row>
    <row r="31" spans="1:13" ht="12.75">
      <c r="A31" s="14" t="s">
        <v>190</v>
      </c>
      <c r="B31" s="14" t="s">
        <v>203</v>
      </c>
      <c r="E31" t="str">
        <f ca="1">IFERROR(__xludf.DUMMYFUNCTION("""COMPUTED_VALUE"""),"""CSX Corporation""@en")</f>
        <v>"CSX Corporation"@en</v>
      </c>
      <c r="F31" s="1" t="s">
        <v>204</v>
      </c>
      <c r="I31" s="16" t="s">
        <v>205</v>
      </c>
      <c r="L31" s="14" t="s">
        <v>207</v>
      </c>
      <c r="M31" s="14" t="s">
        <v>208</v>
      </c>
    </row>
    <row r="32" spans="1:13" ht="12.75">
      <c r="A32" s="14" t="s">
        <v>190</v>
      </c>
      <c r="B32" s="14" t="s">
        <v>209</v>
      </c>
      <c r="E32" t="str">
        <f ca="1">IFERROR(__xludf.DUMMYFUNCTION("""COMPUTED_VALUE"""),"""Monster Beverage""@en")</f>
        <v>"Monster Beverage"@en</v>
      </c>
      <c r="F32" s="1" t="s">
        <v>210</v>
      </c>
      <c r="I32" s="16" t="s">
        <v>211</v>
      </c>
      <c r="L32" s="14" t="s">
        <v>47</v>
      </c>
      <c r="M32" s="14" t="s">
        <v>214</v>
      </c>
    </row>
    <row r="33" spans="1:13" ht="12.75">
      <c r="A33" s="14" t="s">
        <v>101</v>
      </c>
      <c r="B33" s="14" t="s">
        <v>215</v>
      </c>
      <c r="E33" t="str">
        <f ca="1">IFERROR(__xludf.DUMMYFUNCTION("""COMPUTED_VALUE"""),"""Dollar Tree""@en")</f>
        <v>"Dollar Tree"@en</v>
      </c>
      <c r="F33" s="1" t="s">
        <v>216</v>
      </c>
      <c r="I33" s="16" t="s">
        <v>217</v>
      </c>
      <c r="L33" s="14" t="s">
        <v>53</v>
      </c>
      <c r="M33" s="14" t="s">
        <v>218</v>
      </c>
    </row>
    <row r="34" spans="1:13" ht="12.75">
      <c r="A34" s="14" t="s">
        <v>73</v>
      </c>
      <c r="B34" s="14" t="s">
        <v>219</v>
      </c>
      <c r="E34" t="str">
        <f ca="1">IFERROR(__xludf.DUMMYFUNCTION("""COMPUTED_VALUE"""),"""Paccar""@en")</f>
        <v>"Paccar"@en</v>
      </c>
      <c r="F34" s="1" t="s">
        <v>220</v>
      </c>
      <c r="I34" s="16" t="s">
        <v>221</v>
      </c>
      <c r="L34" s="14" t="s">
        <v>47</v>
      </c>
      <c r="M34" s="14" t="s">
        <v>223</v>
      </c>
    </row>
    <row r="35" spans="1:13" ht="12.75">
      <c r="A35" s="14" t="s">
        <v>101</v>
      </c>
      <c r="B35" s="14" t="s">
        <v>224</v>
      </c>
      <c r="E35" t="str">
        <f ca="1">IFERROR(__xludf.DUMMYFUNCTION("""COMPUTED_VALUE"""),"""Check Point""@en")</f>
        <v>"Check Point"@en</v>
      </c>
      <c r="F35" s="1" t="s">
        <v>225</v>
      </c>
      <c r="I35" s="16" t="s">
        <v>226</v>
      </c>
      <c r="L35" s="14" t="s">
        <v>228</v>
      </c>
      <c r="M35" s="14" t="s">
        <v>229</v>
      </c>
    </row>
    <row r="36" spans="1:13" ht="12.75">
      <c r="A36" s="14" t="s">
        <v>196</v>
      </c>
      <c r="B36" s="14" t="s">
        <v>230</v>
      </c>
      <c r="E36" t="str">
        <f ca="1">IFERROR(__xludf.DUMMYFUNCTION("""COMPUTED_VALUE"""),"""Garmin""@en")</f>
        <v>"Garmin"@en</v>
      </c>
      <c r="F36" s="1" t="s">
        <v>231</v>
      </c>
      <c r="I36" s="16" t="s">
        <v>232</v>
      </c>
      <c r="L36" s="14" t="s">
        <v>53</v>
      </c>
      <c r="M36" s="14" t="s">
        <v>233</v>
      </c>
    </row>
    <row r="37" spans="1:13" ht="12.75">
      <c r="A37" s="14" t="s">
        <v>43</v>
      </c>
      <c r="B37" s="14" t="s">
        <v>234</v>
      </c>
      <c r="E37" t="str">
        <f ca="1">IFERROR(__xludf.DUMMYFUNCTION("""COMPUTED_VALUE"""),"""News Corporation""@en")</f>
        <v>"News Corporation"@en</v>
      </c>
      <c r="F37" s="1" t="s">
        <v>235</v>
      </c>
      <c r="I37" s="16" t="s">
        <v>236</v>
      </c>
      <c r="L37" s="14" t="s">
        <v>47</v>
      </c>
      <c r="M37" s="14" t="s">
        <v>238</v>
      </c>
    </row>
    <row r="38" spans="1:13" ht="12.75">
      <c r="A38" s="14" t="s">
        <v>239</v>
      </c>
      <c r="B38" s="14" t="s">
        <v>240</v>
      </c>
      <c r="E38" t="str">
        <f ca="1">IFERROR(__xludf.DUMMYFUNCTION("""COMPUTED_VALUE"""),"""Symantec""@en")</f>
        <v>"Symantec"@en</v>
      </c>
      <c r="F38" s="1" t="s">
        <v>241</v>
      </c>
      <c r="I38" s="16" t="s">
        <v>242</v>
      </c>
      <c r="L38" s="14" t="s">
        <v>71</v>
      </c>
      <c r="M38" s="14" t="s">
        <v>243</v>
      </c>
    </row>
    <row r="39" spans="1:13" ht="12.75">
      <c r="A39" s="14" t="s">
        <v>43</v>
      </c>
      <c r="B39" s="14" t="s">
        <v>244</v>
      </c>
      <c r="E39" t="str">
        <f ca="1">IFERROR(__xludf.DUMMYFUNCTION("""COMPUTED_VALUE"""),"""Marriott International""@en")</f>
        <v>"Marriott International"@en</v>
      </c>
      <c r="F39" s="1" t="s">
        <v>245</v>
      </c>
      <c r="I39" s="16" t="s">
        <v>246</v>
      </c>
      <c r="L39" s="14" t="s">
        <v>20</v>
      </c>
      <c r="M39" s="14" t="s">
        <v>248</v>
      </c>
    </row>
    <row r="40" spans="1:13" ht="12.75">
      <c r="A40" s="14" t="s">
        <v>249</v>
      </c>
      <c r="B40" s="14" t="s">
        <v>250</v>
      </c>
      <c r="E40" t="str">
        <f ca="1">IFERROR(__xludf.DUMMYFUNCTION("""COMPUTED_VALUE"""),"""Liberty Media""@en")</f>
        <v>"Liberty Media"@en</v>
      </c>
      <c r="F40" s="1" t="s">
        <v>251</v>
      </c>
      <c r="I40" s="16" t="s">
        <v>252</v>
      </c>
      <c r="L40" s="14" t="s">
        <v>47</v>
      </c>
      <c r="M40" s="14" t="s">
        <v>254</v>
      </c>
    </row>
    <row r="41" spans="1:13" ht="12.75">
      <c r="A41" s="14" t="s">
        <v>249</v>
      </c>
      <c r="B41" s="14" t="s">
        <v>255</v>
      </c>
      <c r="E41" t="str">
        <f ca="1">IFERROR(__xludf.DUMMYFUNCTION("""COMPUTED_VALUE"""),"""Comcast""@en")</f>
        <v>"Comcast"@en</v>
      </c>
      <c r="F41" s="1" t="s">
        <v>256</v>
      </c>
      <c r="I41" s="16" t="s">
        <v>257</v>
      </c>
      <c r="L41" s="14" t="s">
        <v>53</v>
      </c>
      <c r="M41" s="14" t="s">
        <v>53</v>
      </c>
    </row>
    <row r="42" spans="1:13" ht="12.75">
      <c r="A42" s="14" t="s">
        <v>43</v>
      </c>
      <c r="B42" s="14" t="s">
        <v>259</v>
      </c>
      <c r="E42" t="str">
        <f ca="1">IFERROR(__xludf.DUMMYFUNCTION("""COMPUTED_VALUE"""),"""Cisco Systems""@en")</f>
        <v>"Cisco Systems"@en</v>
      </c>
      <c r="F42" s="1" t="s">
        <v>260</v>
      </c>
      <c r="I42" s="16" t="s">
        <v>261</v>
      </c>
      <c r="L42" s="16" t="s">
        <v>166</v>
      </c>
      <c r="M42" s="14" t="s">
        <v>264</v>
      </c>
    </row>
    <row r="43" spans="1:13" ht="12.75">
      <c r="A43" s="14" t="s">
        <v>73</v>
      </c>
      <c r="B43" s="14" t="s">
        <v>265</v>
      </c>
      <c r="E43" t="str">
        <f ca="1">IFERROR(__xludf.DUMMYFUNCTION("""COMPUTED_VALUE"""),"""Liberty Interactive""@en")</f>
        <v>"Liberty Interactive"@en</v>
      </c>
      <c r="F43" s="1" t="s">
        <v>266</v>
      </c>
      <c r="I43" s="16" t="s">
        <v>267</v>
      </c>
      <c r="L43" s="16" t="s">
        <v>166</v>
      </c>
      <c r="M43" s="16" t="s">
        <v>270</v>
      </c>
    </row>
    <row r="44" spans="1:13" ht="12.75">
      <c r="A44" s="14" t="s">
        <v>101</v>
      </c>
      <c r="B44" s="14" t="s">
        <v>272</v>
      </c>
      <c r="E44" t="str">
        <f ca="1">IFERROR(__xludf.DUMMYFUNCTION("""COMPUTED_VALUE"""),"""Micron Technology""@en")</f>
        <v>"Micron Technology"@en</v>
      </c>
      <c r="F44" s="1" t="s">
        <v>273</v>
      </c>
      <c r="I44" s="16" t="s">
        <v>274</v>
      </c>
      <c r="L44" s="14" t="s">
        <v>112</v>
      </c>
      <c r="M44" s="14" t="s">
        <v>276</v>
      </c>
    </row>
    <row r="45" spans="1:13" ht="12.75">
      <c r="A45" s="14" t="s">
        <v>277</v>
      </c>
      <c r="B45" s="14" t="s">
        <v>278</v>
      </c>
      <c r="E45" t="str">
        <f ca="1">IFERROR(__xludf.DUMMYFUNCTION("""COMPUTED_VALUE"""),"""Express Scripts""@en")</f>
        <v>"Express Scripts"@en</v>
      </c>
      <c r="F45" s="1" t="s">
        <v>280</v>
      </c>
      <c r="I45" s="16" t="s">
        <v>281</v>
      </c>
      <c r="L45" s="14" t="s">
        <v>282</v>
      </c>
      <c r="M45" s="14" t="s">
        <v>283</v>
      </c>
    </row>
    <row r="46" spans="1:13" ht="12.75">
      <c r="A46" s="14" t="s">
        <v>43</v>
      </c>
      <c r="B46" s="14" t="s">
        <v>284</v>
      </c>
      <c r="E46" t="str">
        <f ca="1">IFERROR(__xludf.DUMMYFUNCTION("""COMPUTED_VALUE"""),"")</f>
        <v/>
      </c>
      <c r="F46" s="1" t="s">
        <v>286</v>
      </c>
      <c r="I46" s="16" t="s">
        <v>287</v>
      </c>
      <c r="L46" s="14" t="s">
        <v>289</v>
      </c>
      <c r="M46" s="14" t="s">
        <v>290</v>
      </c>
    </row>
    <row r="47" spans="1:13" ht="12.75">
      <c r="A47" s="14" t="s">
        <v>66</v>
      </c>
      <c r="B47" s="14" t="s">
        <v>291</v>
      </c>
      <c r="F47" s="1" t="s">
        <v>292</v>
      </c>
      <c r="I47" s="16" t="s">
        <v>293</v>
      </c>
      <c r="L47" s="14" t="s">
        <v>47</v>
      </c>
      <c r="M47" s="14" t="s">
        <v>296</v>
      </c>
    </row>
    <row r="48" spans="1:13" ht="12.75">
      <c r="A48" s="14" t="s">
        <v>34</v>
      </c>
      <c r="B48" s="14" t="s">
        <v>297</v>
      </c>
      <c r="F48" s="1" t="s">
        <v>298</v>
      </c>
      <c r="I48" s="16" t="s">
        <v>299</v>
      </c>
      <c r="L48" s="14" t="s">
        <v>47</v>
      </c>
      <c r="M48" s="14" t="s">
        <v>301</v>
      </c>
    </row>
    <row r="49" spans="1:13" ht="12.75">
      <c r="A49" s="14" t="s">
        <v>43</v>
      </c>
      <c r="B49" s="14" t="s">
        <v>302</v>
      </c>
      <c r="F49" s="1" t="s">
        <v>303</v>
      </c>
      <c r="I49" s="16" t="s">
        <v>304</v>
      </c>
      <c r="L49" s="14" t="s">
        <v>282</v>
      </c>
      <c r="M49" s="14" t="s">
        <v>306</v>
      </c>
    </row>
    <row r="50" spans="1:13" ht="12.75">
      <c r="A50" s="14" t="s">
        <v>73</v>
      </c>
      <c r="B50" s="14" t="s">
        <v>307</v>
      </c>
      <c r="L50" s="14" t="s">
        <v>53</v>
      </c>
      <c r="M50" s="14" t="s">
        <v>308</v>
      </c>
    </row>
    <row r="51" spans="1:13" ht="12.75">
      <c r="A51" s="14" t="s">
        <v>309</v>
      </c>
      <c r="B51" s="14" t="s">
        <v>310</v>
      </c>
      <c r="L51" s="14" t="s">
        <v>47</v>
      </c>
      <c r="M51" s="14" t="s">
        <v>311</v>
      </c>
    </row>
    <row r="52" spans="1:13" ht="12.75">
      <c r="A52" s="14" t="s">
        <v>124</v>
      </c>
      <c r="B52" s="14" t="s">
        <v>312</v>
      </c>
      <c r="L52" s="14" t="s">
        <v>98</v>
      </c>
      <c r="M52" s="14" t="s">
        <v>313</v>
      </c>
    </row>
    <row r="53" spans="1:13" ht="12.75">
      <c r="A53" s="14" t="s">
        <v>314</v>
      </c>
      <c r="B53" s="14" t="s">
        <v>315</v>
      </c>
      <c r="L53" s="14" t="s">
        <v>316</v>
      </c>
      <c r="M53" s="14" t="s">
        <v>317</v>
      </c>
    </row>
    <row r="54" spans="1:13" ht="12.75">
      <c r="A54" s="14" t="s">
        <v>73</v>
      </c>
      <c r="B54" s="14" t="s">
        <v>318</v>
      </c>
      <c r="L54" s="14" t="s">
        <v>319</v>
      </c>
      <c r="M54" s="14" t="s">
        <v>320</v>
      </c>
    </row>
    <row r="55" spans="1:13" ht="12.75">
      <c r="A55" s="14" t="s">
        <v>321</v>
      </c>
      <c r="B55" s="14" t="s">
        <v>322</v>
      </c>
      <c r="L55" s="14" t="s">
        <v>47</v>
      </c>
      <c r="M55" s="14" t="s">
        <v>323</v>
      </c>
    </row>
    <row r="56" spans="1:13" ht="12.75">
      <c r="A56" s="14" t="s">
        <v>43</v>
      </c>
      <c r="B56" s="14" t="s">
        <v>324</v>
      </c>
      <c r="L56" s="14" t="s">
        <v>53</v>
      </c>
      <c r="M56" s="14" t="s">
        <v>325</v>
      </c>
    </row>
    <row r="57" spans="1:13" ht="12.75">
      <c r="A57" s="14" t="s">
        <v>43</v>
      </c>
      <c r="B57" s="14" t="s">
        <v>326</v>
      </c>
      <c r="L57" s="14" t="s">
        <v>20</v>
      </c>
      <c r="M57" s="14" t="s">
        <v>327</v>
      </c>
    </row>
    <row r="58" spans="1:13" ht="12.75">
      <c r="A58" s="14" t="s">
        <v>43</v>
      </c>
      <c r="B58" s="14" t="s">
        <v>328</v>
      </c>
      <c r="L58" s="14" t="s">
        <v>71</v>
      </c>
      <c r="M58" s="14" t="s">
        <v>329</v>
      </c>
    </row>
    <row r="59" spans="1:13" ht="12.75">
      <c r="A59" s="14" t="s">
        <v>107</v>
      </c>
      <c r="B59" s="14" t="s">
        <v>330</v>
      </c>
      <c r="L59" s="14" t="s">
        <v>98</v>
      </c>
      <c r="M59" s="14" t="s">
        <v>331</v>
      </c>
    </row>
    <row r="60" spans="1:13" ht="12.75">
      <c r="A60" s="14" t="s">
        <v>332</v>
      </c>
      <c r="B60" s="14" t="s">
        <v>333</v>
      </c>
      <c r="L60" s="14" t="s">
        <v>207</v>
      </c>
      <c r="M60" s="14" t="s">
        <v>334</v>
      </c>
    </row>
    <row r="61" spans="1:13" ht="12.75">
      <c r="A61" s="14" t="s">
        <v>335</v>
      </c>
      <c r="B61" s="14" t="s">
        <v>336</v>
      </c>
      <c r="L61" s="14" t="s">
        <v>53</v>
      </c>
      <c r="M61" s="14" t="s">
        <v>337</v>
      </c>
    </row>
    <row r="62" spans="1:13" ht="12.75">
      <c r="A62" s="14" t="s">
        <v>338</v>
      </c>
      <c r="B62" s="14" t="s">
        <v>339</v>
      </c>
      <c r="L62" s="14" t="s">
        <v>282</v>
      </c>
      <c r="M62" s="14" t="s">
        <v>340</v>
      </c>
    </row>
    <row r="63" spans="1:13" ht="12.75">
      <c r="A63" s="14" t="s">
        <v>43</v>
      </c>
      <c r="B63" s="14" t="s">
        <v>341</v>
      </c>
      <c r="L63" s="14" t="s">
        <v>228</v>
      </c>
      <c r="M63" s="14" t="s">
        <v>342</v>
      </c>
    </row>
    <row r="64" spans="1:13" ht="12.75">
      <c r="A64" s="14" t="s">
        <v>34</v>
      </c>
      <c r="B64" s="14" t="s">
        <v>343</v>
      </c>
      <c r="L64" s="14" t="s">
        <v>98</v>
      </c>
      <c r="M64" s="14" t="s">
        <v>344</v>
      </c>
    </row>
    <row r="65" spans="1:13" ht="12.75">
      <c r="A65" s="14" t="s">
        <v>66</v>
      </c>
      <c r="B65" s="14" t="s">
        <v>345</v>
      </c>
      <c r="L65" s="14" t="s">
        <v>47</v>
      </c>
      <c r="M65" s="14" t="s">
        <v>347</v>
      </c>
    </row>
    <row r="66" spans="1:13" ht="12.75">
      <c r="A66" s="14" t="s">
        <v>107</v>
      </c>
      <c r="B66" s="14" t="s">
        <v>348</v>
      </c>
      <c r="L66" s="14" t="s">
        <v>349</v>
      </c>
      <c r="M66" s="14" t="s">
        <v>349</v>
      </c>
    </row>
    <row r="67" spans="1:13" ht="12.75">
      <c r="A67" s="14" t="s">
        <v>239</v>
      </c>
      <c r="B67" s="14" t="s">
        <v>350</v>
      </c>
      <c r="L67" s="14" t="s">
        <v>351</v>
      </c>
      <c r="M67" s="14" t="s">
        <v>352</v>
      </c>
    </row>
    <row r="68" spans="1:13" ht="12.75">
      <c r="A68" s="14" t="s">
        <v>101</v>
      </c>
      <c r="B68" s="14" t="s">
        <v>353</v>
      </c>
      <c r="L68" s="16" t="s">
        <v>166</v>
      </c>
      <c r="M68" s="16" t="s">
        <v>354</v>
      </c>
    </row>
    <row r="69" spans="1:13" ht="12.75">
      <c r="A69" s="14" t="s">
        <v>101</v>
      </c>
      <c r="B69" s="14" t="s">
        <v>356</v>
      </c>
      <c r="L69" s="16" t="s">
        <v>166</v>
      </c>
      <c r="M69" s="16" t="s">
        <v>357</v>
      </c>
    </row>
    <row r="70" spans="1:13" ht="12.75">
      <c r="A70" s="14" t="s">
        <v>107</v>
      </c>
      <c r="B70" s="14" t="s">
        <v>359</v>
      </c>
      <c r="L70" s="14" t="s">
        <v>282</v>
      </c>
      <c r="M70" s="14" t="s">
        <v>360</v>
      </c>
    </row>
    <row r="71" spans="1:13" ht="12.75">
      <c r="A71" s="14" t="s">
        <v>43</v>
      </c>
      <c r="B71" s="14" t="s">
        <v>362</v>
      </c>
      <c r="L71" s="14" t="s">
        <v>59</v>
      </c>
      <c r="M71" s="14" t="s">
        <v>363</v>
      </c>
    </row>
    <row r="72" spans="1:13" ht="12.75">
      <c r="A72" s="14" t="s">
        <v>101</v>
      </c>
      <c r="B72" s="14" t="s">
        <v>364</v>
      </c>
      <c r="L72" s="14" t="s">
        <v>47</v>
      </c>
      <c r="M72" s="14" t="s">
        <v>365</v>
      </c>
    </row>
    <row r="73" spans="1:13" ht="12.75">
      <c r="A73" s="14" t="s">
        <v>366</v>
      </c>
      <c r="B73" s="14" t="s">
        <v>367</v>
      </c>
      <c r="L73" s="14" t="s">
        <v>98</v>
      </c>
      <c r="M73" s="14" t="s">
        <v>368</v>
      </c>
    </row>
    <row r="74" spans="1:13" ht="12.75">
      <c r="A74" s="14" t="s">
        <v>249</v>
      </c>
      <c r="B74" s="14" t="s">
        <v>369</v>
      </c>
      <c r="L74" s="14" t="s">
        <v>282</v>
      </c>
      <c r="M74" s="14" t="s">
        <v>370</v>
      </c>
    </row>
    <row r="75" spans="1:13" ht="12.75">
      <c r="A75" s="14" t="s">
        <v>55</v>
      </c>
      <c r="B75" s="14" t="s">
        <v>371</v>
      </c>
      <c r="L75" s="14" t="s">
        <v>351</v>
      </c>
      <c r="M75" s="14" t="s">
        <v>372</v>
      </c>
    </row>
    <row r="76" spans="1:13" ht="12.75">
      <c r="A76" s="14" t="s">
        <v>196</v>
      </c>
      <c r="B76" s="14" t="s">
        <v>373</v>
      </c>
      <c r="L76" s="14" t="s">
        <v>207</v>
      </c>
      <c r="M76" s="14" t="s">
        <v>374</v>
      </c>
    </row>
    <row r="77" spans="1:13" ht="12.75">
      <c r="A77" s="14" t="s">
        <v>43</v>
      </c>
      <c r="B77" s="14" t="s">
        <v>375</v>
      </c>
      <c r="L77" s="14" t="s">
        <v>351</v>
      </c>
      <c r="M77" s="14" t="s">
        <v>376</v>
      </c>
    </row>
    <row r="78" spans="1:13" ht="12.75">
      <c r="A78" s="14" t="s">
        <v>107</v>
      </c>
      <c r="B78" s="14" t="s">
        <v>377</v>
      </c>
      <c r="L78" s="14" t="s">
        <v>47</v>
      </c>
      <c r="M78" s="14" t="s">
        <v>378</v>
      </c>
    </row>
    <row r="79" spans="1:13" ht="12.75">
      <c r="A79" s="14" t="s">
        <v>366</v>
      </c>
      <c r="B79" s="14" t="s">
        <v>379</v>
      </c>
      <c r="L79" s="16" t="s">
        <v>166</v>
      </c>
      <c r="M79" s="14" t="s">
        <v>381</v>
      </c>
    </row>
    <row r="80" spans="1:13" ht="12.75">
      <c r="A80" s="14" t="s">
        <v>239</v>
      </c>
      <c r="B80" s="14" t="s">
        <v>382</v>
      </c>
      <c r="L80" s="14" t="s">
        <v>207</v>
      </c>
      <c r="M80" s="14" t="s">
        <v>383</v>
      </c>
    </row>
    <row r="81" spans="1:13" ht="12.75">
      <c r="A81" s="14" t="s">
        <v>384</v>
      </c>
      <c r="B81" s="14" t="s">
        <v>386</v>
      </c>
      <c r="L81" s="14" t="s">
        <v>98</v>
      </c>
      <c r="M81" s="14" t="s">
        <v>387</v>
      </c>
    </row>
    <row r="82" spans="1:13" ht="12.75">
      <c r="A82" s="14" t="s">
        <v>101</v>
      </c>
      <c r="B82" s="14" t="s">
        <v>388</v>
      </c>
      <c r="L82" s="16" t="s">
        <v>166</v>
      </c>
      <c r="M82" s="14" t="s">
        <v>389</v>
      </c>
    </row>
    <row r="83" spans="1:13" ht="12.75">
      <c r="A83" s="14" t="s">
        <v>338</v>
      </c>
      <c r="B83" s="14" t="s">
        <v>390</v>
      </c>
      <c r="L83" s="14" t="s">
        <v>392</v>
      </c>
      <c r="M83" s="14" t="s">
        <v>393</v>
      </c>
    </row>
    <row r="84" spans="1:13" ht="12.75">
      <c r="A84" s="14" t="s">
        <v>366</v>
      </c>
      <c r="B84" s="14" t="s">
        <v>394</v>
      </c>
      <c r="L84" s="14" t="s">
        <v>289</v>
      </c>
      <c r="M84" s="14" t="s">
        <v>395</v>
      </c>
    </row>
    <row r="85" spans="1:13" ht="12.75">
      <c r="A85" s="14" t="s">
        <v>384</v>
      </c>
      <c r="B85" s="14" t="s">
        <v>396</v>
      </c>
      <c r="L85" s="14" t="s">
        <v>207</v>
      </c>
      <c r="M85" s="14" t="s">
        <v>397</v>
      </c>
    </row>
    <row r="86" spans="1:13" ht="12.75">
      <c r="A86" s="14" t="s">
        <v>101</v>
      </c>
      <c r="B86" s="14" t="s">
        <v>398</v>
      </c>
      <c r="L86" s="14" t="s">
        <v>207</v>
      </c>
      <c r="M86" s="14" t="s">
        <v>399</v>
      </c>
    </row>
    <row r="87" spans="1:13" ht="12.75">
      <c r="A87" s="14" t="s">
        <v>101</v>
      </c>
      <c r="B87" s="14" t="s">
        <v>400</v>
      </c>
      <c r="L87" s="14" t="s">
        <v>207</v>
      </c>
      <c r="M87" s="14" t="s">
        <v>401</v>
      </c>
    </row>
    <row r="88" spans="1:13" ht="12.75">
      <c r="A88" s="14" t="s">
        <v>43</v>
      </c>
      <c r="B88" s="14" t="s">
        <v>402</v>
      </c>
    </row>
    <row r="89" spans="1:13" ht="12.75">
      <c r="A89" s="14" t="s">
        <v>239</v>
      </c>
      <c r="B89" s="14" t="s">
        <v>403</v>
      </c>
    </row>
    <row r="90" spans="1:13" ht="12.75">
      <c r="A90" s="14" t="s">
        <v>73</v>
      </c>
      <c r="B90" s="14" t="s">
        <v>404</v>
      </c>
    </row>
    <row r="91" spans="1:13" ht="12.75">
      <c r="A91" s="14" t="s">
        <v>405</v>
      </c>
      <c r="B91" s="14" t="s">
        <v>406</v>
      </c>
    </row>
    <row r="92" spans="1:13" ht="12.75">
      <c r="A92" s="14" t="s">
        <v>101</v>
      </c>
      <c r="B92" s="14" t="s">
        <v>407</v>
      </c>
    </row>
    <row r="93" spans="1:13" ht="12.75">
      <c r="A93" s="14" t="s">
        <v>107</v>
      </c>
      <c r="B93" s="14" t="s">
        <v>408</v>
      </c>
    </row>
    <row r="94" spans="1:13" ht="12.75">
      <c r="A94" s="14" t="s">
        <v>409</v>
      </c>
      <c r="B94" s="14" t="s">
        <v>410</v>
      </c>
    </row>
    <row r="95" spans="1:13" ht="12.75">
      <c r="A95" s="14" t="s">
        <v>101</v>
      </c>
      <c r="B95" s="14" t="s">
        <v>411</v>
      </c>
    </row>
    <row r="96" spans="1:13" ht="12.75">
      <c r="A96" s="14" t="s">
        <v>321</v>
      </c>
      <c r="B96" s="14" t="s">
        <v>412</v>
      </c>
    </row>
    <row r="97" spans="1:2" ht="12.75">
      <c r="A97" s="14" t="s">
        <v>239</v>
      </c>
      <c r="B97" s="14" t="s">
        <v>413</v>
      </c>
    </row>
    <row r="98" spans="1:2" ht="12.75">
      <c r="A98" s="14" t="s">
        <v>239</v>
      </c>
      <c r="B98" s="14" t="s">
        <v>414</v>
      </c>
    </row>
    <row r="99" spans="1:2" ht="12.75">
      <c r="A99" s="14" t="s">
        <v>239</v>
      </c>
      <c r="B99" s="14" t="s">
        <v>415</v>
      </c>
    </row>
    <row r="100" spans="1:2" ht="12.75">
      <c r="A100" s="14" t="s">
        <v>416</v>
      </c>
      <c r="B100" s="14" t="s">
        <v>417</v>
      </c>
    </row>
    <row r="101" spans="1:2" ht="12.75">
      <c r="A101" s="14" t="s">
        <v>418</v>
      </c>
      <c r="B101" s="14" t="s">
        <v>419</v>
      </c>
    </row>
    <row r="102" spans="1:2" ht="12.75">
      <c r="A102" s="14" t="s">
        <v>420</v>
      </c>
      <c r="B102" s="14" t="s">
        <v>421</v>
      </c>
    </row>
    <row r="103" spans="1:2" ht="12.75">
      <c r="A103" s="14" t="s">
        <v>418</v>
      </c>
      <c r="B103" s="14" t="s">
        <v>422</v>
      </c>
    </row>
    <row r="104" spans="1:2" ht="12.75">
      <c r="A104" s="14" t="s">
        <v>418</v>
      </c>
      <c r="B104" s="14" t="s">
        <v>424</v>
      </c>
    </row>
    <row r="105" spans="1:2" ht="12.75">
      <c r="A105" s="14" t="s">
        <v>420</v>
      </c>
      <c r="B105" s="14" t="s">
        <v>425</v>
      </c>
    </row>
    <row r="106" spans="1:2" ht="12.75">
      <c r="A106" s="14" t="s">
        <v>418</v>
      </c>
      <c r="B106" s="14" t="s">
        <v>426</v>
      </c>
    </row>
    <row r="107" spans="1:2" ht="12.75">
      <c r="A107" s="14" t="s">
        <v>420</v>
      </c>
      <c r="B107" s="14" t="s">
        <v>427</v>
      </c>
    </row>
    <row r="108" spans="1:2" ht="12.75">
      <c r="A108" s="14" t="s">
        <v>418</v>
      </c>
      <c r="B108" s="14" t="s">
        <v>428</v>
      </c>
    </row>
    <row r="109" spans="1:2" ht="12.75">
      <c r="A109" s="14" t="s">
        <v>429</v>
      </c>
      <c r="B109" s="14" t="s">
        <v>430</v>
      </c>
    </row>
    <row r="110" spans="1:2" ht="12.75">
      <c r="A110" s="14" t="s">
        <v>431</v>
      </c>
      <c r="B110" s="14" t="s">
        <v>432</v>
      </c>
    </row>
    <row r="111" spans="1:2" ht="12.75">
      <c r="A111" s="14" t="s">
        <v>433</v>
      </c>
      <c r="B111" s="14" t="s">
        <v>434</v>
      </c>
    </row>
    <row r="112" spans="1:2" ht="12.75">
      <c r="A112" s="14" t="s">
        <v>418</v>
      </c>
      <c r="B112" s="14" t="s">
        <v>435</v>
      </c>
    </row>
    <row r="113" spans="1:2" ht="12.75">
      <c r="A113" s="14" t="s">
        <v>190</v>
      </c>
      <c r="B113" s="14" t="s">
        <v>436</v>
      </c>
    </row>
    <row r="114" spans="1:2" ht="12.75">
      <c r="A114" s="14" t="s">
        <v>190</v>
      </c>
      <c r="B114" s="14" t="s">
        <v>437</v>
      </c>
    </row>
    <row r="115" spans="1:2" ht="12.75">
      <c r="A115" s="14" t="s">
        <v>438</v>
      </c>
      <c r="B115" s="14" t="s">
        <v>439</v>
      </c>
    </row>
    <row r="116" spans="1:2" ht="12.75">
      <c r="A116" s="14" t="s">
        <v>440</v>
      </c>
      <c r="B116" s="14" t="s">
        <v>441</v>
      </c>
    </row>
    <row r="117" spans="1:2" ht="12.75">
      <c r="A117" s="14" t="s">
        <v>442</v>
      </c>
      <c r="B117" s="14" t="s">
        <v>443</v>
      </c>
    </row>
    <row r="118" spans="1:2" ht="12.75">
      <c r="A118" s="14" t="s">
        <v>418</v>
      </c>
      <c r="B118" s="14" t="s">
        <v>444</v>
      </c>
    </row>
    <row r="119" spans="1:2" ht="12.75">
      <c r="A119" s="14" t="s">
        <v>445</v>
      </c>
      <c r="B119" s="14" t="s">
        <v>446</v>
      </c>
    </row>
    <row r="120" spans="1:2" ht="12.75">
      <c r="A120" s="14" t="s">
        <v>447</v>
      </c>
      <c r="B120" s="14" t="s">
        <v>448</v>
      </c>
    </row>
    <row r="121" spans="1:2" ht="12.75">
      <c r="A121" s="14" t="s">
        <v>449</v>
      </c>
      <c r="B121" s="14" t="s">
        <v>450</v>
      </c>
    </row>
    <row r="122" spans="1:2" ht="12.75">
      <c r="A122" s="14" t="s">
        <v>451</v>
      </c>
      <c r="B122" s="14" t="s">
        <v>452</v>
      </c>
    </row>
    <row r="123" spans="1:2" ht="12.75">
      <c r="A123" s="14" t="s">
        <v>418</v>
      </c>
      <c r="B123" s="14" t="s">
        <v>453</v>
      </c>
    </row>
    <row r="124" spans="1:2" ht="12.75">
      <c r="A124" s="14" t="s">
        <v>454</v>
      </c>
      <c r="B124" s="14" t="s">
        <v>454</v>
      </c>
    </row>
    <row r="125" spans="1:2" ht="12.75">
      <c r="A125" s="14" t="s">
        <v>418</v>
      </c>
      <c r="B125" s="14" t="s">
        <v>418</v>
      </c>
    </row>
    <row r="126" spans="1:2" ht="12.75">
      <c r="A126" s="14" t="s">
        <v>190</v>
      </c>
      <c r="B126" s="14" t="s">
        <v>455</v>
      </c>
    </row>
    <row r="127" spans="1:2" ht="12.75">
      <c r="A127" s="14" t="s">
        <v>190</v>
      </c>
      <c r="B127" s="14" t="s">
        <v>457</v>
      </c>
    </row>
    <row r="128" spans="1:2" ht="12.75">
      <c r="A128" s="14" t="s">
        <v>420</v>
      </c>
      <c r="B128" s="14" t="s">
        <v>458</v>
      </c>
    </row>
    <row r="129" spans="1:2" ht="12.75">
      <c r="A129" s="14" t="s">
        <v>431</v>
      </c>
      <c r="B129" s="14" t="s">
        <v>459</v>
      </c>
    </row>
    <row r="130" spans="1:2" ht="12.75">
      <c r="A130" s="14" t="s">
        <v>460</v>
      </c>
      <c r="B130" s="14" t="s">
        <v>461</v>
      </c>
    </row>
    <row r="131" spans="1:2" ht="12.75">
      <c r="A131" s="14" t="s">
        <v>420</v>
      </c>
      <c r="B131" s="14" t="s">
        <v>462</v>
      </c>
    </row>
    <row r="132" spans="1:2" ht="12.75">
      <c r="A132" s="14" t="s">
        <v>438</v>
      </c>
      <c r="B132" s="14" t="s">
        <v>463</v>
      </c>
    </row>
    <row r="133" spans="1:2" ht="12.75">
      <c r="A133" s="14" t="s">
        <v>460</v>
      </c>
      <c r="B133" s="14" t="s">
        <v>464</v>
      </c>
    </row>
    <row r="134" spans="1:2" ht="12.75">
      <c r="A134" s="14" t="s">
        <v>418</v>
      </c>
      <c r="B134" s="14" t="s">
        <v>465</v>
      </c>
    </row>
    <row r="135" spans="1:2" ht="12.75">
      <c r="A135" s="14" t="s">
        <v>467</v>
      </c>
      <c r="B135" s="14" t="s">
        <v>468</v>
      </c>
    </row>
    <row r="136" spans="1:2" ht="12.75">
      <c r="A136" s="14" t="s">
        <v>440</v>
      </c>
      <c r="B136" s="14" t="s">
        <v>469</v>
      </c>
    </row>
    <row r="137" spans="1:2" ht="12.75">
      <c r="A137" s="14" t="s">
        <v>418</v>
      </c>
      <c r="B137" s="14" t="s">
        <v>470</v>
      </c>
    </row>
    <row r="138" spans="1:2" ht="12.75">
      <c r="A138" s="14" t="s">
        <v>431</v>
      </c>
      <c r="B138" s="14" t="s">
        <v>471</v>
      </c>
    </row>
    <row r="139" spans="1:2" ht="12.75">
      <c r="A139" s="14" t="s">
        <v>418</v>
      </c>
      <c r="B139" s="14" t="s">
        <v>472</v>
      </c>
    </row>
    <row r="140" spans="1:2" ht="12.75">
      <c r="A140" s="14" t="s">
        <v>460</v>
      </c>
      <c r="B140" s="14" t="s">
        <v>473</v>
      </c>
    </row>
    <row r="141" spans="1:2" ht="12.75">
      <c r="A141" s="14" t="s">
        <v>420</v>
      </c>
      <c r="B141" s="14" t="s">
        <v>474</v>
      </c>
    </row>
    <row r="142" spans="1:2" ht="12.75">
      <c r="A142" s="14" t="s">
        <v>451</v>
      </c>
      <c r="B142" s="14" t="s">
        <v>475</v>
      </c>
    </row>
    <row r="143" spans="1:2" ht="12.75">
      <c r="A143" s="14" t="s">
        <v>476</v>
      </c>
      <c r="B143" s="14" t="s">
        <v>476</v>
      </c>
    </row>
    <row r="144" spans="1:2" ht="12.75">
      <c r="A144" s="14" t="s">
        <v>190</v>
      </c>
      <c r="B144" s="14" t="s">
        <v>477</v>
      </c>
    </row>
    <row r="145" spans="1:2" ht="12.75">
      <c r="A145" s="14" t="s">
        <v>190</v>
      </c>
      <c r="B145" s="14" t="s">
        <v>478</v>
      </c>
    </row>
    <row r="146" spans="1:2" ht="12.75">
      <c r="A146" s="14" t="s">
        <v>460</v>
      </c>
      <c r="B146" s="14" t="s">
        <v>479</v>
      </c>
    </row>
    <row r="147" spans="1:2" ht="12.75">
      <c r="A147" s="14" t="s">
        <v>420</v>
      </c>
      <c r="B147" s="14" t="s">
        <v>480</v>
      </c>
    </row>
    <row r="148" spans="1:2" ht="12.75">
      <c r="A148" s="14" t="s">
        <v>460</v>
      </c>
      <c r="B148" s="14" t="s">
        <v>481</v>
      </c>
    </row>
    <row r="149" spans="1:2" ht="12.75">
      <c r="A149" s="14" t="s">
        <v>482</v>
      </c>
      <c r="B149" s="14" t="s">
        <v>483</v>
      </c>
    </row>
    <row r="150" spans="1:2" ht="12.75">
      <c r="A150" s="14" t="s">
        <v>438</v>
      </c>
      <c r="B150" s="14" t="s">
        <v>484</v>
      </c>
    </row>
    <row r="151" spans="1:2" ht="12.75">
      <c r="A151" s="14" t="s">
        <v>431</v>
      </c>
      <c r="B151" s="14" t="s">
        <v>485</v>
      </c>
    </row>
    <row r="152" spans="1:2" ht="12.75">
      <c r="A152" s="14" t="s">
        <v>416</v>
      </c>
      <c r="B152" s="14" t="s">
        <v>416</v>
      </c>
    </row>
    <row r="153" spans="1:2" ht="12.75">
      <c r="A153" s="14" t="s">
        <v>486</v>
      </c>
      <c r="B153" s="14" t="s">
        <v>487</v>
      </c>
    </row>
    <row r="154" spans="1:2" ht="12.75">
      <c r="A154" s="14" t="s">
        <v>190</v>
      </c>
      <c r="B154" s="14" t="s">
        <v>488</v>
      </c>
    </row>
    <row r="155" spans="1:2" ht="12.75">
      <c r="A155" s="14" t="s">
        <v>447</v>
      </c>
      <c r="B155" s="14" t="s">
        <v>489</v>
      </c>
    </row>
    <row r="156" spans="1:2" ht="12.75">
      <c r="A156" s="14" t="s">
        <v>190</v>
      </c>
      <c r="B156" s="14" t="s">
        <v>490</v>
      </c>
    </row>
  </sheetData>
  <hyperlinks>
    <hyperlink ref="I2" r:id="rId1" xr:uid="{00000000-0004-0000-0200-000000000000}"/>
    <hyperlink ref="I3" r:id="rId2" xr:uid="{00000000-0004-0000-0200-000001000000}"/>
    <hyperlink ref="I4" r:id="rId3" xr:uid="{00000000-0004-0000-0200-000002000000}"/>
    <hyperlink ref="I5" r:id="rId4" xr:uid="{00000000-0004-0000-0200-000003000000}"/>
    <hyperlink ref="I6" r:id="rId5" xr:uid="{00000000-0004-0000-0200-000004000000}"/>
    <hyperlink ref="I7" r:id="rId6" xr:uid="{00000000-0004-0000-0200-000005000000}"/>
    <hyperlink ref="I8" r:id="rId7" xr:uid="{00000000-0004-0000-0200-000006000000}"/>
    <hyperlink ref="I9" r:id="rId8" xr:uid="{00000000-0004-0000-0200-000007000000}"/>
    <hyperlink ref="I10" r:id="rId9" xr:uid="{00000000-0004-0000-0200-000008000000}"/>
    <hyperlink ref="I11" r:id="rId10" xr:uid="{00000000-0004-0000-0200-000009000000}"/>
    <hyperlink ref="I12" r:id="rId11" xr:uid="{00000000-0004-0000-0200-00000A000000}"/>
    <hyperlink ref="M12" r:id="rId12" xr:uid="{00000000-0004-0000-0200-00000B000000}"/>
    <hyperlink ref="I13" r:id="rId13" xr:uid="{00000000-0004-0000-0200-00000C000000}"/>
    <hyperlink ref="I14" r:id="rId14" xr:uid="{00000000-0004-0000-0200-00000D000000}"/>
    <hyperlink ref="I15" r:id="rId15" xr:uid="{00000000-0004-0000-0200-00000E000000}"/>
    <hyperlink ref="I16" r:id="rId16" xr:uid="{00000000-0004-0000-0200-00000F000000}"/>
    <hyperlink ref="I17" r:id="rId17" xr:uid="{00000000-0004-0000-0200-000010000000}"/>
    <hyperlink ref="I18" r:id="rId18" xr:uid="{00000000-0004-0000-0200-000011000000}"/>
    <hyperlink ref="I19" r:id="rId19" xr:uid="{00000000-0004-0000-0200-000012000000}"/>
    <hyperlink ref="I20" r:id="rId20" xr:uid="{00000000-0004-0000-0200-000013000000}"/>
    <hyperlink ref="I21" r:id="rId21" xr:uid="{00000000-0004-0000-0200-000014000000}"/>
    <hyperlink ref="I22" r:id="rId22" xr:uid="{00000000-0004-0000-0200-000015000000}"/>
    <hyperlink ref="I23" r:id="rId23" xr:uid="{00000000-0004-0000-0200-000016000000}"/>
    <hyperlink ref="I24" r:id="rId24" xr:uid="{00000000-0004-0000-0200-000017000000}"/>
    <hyperlink ref="L24" r:id="rId25" xr:uid="{00000000-0004-0000-0200-000018000000}"/>
    <hyperlink ref="I25" r:id="rId26" xr:uid="{00000000-0004-0000-0200-000019000000}"/>
    <hyperlink ref="L25" r:id="rId27" xr:uid="{00000000-0004-0000-0200-00001A000000}"/>
    <hyperlink ref="I26" r:id="rId28" xr:uid="{00000000-0004-0000-0200-00001B000000}"/>
    <hyperlink ref="L26" r:id="rId29" xr:uid="{00000000-0004-0000-0200-00001C000000}"/>
    <hyperlink ref="I27" r:id="rId30" xr:uid="{00000000-0004-0000-0200-00001D000000}"/>
    <hyperlink ref="I28" r:id="rId31" xr:uid="{00000000-0004-0000-0200-00001E000000}"/>
    <hyperlink ref="I29" r:id="rId32" xr:uid="{00000000-0004-0000-0200-00001F000000}"/>
    <hyperlink ref="L29" r:id="rId33" xr:uid="{00000000-0004-0000-0200-000020000000}"/>
    <hyperlink ref="I30" r:id="rId34" xr:uid="{00000000-0004-0000-0200-000021000000}"/>
    <hyperlink ref="L30" r:id="rId35" xr:uid="{00000000-0004-0000-0200-000022000000}"/>
    <hyperlink ref="I31" r:id="rId36" xr:uid="{00000000-0004-0000-0200-000023000000}"/>
    <hyperlink ref="I32" r:id="rId37" xr:uid="{00000000-0004-0000-0200-000024000000}"/>
    <hyperlink ref="I33" r:id="rId38" xr:uid="{00000000-0004-0000-0200-000025000000}"/>
    <hyperlink ref="I34" r:id="rId39" xr:uid="{00000000-0004-0000-0200-000026000000}"/>
    <hyperlink ref="I35" r:id="rId40" xr:uid="{00000000-0004-0000-0200-000027000000}"/>
    <hyperlink ref="I36" r:id="rId41" xr:uid="{00000000-0004-0000-0200-000028000000}"/>
    <hyperlink ref="I37" r:id="rId42" xr:uid="{00000000-0004-0000-0200-000029000000}"/>
    <hyperlink ref="I38" r:id="rId43" xr:uid="{00000000-0004-0000-0200-00002A000000}"/>
    <hyperlink ref="I39" r:id="rId44" xr:uid="{00000000-0004-0000-0200-00002B000000}"/>
    <hyperlink ref="I40" r:id="rId45" xr:uid="{00000000-0004-0000-0200-00002C000000}"/>
    <hyperlink ref="I41" r:id="rId46" xr:uid="{00000000-0004-0000-0200-00002D000000}"/>
    <hyperlink ref="I42" r:id="rId47" xr:uid="{00000000-0004-0000-0200-00002E000000}"/>
    <hyperlink ref="L42" r:id="rId48" xr:uid="{00000000-0004-0000-0200-00002F000000}"/>
    <hyperlink ref="I43" r:id="rId49" xr:uid="{00000000-0004-0000-0200-000030000000}"/>
    <hyperlink ref="L43" r:id="rId50" xr:uid="{00000000-0004-0000-0200-000031000000}"/>
    <hyperlink ref="M43" r:id="rId51" xr:uid="{00000000-0004-0000-0200-000032000000}"/>
    <hyperlink ref="I44" r:id="rId52" xr:uid="{00000000-0004-0000-0200-000033000000}"/>
    <hyperlink ref="I45" r:id="rId53" xr:uid="{00000000-0004-0000-0200-000034000000}"/>
    <hyperlink ref="I46" r:id="rId54" xr:uid="{00000000-0004-0000-0200-000035000000}"/>
    <hyperlink ref="I47" r:id="rId55" xr:uid="{00000000-0004-0000-0200-000036000000}"/>
    <hyperlink ref="I48" r:id="rId56" xr:uid="{00000000-0004-0000-0200-000037000000}"/>
    <hyperlink ref="I49" r:id="rId57" xr:uid="{00000000-0004-0000-0200-000038000000}"/>
    <hyperlink ref="L68" r:id="rId58" xr:uid="{00000000-0004-0000-0200-000039000000}"/>
    <hyperlink ref="M68" r:id="rId59" xr:uid="{00000000-0004-0000-0200-00003A000000}"/>
    <hyperlink ref="L69" r:id="rId60" xr:uid="{00000000-0004-0000-0200-00003B000000}"/>
    <hyperlink ref="M69" r:id="rId61" xr:uid="{00000000-0004-0000-0200-00003C000000}"/>
    <hyperlink ref="L79" r:id="rId62" xr:uid="{00000000-0004-0000-0200-00003D000000}"/>
    <hyperlink ref="L82" r:id="rId63" xr:uid="{00000000-0004-0000-0200-00003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55"/>
  <sheetViews>
    <sheetView workbookViewId="0"/>
  </sheetViews>
  <sheetFormatPr defaultColWidth="14.42578125" defaultRowHeight="15.75" customHeight="1"/>
  <sheetData>
    <row r="1" spans="1:13" ht="33.75" customHeight="1">
      <c r="A1" s="14"/>
      <c r="B1" s="10" t="s">
        <v>28</v>
      </c>
      <c r="C1" s="11" t="s">
        <v>33</v>
      </c>
      <c r="I1" s="14"/>
      <c r="L1" s="14"/>
      <c r="M1" s="14"/>
    </row>
    <row r="2" spans="1:13" ht="14.25">
      <c r="A2" s="14"/>
      <c r="B2" s="14" t="s">
        <v>47</v>
      </c>
      <c r="C2" s="14" t="s">
        <v>48</v>
      </c>
      <c r="D2" t="s">
        <v>41</v>
      </c>
      <c r="F2" s="7" t="s">
        <v>20</v>
      </c>
      <c r="G2" t="s">
        <v>21</v>
      </c>
      <c r="I2" s="14" t="s">
        <v>48</v>
      </c>
      <c r="J2" t="s">
        <v>41</v>
      </c>
      <c r="L2" s="14"/>
      <c r="M2" s="14"/>
    </row>
    <row r="3" spans="1:13" ht="14.25">
      <c r="A3" s="14"/>
      <c r="B3" s="14" t="s">
        <v>47</v>
      </c>
      <c r="C3" s="14" t="s">
        <v>65</v>
      </c>
      <c r="D3" t="s">
        <v>41</v>
      </c>
      <c r="F3" s="7" t="s">
        <v>4</v>
      </c>
      <c r="G3" t="s">
        <v>3</v>
      </c>
      <c r="I3" s="14" t="s">
        <v>65</v>
      </c>
      <c r="J3" t="s">
        <v>41</v>
      </c>
      <c r="L3" s="14"/>
      <c r="M3" s="14"/>
    </row>
    <row r="4" spans="1:13" ht="14.25">
      <c r="A4" s="14"/>
      <c r="B4" s="14" t="s">
        <v>47</v>
      </c>
      <c r="C4" s="14" t="s">
        <v>77</v>
      </c>
      <c r="D4" t="s">
        <v>41</v>
      </c>
      <c r="F4" s="7" t="s">
        <v>62</v>
      </c>
      <c r="G4" t="s">
        <v>8</v>
      </c>
      <c r="I4" s="14" t="s">
        <v>77</v>
      </c>
      <c r="J4" t="s">
        <v>41</v>
      </c>
      <c r="L4" s="14"/>
      <c r="M4" s="14"/>
    </row>
    <row r="5" spans="1:13" ht="14.25">
      <c r="A5" s="14"/>
      <c r="B5" s="14" t="s">
        <v>47</v>
      </c>
      <c r="C5" s="14" t="s">
        <v>82</v>
      </c>
      <c r="D5" t="s">
        <v>41</v>
      </c>
      <c r="F5" s="7" t="s">
        <v>111</v>
      </c>
      <c r="G5" t="s">
        <v>24</v>
      </c>
      <c r="I5" s="14" t="s">
        <v>82</v>
      </c>
      <c r="J5" t="s">
        <v>41</v>
      </c>
      <c r="L5" s="14"/>
      <c r="M5" s="14"/>
    </row>
    <row r="6" spans="1:13" ht="14.25">
      <c r="A6" s="14"/>
      <c r="B6" s="14" t="s">
        <v>47</v>
      </c>
      <c r="C6" s="14" t="s">
        <v>89</v>
      </c>
      <c r="D6" t="s">
        <v>41</v>
      </c>
      <c r="F6" s="7" t="s">
        <v>159</v>
      </c>
      <c r="G6" t="s">
        <v>15</v>
      </c>
      <c r="I6" s="14" t="s">
        <v>89</v>
      </c>
      <c r="J6" t="s">
        <v>41</v>
      </c>
      <c r="L6" s="14"/>
      <c r="M6" s="14"/>
    </row>
    <row r="7" spans="1:13" ht="14.25">
      <c r="A7" s="14"/>
      <c r="B7" s="14" t="s">
        <v>47</v>
      </c>
      <c r="C7" s="14" t="s">
        <v>93</v>
      </c>
      <c r="D7" t="s">
        <v>41</v>
      </c>
      <c r="F7" s="7" t="s">
        <v>194</v>
      </c>
      <c r="G7" t="s">
        <v>180</v>
      </c>
      <c r="I7" s="14" t="s">
        <v>93</v>
      </c>
      <c r="J7" t="s">
        <v>41</v>
      </c>
      <c r="L7" s="14"/>
      <c r="M7" s="14"/>
    </row>
    <row r="8" spans="1:13" ht="14.25">
      <c r="A8" s="14"/>
      <c r="B8" s="14" t="s">
        <v>47</v>
      </c>
      <c r="C8" s="14" t="s">
        <v>139</v>
      </c>
      <c r="D8" t="s">
        <v>41</v>
      </c>
      <c r="F8" s="7" t="s">
        <v>194</v>
      </c>
      <c r="G8" t="s">
        <v>144</v>
      </c>
      <c r="I8" s="14" t="s">
        <v>139</v>
      </c>
      <c r="J8" t="s">
        <v>41</v>
      </c>
      <c r="L8" s="14"/>
      <c r="M8" s="14"/>
    </row>
    <row r="9" spans="1:13" ht="14.25">
      <c r="A9" s="14"/>
      <c r="B9" s="14" t="s">
        <v>47</v>
      </c>
      <c r="C9" s="14" t="s">
        <v>155</v>
      </c>
      <c r="D9" t="s">
        <v>41</v>
      </c>
      <c r="F9" s="7" t="s">
        <v>271</v>
      </c>
      <c r="G9" t="s">
        <v>38</v>
      </c>
      <c r="I9" s="14" t="s">
        <v>155</v>
      </c>
      <c r="J9" t="s">
        <v>41</v>
      </c>
      <c r="L9" s="14"/>
      <c r="M9" s="14"/>
    </row>
    <row r="10" spans="1:13" ht="14.25">
      <c r="A10" s="14"/>
      <c r="B10" s="14" t="s">
        <v>47</v>
      </c>
      <c r="C10" s="14" t="s">
        <v>189</v>
      </c>
      <c r="D10" t="s">
        <v>41</v>
      </c>
      <c r="F10" s="7" t="s">
        <v>207</v>
      </c>
      <c r="G10" t="s">
        <v>129</v>
      </c>
      <c r="I10" s="14" t="s">
        <v>189</v>
      </c>
      <c r="J10" t="s">
        <v>41</v>
      </c>
      <c r="L10" s="14"/>
      <c r="M10" s="14"/>
    </row>
    <row r="11" spans="1:13" ht="14.25">
      <c r="A11" s="14"/>
      <c r="B11" s="14" t="s">
        <v>47</v>
      </c>
      <c r="C11" s="14" t="s">
        <v>214</v>
      </c>
      <c r="D11" t="s">
        <v>41</v>
      </c>
      <c r="F11" s="7" t="s">
        <v>423</v>
      </c>
      <c r="G11" t="s">
        <v>78</v>
      </c>
      <c r="I11" s="14" t="s">
        <v>214</v>
      </c>
      <c r="J11" t="s">
        <v>41</v>
      </c>
      <c r="L11" s="14"/>
      <c r="M11" s="14"/>
    </row>
    <row r="12" spans="1:13" ht="14.25">
      <c r="A12" s="14"/>
      <c r="B12" s="14" t="s">
        <v>47</v>
      </c>
      <c r="C12" s="14" t="s">
        <v>223</v>
      </c>
      <c r="D12" t="s">
        <v>41</v>
      </c>
      <c r="F12" s="7" t="s">
        <v>497</v>
      </c>
      <c r="G12" t="s">
        <v>171</v>
      </c>
      <c r="I12" s="14" t="s">
        <v>223</v>
      </c>
      <c r="J12" t="s">
        <v>41</v>
      </c>
      <c r="L12" s="14"/>
      <c r="M12" s="14"/>
    </row>
    <row r="13" spans="1:13" ht="14.25">
      <c r="A13" s="14"/>
      <c r="B13" s="14" t="s">
        <v>47</v>
      </c>
      <c r="C13" s="14" t="s">
        <v>238</v>
      </c>
      <c r="D13" t="s">
        <v>41</v>
      </c>
      <c r="F13" s="7" t="s">
        <v>71</v>
      </c>
      <c r="G13" t="s">
        <v>206</v>
      </c>
      <c r="I13" s="14" t="s">
        <v>238</v>
      </c>
      <c r="J13" t="s">
        <v>41</v>
      </c>
      <c r="L13" s="14"/>
      <c r="M13" s="14"/>
    </row>
    <row r="14" spans="1:13" ht="14.25">
      <c r="A14" s="14"/>
      <c r="B14" s="14" t="s">
        <v>47</v>
      </c>
      <c r="C14" s="14" t="s">
        <v>254</v>
      </c>
      <c r="D14" t="s">
        <v>41</v>
      </c>
      <c r="F14" s="7" t="s">
        <v>509</v>
      </c>
      <c r="G14" t="s">
        <v>253</v>
      </c>
      <c r="I14" s="14" t="s">
        <v>254</v>
      </c>
      <c r="J14" t="s">
        <v>41</v>
      </c>
      <c r="L14" s="14"/>
      <c r="M14" s="14"/>
    </row>
    <row r="15" spans="1:13" ht="14.25">
      <c r="A15" s="14"/>
      <c r="B15" s="14" t="s">
        <v>47</v>
      </c>
      <c r="C15" s="14" t="s">
        <v>296</v>
      </c>
      <c r="D15" t="s">
        <v>41</v>
      </c>
      <c r="F15" s="7" t="s">
        <v>510</v>
      </c>
      <c r="G15" t="s">
        <v>285</v>
      </c>
      <c r="I15" s="14" t="s">
        <v>296</v>
      </c>
      <c r="J15" t="s">
        <v>41</v>
      </c>
      <c r="L15" s="14"/>
      <c r="M15" s="14"/>
    </row>
    <row r="16" spans="1:13" ht="14.25">
      <c r="A16" s="14"/>
      <c r="B16" s="14" t="s">
        <v>47</v>
      </c>
      <c r="C16" s="14" t="s">
        <v>301</v>
      </c>
      <c r="D16" t="s">
        <v>41</v>
      </c>
      <c r="F16" s="7" t="s">
        <v>512</v>
      </c>
      <c r="G16" t="s">
        <v>355</v>
      </c>
      <c r="I16" s="14" t="s">
        <v>301</v>
      </c>
      <c r="J16" t="s">
        <v>41</v>
      </c>
      <c r="L16" s="14"/>
      <c r="M16" s="14"/>
    </row>
    <row r="17" spans="1:13" ht="14.25">
      <c r="A17" s="14"/>
      <c r="B17" s="14" t="s">
        <v>47</v>
      </c>
      <c r="C17" s="14" t="s">
        <v>311</v>
      </c>
      <c r="D17" t="s">
        <v>41</v>
      </c>
      <c r="F17" s="7" t="s">
        <v>514</v>
      </c>
      <c r="G17" t="s">
        <v>491</v>
      </c>
      <c r="I17" s="14" t="s">
        <v>311</v>
      </c>
      <c r="J17" t="s">
        <v>41</v>
      </c>
      <c r="L17" s="14"/>
      <c r="M17" s="14"/>
    </row>
    <row r="18" spans="1:13" ht="14.25">
      <c r="A18" s="14"/>
      <c r="B18" s="14" t="s">
        <v>47</v>
      </c>
      <c r="C18" s="14" t="s">
        <v>323</v>
      </c>
      <c r="D18" t="s">
        <v>41</v>
      </c>
      <c r="F18" s="7" t="s">
        <v>515</v>
      </c>
      <c r="G18" t="s">
        <v>516</v>
      </c>
      <c r="I18" s="14" t="s">
        <v>323</v>
      </c>
      <c r="J18" t="s">
        <v>41</v>
      </c>
      <c r="L18" s="14"/>
      <c r="M18" s="14"/>
    </row>
    <row r="19" spans="1:13" ht="14.25">
      <c r="A19" s="14"/>
      <c r="B19" s="14" t="s">
        <v>47</v>
      </c>
      <c r="C19" s="14" t="s">
        <v>347</v>
      </c>
      <c r="D19" t="s">
        <v>41</v>
      </c>
      <c r="F19" s="7" t="s">
        <v>517</v>
      </c>
      <c r="G19" t="s">
        <v>518</v>
      </c>
      <c r="I19" s="14" t="s">
        <v>347</v>
      </c>
      <c r="J19" t="s">
        <v>41</v>
      </c>
      <c r="L19" s="14"/>
      <c r="M19" s="14"/>
    </row>
    <row r="20" spans="1:13" ht="14.25">
      <c r="A20" s="14"/>
      <c r="B20" s="14" t="s">
        <v>47</v>
      </c>
      <c r="C20" s="14" t="s">
        <v>365</v>
      </c>
      <c r="D20" t="s">
        <v>41</v>
      </c>
      <c r="F20" s="7" t="s">
        <v>519</v>
      </c>
      <c r="G20" t="s">
        <v>520</v>
      </c>
      <c r="I20" s="14" t="s">
        <v>365</v>
      </c>
      <c r="J20" t="s">
        <v>41</v>
      </c>
      <c r="L20" s="14"/>
      <c r="M20" s="14"/>
    </row>
    <row r="21" spans="1:13" ht="14.25">
      <c r="A21" s="14"/>
      <c r="B21" s="14" t="s">
        <v>47</v>
      </c>
      <c r="C21" s="14" t="s">
        <v>378</v>
      </c>
      <c r="D21" t="s">
        <v>41</v>
      </c>
      <c r="F21" s="7" t="s">
        <v>521</v>
      </c>
      <c r="G21" t="s">
        <v>187</v>
      </c>
      <c r="I21" s="14" t="s">
        <v>378</v>
      </c>
      <c r="J21" t="s">
        <v>41</v>
      </c>
      <c r="L21" s="14"/>
      <c r="M21" s="14"/>
    </row>
    <row r="22" spans="1:13" ht="14.25">
      <c r="A22" s="14"/>
      <c r="B22" s="14" t="s">
        <v>20</v>
      </c>
      <c r="C22" s="14" t="s">
        <v>42</v>
      </c>
      <c r="D22" t="s">
        <v>21</v>
      </c>
      <c r="F22" s="7" t="s">
        <v>523</v>
      </c>
      <c r="G22" t="s">
        <v>500</v>
      </c>
      <c r="I22" s="14" t="s">
        <v>48</v>
      </c>
      <c r="J22" s="1" t="s">
        <v>88</v>
      </c>
      <c r="M22" s="14"/>
    </row>
    <row r="23" spans="1:13" ht="14.25">
      <c r="A23" s="14"/>
      <c r="B23" s="14" t="s">
        <v>20</v>
      </c>
      <c r="C23" s="14" t="s">
        <v>106</v>
      </c>
      <c r="D23" t="s">
        <v>21</v>
      </c>
      <c r="F23" s="7" t="s">
        <v>524</v>
      </c>
      <c r="G23" t="s">
        <v>525</v>
      </c>
      <c r="I23" s="14" t="s">
        <v>65</v>
      </c>
      <c r="J23" s="1" t="s">
        <v>88</v>
      </c>
      <c r="M23" s="14"/>
    </row>
    <row r="24" spans="1:13" ht="14.25">
      <c r="A24" s="14"/>
      <c r="B24" s="14" t="s">
        <v>20</v>
      </c>
      <c r="C24" s="14" t="s">
        <v>130</v>
      </c>
      <c r="D24" t="s">
        <v>21</v>
      </c>
      <c r="F24" s="7" t="s">
        <v>526</v>
      </c>
      <c r="G24" t="s">
        <v>527</v>
      </c>
      <c r="I24" s="14" t="s">
        <v>77</v>
      </c>
      <c r="J24" s="1" t="s">
        <v>88</v>
      </c>
      <c r="M24" s="14"/>
    </row>
    <row r="25" spans="1:13" ht="14.25">
      <c r="A25" s="14"/>
      <c r="B25" s="14" t="s">
        <v>20</v>
      </c>
      <c r="C25" s="14" t="s">
        <v>248</v>
      </c>
      <c r="D25" t="s">
        <v>21</v>
      </c>
      <c r="F25" s="7" t="s">
        <v>528</v>
      </c>
      <c r="G25" t="s">
        <v>530</v>
      </c>
      <c r="I25" s="14" t="s">
        <v>82</v>
      </c>
      <c r="J25" s="1" t="s">
        <v>88</v>
      </c>
      <c r="M25" s="14"/>
    </row>
    <row r="26" spans="1:13" ht="14.25">
      <c r="A26" s="14"/>
      <c r="B26" s="14" t="s">
        <v>20</v>
      </c>
      <c r="C26" s="14" t="s">
        <v>327</v>
      </c>
      <c r="D26" t="s">
        <v>21</v>
      </c>
      <c r="F26" s="7" t="s">
        <v>531</v>
      </c>
      <c r="G26" t="s">
        <v>532</v>
      </c>
      <c r="I26" s="14" t="s">
        <v>89</v>
      </c>
      <c r="J26" s="1" t="s">
        <v>88</v>
      </c>
      <c r="M26" s="14"/>
    </row>
    <row r="27" spans="1:13" ht="14.25">
      <c r="A27" s="14"/>
      <c r="B27" s="16" t="s">
        <v>166</v>
      </c>
      <c r="C27" s="14" t="s">
        <v>167</v>
      </c>
      <c r="D27" t="s">
        <v>38</v>
      </c>
      <c r="F27" s="7" t="s">
        <v>534</v>
      </c>
      <c r="G27" t="s">
        <v>535</v>
      </c>
      <c r="I27" s="14" t="s">
        <v>93</v>
      </c>
      <c r="J27" s="1" t="s">
        <v>88</v>
      </c>
      <c r="M27" s="14"/>
    </row>
    <row r="28" spans="1:13" ht="14.25">
      <c r="A28" s="14"/>
      <c r="B28" s="16" t="s">
        <v>166</v>
      </c>
      <c r="C28" s="14" t="s">
        <v>173</v>
      </c>
      <c r="D28" t="s">
        <v>38</v>
      </c>
      <c r="F28" s="7" t="s">
        <v>537</v>
      </c>
      <c r="G28" t="s">
        <v>538</v>
      </c>
      <c r="I28" s="14" t="s">
        <v>139</v>
      </c>
      <c r="J28" s="1" t="s">
        <v>88</v>
      </c>
      <c r="M28" s="14"/>
    </row>
    <row r="29" spans="1:13" ht="14.25">
      <c r="A29" s="14"/>
      <c r="B29" s="16" t="s">
        <v>166</v>
      </c>
      <c r="C29" s="14" t="s">
        <v>178</v>
      </c>
      <c r="D29" t="s">
        <v>38</v>
      </c>
      <c r="F29" s="7" t="s">
        <v>539</v>
      </c>
      <c r="G29" t="s">
        <v>541</v>
      </c>
      <c r="I29" s="14" t="s">
        <v>155</v>
      </c>
      <c r="J29" s="1" t="s">
        <v>88</v>
      </c>
      <c r="M29" s="14"/>
    </row>
    <row r="30" spans="1:13" ht="14.25">
      <c r="A30" s="14"/>
      <c r="B30" s="16" t="s">
        <v>166</v>
      </c>
      <c r="C30" s="14" t="s">
        <v>195</v>
      </c>
      <c r="D30" t="s">
        <v>38</v>
      </c>
      <c r="F30" s="7" t="s">
        <v>543</v>
      </c>
      <c r="G30" t="s">
        <v>544</v>
      </c>
      <c r="I30" s="14" t="s">
        <v>189</v>
      </c>
      <c r="J30" s="1" t="s">
        <v>88</v>
      </c>
      <c r="M30" s="14"/>
    </row>
    <row r="31" spans="1:13" ht="14.25">
      <c r="A31" s="14"/>
      <c r="B31" s="16" t="s">
        <v>166</v>
      </c>
      <c r="C31" s="14" t="s">
        <v>202</v>
      </c>
      <c r="D31" t="s">
        <v>38</v>
      </c>
      <c r="F31" s="7" t="s">
        <v>545</v>
      </c>
      <c r="G31" t="s">
        <v>547</v>
      </c>
      <c r="I31" s="14" t="s">
        <v>214</v>
      </c>
      <c r="J31" s="1" t="s">
        <v>88</v>
      </c>
      <c r="M31" s="14"/>
    </row>
    <row r="32" spans="1:13" ht="14.25">
      <c r="A32" s="14"/>
      <c r="B32" s="16" t="s">
        <v>166</v>
      </c>
      <c r="C32" s="14" t="s">
        <v>264</v>
      </c>
      <c r="D32" t="s">
        <v>38</v>
      </c>
      <c r="F32" s="7" t="s">
        <v>548</v>
      </c>
      <c r="G32" t="s">
        <v>549</v>
      </c>
      <c r="I32" s="14" t="s">
        <v>223</v>
      </c>
      <c r="J32" s="1" t="s">
        <v>88</v>
      </c>
      <c r="M32" s="14"/>
    </row>
    <row r="33" spans="1:13" ht="14.25">
      <c r="A33" s="14"/>
      <c r="B33" s="16" t="s">
        <v>166</v>
      </c>
      <c r="C33" s="16" t="s">
        <v>270</v>
      </c>
      <c r="D33" t="s">
        <v>38</v>
      </c>
      <c r="F33" s="7" t="s">
        <v>551</v>
      </c>
      <c r="G33" t="s">
        <v>552</v>
      </c>
      <c r="I33" s="14" t="s">
        <v>238</v>
      </c>
      <c r="J33" s="1" t="s">
        <v>88</v>
      </c>
      <c r="M33" s="14"/>
    </row>
    <row r="34" spans="1:13" ht="14.25">
      <c r="A34" s="14"/>
      <c r="B34" s="16" t="s">
        <v>166</v>
      </c>
      <c r="C34" s="16" t="s">
        <v>354</v>
      </c>
      <c r="D34" t="s">
        <v>38</v>
      </c>
      <c r="F34" s="7" t="s">
        <v>554</v>
      </c>
      <c r="G34" t="s">
        <v>555</v>
      </c>
      <c r="I34" s="14" t="s">
        <v>254</v>
      </c>
      <c r="J34" s="1" t="s">
        <v>88</v>
      </c>
      <c r="M34" s="14"/>
    </row>
    <row r="35" spans="1:13" ht="14.25">
      <c r="A35" s="14"/>
      <c r="B35" s="16" t="s">
        <v>166</v>
      </c>
      <c r="C35" s="16" t="s">
        <v>357</v>
      </c>
      <c r="D35" t="s">
        <v>38</v>
      </c>
      <c r="F35" s="7" t="s">
        <v>557</v>
      </c>
      <c r="G35" t="s">
        <v>558</v>
      </c>
      <c r="I35" s="14" t="s">
        <v>296</v>
      </c>
      <c r="J35" s="1" t="s">
        <v>88</v>
      </c>
      <c r="M35" s="14"/>
    </row>
    <row r="36" spans="1:13" ht="14.25">
      <c r="A36" s="14"/>
      <c r="B36" s="16" t="s">
        <v>166</v>
      </c>
      <c r="C36" s="14" t="s">
        <v>381</v>
      </c>
      <c r="D36" t="s">
        <v>38</v>
      </c>
      <c r="F36" s="7" t="s">
        <v>560</v>
      </c>
      <c r="G36" t="s">
        <v>561</v>
      </c>
      <c r="I36" s="14" t="s">
        <v>301</v>
      </c>
      <c r="J36" s="1" t="s">
        <v>88</v>
      </c>
      <c r="M36" s="14"/>
    </row>
    <row r="37" spans="1:13" ht="14.25">
      <c r="A37" s="14"/>
      <c r="B37" s="16" t="s">
        <v>166</v>
      </c>
      <c r="C37" s="14" t="s">
        <v>389</v>
      </c>
      <c r="D37" t="s">
        <v>38</v>
      </c>
      <c r="F37" s="7" t="s">
        <v>562</v>
      </c>
      <c r="G37" t="s">
        <v>564</v>
      </c>
      <c r="I37" s="14" t="s">
        <v>311</v>
      </c>
      <c r="J37" s="1" t="s">
        <v>88</v>
      </c>
      <c r="M37" s="14"/>
    </row>
    <row r="38" spans="1:13" ht="14.25">
      <c r="A38" s="14"/>
      <c r="B38" s="14" t="s">
        <v>207</v>
      </c>
      <c r="C38" s="14" t="s">
        <v>208</v>
      </c>
      <c r="D38" t="s">
        <v>129</v>
      </c>
      <c r="F38" s="7" t="s">
        <v>53</v>
      </c>
      <c r="G38" t="s">
        <v>565</v>
      </c>
      <c r="I38" s="14" t="s">
        <v>323</v>
      </c>
      <c r="J38" s="1" t="s">
        <v>88</v>
      </c>
      <c r="M38" s="14"/>
    </row>
    <row r="39" spans="1:13" ht="14.25">
      <c r="A39" s="14"/>
      <c r="B39" s="14" t="s">
        <v>207</v>
      </c>
      <c r="C39" s="14" t="s">
        <v>334</v>
      </c>
      <c r="D39" t="s">
        <v>129</v>
      </c>
      <c r="F39" s="7" t="s">
        <v>566</v>
      </c>
      <c r="G39" t="s">
        <v>568</v>
      </c>
      <c r="I39" s="14" t="s">
        <v>347</v>
      </c>
      <c r="J39" s="1" t="s">
        <v>88</v>
      </c>
      <c r="M39" s="14"/>
    </row>
    <row r="40" spans="1:13" ht="14.25">
      <c r="A40" s="14"/>
      <c r="B40" s="14" t="s">
        <v>207</v>
      </c>
      <c r="C40" s="14" t="s">
        <v>374</v>
      </c>
      <c r="D40" t="s">
        <v>129</v>
      </c>
      <c r="F40" s="7" t="s">
        <v>569</v>
      </c>
      <c r="G40" t="s">
        <v>10</v>
      </c>
      <c r="I40" s="14" t="s">
        <v>365</v>
      </c>
      <c r="J40" s="1" t="s">
        <v>88</v>
      </c>
      <c r="M40" s="14"/>
    </row>
    <row r="41" spans="1:13" ht="14.25">
      <c r="A41" s="14"/>
      <c r="B41" s="14" t="s">
        <v>207</v>
      </c>
      <c r="C41" s="14" t="s">
        <v>383</v>
      </c>
      <c r="D41" t="s">
        <v>129</v>
      </c>
      <c r="F41" s="7" t="s">
        <v>570</v>
      </c>
      <c r="G41" t="s">
        <v>6</v>
      </c>
      <c r="I41" s="14" t="s">
        <v>378</v>
      </c>
      <c r="J41" s="1" t="s">
        <v>88</v>
      </c>
      <c r="M41" s="14"/>
    </row>
    <row r="42" spans="1:13" ht="14.25">
      <c r="A42" s="14"/>
      <c r="B42" s="14" t="s">
        <v>207</v>
      </c>
      <c r="C42" s="14" t="s">
        <v>397</v>
      </c>
      <c r="D42" t="s">
        <v>129</v>
      </c>
      <c r="F42" s="7" t="s">
        <v>571</v>
      </c>
      <c r="G42" t="s">
        <v>17</v>
      </c>
      <c r="I42" s="14" t="s">
        <v>42</v>
      </c>
      <c r="J42" t="s">
        <v>21</v>
      </c>
      <c r="M42" s="14"/>
    </row>
    <row r="43" spans="1:13" ht="14.25">
      <c r="A43" s="14"/>
      <c r="B43" s="14" t="s">
        <v>207</v>
      </c>
      <c r="C43" s="14" t="s">
        <v>399</v>
      </c>
      <c r="D43" t="s">
        <v>129</v>
      </c>
      <c r="F43" s="7" t="s">
        <v>572</v>
      </c>
      <c r="G43" t="s">
        <v>26</v>
      </c>
      <c r="I43" s="14" t="s">
        <v>106</v>
      </c>
      <c r="J43" t="s">
        <v>21</v>
      </c>
      <c r="M43" s="14"/>
    </row>
    <row r="44" spans="1:13" ht="14.25">
      <c r="A44" s="14"/>
      <c r="B44" s="14" t="s">
        <v>207</v>
      </c>
      <c r="C44" s="14" t="s">
        <v>401</v>
      </c>
      <c r="D44" t="s">
        <v>129</v>
      </c>
      <c r="F44" s="7" t="s">
        <v>572</v>
      </c>
      <c r="G44" t="s">
        <v>46</v>
      </c>
      <c r="I44" s="14" t="s">
        <v>130</v>
      </c>
      <c r="J44" t="s">
        <v>21</v>
      </c>
      <c r="M44" s="14"/>
    </row>
    <row r="45" spans="1:13" ht="14.25">
      <c r="A45" s="14"/>
      <c r="B45" s="14" t="s">
        <v>71</v>
      </c>
      <c r="C45" s="14" t="s">
        <v>72</v>
      </c>
      <c r="D45" t="s">
        <v>206</v>
      </c>
      <c r="F45" s="7" t="s">
        <v>574</v>
      </c>
      <c r="G45" t="s">
        <v>97</v>
      </c>
      <c r="I45" s="14" t="s">
        <v>248</v>
      </c>
      <c r="J45" t="s">
        <v>21</v>
      </c>
      <c r="M45" s="14"/>
    </row>
    <row r="46" spans="1:13" ht="14.25">
      <c r="A46" s="14"/>
      <c r="B46" s="14" t="s">
        <v>71</v>
      </c>
      <c r="C46" s="14" t="s">
        <v>150</v>
      </c>
      <c r="D46" t="s">
        <v>206</v>
      </c>
      <c r="F46" s="7" t="s">
        <v>576</v>
      </c>
      <c r="G46" t="s">
        <v>222</v>
      </c>
      <c r="I46" s="14" t="s">
        <v>327</v>
      </c>
      <c r="J46" t="s">
        <v>21</v>
      </c>
      <c r="M46" s="14"/>
    </row>
    <row r="47" spans="1:13" ht="14.25">
      <c r="A47" s="14"/>
      <c r="B47" s="14" t="s">
        <v>71</v>
      </c>
      <c r="C47" s="14" t="s">
        <v>243</v>
      </c>
      <c r="D47" t="s">
        <v>206</v>
      </c>
      <c r="F47" s="7" t="s">
        <v>577</v>
      </c>
      <c r="G47" t="s">
        <v>263</v>
      </c>
      <c r="I47" s="14" t="s">
        <v>167</v>
      </c>
      <c r="J47" t="s">
        <v>38</v>
      </c>
      <c r="M47" s="14"/>
    </row>
    <row r="48" spans="1:13" ht="14.25">
      <c r="A48" s="14"/>
      <c r="B48" s="14" t="s">
        <v>71</v>
      </c>
      <c r="C48" s="14" t="s">
        <v>329</v>
      </c>
      <c r="D48" t="s">
        <v>206</v>
      </c>
      <c r="F48" s="7" t="s">
        <v>579</v>
      </c>
      <c r="G48" t="s">
        <v>580</v>
      </c>
      <c r="I48" s="14" t="s">
        <v>173</v>
      </c>
      <c r="J48" t="s">
        <v>38</v>
      </c>
      <c r="M48" s="14"/>
    </row>
    <row r="49" spans="1:13" ht="14.25">
      <c r="A49" s="14"/>
      <c r="B49" s="14" t="s">
        <v>316</v>
      </c>
      <c r="C49" s="14" t="s">
        <v>317</v>
      </c>
      <c r="D49" t="s">
        <v>541</v>
      </c>
      <c r="F49" s="7" t="s">
        <v>582</v>
      </c>
      <c r="G49" t="s">
        <v>295</v>
      </c>
      <c r="I49" s="14" t="s">
        <v>178</v>
      </c>
      <c r="J49" t="s">
        <v>38</v>
      </c>
      <c r="M49" s="14"/>
    </row>
    <row r="50" spans="1:13" ht="14.25">
      <c r="A50" s="14"/>
      <c r="B50" s="14" t="s">
        <v>282</v>
      </c>
      <c r="C50" s="14" t="s">
        <v>283</v>
      </c>
      <c r="D50" t="s">
        <v>549</v>
      </c>
      <c r="F50" s="7" t="s">
        <v>583</v>
      </c>
      <c r="G50" t="s">
        <v>380</v>
      </c>
      <c r="I50" s="14" t="s">
        <v>195</v>
      </c>
      <c r="J50" t="s">
        <v>38</v>
      </c>
      <c r="M50" s="14"/>
    </row>
    <row r="51" spans="1:13" ht="14.25">
      <c r="A51" s="14"/>
      <c r="B51" s="14" t="s">
        <v>282</v>
      </c>
      <c r="C51" s="14" t="s">
        <v>306</v>
      </c>
      <c r="D51" t="s">
        <v>549</v>
      </c>
      <c r="F51" s="7" t="s">
        <v>584</v>
      </c>
      <c r="G51" t="s">
        <v>495</v>
      </c>
      <c r="I51" s="14" t="s">
        <v>202</v>
      </c>
      <c r="J51" t="s">
        <v>38</v>
      </c>
      <c r="M51" s="14"/>
    </row>
    <row r="52" spans="1:13" ht="14.25">
      <c r="A52" s="14"/>
      <c r="B52" s="14" t="s">
        <v>282</v>
      </c>
      <c r="C52" s="14" t="s">
        <v>340</v>
      </c>
      <c r="D52" t="s">
        <v>549</v>
      </c>
      <c r="F52" s="7" t="s">
        <v>586</v>
      </c>
      <c r="G52" t="s">
        <v>502</v>
      </c>
      <c r="I52" s="14" t="s">
        <v>264</v>
      </c>
      <c r="J52" t="s">
        <v>38</v>
      </c>
      <c r="M52" s="14"/>
    </row>
    <row r="53" spans="1:13" ht="14.25">
      <c r="A53" s="14"/>
      <c r="B53" s="14" t="s">
        <v>282</v>
      </c>
      <c r="C53" s="14" t="s">
        <v>360</v>
      </c>
      <c r="D53" t="s">
        <v>549</v>
      </c>
      <c r="F53" s="7" t="s">
        <v>587</v>
      </c>
      <c r="G53" t="s">
        <v>589</v>
      </c>
      <c r="I53" s="16" t="s">
        <v>270</v>
      </c>
      <c r="J53" t="s">
        <v>38</v>
      </c>
      <c r="M53" s="14"/>
    </row>
    <row r="54" spans="1:13" ht="14.25">
      <c r="A54" s="14"/>
      <c r="B54" s="14" t="s">
        <v>282</v>
      </c>
      <c r="C54" s="14" t="s">
        <v>370</v>
      </c>
      <c r="D54" t="s">
        <v>549</v>
      </c>
      <c r="F54" s="7" t="s">
        <v>591</v>
      </c>
      <c r="G54" t="s">
        <v>592</v>
      </c>
      <c r="I54" s="16" t="s">
        <v>354</v>
      </c>
      <c r="J54" t="s">
        <v>38</v>
      </c>
      <c r="M54" s="14"/>
    </row>
    <row r="55" spans="1:13" ht="14.25">
      <c r="A55" s="14"/>
      <c r="B55" s="14" t="s">
        <v>289</v>
      </c>
      <c r="C55" s="14" t="s">
        <v>290</v>
      </c>
      <c r="F55" s="7" t="s">
        <v>594</v>
      </c>
      <c r="G55" t="s">
        <v>596</v>
      </c>
      <c r="I55" s="16" t="s">
        <v>357</v>
      </c>
      <c r="J55" t="s">
        <v>38</v>
      </c>
      <c r="M55" s="14"/>
    </row>
    <row r="56" spans="1:13" ht="14.25">
      <c r="A56" s="14"/>
      <c r="B56" s="14" t="s">
        <v>289</v>
      </c>
      <c r="C56" s="14" t="s">
        <v>395</v>
      </c>
      <c r="F56" s="7" t="s">
        <v>597</v>
      </c>
      <c r="G56" t="s">
        <v>600</v>
      </c>
      <c r="I56" s="14" t="s">
        <v>381</v>
      </c>
      <c r="J56" t="s">
        <v>38</v>
      </c>
      <c r="M56" s="14"/>
    </row>
    <row r="57" spans="1:13" ht="14.25">
      <c r="A57" s="14"/>
      <c r="B57" s="14" t="s">
        <v>112</v>
      </c>
      <c r="C57" s="14" t="s">
        <v>113</v>
      </c>
      <c r="F57" s="7" t="s">
        <v>601</v>
      </c>
      <c r="G57" t="s">
        <v>602</v>
      </c>
      <c r="I57" s="14" t="s">
        <v>389</v>
      </c>
      <c r="J57" t="s">
        <v>38</v>
      </c>
      <c r="M57" s="14"/>
    </row>
    <row r="58" spans="1:13" ht="14.25">
      <c r="A58" s="14"/>
      <c r="B58" s="14" t="s">
        <v>112</v>
      </c>
      <c r="C58" s="14" t="s">
        <v>276</v>
      </c>
      <c r="F58" s="7" t="s">
        <v>603</v>
      </c>
      <c r="G58" t="s">
        <v>604</v>
      </c>
      <c r="I58" s="14" t="s">
        <v>208</v>
      </c>
      <c r="J58" t="s">
        <v>129</v>
      </c>
      <c r="M58" s="14"/>
    </row>
    <row r="59" spans="1:13" ht="14.25">
      <c r="A59" s="14"/>
      <c r="B59" s="14" t="s">
        <v>98</v>
      </c>
      <c r="C59" s="16" t="s">
        <v>99</v>
      </c>
      <c r="D59" t="s">
        <v>564</v>
      </c>
      <c r="F59" s="7" t="s">
        <v>603</v>
      </c>
      <c r="G59" t="s">
        <v>607</v>
      </c>
      <c r="I59" s="14" t="s">
        <v>334</v>
      </c>
      <c r="J59" t="s">
        <v>129</v>
      </c>
      <c r="M59" s="14"/>
    </row>
    <row r="60" spans="1:13" ht="14.25">
      <c r="A60" s="14"/>
      <c r="B60" s="14" t="s">
        <v>98</v>
      </c>
      <c r="C60" s="14" t="s">
        <v>313</v>
      </c>
      <c r="D60" t="s">
        <v>564</v>
      </c>
      <c r="F60" s="7" t="s">
        <v>608</v>
      </c>
      <c r="G60" t="s">
        <v>610</v>
      </c>
      <c r="I60" s="14" t="s">
        <v>374</v>
      </c>
      <c r="J60" t="s">
        <v>129</v>
      </c>
      <c r="M60" s="14"/>
    </row>
    <row r="61" spans="1:13" ht="14.25">
      <c r="A61" s="14"/>
      <c r="B61" s="14" t="s">
        <v>98</v>
      </c>
      <c r="C61" s="14" t="s">
        <v>331</v>
      </c>
      <c r="D61" t="s">
        <v>564</v>
      </c>
      <c r="F61" s="7" t="s">
        <v>611</v>
      </c>
      <c r="G61" t="s">
        <v>613</v>
      </c>
      <c r="I61" s="14" t="s">
        <v>383</v>
      </c>
      <c r="J61" t="s">
        <v>129</v>
      </c>
      <c r="M61" s="14"/>
    </row>
    <row r="62" spans="1:13" ht="14.25">
      <c r="A62" s="14"/>
      <c r="B62" s="14" t="s">
        <v>98</v>
      </c>
      <c r="C62" s="14" t="s">
        <v>344</v>
      </c>
      <c r="D62" t="s">
        <v>564</v>
      </c>
      <c r="F62" s="7" t="s">
        <v>614</v>
      </c>
      <c r="G62" t="s">
        <v>615</v>
      </c>
      <c r="I62" s="14" t="s">
        <v>397</v>
      </c>
      <c r="J62" t="s">
        <v>129</v>
      </c>
      <c r="M62" s="14"/>
    </row>
    <row r="63" spans="1:13" ht="14.25">
      <c r="A63" s="14"/>
      <c r="B63" s="14" t="s">
        <v>98</v>
      </c>
      <c r="C63" s="14" t="s">
        <v>368</v>
      </c>
      <c r="D63" t="s">
        <v>564</v>
      </c>
      <c r="F63" s="7" t="s">
        <v>616</v>
      </c>
      <c r="G63" t="s">
        <v>618</v>
      </c>
      <c r="I63" s="14" t="s">
        <v>399</v>
      </c>
      <c r="J63" t="s">
        <v>129</v>
      </c>
      <c r="M63" s="14"/>
    </row>
    <row r="64" spans="1:13" ht="14.25">
      <c r="A64" s="14"/>
      <c r="B64" s="14" t="s">
        <v>98</v>
      </c>
      <c r="C64" s="14" t="s">
        <v>387</v>
      </c>
      <c r="D64" t="s">
        <v>564</v>
      </c>
      <c r="F64" s="7" t="s">
        <v>619</v>
      </c>
      <c r="G64" t="s">
        <v>622</v>
      </c>
      <c r="I64" s="14" t="s">
        <v>401</v>
      </c>
      <c r="J64" t="s">
        <v>129</v>
      </c>
      <c r="M64" s="14"/>
    </row>
    <row r="65" spans="1:13" ht="14.25">
      <c r="A65" s="14"/>
      <c r="B65" s="14" t="s">
        <v>53</v>
      </c>
      <c r="C65" s="14" t="s">
        <v>54</v>
      </c>
      <c r="D65" t="s">
        <v>565</v>
      </c>
      <c r="F65" s="7" t="s">
        <v>623</v>
      </c>
      <c r="G65" t="s">
        <v>624</v>
      </c>
      <c r="I65" s="14" t="s">
        <v>72</v>
      </c>
      <c r="J65" t="s">
        <v>206</v>
      </c>
      <c r="M65" s="14"/>
    </row>
    <row r="66" spans="1:13" ht="14.25">
      <c r="A66" s="14"/>
      <c r="B66" s="14" t="s">
        <v>53</v>
      </c>
      <c r="C66" s="14" t="s">
        <v>119</v>
      </c>
      <c r="D66" t="s">
        <v>565</v>
      </c>
      <c r="F66" s="7" t="s">
        <v>625</v>
      </c>
      <c r="G66" t="s">
        <v>627</v>
      </c>
      <c r="I66" s="14" t="s">
        <v>150</v>
      </c>
      <c r="J66" t="s">
        <v>206</v>
      </c>
      <c r="M66" s="14"/>
    </row>
    <row r="67" spans="1:13" ht="14.25">
      <c r="A67" s="14"/>
      <c r="B67" s="14" t="s">
        <v>53</v>
      </c>
      <c r="C67" s="14" t="s">
        <v>123</v>
      </c>
      <c r="D67" t="s">
        <v>565</v>
      </c>
      <c r="F67" s="7" t="s">
        <v>628</v>
      </c>
      <c r="G67" t="s">
        <v>630</v>
      </c>
      <c r="I67" s="14" t="s">
        <v>243</v>
      </c>
      <c r="J67" t="s">
        <v>206</v>
      </c>
      <c r="M67" s="14"/>
    </row>
    <row r="68" spans="1:13" ht="14.25">
      <c r="A68" s="14"/>
      <c r="B68" s="14" t="s">
        <v>53</v>
      </c>
      <c r="C68" s="14" t="s">
        <v>134</v>
      </c>
      <c r="D68" t="s">
        <v>565</v>
      </c>
      <c r="F68" s="7" t="s">
        <v>631</v>
      </c>
      <c r="G68" t="s">
        <v>633</v>
      </c>
      <c r="I68" s="14" t="s">
        <v>329</v>
      </c>
      <c r="J68" t="s">
        <v>206</v>
      </c>
      <c r="M68" s="14"/>
    </row>
    <row r="69" spans="1:13" ht="14.25">
      <c r="A69" s="14"/>
      <c r="B69" s="14" t="s">
        <v>53</v>
      </c>
      <c r="C69" s="14" t="s">
        <v>145</v>
      </c>
      <c r="D69" t="s">
        <v>565</v>
      </c>
      <c r="F69" s="7" t="s">
        <v>634</v>
      </c>
      <c r="G69" t="s">
        <v>635</v>
      </c>
      <c r="I69" s="14" t="s">
        <v>317</v>
      </c>
      <c r="J69" t="s">
        <v>541</v>
      </c>
      <c r="M69" s="14"/>
    </row>
    <row r="70" spans="1:13" ht="14.25">
      <c r="A70" s="14"/>
      <c r="B70" s="14" t="s">
        <v>53</v>
      </c>
      <c r="C70" s="14" t="s">
        <v>184</v>
      </c>
      <c r="D70" t="s">
        <v>565</v>
      </c>
      <c r="F70" s="7" t="s">
        <v>636</v>
      </c>
      <c r="G70" t="s">
        <v>638</v>
      </c>
      <c r="I70" s="14" t="s">
        <v>283</v>
      </c>
      <c r="J70" t="s">
        <v>549</v>
      </c>
      <c r="M70" s="14"/>
    </row>
    <row r="71" spans="1:13" ht="14.25">
      <c r="A71" s="14"/>
      <c r="B71" s="14" t="s">
        <v>53</v>
      </c>
      <c r="C71" s="14" t="s">
        <v>218</v>
      </c>
      <c r="D71" t="s">
        <v>565</v>
      </c>
      <c r="F71" s="7" t="s">
        <v>639</v>
      </c>
      <c r="G71" t="s">
        <v>11</v>
      </c>
      <c r="I71" s="14" t="s">
        <v>306</v>
      </c>
      <c r="J71" t="s">
        <v>549</v>
      </c>
      <c r="M71" s="14"/>
    </row>
    <row r="72" spans="1:13" ht="14.25">
      <c r="A72" s="14"/>
      <c r="B72" s="14" t="s">
        <v>53</v>
      </c>
      <c r="C72" s="14" t="s">
        <v>233</v>
      </c>
      <c r="D72" t="s">
        <v>565</v>
      </c>
      <c r="F72" s="7" t="s">
        <v>640</v>
      </c>
      <c r="G72" t="s">
        <v>7</v>
      </c>
      <c r="I72" s="14" t="s">
        <v>340</v>
      </c>
      <c r="J72" t="s">
        <v>549</v>
      </c>
      <c r="M72" s="14"/>
    </row>
    <row r="73" spans="1:13" ht="14.25">
      <c r="A73" s="14"/>
      <c r="B73" s="14" t="s">
        <v>53</v>
      </c>
      <c r="C73" s="14" t="s">
        <v>53</v>
      </c>
      <c r="D73" t="s">
        <v>565</v>
      </c>
      <c r="F73" s="7" t="s">
        <v>641</v>
      </c>
      <c r="G73" t="s">
        <v>18</v>
      </c>
      <c r="I73" s="14" t="s">
        <v>360</v>
      </c>
      <c r="J73" t="s">
        <v>549</v>
      </c>
      <c r="M73" s="14"/>
    </row>
    <row r="74" spans="1:13" ht="14.25">
      <c r="A74" s="14"/>
      <c r="B74" s="14" t="s">
        <v>53</v>
      </c>
      <c r="C74" s="14" t="s">
        <v>308</v>
      </c>
      <c r="D74" t="s">
        <v>565</v>
      </c>
      <c r="F74" s="7" t="s">
        <v>644</v>
      </c>
      <c r="G74" t="s">
        <v>27</v>
      </c>
      <c r="I74" s="14" t="s">
        <v>370</v>
      </c>
      <c r="J74" t="s">
        <v>549</v>
      </c>
      <c r="M74" s="14"/>
    </row>
    <row r="75" spans="1:13" ht="14.25">
      <c r="A75" s="14"/>
      <c r="B75" s="14" t="s">
        <v>53</v>
      </c>
      <c r="C75" s="14" t="s">
        <v>325</v>
      </c>
      <c r="D75" t="s">
        <v>565</v>
      </c>
      <c r="F75" s="7" t="s">
        <v>645</v>
      </c>
      <c r="G75" t="s">
        <v>52</v>
      </c>
      <c r="I75" s="14" t="s">
        <v>320</v>
      </c>
      <c r="J75" t="s">
        <v>627</v>
      </c>
      <c r="M75" s="14"/>
    </row>
    <row r="76" spans="1:13" ht="14.25">
      <c r="A76" s="14"/>
      <c r="B76" s="14" t="s">
        <v>53</v>
      </c>
      <c r="C76" s="14" t="s">
        <v>337</v>
      </c>
      <c r="D76" t="s">
        <v>565</v>
      </c>
      <c r="F76" s="7" t="s">
        <v>647</v>
      </c>
      <c r="G76" t="s">
        <v>154</v>
      </c>
      <c r="I76" s="16" t="s">
        <v>99</v>
      </c>
      <c r="J76" t="s">
        <v>564</v>
      </c>
      <c r="M76" s="14"/>
    </row>
    <row r="77" spans="1:13" ht="14.25">
      <c r="A77" s="14"/>
      <c r="B77" s="19" t="s">
        <v>349</v>
      </c>
      <c r="C77" s="19" t="s">
        <v>349</v>
      </c>
      <c r="F77" s="7" t="s">
        <v>650</v>
      </c>
      <c r="G77" t="s">
        <v>100</v>
      </c>
      <c r="I77" s="14" t="s">
        <v>313</v>
      </c>
      <c r="J77" t="s">
        <v>564</v>
      </c>
      <c r="M77" s="14"/>
    </row>
    <row r="78" spans="1:13" ht="14.25">
      <c r="A78" s="14"/>
      <c r="B78" s="14" t="s">
        <v>228</v>
      </c>
      <c r="C78" s="14" t="s">
        <v>229</v>
      </c>
      <c r="D78" t="s">
        <v>613</v>
      </c>
      <c r="F78" s="7" t="s">
        <v>653</v>
      </c>
      <c r="G78" t="s">
        <v>227</v>
      </c>
      <c r="I78" s="14" t="s">
        <v>331</v>
      </c>
      <c r="J78" t="s">
        <v>564</v>
      </c>
      <c r="M78" s="14"/>
    </row>
    <row r="79" spans="1:13" ht="14.25">
      <c r="A79" s="14"/>
      <c r="B79" s="14" t="s">
        <v>228</v>
      </c>
      <c r="C79" s="14" t="s">
        <v>342</v>
      </c>
      <c r="D79" t="s">
        <v>613</v>
      </c>
      <c r="F79" s="7" t="s">
        <v>654</v>
      </c>
      <c r="G79" t="s">
        <v>268</v>
      </c>
      <c r="I79" s="14" t="s">
        <v>344</v>
      </c>
      <c r="J79" t="s">
        <v>564</v>
      </c>
      <c r="M79" s="14"/>
    </row>
    <row r="80" spans="1:13" ht="14.25">
      <c r="A80" s="14"/>
      <c r="B80" s="14" t="s">
        <v>59</v>
      </c>
      <c r="C80" s="14" t="s">
        <v>60</v>
      </c>
      <c r="F80" s="7" t="s">
        <v>655</v>
      </c>
      <c r="G80" t="s">
        <v>300</v>
      </c>
      <c r="I80" s="14" t="s">
        <v>368</v>
      </c>
      <c r="J80" t="s">
        <v>564</v>
      </c>
      <c r="M80" s="14"/>
    </row>
    <row r="81" spans="1:13" ht="14.25">
      <c r="A81" s="14"/>
      <c r="B81" s="14" t="s">
        <v>59</v>
      </c>
      <c r="C81" s="14" t="s">
        <v>160</v>
      </c>
      <c r="F81" s="7" t="s">
        <v>658</v>
      </c>
      <c r="G81" t="s">
        <v>391</v>
      </c>
      <c r="I81" s="14" t="s">
        <v>387</v>
      </c>
      <c r="J81" t="s">
        <v>564</v>
      </c>
      <c r="M81" s="14"/>
    </row>
    <row r="82" spans="1:13" ht="14.25">
      <c r="A82" s="14"/>
      <c r="B82" s="14" t="s">
        <v>59</v>
      </c>
      <c r="C82" s="14" t="s">
        <v>363</v>
      </c>
      <c r="F82" s="7" t="s">
        <v>659</v>
      </c>
      <c r="G82" t="s">
        <v>496</v>
      </c>
      <c r="I82" s="14" t="s">
        <v>54</v>
      </c>
      <c r="J82" t="s">
        <v>565</v>
      </c>
      <c r="M82" s="14"/>
    </row>
    <row r="83" spans="1:13" ht="14.25">
      <c r="A83" s="14"/>
      <c r="B83" s="14" t="s">
        <v>319</v>
      </c>
      <c r="C83" s="14" t="s">
        <v>320</v>
      </c>
      <c r="D83" t="s">
        <v>627</v>
      </c>
      <c r="F83" s="7" t="s">
        <v>660</v>
      </c>
      <c r="G83" t="s">
        <v>503</v>
      </c>
      <c r="I83" s="14" t="s">
        <v>119</v>
      </c>
      <c r="J83" t="s">
        <v>565</v>
      </c>
      <c r="M83" s="14"/>
    </row>
    <row r="84" spans="1:13" ht="14.25">
      <c r="A84" s="14"/>
      <c r="B84" s="14" t="s">
        <v>351</v>
      </c>
      <c r="C84" s="14" t="s">
        <v>352</v>
      </c>
      <c r="F84" s="7" t="s">
        <v>663</v>
      </c>
      <c r="G84" t="s">
        <v>599</v>
      </c>
      <c r="I84" s="14" t="s">
        <v>123</v>
      </c>
      <c r="J84" t="s">
        <v>565</v>
      </c>
      <c r="M84" s="14"/>
    </row>
    <row r="85" spans="1:13" ht="14.25">
      <c r="A85" s="14"/>
      <c r="B85" s="14" t="s">
        <v>351</v>
      </c>
      <c r="C85" s="14" t="s">
        <v>372</v>
      </c>
      <c r="F85" s="7" t="s">
        <v>664</v>
      </c>
      <c r="G85" t="s">
        <v>621</v>
      </c>
      <c r="I85" s="14" t="s">
        <v>134</v>
      </c>
      <c r="J85" t="s">
        <v>565</v>
      </c>
      <c r="M85" s="14"/>
    </row>
    <row r="86" spans="1:13" ht="14.25">
      <c r="A86" s="14"/>
      <c r="B86" s="14" t="s">
        <v>351</v>
      </c>
      <c r="C86" s="14" t="s">
        <v>376</v>
      </c>
      <c r="F86" s="7" t="s">
        <v>666</v>
      </c>
      <c r="G86" t="s">
        <v>643</v>
      </c>
      <c r="I86" s="14" t="s">
        <v>145</v>
      </c>
      <c r="J86" t="s">
        <v>565</v>
      </c>
      <c r="M86" s="14"/>
    </row>
    <row r="87" spans="1:13" ht="14.25">
      <c r="A87" s="14"/>
      <c r="B87" s="14" t="s">
        <v>392</v>
      </c>
      <c r="C87" s="14" t="s">
        <v>393</v>
      </c>
      <c r="F87" s="7" t="s">
        <v>668</v>
      </c>
      <c r="G87" t="s">
        <v>656</v>
      </c>
      <c r="I87" s="14" t="s">
        <v>184</v>
      </c>
      <c r="J87" t="s">
        <v>565</v>
      </c>
    </row>
    <row r="88" spans="1:13" ht="14.25">
      <c r="A88" s="14"/>
      <c r="B88" s="14"/>
      <c r="F88" s="7" t="s">
        <v>670</v>
      </c>
      <c r="G88" t="s">
        <v>671</v>
      </c>
      <c r="I88" s="14" t="s">
        <v>218</v>
      </c>
      <c r="J88" t="s">
        <v>565</v>
      </c>
    </row>
    <row r="89" spans="1:13" ht="14.25">
      <c r="A89" s="14"/>
      <c r="B89" s="14"/>
      <c r="F89" s="7" t="s">
        <v>672</v>
      </c>
      <c r="G89" t="s">
        <v>674</v>
      </c>
      <c r="I89" s="14" t="s">
        <v>233</v>
      </c>
      <c r="J89" t="s">
        <v>565</v>
      </c>
    </row>
    <row r="90" spans="1:13" ht="14.25">
      <c r="A90" s="14"/>
      <c r="B90" s="14"/>
      <c r="F90" s="7" t="s">
        <v>675</v>
      </c>
      <c r="G90" t="s">
        <v>676</v>
      </c>
      <c r="I90" s="14" t="s">
        <v>53</v>
      </c>
      <c r="J90" t="s">
        <v>565</v>
      </c>
    </row>
    <row r="91" spans="1:13" ht="14.25">
      <c r="A91" s="14"/>
      <c r="B91" s="14"/>
      <c r="F91" s="7" t="s">
        <v>677</v>
      </c>
      <c r="G91" t="s">
        <v>679</v>
      </c>
      <c r="I91" s="14" t="s">
        <v>308</v>
      </c>
      <c r="J91" t="s">
        <v>565</v>
      </c>
    </row>
    <row r="92" spans="1:13" ht="14.25">
      <c r="A92" s="14"/>
      <c r="B92" s="14"/>
      <c r="F92" s="7" t="s">
        <v>680</v>
      </c>
      <c r="G92" t="s">
        <v>682</v>
      </c>
      <c r="I92" s="14" t="s">
        <v>325</v>
      </c>
      <c r="J92" t="s">
        <v>565</v>
      </c>
    </row>
    <row r="93" spans="1:13" ht="14.25">
      <c r="A93" s="14"/>
      <c r="B93" s="14"/>
      <c r="F93" s="7" t="s">
        <v>684</v>
      </c>
      <c r="G93" t="s">
        <v>41</v>
      </c>
      <c r="I93" s="14" t="s">
        <v>337</v>
      </c>
      <c r="J93" t="s">
        <v>565</v>
      </c>
    </row>
    <row r="94" spans="1:13" ht="14.25">
      <c r="A94" s="14"/>
      <c r="B94" s="14"/>
      <c r="F94" s="7" t="s">
        <v>684</v>
      </c>
      <c r="G94" t="s">
        <v>88</v>
      </c>
      <c r="I94" s="14" t="s">
        <v>229</v>
      </c>
      <c r="J94" t="s">
        <v>613</v>
      </c>
    </row>
    <row r="95" spans="1:13" ht="14.25">
      <c r="A95" s="14"/>
      <c r="B95" s="14"/>
      <c r="F95" s="7" t="s">
        <v>686</v>
      </c>
      <c r="G95" t="s">
        <v>688</v>
      </c>
      <c r="I95" s="14" t="s">
        <v>342</v>
      </c>
      <c r="J95" t="s">
        <v>613</v>
      </c>
    </row>
    <row r="96" spans="1:13" ht="14.25">
      <c r="A96" s="14"/>
      <c r="B96" s="14"/>
      <c r="F96" s="7" t="s">
        <v>690</v>
      </c>
      <c r="G96" t="s">
        <v>691</v>
      </c>
    </row>
    <row r="97" spans="1:9" ht="14.25">
      <c r="A97" s="14"/>
      <c r="B97" s="14"/>
      <c r="F97" s="7" t="s">
        <v>692</v>
      </c>
      <c r="G97" t="s">
        <v>694</v>
      </c>
      <c r="I97" s="19"/>
    </row>
    <row r="98" spans="1:9" ht="14.25">
      <c r="A98" s="14"/>
      <c r="B98" s="14"/>
      <c r="F98" s="7" t="s">
        <v>695</v>
      </c>
      <c r="G98" t="s">
        <v>697</v>
      </c>
    </row>
    <row r="99" spans="1:9" ht="14.25">
      <c r="A99" s="14"/>
      <c r="B99" s="14"/>
      <c r="F99" s="7" t="s">
        <v>698</v>
      </c>
      <c r="G99" t="s">
        <v>699</v>
      </c>
    </row>
    <row r="100" spans="1:9" ht="14.25">
      <c r="A100" s="14"/>
      <c r="B100" s="14"/>
      <c r="F100" s="7" t="s">
        <v>700</v>
      </c>
      <c r="G100" t="s">
        <v>703</v>
      </c>
      <c r="I100" s="14"/>
    </row>
    <row r="101" spans="1:9" ht="14.25">
      <c r="A101" s="14"/>
      <c r="B101" s="14"/>
      <c r="F101" s="7" t="s">
        <v>704</v>
      </c>
      <c r="G101" t="s">
        <v>705</v>
      </c>
      <c r="I101" s="14"/>
    </row>
    <row r="102" spans="1:9" ht="14.25">
      <c r="A102" s="14"/>
      <c r="B102" s="14"/>
      <c r="F102" s="7" t="s">
        <v>706</v>
      </c>
      <c r="G102" t="s">
        <v>707</v>
      </c>
      <c r="I102" s="14"/>
    </row>
    <row r="103" spans="1:9" ht="14.25">
      <c r="A103" s="14"/>
      <c r="B103" s="14"/>
      <c r="F103" s="7" t="s">
        <v>708</v>
      </c>
      <c r="G103" t="s">
        <v>710</v>
      </c>
    </row>
    <row r="104" spans="1:9" ht="14.25">
      <c r="A104" s="14"/>
      <c r="B104" s="14"/>
      <c r="F104" s="7" t="s">
        <v>711</v>
      </c>
      <c r="G104" t="s">
        <v>713</v>
      </c>
      <c r="I104" s="14"/>
    </row>
    <row r="105" spans="1:9" ht="14.25">
      <c r="A105" s="14"/>
      <c r="B105" s="14"/>
      <c r="F105" s="7" t="s">
        <v>714</v>
      </c>
      <c r="G105" t="s">
        <v>715</v>
      </c>
      <c r="I105" s="14"/>
    </row>
    <row r="106" spans="1:9" ht="14.25">
      <c r="A106" s="14"/>
      <c r="B106" s="14"/>
      <c r="F106" s="7" t="s">
        <v>716</v>
      </c>
      <c r="G106" t="s">
        <v>718</v>
      </c>
      <c r="I106" s="14"/>
    </row>
    <row r="107" spans="1:9" ht="12.75">
      <c r="A107" s="14"/>
      <c r="B107" s="14"/>
      <c r="I107" s="14"/>
    </row>
    <row r="108" spans="1:9" ht="12.75">
      <c r="A108" s="14"/>
      <c r="B108" s="14"/>
    </row>
    <row r="109" spans="1:9" ht="12.75">
      <c r="A109" s="14"/>
      <c r="B109" s="14"/>
    </row>
    <row r="110" spans="1:9" ht="12.75">
      <c r="A110" s="14"/>
      <c r="B110" s="14"/>
    </row>
    <row r="111" spans="1:9" ht="12.75">
      <c r="A111" s="14"/>
      <c r="B111" s="14"/>
    </row>
    <row r="112" spans="1:9" ht="12.75">
      <c r="A112" s="14"/>
      <c r="B112" s="14"/>
    </row>
    <row r="113" spans="1:2" ht="12.75">
      <c r="A113" s="14"/>
      <c r="B113" s="14"/>
    </row>
    <row r="114" spans="1:2" ht="12.75">
      <c r="A114" s="14"/>
      <c r="B114" s="14"/>
    </row>
    <row r="115" spans="1:2" ht="12.75">
      <c r="A115" s="14"/>
      <c r="B115" s="14"/>
    </row>
    <row r="116" spans="1:2" ht="12.75">
      <c r="A116" s="14"/>
      <c r="B116" s="14"/>
    </row>
    <row r="117" spans="1:2" ht="12.75">
      <c r="A117" s="14"/>
      <c r="B117" s="14"/>
    </row>
    <row r="118" spans="1:2" ht="12.75">
      <c r="A118" s="14"/>
      <c r="B118" s="14"/>
    </row>
    <row r="119" spans="1:2" ht="12.75">
      <c r="A119" s="14"/>
      <c r="B119" s="14"/>
    </row>
    <row r="120" spans="1:2" ht="12.75">
      <c r="A120" s="14"/>
      <c r="B120" s="14"/>
    </row>
    <row r="121" spans="1:2" ht="12.75">
      <c r="A121" s="14"/>
      <c r="B121" s="14"/>
    </row>
    <row r="122" spans="1:2" ht="12.75">
      <c r="A122" s="14"/>
      <c r="B122" s="14"/>
    </row>
    <row r="123" spans="1:2" ht="12.75">
      <c r="A123" s="14"/>
      <c r="B123" s="14"/>
    </row>
    <row r="124" spans="1:2" ht="12.75">
      <c r="A124" s="14"/>
      <c r="B124" s="14"/>
    </row>
    <row r="125" spans="1:2" ht="12.75">
      <c r="A125" s="14"/>
      <c r="B125" s="14"/>
    </row>
    <row r="126" spans="1:2" ht="12.75">
      <c r="A126" s="14"/>
      <c r="B126" s="14"/>
    </row>
    <row r="127" spans="1:2" ht="12.75">
      <c r="A127" s="14"/>
      <c r="B127" s="14"/>
    </row>
    <row r="128" spans="1:2" ht="12.75">
      <c r="A128" s="14"/>
      <c r="B128" s="14"/>
    </row>
    <row r="129" spans="1:2" ht="12.75">
      <c r="A129" s="14"/>
      <c r="B129" s="14"/>
    </row>
    <row r="130" spans="1:2" ht="12.75">
      <c r="A130" s="14"/>
      <c r="B130" s="14"/>
    </row>
    <row r="131" spans="1:2" ht="12.75">
      <c r="A131" s="14"/>
      <c r="B131" s="14"/>
    </row>
    <row r="132" spans="1:2" ht="12.75">
      <c r="A132" s="14"/>
      <c r="B132" s="14"/>
    </row>
    <row r="133" spans="1:2" ht="12.75">
      <c r="A133" s="14"/>
      <c r="B133" s="14"/>
    </row>
    <row r="134" spans="1:2" ht="12.75">
      <c r="A134" s="14"/>
      <c r="B134" s="14"/>
    </row>
    <row r="135" spans="1:2" ht="12.75">
      <c r="A135" s="14"/>
      <c r="B135" s="14"/>
    </row>
    <row r="136" spans="1:2" ht="12.75">
      <c r="A136" s="14"/>
      <c r="B136" s="14"/>
    </row>
    <row r="137" spans="1:2" ht="12.75">
      <c r="A137" s="14"/>
      <c r="B137" s="14"/>
    </row>
    <row r="138" spans="1:2" ht="12.75">
      <c r="A138" s="14"/>
      <c r="B138" s="14"/>
    </row>
    <row r="139" spans="1:2" ht="12.75">
      <c r="A139" s="14"/>
      <c r="B139" s="14"/>
    </row>
    <row r="140" spans="1:2" ht="12.75">
      <c r="A140" s="14"/>
      <c r="B140" s="14"/>
    </row>
    <row r="141" spans="1:2" ht="12.75">
      <c r="A141" s="14"/>
      <c r="B141" s="14"/>
    </row>
    <row r="142" spans="1:2" ht="12.75">
      <c r="A142" s="14"/>
      <c r="B142" s="14"/>
    </row>
    <row r="143" spans="1:2" ht="12.75">
      <c r="A143" s="14"/>
      <c r="B143" s="14"/>
    </row>
    <row r="144" spans="1:2" ht="12.75">
      <c r="A144" s="14"/>
      <c r="B144" s="14"/>
    </row>
    <row r="145" spans="1:2" ht="12.75">
      <c r="A145" s="14"/>
      <c r="B145" s="14"/>
    </row>
    <row r="146" spans="1:2" ht="12.75">
      <c r="A146" s="14"/>
      <c r="B146" s="14"/>
    </row>
    <row r="147" spans="1:2" ht="12.75">
      <c r="A147" s="14"/>
      <c r="B147" s="14"/>
    </row>
    <row r="148" spans="1:2" ht="12.75">
      <c r="A148" s="14"/>
      <c r="B148" s="14"/>
    </row>
    <row r="149" spans="1:2" ht="12.75">
      <c r="A149" s="14"/>
      <c r="B149" s="14"/>
    </row>
    <row r="150" spans="1:2" ht="12.75">
      <c r="A150" s="14"/>
      <c r="B150" s="14"/>
    </row>
    <row r="151" spans="1:2" ht="12.75">
      <c r="A151" s="14"/>
      <c r="B151" s="14"/>
    </row>
    <row r="152" spans="1:2" ht="12.75">
      <c r="A152" s="14"/>
      <c r="B152" s="14"/>
    </row>
    <row r="153" spans="1:2" ht="12.75">
      <c r="A153" s="14"/>
      <c r="B153" s="14"/>
    </row>
    <row r="154" spans="1:2" ht="12.75">
      <c r="A154" s="14"/>
      <c r="B154" s="14"/>
    </row>
    <row r="155" spans="1:2" ht="12.75">
      <c r="A155" s="14"/>
      <c r="B155" s="14"/>
    </row>
  </sheetData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  <hyperlink ref="F18" r:id="rId17" xr:uid="{00000000-0004-0000-0300-000010000000}"/>
    <hyperlink ref="F19" r:id="rId18" xr:uid="{00000000-0004-0000-0300-000011000000}"/>
    <hyperlink ref="F20" r:id="rId19" xr:uid="{00000000-0004-0000-0300-000012000000}"/>
    <hyperlink ref="F21" r:id="rId20" xr:uid="{00000000-0004-0000-0300-000013000000}"/>
    <hyperlink ref="F22" r:id="rId21" xr:uid="{00000000-0004-0000-0300-000014000000}"/>
    <hyperlink ref="F23" r:id="rId22" xr:uid="{00000000-0004-0000-0300-000015000000}"/>
    <hyperlink ref="F24" r:id="rId23" xr:uid="{00000000-0004-0000-0300-000016000000}"/>
    <hyperlink ref="F25" r:id="rId24" xr:uid="{00000000-0004-0000-0300-000017000000}"/>
    <hyperlink ref="F26" r:id="rId25" xr:uid="{00000000-0004-0000-0300-000018000000}"/>
    <hyperlink ref="B27" r:id="rId26" xr:uid="{00000000-0004-0000-0300-000019000000}"/>
    <hyperlink ref="F27" r:id="rId27" xr:uid="{00000000-0004-0000-0300-00001A000000}"/>
    <hyperlink ref="B28" r:id="rId28" xr:uid="{00000000-0004-0000-0300-00001B000000}"/>
    <hyperlink ref="F28" r:id="rId29" xr:uid="{00000000-0004-0000-0300-00001C000000}"/>
    <hyperlink ref="B29" r:id="rId30" xr:uid="{00000000-0004-0000-0300-00001D000000}"/>
    <hyperlink ref="F29" r:id="rId31" xr:uid="{00000000-0004-0000-0300-00001E000000}"/>
    <hyperlink ref="B30" r:id="rId32" xr:uid="{00000000-0004-0000-0300-00001F000000}"/>
    <hyperlink ref="F30" r:id="rId33" xr:uid="{00000000-0004-0000-0300-000020000000}"/>
    <hyperlink ref="B31" r:id="rId34" xr:uid="{00000000-0004-0000-0300-000021000000}"/>
    <hyperlink ref="F31" r:id="rId35" xr:uid="{00000000-0004-0000-0300-000022000000}"/>
    <hyperlink ref="B32" r:id="rId36" xr:uid="{00000000-0004-0000-0300-000023000000}"/>
    <hyperlink ref="F32" r:id="rId37" xr:uid="{00000000-0004-0000-0300-000024000000}"/>
    <hyperlink ref="B33" r:id="rId38" xr:uid="{00000000-0004-0000-0300-000025000000}"/>
    <hyperlink ref="C33" r:id="rId39" xr:uid="{00000000-0004-0000-0300-000026000000}"/>
    <hyperlink ref="F33" r:id="rId40" xr:uid="{00000000-0004-0000-0300-000027000000}"/>
    <hyperlink ref="B34" r:id="rId41" xr:uid="{00000000-0004-0000-0300-000028000000}"/>
    <hyperlink ref="C34" r:id="rId42" xr:uid="{00000000-0004-0000-0300-000029000000}"/>
    <hyperlink ref="F34" r:id="rId43" xr:uid="{00000000-0004-0000-0300-00002A000000}"/>
    <hyperlink ref="B35" r:id="rId44" xr:uid="{00000000-0004-0000-0300-00002B000000}"/>
    <hyperlink ref="C35" r:id="rId45" xr:uid="{00000000-0004-0000-0300-00002C000000}"/>
    <hyperlink ref="F35" r:id="rId46" xr:uid="{00000000-0004-0000-0300-00002D000000}"/>
    <hyperlink ref="B36" r:id="rId47" xr:uid="{00000000-0004-0000-0300-00002E000000}"/>
    <hyperlink ref="F36" r:id="rId48" xr:uid="{00000000-0004-0000-0300-00002F000000}"/>
    <hyperlink ref="B37" r:id="rId49" xr:uid="{00000000-0004-0000-0300-000030000000}"/>
    <hyperlink ref="F37" r:id="rId50" xr:uid="{00000000-0004-0000-0300-000031000000}"/>
    <hyperlink ref="F38" r:id="rId51" xr:uid="{00000000-0004-0000-0300-000032000000}"/>
    <hyperlink ref="F39" r:id="rId52" xr:uid="{00000000-0004-0000-0300-000033000000}"/>
    <hyperlink ref="F40" r:id="rId53" xr:uid="{00000000-0004-0000-0300-000034000000}"/>
    <hyperlink ref="F41" r:id="rId54" xr:uid="{00000000-0004-0000-0300-000035000000}"/>
    <hyperlink ref="F42" r:id="rId55" xr:uid="{00000000-0004-0000-0300-000036000000}"/>
    <hyperlink ref="F43" r:id="rId56" xr:uid="{00000000-0004-0000-0300-000037000000}"/>
    <hyperlink ref="F44" r:id="rId57" xr:uid="{00000000-0004-0000-0300-000038000000}"/>
    <hyperlink ref="F45" r:id="rId58" xr:uid="{00000000-0004-0000-0300-000039000000}"/>
    <hyperlink ref="F46" r:id="rId59" xr:uid="{00000000-0004-0000-0300-00003A000000}"/>
    <hyperlink ref="F47" r:id="rId60" xr:uid="{00000000-0004-0000-0300-00003B000000}"/>
    <hyperlink ref="F48" r:id="rId61" xr:uid="{00000000-0004-0000-0300-00003C000000}"/>
    <hyperlink ref="F49" r:id="rId62" xr:uid="{00000000-0004-0000-0300-00003D000000}"/>
    <hyperlink ref="F50" r:id="rId63" xr:uid="{00000000-0004-0000-0300-00003E000000}"/>
    <hyperlink ref="F51" r:id="rId64" xr:uid="{00000000-0004-0000-0300-00003F000000}"/>
    <hyperlink ref="F52" r:id="rId65" xr:uid="{00000000-0004-0000-0300-000040000000}"/>
    <hyperlink ref="F53" r:id="rId66" xr:uid="{00000000-0004-0000-0300-000041000000}"/>
    <hyperlink ref="I53" r:id="rId67" xr:uid="{00000000-0004-0000-0300-000042000000}"/>
    <hyperlink ref="F54" r:id="rId68" xr:uid="{00000000-0004-0000-0300-000043000000}"/>
    <hyperlink ref="I54" r:id="rId69" xr:uid="{00000000-0004-0000-0300-000044000000}"/>
    <hyperlink ref="F55" r:id="rId70" xr:uid="{00000000-0004-0000-0300-000045000000}"/>
    <hyperlink ref="I55" r:id="rId71" xr:uid="{00000000-0004-0000-0300-000046000000}"/>
    <hyperlink ref="F56" r:id="rId72" xr:uid="{00000000-0004-0000-0300-000047000000}"/>
    <hyperlink ref="F57" r:id="rId73" xr:uid="{00000000-0004-0000-0300-000048000000}"/>
    <hyperlink ref="F58" r:id="rId74" xr:uid="{00000000-0004-0000-0300-000049000000}"/>
    <hyperlink ref="C59" r:id="rId75" xr:uid="{00000000-0004-0000-0300-00004A000000}"/>
    <hyperlink ref="F59" r:id="rId76" xr:uid="{00000000-0004-0000-0300-00004B000000}"/>
    <hyperlink ref="F60" r:id="rId77" xr:uid="{00000000-0004-0000-0300-00004C000000}"/>
    <hyperlink ref="F61" r:id="rId78" xr:uid="{00000000-0004-0000-0300-00004D000000}"/>
    <hyperlink ref="F62" r:id="rId79" xr:uid="{00000000-0004-0000-0300-00004E000000}"/>
    <hyperlink ref="F63" r:id="rId80" xr:uid="{00000000-0004-0000-0300-00004F000000}"/>
    <hyperlink ref="F64" r:id="rId81" xr:uid="{00000000-0004-0000-0300-000050000000}"/>
    <hyperlink ref="F65" r:id="rId82" xr:uid="{00000000-0004-0000-0300-000051000000}"/>
    <hyperlink ref="F66" r:id="rId83" xr:uid="{00000000-0004-0000-0300-000052000000}"/>
    <hyperlink ref="F67" r:id="rId84" xr:uid="{00000000-0004-0000-0300-000053000000}"/>
    <hyperlink ref="F68" r:id="rId85" xr:uid="{00000000-0004-0000-0300-000054000000}"/>
    <hyperlink ref="F69" r:id="rId86" xr:uid="{00000000-0004-0000-0300-000055000000}"/>
    <hyperlink ref="F70" r:id="rId87" xr:uid="{00000000-0004-0000-0300-000056000000}"/>
    <hyperlink ref="F71" r:id="rId88" xr:uid="{00000000-0004-0000-0300-000057000000}"/>
    <hyperlink ref="F72" r:id="rId89" xr:uid="{00000000-0004-0000-0300-000058000000}"/>
    <hyperlink ref="F73" r:id="rId90" xr:uid="{00000000-0004-0000-0300-000059000000}"/>
    <hyperlink ref="F74" r:id="rId91" xr:uid="{00000000-0004-0000-0300-00005A000000}"/>
    <hyperlink ref="F75" r:id="rId92" xr:uid="{00000000-0004-0000-0300-00005B000000}"/>
    <hyperlink ref="F76" r:id="rId93" xr:uid="{00000000-0004-0000-0300-00005C000000}"/>
    <hyperlink ref="I76" r:id="rId94" xr:uid="{00000000-0004-0000-0300-00005D000000}"/>
    <hyperlink ref="F77" r:id="rId95" xr:uid="{00000000-0004-0000-0300-00005E000000}"/>
    <hyperlink ref="F78" r:id="rId96" xr:uid="{00000000-0004-0000-0300-00005F000000}"/>
    <hyperlink ref="F79" r:id="rId97" xr:uid="{00000000-0004-0000-0300-000060000000}"/>
    <hyperlink ref="F80" r:id="rId98" xr:uid="{00000000-0004-0000-0300-000061000000}"/>
    <hyperlink ref="F81" r:id="rId99" xr:uid="{00000000-0004-0000-0300-000062000000}"/>
    <hyperlink ref="F82" r:id="rId100" xr:uid="{00000000-0004-0000-0300-000063000000}"/>
    <hyperlink ref="F83" r:id="rId101" xr:uid="{00000000-0004-0000-0300-000064000000}"/>
    <hyperlink ref="F84" r:id="rId102" xr:uid="{00000000-0004-0000-0300-000065000000}"/>
    <hyperlink ref="F85" r:id="rId103" xr:uid="{00000000-0004-0000-0300-000066000000}"/>
    <hyperlink ref="F86" r:id="rId104" xr:uid="{00000000-0004-0000-0300-000067000000}"/>
    <hyperlink ref="F87" r:id="rId105" xr:uid="{00000000-0004-0000-0300-000068000000}"/>
    <hyperlink ref="F88" r:id="rId106" xr:uid="{00000000-0004-0000-0300-000069000000}"/>
    <hyperlink ref="F89" r:id="rId107" xr:uid="{00000000-0004-0000-0300-00006A000000}"/>
    <hyperlink ref="F90" r:id="rId108" xr:uid="{00000000-0004-0000-0300-00006B000000}"/>
    <hyperlink ref="F91" r:id="rId109" xr:uid="{00000000-0004-0000-0300-00006C000000}"/>
    <hyperlink ref="F92" r:id="rId110" xr:uid="{00000000-0004-0000-0300-00006D000000}"/>
    <hyperlink ref="F93" r:id="rId111" xr:uid="{00000000-0004-0000-0300-00006E000000}"/>
    <hyperlink ref="F94" r:id="rId112" xr:uid="{00000000-0004-0000-0300-00006F000000}"/>
    <hyperlink ref="F95" r:id="rId113" xr:uid="{00000000-0004-0000-0300-000070000000}"/>
    <hyperlink ref="F96" r:id="rId114" xr:uid="{00000000-0004-0000-0300-000071000000}"/>
    <hyperlink ref="F97" r:id="rId115" xr:uid="{00000000-0004-0000-0300-000072000000}"/>
    <hyperlink ref="F98" r:id="rId116" xr:uid="{00000000-0004-0000-0300-000073000000}"/>
    <hyperlink ref="F99" r:id="rId117" xr:uid="{00000000-0004-0000-0300-000074000000}"/>
    <hyperlink ref="F100" r:id="rId118" xr:uid="{00000000-0004-0000-0300-000075000000}"/>
    <hyperlink ref="F101" r:id="rId119" xr:uid="{00000000-0004-0000-0300-000076000000}"/>
    <hyperlink ref="F102" r:id="rId120" xr:uid="{00000000-0004-0000-0300-000077000000}"/>
    <hyperlink ref="F103" r:id="rId121" xr:uid="{00000000-0004-0000-0300-000078000000}"/>
    <hyperlink ref="F104" r:id="rId122" xr:uid="{00000000-0004-0000-0300-000079000000}"/>
    <hyperlink ref="F105" r:id="rId123" xr:uid="{00000000-0004-0000-0300-00007A000000}"/>
    <hyperlink ref="F106" r:id="rId124" xr:uid="{00000000-0004-0000-0300-00007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R1000"/>
  <sheetViews>
    <sheetView workbookViewId="0"/>
  </sheetViews>
  <sheetFormatPr defaultColWidth="14.42578125" defaultRowHeight="15.75" customHeight="1"/>
  <sheetData>
    <row r="1" spans="2:16" ht="15.75" customHeight="1">
      <c r="B1" s="20" t="s">
        <v>212</v>
      </c>
      <c r="C1" s="21"/>
      <c r="E1" s="22"/>
      <c r="I1" s="22"/>
      <c r="L1" s="22"/>
      <c r="N1" s="23" t="s">
        <v>747</v>
      </c>
      <c r="O1" s="24" t="str">
        <f t="shared" ref="O1:P1" ca="1" si="0">IFERROR(__xludf.DUMMYFUNCTION("UNIQUE(N:N)"),"http://rssfeeds.usatoday.com/usatoday-NewsTopStories")</f>
        <v>http://rssfeeds.usatoday.com/usatoday-NewsTopStories</v>
      </c>
      <c r="P1" s="24" t="str">
        <f t="shared" ca="1" si="0"/>
        <v>http://rssfeeds.usatoday.com/usatoday-NewsTopStories</v>
      </c>
    </row>
    <row r="2" spans="2:16" ht="15.75" customHeight="1">
      <c r="B2" s="20" t="s">
        <v>237</v>
      </c>
      <c r="C2" s="21"/>
      <c r="E2" s="21"/>
      <c r="I2" s="21"/>
      <c r="L2" s="22"/>
      <c r="N2" s="23" t="s">
        <v>752</v>
      </c>
      <c r="O2" s="24" t="str">
        <f ca="1">IFERROR(__xludf.DUMMYFUNCTION("""COMPUTED_VALUE"""),"http://rssfeeds.usatoday.com/UsatodaycomNation-TopStories")</f>
        <v>http://rssfeeds.usatoday.com/UsatodaycomNation-TopStories</v>
      </c>
      <c r="P2" s="24" t="str">
        <f ca="1">IFERROR(__xludf.DUMMYFUNCTION("""COMPUTED_VALUE"""),"http://rssfeeds.usatoday.com/UsatodaycomNation-TopStories")</f>
        <v>http://rssfeeds.usatoday.com/UsatodaycomNation-TopStories</v>
      </c>
    </row>
    <row r="3" spans="2:16" ht="15.75" customHeight="1">
      <c r="B3" s="20" t="s">
        <v>247</v>
      </c>
      <c r="C3" s="21"/>
      <c r="E3" s="21"/>
      <c r="I3" s="21"/>
      <c r="L3" s="22"/>
      <c r="N3" s="23" t="s">
        <v>762</v>
      </c>
      <c r="O3" s="24" t="str">
        <f ca="1">IFERROR(__xludf.DUMMYFUNCTION("""COMPUTED_VALUE"""),"http://rssfeeds.usatoday.com/UsatodaycomWashington-TopStories")</f>
        <v>http://rssfeeds.usatoday.com/UsatodaycomWashington-TopStories</v>
      </c>
      <c r="P3" s="24" t="str">
        <f ca="1">IFERROR(__xludf.DUMMYFUNCTION("""COMPUTED_VALUE"""),"http://rssfeeds.usatoday.com/UsatodaycomWashington-TopStories")</f>
        <v>http://rssfeeds.usatoday.com/UsatodaycomWashington-TopStories</v>
      </c>
    </row>
    <row r="4" spans="2:16" ht="15.75" customHeight="1">
      <c r="B4" s="20" t="s">
        <v>262</v>
      </c>
      <c r="C4" s="21"/>
      <c r="E4" s="21"/>
      <c r="I4" s="21"/>
      <c r="L4" s="22"/>
      <c r="N4" s="23" t="s">
        <v>771</v>
      </c>
      <c r="O4" s="24" t="str">
        <f ca="1">IFERROR(__xludf.DUMMYFUNCTION("""COMPUTED_VALUE"""),"http://rssfeeds.usatoday.com/UsatodaycomWorld-TopStories")</f>
        <v>http://rssfeeds.usatoday.com/UsatodaycomWorld-TopStories</v>
      </c>
      <c r="P4" s="24" t="str">
        <f ca="1">IFERROR(__xludf.DUMMYFUNCTION("""COMPUTED_VALUE"""),"http://rssfeeds.usatoday.com/UsatodaycomWorld-TopStories")</f>
        <v>http://rssfeeds.usatoday.com/UsatodaycomWorld-TopStories</v>
      </c>
    </row>
    <row r="5" spans="2:16" ht="15.75" customHeight="1">
      <c r="B5" s="20" t="s">
        <v>269</v>
      </c>
      <c r="C5" s="21"/>
      <c r="E5" s="21"/>
      <c r="I5" s="21"/>
      <c r="L5" s="22"/>
      <c r="N5" s="23" t="s">
        <v>780</v>
      </c>
      <c r="O5" s="24" t="str">
        <f ca="1">IFERROR(__xludf.DUMMYFUNCTION("""COMPUTED_VALUE"""),"http://rssfeeds.usatoday.com/News-Opinion")</f>
        <v>http://rssfeeds.usatoday.com/News-Opinion</v>
      </c>
      <c r="P5" s="24" t="str">
        <f ca="1">IFERROR(__xludf.DUMMYFUNCTION("""COMPUTED_VALUE"""),"http://rssfeeds.usatoday.com/News-Opinion")</f>
        <v>http://rssfeeds.usatoday.com/News-Opinion</v>
      </c>
    </row>
    <row r="6" spans="2:16" ht="15.75" customHeight="1">
      <c r="B6" s="25" t="s">
        <v>279</v>
      </c>
      <c r="C6" s="21"/>
      <c r="E6" s="21"/>
      <c r="I6" s="21"/>
      <c r="L6" s="22"/>
      <c r="N6" s="23" t="s">
        <v>788</v>
      </c>
      <c r="O6" s="24" t="str">
        <f ca="1">IFERROR(__xludf.DUMMYFUNCTION("""COMPUTED_VALUE"""),"http://rssfeeds.usatoday.com/UsatodaycomSports-TopStories")</f>
        <v>http://rssfeeds.usatoday.com/UsatodaycomSports-TopStories</v>
      </c>
      <c r="P6" s="24" t="str">
        <f ca="1">IFERROR(__xludf.DUMMYFUNCTION("""COMPUTED_VALUE"""),"http://rssfeeds.usatoday.com/UsatodaycomSports-TopStories")</f>
        <v>http://rssfeeds.usatoday.com/UsatodaycomSports-TopStories</v>
      </c>
    </row>
    <row r="7" spans="2:16" ht="15.75" customHeight="1">
      <c r="B7" s="25" t="s">
        <v>294</v>
      </c>
      <c r="C7" s="21"/>
      <c r="E7" s="21"/>
      <c r="H7" s="21"/>
      <c r="I7" s="21"/>
      <c r="L7" s="22"/>
      <c r="N7" s="23" t="s">
        <v>796</v>
      </c>
      <c r="O7" s="24" t="str">
        <f ca="1">IFERROR(__xludf.DUMMYFUNCTION("""COMPUTED_VALUE"""),"http://rssfeeds.usatoday.com/UsatodaycomNfl-TopStories")</f>
        <v>http://rssfeeds.usatoday.com/UsatodaycomNfl-TopStories</v>
      </c>
      <c r="P7" s="24" t="str">
        <f ca="1">IFERROR(__xludf.DUMMYFUNCTION("""COMPUTED_VALUE"""),"http://rssfeeds.usatoday.com/UsatodaycomNfl-TopStories")</f>
        <v>http://rssfeeds.usatoday.com/UsatodaycomNfl-TopStories</v>
      </c>
    </row>
    <row r="8" spans="2:16" ht="15.75" customHeight="1">
      <c r="B8" s="25" t="s">
        <v>305</v>
      </c>
      <c r="C8" s="21"/>
      <c r="E8" s="21"/>
      <c r="F8" s="21"/>
      <c r="H8" s="21"/>
      <c r="I8" s="21"/>
      <c r="L8" s="22"/>
      <c r="N8" s="23" t="s">
        <v>802</v>
      </c>
      <c r="O8" s="24" t="str">
        <f ca="1">IFERROR(__xludf.DUMMYFUNCTION("""COMPUTED_VALUE"""),"http://rssfeeds.usatoday.com/UsatodaycomCollegeFootball-TopStories")</f>
        <v>http://rssfeeds.usatoday.com/UsatodaycomCollegeFootball-TopStories</v>
      </c>
      <c r="P8" s="24" t="str">
        <f ca="1">IFERROR(__xludf.DUMMYFUNCTION("""COMPUTED_VALUE"""),"http://rssfeeds.usatoday.com/UsatodaycomCollegeFootball-TopStories")</f>
        <v>http://rssfeeds.usatoday.com/UsatodaycomCollegeFootball-TopStories</v>
      </c>
    </row>
    <row r="9" spans="2:16" ht="15.75" customHeight="1">
      <c r="B9" s="25" t="s">
        <v>358</v>
      </c>
      <c r="C9" s="21"/>
      <c r="E9" s="21"/>
      <c r="F9" s="21"/>
      <c r="H9" s="21"/>
      <c r="I9" s="21"/>
      <c r="L9" s="22"/>
      <c r="N9" s="23" t="s">
        <v>809</v>
      </c>
      <c r="O9" s="24" t="str">
        <f ca="1">IFERROR(__xludf.DUMMYFUNCTION("""COMPUTED_VALUE"""),"http://rssfeeds.usatoday.com/UsatodaycomMlb-TopStories")</f>
        <v>http://rssfeeds.usatoday.com/UsatodaycomMlb-TopStories</v>
      </c>
      <c r="P9" s="24" t="str">
        <f ca="1">IFERROR(__xludf.DUMMYFUNCTION("""COMPUTED_VALUE"""),"http://rssfeeds.usatoday.com/UsatodaycomMlb-TopStories")</f>
        <v>http://rssfeeds.usatoday.com/UsatodaycomMlb-TopStories</v>
      </c>
    </row>
    <row r="10" spans="2:16" ht="15.75" customHeight="1">
      <c r="B10" s="25" t="s">
        <v>385</v>
      </c>
      <c r="C10" s="21"/>
      <c r="E10" s="21"/>
      <c r="F10" s="21"/>
      <c r="H10" s="21"/>
      <c r="I10" s="21"/>
      <c r="L10" s="22"/>
      <c r="N10" s="23" t="s">
        <v>819</v>
      </c>
      <c r="O10" s="24" t="str">
        <f ca="1">IFERROR(__xludf.DUMMYFUNCTION("""COMPUTED_VALUE"""),"http://rssfeeds.usatoday.com/UsatodaycomNba-TopStories")</f>
        <v>http://rssfeeds.usatoday.com/UsatodaycomNba-TopStories</v>
      </c>
      <c r="P10" s="24" t="str">
        <f ca="1">IFERROR(__xludf.DUMMYFUNCTION("""COMPUTED_VALUE"""),"http://rssfeeds.usatoday.com/UsatodaycomNba-TopStories")</f>
        <v>http://rssfeeds.usatoday.com/UsatodaycomNba-TopStories</v>
      </c>
    </row>
    <row r="11" spans="2:16" ht="15.75" customHeight="1">
      <c r="B11" s="24" t="s">
        <v>456</v>
      </c>
      <c r="C11" s="21"/>
      <c r="E11" s="21"/>
      <c r="F11" s="21"/>
      <c r="H11" s="21"/>
      <c r="I11" s="21"/>
      <c r="L11" s="22"/>
      <c r="N11" s="23" t="s">
        <v>826</v>
      </c>
      <c r="O11" s="24" t="str">
        <f ca="1">IFERROR(__xludf.DUMMYFUNCTION("""COMPUTED_VALUE"""),"http://rssfeeds.usatoday.com/UsatodaycomGolf-TopStories")</f>
        <v>http://rssfeeds.usatoday.com/UsatodaycomGolf-TopStories</v>
      </c>
      <c r="P11" s="24" t="str">
        <f ca="1">IFERROR(__xludf.DUMMYFUNCTION("""COMPUTED_VALUE"""),"http://rssfeeds.usatoday.com/UsatodaycomGolf-TopStories")</f>
        <v>http://rssfeeds.usatoday.com/UsatodaycomGolf-TopStories</v>
      </c>
    </row>
    <row r="12" spans="2:16" ht="15.75" customHeight="1">
      <c r="B12" s="24" t="s">
        <v>492</v>
      </c>
      <c r="C12" s="21"/>
      <c r="E12" s="21"/>
      <c r="F12" s="21"/>
      <c r="H12" s="21"/>
      <c r="I12" s="21"/>
      <c r="L12" s="22"/>
      <c r="N12" s="23" t="s">
        <v>829</v>
      </c>
      <c r="O12" s="24" t="str">
        <f ca="1">IFERROR(__xludf.DUMMYFUNCTION("""COMPUTED_VALUE"""),"http://rssfeeds.usatoday.com/topfantasy")</f>
        <v>http://rssfeeds.usatoday.com/topfantasy</v>
      </c>
      <c r="P12" s="24" t="str">
        <f ca="1">IFERROR(__xludf.DUMMYFUNCTION("""COMPUTED_VALUE"""),"http://rssfeeds.usatoday.com/topfantasy")</f>
        <v>http://rssfeeds.usatoday.com/topfantasy</v>
      </c>
    </row>
    <row r="13" spans="2:16" ht="15.75" customHeight="1">
      <c r="B13" s="24" t="s">
        <v>494</v>
      </c>
      <c r="C13" s="21"/>
      <c r="E13" s="21"/>
      <c r="F13" s="21"/>
      <c r="H13" s="21"/>
      <c r="I13" s="21"/>
      <c r="L13" s="22"/>
      <c r="N13" s="23" t="s">
        <v>831</v>
      </c>
      <c r="O13" s="24" t="str">
        <f ca="1">IFERROR(__xludf.DUMMYFUNCTION("""COMPUTED_VALUE"""),"http://rssfeeds.usatoday.com/UsatodaycomNhl-TopStories")</f>
        <v>http://rssfeeds.usatoday.com/UsatodaycomNhl-TopStories</v>
      </c>
      <c r="P13" s="24" t="str">
        <f ca="1">IFERROR(__xludf.DUMMYFUNCTION("""COMPUTED_VALUE"""),"http://rssfeeds.usatoday.com/UsatodaycomNhl-TopStories")</f>
        <v>http://rssfeeds.usatoday.com/UsatodaycomNhl-TopStories</v>
      </c>
    </row>
    <row r="14" spans="2:16" ht="15.75" customHeight="1">
      <c r="B14" s="24" t="s">
        <v>498</v>
      </c>
      <c r="C14" s="21"/>
      <c r="E14" s="21"/>
      <c r="F14" s="21"/>
      <c r="H14" s="21"/>
      <c r="I14" s="21"/>
      <c r="L14" s="22"/>
      <c r="N14" s="23" t="s">
        <v>837</v>
      </c>
      <c r="O14" s="24" t="str">
        <f ca="1">IFERROR(__xludf.DUMMYFUNCTION("""COMPUTED_VALUE"""),"http://rssfeeds.usatoday.com/UsatodaycomCollegeMensBasketball-TopStories")</f>
        <v>http://rssfeeds.usatoday.com/UsatodaycomCollegeMensBasketball-TopStories</v>
      </c>
      <c r="P14" s="24" t="str">
        <f ca="1">IFERROR(__xludf.DUMMYFUNCTION("""COMPUTED_VALUE"""),"http://rssfeeds.usatoday.com/UsatodaycomCollegeMensBasketball-TopStories")</f>
        <v>http://rssfeeds.usatoday.com/UsatodaycomCollegeMensBasketball-TopStories</v>
      </c>
    </row>
    <row r="15" spans="2:16" ht="15.75" customHeight="1">
      <c r="B15" s="24" t="s">
        <v>504</v>
      </c>
      <c r="C15" s="21"/>
      <c r="E15" s="21"/>
      <c r="F15" s="21"/>
      <c r="H15" s="21"/>
      <c r="I15" s="21"/>
      <c r="L15" s="22"/>
      <c r="N15" s="23" t="s">
        <v>847</v>
      </c>
      <c r="O15" s="24" t="str">
        <f ca="1">IFERROR(__xludf.DUMMYFUNCTION("""COMPUTED_VALUE"""),"http://rssfeeds.usatoday.com/UsatodaycomSoccer-TopStories")</f>
        <v>http://rssfeeds.usatoday.com/UsatodaycomSoccer-TopStories</v>
      </c>
      <c r="P15" s="24" t="str">
        <f ca="1">IFERROR(__xludf.DUMMYFUNCTION("""COMPUTED_VALUE"""),"http://rssfeeds.usatoday.com/UsatodaycomSoccer-TopStories")</f>
        <v>http://rssfeeds.usatoday.com/UsatodaycomSoccer-TopStories</v>
      </c>
    </row>
    <row r="16" spans="2:16" ht="15.75" customHeight="1">
      <c r="B16" s="24" t="s">
        <v>505</v>
      </c>
      <c r="C16" s="21"/>
      <c r="E16" s="21"/>
      <c r="F16" s="21"/>
      <c r="H16" s="21"/>
      <c r="I16" s="21"/>
      <c r="L16" s="22"/>
      <c r="N16" s="23" t="s">
        <v>855</v>
      </c>
      <c r="O16" s="24" t="str">
        <f ca="1">IFERROR(__xludf.DUMMYFUNCTION("""COMPUTED_VALUE"""),"http://rssfeeds.usatoday.com/topmotorsports")</f>
        <v>http://rssfeeds.usatoday.com/topmotorsports</v>
      </c>
      <c r="P16" s="24" t="str">
        <f ca="1">IFERROR(__xludf.DUMMYFUNCTION("""COMPUTED_VALUE"""),"http://rssfeeds.usatoday.com/topmotorsports")</f>
        <v>http://rssfeeds.usatoday.com/topmotorsports</v>
      </c>
    </row>
    <row r="17" spans="2:18" ht="15.75" customHeight="1">
      <c r="B17" s="24" t="s">
        <v>506</v>
      </c>
      <c r="C17" s="21"/>
      <c r="E17" s="21"/>
      <c r="F17" s="21"/>
      <c r="H17" s="21"/>
      <c r="I17" s="21"/>
      <c r="L17" s="22"/>
      <c r="N17" s="23" t="s">
        <v>862</v>
      </c>
      <c r="O17" s="24" t="str">
        <f ca="1">IFERROR(__xludf.DUMMYFUNCTION("""COMPUTED_VALUE"""),"http://rssfeeds.usatoday.com/UsatodayTennis-TopStories")</f>
        <v>http://rssfeeds.usatoday.com/UsatodayTennis-TopStories</v>
      </c>
      <c r="P17" s="24" t="str">
        <f ca="1">IFERROR(__xludf.DUMMYFUNCTION("""COMPUTED_VALUE"""),"http://rssfeeds.usatoday.com/UsatodayTennis-TopStories")</f>
        <v>http://rssfeeds.usatoday.com/UsatodayTennis-TopStories</v>
      </c>
    </row>
    <row r="18" spans="2:18" ht="15.75" customHeight="1">
      <c r="B18" s="24" t="s">
        <v>507</v>
      </c>
      <c r="C18" s="21"/>
      <c r="E18" s="21"/>
      <c r="F18" s="21"/>
      <c r="H18" s="21"/>
      <c r="I18" s="21"/>
      <c r="L18" s="22"/>
      <c r="N18" s="23" t="s">
        <v>868</v>
      </c>
      <c r="O18" s="24" t="str">
        <f ca="1">IFERROR(__xludf.DUMMYFUNCTION("""COMPUTED_VALUE"""),"http://rssfeeds.usatoday.com/UsatodayCycling-TopStories")</f>
        <v>http://rssfeeds.usatoday.com/UsatodayCycling-TopStories</v>
      </c>
      <c r="P18" s="24" t="str">
        <f ca="1">IFERROR(__xludf.DUMMYFUNCTION("""COMPUTED_VALUE"""),"http://rssfeeds.usatoday.com/UsatodayCycling-TopStories")</f>
        <v>http://rssfeeds.usatoday.com/UsatodayCycling-TopStories</v>
      </c>
    </row>
    <row r="19" spans="2:18" ht="15.75" customHeight="1">
      <c r="B19" s="24" t="s">
        <v>508</v>
      </c>
      <c r="C19" s="21"/>
      <c r="E19" s="21"/>
      <c r="F19" s="21"/>
      <c r="H19" s="21"/>
      <c r="I19" s="21"/>
      <c r="L19" s="22"/>
      <c r="N19" s="23" t="s">
        <v>873</v>
      </c>
      <c r="O19" s="24" t="str">
        <f ca="1">IFERROR(__xludf.DUMMYFUNCTION("""COMPUTED_VALUE"""),"http://rssfeeds.usatoday.com/UsatodaycomOlympicsCoverage-TopStories")</f>
        <v>http://rssfeeds.usatoday.com/UsatodaycomOlympicsCoverage-TopStories</v>
      </c>
      <c r="P19" s="24" t="str">
        <f ca="1">IFERROR(__xludf.DUMMYFUNCTION("""COMPUTED_VALUE"""),"http://rssfeeds.usatoday.com/UsatodaycomOlympicsCoverage-TopStories")</f>
        <v>http://rssfeeds.usatoday.com/UsatodaycomOlympicsCoverage-TopStories</v>
      </c>
      <c r="R19" s="21"/>
    </row>
    <row r="20" spans="2:18" ht="15.75" customHeight="1">
      <c r="B20" s="24" t="s">
        <v>511</v>
      </c>
      <c r="C20" s="21"/>
      <c r="E20" s="21"/>
      <c r="F20" s="21"/>
      <c r="H20" s="21"/>
      <c r="I20" s="21"/>
      <c r="L20" s="22"/>
      <c r="N20" s="23" t="s">
        <v>879</v>
      </c>
      <c r="O20" s="24" t="str">
        <f ca="1">IFERROR(__xludf.DUMMYFUNCTION("""COMPUTED_VALUE"""),"http://rssfeeds.usatoday.com/mmajunkie")</f>
        <v>http://rssfeeds.usatoday.com/mmajunkie</v>
      </c>
      <c r="P20" s="24" t="str">
        <f ca="1">IFERROR(__xludf.DUMMYFUNCTION("""COMPUTED_VALUE"""),"http://rssfeeds.usatoday.com/mmajunkie")</f>
        <v>http://rssfeeds.usatoday.com/mmajunkie</v>
      </c>
      <c r="R20" s="21"/>
    </row>
    <row r="21" spans="2:18" ht="15.75" customHeight="1">
      <c r="B21" s="24" t="s">
        <v>513</v>
      </c>
      <c r="C21" s="21"/>
      <c r="E21" s="21"/>
      <c r="F21" s="21"/>
      <c r="H21" s="21"/>
      <c r="I21" s="21"/>
      <c r="L21" s="22"/>
      <c r="N21" s="23" t="s">
        <v>885</v>
      </c>
      <c r="O21" s="24" t="str">
        <f ca="1">IFERROR(__xludf.DUMMYFUNCTION("""COMPUTED_VALUE"""),"http://rssfeeds.usatoday.com/usatoday-LifeTopStories")</f>
        <v>http://rssfeeds.usatoday.com/usatoday-LifeTopStories</v>
      </c>
      <c r="P21" s="24" t="str">
        <f ca="1">IFERROR(__xludf.DUMMYFUNCTION("""COMPUTED_VALUE"""),"http://rssfeeds.usatoday.com/usatoday-LifeTopStories")</f>
        <v>http://rssfeeds.usatoday.com/usatoday-LifeTopStories</v>
      </c>
      <c r="R21" s="21"/>
    </row>
    <row r="22" spans="2:18" ht="15.75" customHeight="1">
      <c r="B22" s="24" t="s">
        <v>522</v>
      </c>
      <c r="C22" s="21"/>
      <c r="E22" s="21"/>
      <c r="F22" s="21"/>
      <c r="H22" s="21"/>
      <c r="I22" s="21"/>
      <c r="L22" s="22"/>
      <c r="N22" s="23" t="s">
        <v>895</v>
      </c>
      <c r="O22" s="24" t="str">
        <f ca="1">IFERROR(__xludf.DUMMYFUNCTION("""COMPUTED_VALUE"""),"http://rssfeeds.usatoday.com/toppeople")</f>
        <v>http://rssfeeds.usatoday.com/toppeople</v>
      </c>
      <c r="P22" s="24" t="str">
        <f ca="1">IFERROR(__xludf.DUMMYFUNCTION("""COMPUTED_VALUE"""),"http://rssfeeds.usatoday.com/toppeople")</f>
        <v>http://rssfeeds.usatoday.com/toppeople</v>
      </c>
      <c r="R22" s="21"/>
    </row>
    <row r="23" spans="2:18" ht="12.75">
      <c r="B23" s="24" t="s">
        <v>529</v>
      </c>
      <c r="C23" s="21"/>
      <c r="E23" s="21"/>
      <c r="F23" s="21"/>
      <c r="H23" s="21"/>
      <c r="I23" s="21"/>
      <c r="L23" s="22"/>
      <c r="N23" s="23" t="s">
        <v>902</v>
      </c>
      <c r="O23" s="24" t="str">
        <f ca="1">IFERROR(__xludf.DUMMYFUNCTION("""COMPUTED_VALUE"""),"http://rssfeeds.usatoday.com/allthemoms")</f>
        <v>http://rssfeeds.usatoday.com/allthemoms</v>
      </c>
      <c r="P23" s="24" t="str">
        <f ca="1">IFERROR(__xludf.DUMMYFUNCTION("""COMPUTED_VALUE"""),"http://rssfeeds.usatoday.com/allthemoms")</f>
        <v>http://rssfeeds.usatoday.com/allthemoms</v>
      </c>
      <c r="R23" s="21"/>
    </row>
    <row r="24" spans="2:18" ht="12.75">
      <c r="B24" s="24" t="s">
        <v>533</v>
      </c>
      <c r="C24" s="21"/>
      <c r="E24" s="21"/>
      <c r="F24" s="21"/>
      <c r="H24" s="21"/>
      <c r="I24" s="21"/>
      <c r="L24" s="22"/>
      <c r="N24" s="23" t="s">
        <v>912</v>
      </c>
      <c r="O24" s="24" t="str">
        <f ca="1">IFERROR(__xludf.DUMMYFUNCTION("""COMPUTED_VALUE"""),"http://rssfeeds.usatoday.com/UsatodaycomMovies-TopStories")</f>
        <v>http://rssfeeds.usatoday.com/UsatodaycomMovies-TopStories</v>
      </c>
      <c r="P24" s="24" t="str">
        <f ca="1">IFERROR(__xludf.DUMMYFUNCTION("""COMPUTED_VALUE"""),"http://rssfeeds.usatoday.com/UsatodaycomMovies-TopStories")</f>
        <v>http://rssfeeds.usatoday.com/UsatodaycomMovies-TopStories</v>
      </c>
      <c r="R24" s="21"/>
    </row>
    <row r="25" spans="2:18" ht="12.75">
      <c r="B25" s="24" t="s">
        <v>536</v>
      </c>
      <c r="C25" s="21"/>
      <c r="E25" s="21"/>
      <c r="F25" s="21"/>
      <c r="H25" s="21"/>
      <c r="I25" s="21"/>
      <c r="L25" s="22"/>
      <c r="N25" s="23" t="s">
        <v>920</v>
      </c>
      <c r="O25" s="24" t="str">
        <f ca="1">IFERROR(__xludf.DUMMYFUNCTION("""COMPUTED_VALUE"""),"http://rssfeeds.usatoday.com/UsatodaycomMusic-TopStories")</f>
        <v>http://rssfeeds.usatoday.com/UsatodaycomMusic-TopStories</v>
      </c>
      <c r="P25" s="24" t="str">
        <f ca="1">IFERROR(__xludf.DUMMYFUNCTION("""COMPUTED_VALUE"""),"http://rssfeeds.usatoday.com/UsatodaycomMusic-TopStories")</f>
        <v>http://rssfeeds.usatoday.com/UsatodaycomMusic-TopStories</v>
      </c>
      <c r="R25" s="21"/>
    </row>
    <row r="26" spans="2:18" ht="12.75">
      <c r="B26" s="24" t="s">
        <v>540</v>
      </c>
      <c r="C26" s="21"/>
      <c r="E26" s="21"/>
      <c r="F26" s="21"/>
      <c r="H26" s="21"/>
      <c r="I26" s="21"/>
      <c r="L26" s="22"/>
      <c r="N26" s="23" t="s">
        <v>930</v>
      </c>
      <c r="O26" s="24" t="str">
        <f ca="1">IFERROR(__xludf.DUMMYFUNCTION("""COMPUTED_VALUE"""),"http://rssfeeds.usatoday.com/UsatodaycomTelevision-TopStories")</f>
        <v>http://rssfeeds.usatoday.com/UsatodaycomTelevision-TopStories</v>
      </c>
      <c r="P26" s="24" t="str">
        <f ca="1">IFERROR(__xludf.DUMMYFUNCTION("""COMPUTED_VALUE"""),"http://rssfeeds.usatoday.com/UsatodaycomTelevision-TopStories")</f>
        <v>http://rssfeeds.usatoday.com/UsatodaycomTelevision-TopStories</v>
      </c>
      <c r="R26" s="21"/>
    </row>
    <row r="27" spans="2:18" ht="12.75">
      <c r="B27" s="24" t="s">
        <v>542</v>
      </c>
      <c r="C27" s="21"/>
      <c r="E27" s="21"/>
      <c r="F27" s="21"/>
      <c r="H27" s="21"/>
      <c r="I27" s="21"/>
      <c r="L27" s="22"/>
      <c r="N27" s="23" t="s">
        <v>938</v>
      </c>
      <c r="O27" s="24" t="str">
        <f ca="1">IFERROR(__xludf.DUMMYFUNCTION("""COMPUTED_VALUE"""),"http://rssfeeds.usatoday.com/UsatodaycomBooks-TopStories")</f>
        <v>http://rssfeeds.usatoday.com/UsatodaycomBooks-TopStories</v>
      </c>
      <c r="P27" s="24" t="str">
        <f ca="1">IFERROR(__xludf.DUMMYFUNCTION("""COMPUTED_VALUE"""),"http://rssfeeds.usatoday.com/UsatodaycomBooks-TopStories")</f>
        <v>http://rssfeeds.usatoday.com/UsatodaycomBooks-TopStories</v>
      </c>
      <c r="R27" s="21"/>
    </row>
    <row r="28" spans="2:18" ht="12.75">
      <c r="B28" s="24" t="s">
        <v>546</v>
      </c>
      <c r="C28" s="21"/>
      <c r="E28" s="21"/>
      <c r="F28" s="21"/>
      <c r="H28" s="21"/>
      <c r="I28" s="21"/>
      <c r="L28" s="22"/>
      <c r="N28" s="23" t="s">
        <v>947</v>
      </c>
      <c r="O28" s="24" t="str">
        <f ca="1">IFERROR(__xludf.DUMMYFUNCTION("""COMPUTED_VALUE"""),"http://rssfeeds.usatoday.com/UsatodaycomMoney-TopStories")</f>
        <v>http://rssfeeds.usatoday.com/UsatodaycomMoney-TopStories</v>
      </c>
      <c r="P28" s="24" t="str">
        <f ca="1">IFERROR(__xludf.DUMMYFUNCTION("""COMPUTED_VALUE"""),"http://rssfeeds.usatoday.com/UsatodaycomMoney-TopStories")</f>
        <v>http://rssfeeds.usatoday.com/UsatodaycomMoney-TopStories</v>
      </c>
      <c r="R28" s="21"/>
    </row>
    <row r="29" spans="2:18" ht="12.75">
      <c r="B29" s="24" t="s">
        <v>550</v>
      </c>
      <c r="C29" s="21"/>
      <c r="E29" s="21"/>
      <c r="F29" s="21"/>
      <c r="H29" s="21"/>
      <c r="I29" s="21"/>
      <c r="L29" s="22"/>
      <c r="N29" s="23" t="s">
        <v>955</v>
      </c>
      <c r="O29" s="24" t="str">
        <f ca="1">IFERROR(__xludf.DUMMYFUNCTION("""COMPUTED_VALUE"""),"http://rssfeeds.usatoday.com/UsatodaycomMoney-Healey")</f>
        <v>http://rssfeeds.usatoday.com/UsatodaycomMoney-Healey</v>
      </c>
      <c r="P29" s="24" t="str">
        <f ca="1">IFERROR(__xludf.DUMMYFUNCTION("""COMPUTED_VALUE"""),"http://rssfeeds.usatoday.com/UsatodaycomMoney-Healey")</f>
        <v>http://rssfeeds.usatoday.com/UsatodaycomMoney-Healey</v>
      </c>
      <c r="R29" s="21"/>
    </row>
    <row r="30" spans="2:18" ht="12.75">
      <c r="B30" s="24" t="s">
        <v>553</v>
      </c>
      <c r="C30" s="21"/>
      <c r="E30" s="21"/>
      <c r="F30" s="21"/>
      <c r="H30" s="21"/>
      <c r="I30" s="21"/>
      <c r="L30" s="22"/>
      <c r="N30" s="23" t="s">
        <v>962</v>
      </c>
      <c r="O30" s="24" t="str">
        <f ca="1">IFERROR(__xludf.DUMMYFUNCTION("""COMPUTED_VALUE"""),"http://rssfeeds.usatoday.com/usatoday-TechTopStories")</f>
        <v>http://rssfeeds.usatoday.com/usatoday-TechTopStories</v>
      </c>
      <c r="P30" s="24" t="str">
        <f ca="1">IFERROR(__xludf.DUMMYFUNCTION("""COMPUTED_VALUE"""),"http://rssfeeds.usatoday.com/usatoday-TechTopStories")</f>
        <v>http://rssfeeds.usatoday.com/usatoday-TechTopStories</v>
      </c>
      <c r="R30" s="21"/>
    </row>
    <row r="31" spans="2:18" ht="12.75">
      <c r="B31" s="24" t="s">
        <v>556</v>
      </c>
      <c r="C31" s="21"/>
      <c r="E31" s="21"/>
      <c r="F31" s="21"/>
      <c r="H31" s="21"/>
      <c r="I31" s="21"/>
      <c r="L31" s="22"/>
      <c r="N31" s="23" t="s">
        <v>968</v>
      </c>
      <c r="O31" s="24" t="str">
        <f ca="1">IFERROR(__xludf.DUMMYFUNCTION("""COMPUTED_VALUE"""),"http://rssfeeds.usatoday.com/UsatodaycomTech-PersonalTalk")</f>
        <v>http://rssfeeds.usatoday.com/UsatodaycomTech-PersonalTalk</v>
      </c>
      <c r="P31" s="24" t="str">
        <f ca="1">IFERROR(__xludf.DUMMYFUNCTION("""COMPUTED_VALUE"""),"http://rssfeeds.usatoday.com/UsatodaycomTech-PersonalTalk")</f>
        <v>http://rssfeeds.usatoday.com/UsatodaycomTech-PersonalTalk</v>
      </c>
      <c r="R31" s="21"/>
    </row>
    <row r="32" spans="2:18" ht="12.75">
      <c r="B32" s="24" t="s">
        <v>559</v>
      </c>
      <c r="C32" s="21"/>
      <c r="E32" s="21"/>
      <c r="F32" s="21"/>
      <c r="H32" s="21"/>
      <c r="I32" s="21"/>
      <c r="L32" s="22"/>
      <c r="M32" s="21"/>
      <c r="N32" s="23" t="s">
        <v>976</v>
      </c>
      <c r="O32" s="24" t="str">
        <f ca="1">IFERROR(__xludf.DUMMYFUNCTION("""COMPUTED_VALUE"""),"http://rssfeeds.usatoday.com/topgaming")</f>
        <v>http://rssfeeds.usatoday.com/topgaming</v>
      </c>
      <c r="P32" s="24" t="str">
        <f ca="1">IFERROR(__xludf.DUMMYFUNCTION("""COMPUTED_VALUE"""),"http://rssfeeds.usatoday.com/topgaming")</f>
        <v>http://rssfeeds.usatoday.com/topgaming</v>
      </c>
      <c r="R32" s="21"/>
    </row>
    <row r="33" spans="2:18" ht="12.75">
      <c r="B33" s="24" t="s">
        <v>563</v>
      </c>
      <c r="C33" s="21"/>
      <c r="E33" s="21"/>
      <c r="F33" s="21"/>
      <c r="H33" s="21"/>
      <c r="I33" s="21"/>
      <c r="L33" s="22"/>
      <c r="M33" s="21"/>
      <c r="N33" s="23" t="s">
        <v>983</v>
      </c>
      <c r="O33" s="24" t="str">
        <f ca="1">IFERROR(__xludf.DUMMYFUNCTION("""COMPUTED_VALUE"""),"http://rssfeeds.usatoday.com/UsatodaycomTravel-TopStories")</f>
        <v>http://rssfeeds.usatoday.com/UsatodaycomTravel-TopStories</v>
      </c>
      <c r="P33" s="24" t="str">
        <f ca="1">IFERROR(__xludf.DUMMYFUNCTION("""COMPUTED_VALUE"""),"http://rssfeeds.usatoday.com/UsatodaycomTravel-TopStories")</f>
        <v>http://rssfeeds.usatoday.com/UsatodaycomTravel-TopStories</v>
      </c>
      <c r="R33" s="21"/>
    </row>
    <row r="34" spans="2:18" ht="12.75">
      <c r="B34" s="24" t="s">
        <v>567</v>
      </c>
      <c r="C34" s="21"/>
      <c r="E34" s="21"/>
      <c r="F34" s="21"/>
      <c r="H34" s="21"/>
      <c r="I34" s="21"/>
      <c r="L34" s="22"/>
      <c r="M34" s="21"/>
      <c r="N34" s="23" t="s">
        <v>992</v>
      </c>
      <c r="O34" s="24" t="str">
        <f ca="1">IFERROR(__xludf.DUMMYFUNCTION("""COMPUTED_VALUE"""),"http://rssfeeds.usatoday.com/UsatodayTravel-Destinations")</f>
        <v>http://rssfeeds.usatoday.com/UsatodayTravel-Destinations</v>
      </c>
      <c r="P34" s="24" t="str">
        <f ca="1">IFERROR(__xludf.DUMMYFUNCTION("""COMPUTED_VALUE"""),"http://rssfeeds.usatoday.com/UsatodayTravel-Destinations")</f>
        <v>http://rssfeeds.usatoday.com/UsatodayTravel-Destinations</v>
      </c>
      <c r="R34" s="21"/>
    </row>
    <row r="35" spans="2:18" ht="12.75">
      <c r="B35" s="24" t="s">
        <v>573</v>
      </c>
      <c r="C35" s="21"/>
      <c r="E35" s="21"/>
      <c r="F35" s="21"/>
      <c r="H35" s="21"/>
      <c r="I35" s="21"/>
      <c r="L35" s="22"/>
      <c r="M35" s="21"/>
      <c r="N35" s="23" t="s">
        <v>999</v>
      </c>
      <c r="O35" s="24" t="str">
        <f ca="1">IFERROR(__xludf.DUMMYFUNCTION("""COMPUTED_VALUE"""),"http://rssfeeds.usatoday.com/UsatodayTravel-Flights")</f>
        <v>http://rssfeeds.usatoday.com/UsatodayTravel-Flights</v>
      </c>
      <c r="P35" s="24" t="str">
        <f ca="1">IFERROR(__xludf.DUMMYFUNCTION("""COMPUTED_VALUE"""),"http://rssfeeds.usatoday.com/UsatodayTravel-Flights")</f>
        <v>http://rssfeeds.usatoday.com/UsatodayTravel-Flights</v>
      </c>
      <c r="R35" s="21"/>
    </row>
    <row r="36" spans="2:18" ht="12.75">
      <c r="B36" s="24" t="s">
        <v>575</v>
      </c>
      <c r="C36" s="21"/>
      <c r="E36" s="21"/>
      <c r="F36" s="21"/>
      <c r="H36" s="21"/>
      <c r="I36" s="21"/>
      <c r="L36" s="22"/>
      <c r="M36" s="21"/>
      <c r="N36" s="23" t="s">
        <v>1007</v>
      </c>
      <c r="O36" s="24" t="str">
        <f ca="1">IFERROR(__xludf.DUMMYFUNCTION("""COMPUTED_VALUE"""),"http://rssfeeds.usatoday.com/TP-TheCruiseLog")</f>
        <v>http://rssfeeds.usatoday.com/TP-TheCruiseLog</v>
      </c>
      <c r="P36" s="24" t="str">
        <f ca="1">IFERROR(__xludf.DUMMYFUNCTION("""COMPUTED_VALUE"""),"http://rssfeeds.usatoday.com/TP-TheCruiseLog")</f>
        <v>http://rssfeeds.usatoday.com/TP-TheCruiseLog</v>
      </c>
      <c r="R36" s="21"/>
    </row>
    <row r="37" spans="2:18" ht="12.75">
      <c r="B37" s="24" t="s">
        <v>578</v>
      </c>
      <c r="C37" s="21"/>
      <c r="E37" s="21"/>
      <c r="F37" s="21"/>
      <c r="H37" s="21"/>
      <c r="I37" s="21"/>
      <c r="L37" s="22"/>
      <c r="M37" s="21"/>
      <c r="N37" s="23" t="s">
        <v>1015</v>
      </c>
      <c r="O37" s="24" t="str">
        <f ca="1">IFERROR(__xludf.DUMMYFUNCTION("""COMPUTED_VALUE"""),"http://rssfeeds.usatoday.com/UsatodayTravel-Hotels")</f>
        <v>http://rssfeeds.usatoday.com/UsatodayTravel-Hotels</v>
      </c>
      <c r="P37" s="24" t="str">
        <f ca="1">IFERROR(__xludf.DUMMYFUNCTION("""COMPUTED_VALUE"""),"http://rssfeeds.usatoday.com/UsatodayTravel-Hotels")</f>
        <v>http://rssfeeds.usatoday.com/UsatodayTravel-Hotels</v>
      </c>
      <c r="R37" s="21"/>
    </row>
    <row r="38" spans="2:18" ht="12.75">
      <c r="B38" s="24" t="s">
        <v>581</v>
      </c>
      <c r="C38" s="21"/>
      <c r="E38" s="21"/>
      <c r="F38" s="21"/>
      <c r="H38" s="21"/>
      <c r="I38" s="21"/>
      <c r="L38" s="22"/>
      <c r="M38" s="21"/>
      <c r="N38" s="23" t="s">
        <v>1023</v>
      </c>
      <c r="O38" s="24" t="str">
        <f ca="1">IFERROR(__xludf.DUMMYFUNCTION("""COMPUTED_VALUE"""),"https://www.huffingtonpost.com/section/asian-voices/feed")</f>
        <v>https://www.huffingtonpost.com/section/asian-voices/feed</v>
      </c>
      <c r="P38" s="24" t="str">
        <f ca="1">IFERROR(__xludf.DUMMYFUNCTION("""COMPUTED_VALUE"""),"https://www.huffingtonpost.com/section/asian-voices/feed")</f>
        <v>https://www.huffingtonpost.com/section/asian-voices/feed</v>
      </c>
      <c r="R38" s="21"/>
    </row>
    <row r="39" spans="2:18" ht="12.75">
      <c r="B39" s="24" t="s">
        <v>585</v>
      </c>
      <c r="C39" s="21"/>
      <c r="E39" s="21"/>
      <c r="F39" s="21"/>
      <c r="H39" s="21"/>
      <c r="I39" s="21"/>
      <c r="L39" s="22"/>
      <c r="M39" s="21"/>
      <c r="N39" s="23" t="s">
        <v>1032</v>
      </c>
      <c r="O39" s="24" t="str">
        <f ca="1">IFERROR(__xludf.DUMMYFUNCTION("""COMPUTED_VALUE"""),"https://www.huffingtonpost.com/section/black-voices/feed")</f>
        <v>https://www.huffingtonpost.com/section/black-voices/feed</v>
      </c>
      <c r="P39" s="24" t="str">
        <f ca="1">IFERROR(__xludf.DUMMYFUNCTION("""COMPUTED_VALUE"""),"https://www.huffingtonpost.com/section/black-voices/feed")</f>
        <v>https://www.huffingtonpost.com/section/black-voices/feed</v>
      </c>
      <c r="R39" s="21"/>
    </row>
    <row r="40" spans="2:18" ht="12.75">
      <c r="B40" s="24" t="s">
        <v>590</v>
      </c>
      <c r="C40" s="21"/>
      <c r="E40" s="21"/>
      <c r="F40" s="21"/>
      <c r="H40" s="21"/>
      <c r="I40" s="21"/>
      <c r="L40" s="22"/>
      <c r="M40" s="21"/>
      <c r="N40" s="23" t="s">
        <v>1040</v>
      </c>
      <c r="O40" s="24" t="str">
        <f ca="1">IFERROR(__xludf.DUMMYFUNCTION("""COMPUTED_VALUE"""),"https://www.huffingtonpost.com/section/books/feed")</f>
        <v>https://www.huffingtonpost.com/section/books/feed</v>
      </c>
      <c r="P40" s="24" t="str">
        <f ca="1">IFERROR(__xludf.DUMMYFUNCTION("""COMPUTED_VALUE"""),"https://www.huffingtonpost.com/section/books/feed")</f>
        <v>https://www.huffingtonpost.com/section/books/feed</v>
      </c>
      <c r="R40" s="21"/>
    </row>
    <row r="41" spans="2:18" ht="12.75">
      <c r="B41" s="24" t="s">
        <v>595</v>
      </c>
      <c r="C41" s="21"/>
      <c r="E41" s="21"/>
      <c r="F41" s="21"/>
      <c r="H41" s="21"/>
      <c r="I41" s="21"/>
      <c r="L41" s="22"/>
      <c r="M41" s="21"/>
      <c r="N41" s="23" t="s">
        <v>1047</v>
      </c>
      <c r="O41" s="24" t="str">
        <f ca="1">IFERROR(__xludf.DUMMYFUNCTION("""COMPUTED_VALUE"""),"https://www.huffingtonpost.com/section/business/feed")</f>
        <v>https://www.huffingtonpost.com/section/business/feed</v>
      </c>
      <c r="P41" s="24" t="str">
        <f ca="1">IFERROR(__xludf.DUMMYFUNCTION("""COMPUTED_VALUE"""),"https://www.huffingtonpost.com/section/business/feed")</f>
        <v>https://www.huffingtonpost.com/section/business/feed</v>
      </c>
      <c r="R41" s="21"/>
    </row>
    <row r="42" spans="2:18" ht="12.75">
      <c r="B42" s="24" t="s">
        <v>598</v>
      </c>
      <c r="C42" s="21"/>
      <c r="E42" s="21"/>
      <c r="F42" s="21"/>
      <c r="H42" s="21"/>
      <c r="I42" s="21"/>
      <c r="L42" s="22"/>
      <c r="M42" s="21"/>
      <c r="N42" s="23" t="s">
        <v>1055</v>
      </c>
      <c r="O42" s="24" t="str">
        <f ca="1">IFERROR(__xludf.DUMMYFUNCTION("""COMPUTED_VALUE"""),"https://www.huffingtonpost.com/section/celebrity/feed")</f>
        <v>https://www.huffingtonpost.com/section/celebrity/feed</v>
      </c>
      <c r="P42" s="24" t="str">
        <f ca="1">IFERROR(__xludf.DUMMYFUNCTION("""COMPUTED_VALUE"""),"https://www.huffingtonpost.com/section/celebrity/feed")</f>
        <v>https://www.huffingtonpost.com/section/celebrity/feed</v>
      </c>
      <c r="R42" s="21"/>
    </row>
    <row r="43" spans="2:18" ht="12.75">
      <c r="B43" s="24" t="s">
        <v>605</v>
      </c>
      <c r="C43" s="21"/>
      <c r="E43" s="21"/>
      <c r="F43" s="21"/>
      <c r="H43" s="21"/>
      <c r="I43" s="21"/>
      <c r="L43" s="22"/>
      <c r="M43" s="21"/>
      <c r="N43" s="23" t="s">
        <v>1064</v>
      </c>
      <c r="O43" s="24" t="str">
        <f ca="1">IFERROR(__xludf.DUMMYFUNCTION("""COMPUTED_VALUE"""),"https://www.huffingtonpost.com/section/college/feed")</f>
        <v>https://www.huffingtonpost.com/section/college/feed</v>
      </c>
      <c r="P43" s="24" t="str">
        <f ca="1">IFERROR(__xludf.DUMMYFUNCTION("""COMPUTED_VALUE"""),"https://www.huffingtonpost.com/section/college/feed")</f>
        <v>https://www.huffingtonpost.com/section/college/feed</v>
      </c>
      <c r="R43" s="21"/>
    </row>
    <row r="44" spans="2:18" ht="12.75">
      <c r="B44" s="24" t="s">
        <v>609</v>
      </c>
      <c r="C44" s="21"/>
      <c r="E44" s="21"/>
      <c r="F44" s="21"/>
      <c r="H44" s="21"/>
      <c r="I44" s="21"/>
      <c r="L44" s="22"/>
      <c r="M44" s="21"/>
      <c r="N44" s="23" t="s">
        <v>1072</v>
      </c>
      <c r="O44" s="24" t="str">
        <f ca="1">IFERROR(__xludf.DUMMYFUNCTION("""COMPUTED_VALUE"""),"https://www.huffingtonpost.com/section/comedy/feed")</f>
        <v>https://www.huffingtonpost.com/section/comedy/feed</v>
      </c>
      <c r="P44" s="24" t="str">
        <f ca="1">IFERROR(__xludf.DUMMYFUNCTION("""COMPUTED_VALUE"""),"https://www.huffingtonpost.com/section/comedy/feed")</f>
        <v>https://www.huffingtonpost.com/section/comedy/feed</v>
      </c>
      <c r="R44" s="21"/>
    </row>
    <row r="45" spans="2:18" ht="12.75">
      <c r="B45" s="24" t="s">
        <v>617</v>
      </c>
      <c r="C45" s="21"/>
      <c r="E45" s="21"/>
      <c r="F45" s="21"/>
      <c r="H45" s="21"/>
      <c r="I45" s="21"/>
      <c r="K45" s="21"/>
      <c r="L45" s="22"/>
      <c r="M45" s="21"/>
      <c r="N45" s="23" t="s">
        <v>1080</v>
      </c>
      <c r="O45" s="24" t="str">
        <f ca="1">IFERROR(__xludf.DUMMYFUNCTION("""COMPUTED_VALUE"""),"https://www.huffingtonpost.com/section/crime/feed")</f>
        <v>https://www.huffingtonpost.com/section/crime/feed</v>
      </c>
      <c r="P45" s="24" t="str">
        <f ca="1">IFERROR(__xludf.DUMMYFUNCTION("""COMPUTED_VALUE"""),"https://www.huffingtonpost.com/section/crime/feed")</f>
        <v>https://www.huffingtonpost.com/section/crime/feed</v>
      </c>
      <c r="R45" s="21"/>
    </row>
    <row r="46" spans="2:18" ht="12.75">
      <c r="B46" s="24" t="s">
        <v>620</v>
      </c>
      <c r="C46" s="21"/>
      <c r="E46" s="21"/>
      <c r="F46" s="21"/>
      <c r="H46" s="21"/>
      <c r="I46" s="21"/>
      <c r="K46" s="21"/>
      <c r="L46" s="22"/>
      <c r="M46" s="21"/>
      <c r="N46" s="23" t="s">
        <v>1086</v>
      </c>
      <c r="O46" s="24" t="str">
        <f ca="1">IFERROR(__xludf.DUMMYFUNCTION("""COMPUTED_VALUE"""),"https://www.huffingtonpost.com/section/arts/feed")</f>
        <v>https://www.huffingtonpost.com/section/arts/feed</v>
      </c>
      <c r="P46" s="24" t="str">
        <f ca="1">IFERROR(__xludf.DUMMYFUNCTION("""COMPUTED_VALUE"""),"https://www.huffingtonpost.com/section/arts/feed")</f>
        <v>https://www.huffingtonpost.com/section/arts/feed</v>
      </c>
      <c r="Q46" s="21"/>
      <c r="R46" s="21"/>
    </row>
    <row r="47" spans="2:18" ht="12.75">
      <c r="B47" s="24" t="s">
        <v>626</v>
      </c>
      <c r="C47" s="21"/>
      <c r="E47" s="21"/>
      <c r="F47" s="21"/>
      <c r="H47" s="21"/>
      <c r="I47" s="21"/>
      <c r="K47" s="21"/>
      <c r="L47" s="22"/>
      <c r="M47" s="21"/>
      <c r="N47" s="23" t="s">
        <v>1097</v>
      </c>
      <c r="O47" s="24" t="str">
        <f ca="1">IFERROR(__xludf.DUMMYFUNCTION("""COMPUTED_VALUE"""),"https://www.huffingtonpost.com/section/divorce/feed")</f>
        <v>https://www.huffingtonpost.com/section/divorce/feed</v>
      </c>
      <c r="P47" s="24" t="str">
        <f ca="1">IFERROR(__xludf.DUMMYFUNCTION("""COMPUTED_VALUE"""),"https://www.huffingtonpost.com/section/divorce/feed")</f>
        <v>https://www.huffingtonpost.com/section/divorce/feed</v>
      </c>
      <c r="Q47" s="21"/>
      <c r="R47" s="21"/>
    </row>
    <row r="48" spans="2:18" ht="12.75">
      <c r="B48" s="24" t="s">
        <v>632</v>
      </c>
      <c r="C48" s="21"/>
      <c r="E48" s="21"/>
      <c r="F48" s="21"/>
      <c r="H48" s="21"/>
      <c r="I48" s="21"/>
      <c r="K48" s="21"/>
      <c r="L48" s="22"/>
      <c r="M48" s="21"/>
      <c r="N48" s="23" t="s">
        <v>1105</v>
      </c>
      <c r="O48" s="24" t="str">
        <f ca="1">IFERROR(__xludf.DUMMYFUNCTION("""COMPUTED_VALUE"""),"https://www.huffingtonpost.com/section/education/feed")</f>
        <v>https://www.huffingtonpost.com/section/education/feed</v>
      </c>
      <c r="P48" s="24" t="str">
        <f ca="1">IFERROR(__xludf.DUMMYFUNCTION("""COMPUTED_VALUE"""),"https://www.huffingtonpost.com/section/education/feed")</f>
        <v>https://www.huffingtonpost.com/section/education/feed</v>
      </c>
      <c r="Q48" s="21"/>
      <c r="R48" s="21"/>
    </row>
    <row r="49" spans="2:18" ht="12.75">
      <c r="B49" s="24" t="s">
        <v>642</v>
      </c>
      <c r="C49" s="21"/>
      <c r="E49" s="21"/>
      <c r="F49" s="21"/>
      <c r="H49" s="21"/>
      <c r="I49" s="21"/>
      <c r="K49" s="21"/>
      <c r="L49" s="22"/>
      <c r="M49" s="21"/>
      <c r="N49" s="23" t="s">
        <v>1113</v>
      </c>
      <c r="O49" s="24" t="str">
        <f ca="1">IFERROR(__xludf.DUMMYFUNCTION("""COMPUTED_VALUE"""),"https://www.huffingtonpost.com/section/entertainment/feed")</f>
        <v>https://www.huffingtonpost.com/section/entertainment/feed</v>
      </c>
      <c r="P49" s="24" t="str">
        <f ca="1">IFERROR(__xludf.DUMMYFUNCTION("""COMPUTED_VALUE"""),"https://www.huffingtonpost.com/section/entertainment/feed")</f>
        <v>https://www.huffingtonpost.com/section/entertainment/feed</v>
      </c>
      <c r="Q49" s="21"/>
      <c r="R49" s="21"/>
    </row>
    <row r="50" spans="2:18" ht="12.75">
      <c r="B50" s="24" t="s">
        <v>646</v>
      </c>
      <c r="C50" s="21"/>
      <c r="E50" s="21"/>
      <c r="F50" s="21"/>
      <c r="H50" s="21"/>
      <c r="I50" s="21"/>
      <c r="K50" s="21"/>
      <c r="L50" s="22"/>
      <c r="M50" s="21"/>
      <c r="N50" s="23" t="s">
        <v>1121</v>
      </c>
      <c r="O50" s="24" t="str">
        <f ca="1">IFERROR(__xludf.DUMMYFUNCTION("""COMPUTED_VALUE"""),"https://www.huffingtonpost.com/section/green/feed")</f>
        <v>https://www.huffingtonpost.com/section/green/feed</v>
      </c>
      <c r="P50" s="24" t="str">
        <f ca="1">IFERROR(__xludf.DUMMYFUNCTION("""COMPUTED_VALUE"""),"https://www.huffingtonpost.com/section/green/feed")</f>
        <v>https://www.huffingtonpost.com/section/green/feed</v>
      </c>
      <c r="Q50" s="21"/>
      <c r="R50" s="21"/>
    </row>
    <row r="51" spans="2:18" ht="12.75">
      <c r="B51" s="24" t="s">
        <v>649</v>
      </c>
      <c r="C51" s="21"/>
      <c r="E51" s="21"/>
      <c r="F51" s="21"/>
      <c r="H51" s="21"/>
      <c r="I51" s="21"/>
      <c r="K51" s="21"/>
      <c r="L51" s="22"/>
      <c r="M51" s="21"/>
      <c r="N51" s="23" t="s">
        <v>1129</v>
      </c>
      <c r="O51" s="24" t="str">
        <f ca="1">IFERROR(__xludf.DUMMYFUNCTION("""COMPUTED_VALUE"""),"https://www.huffingtonpost.com/section/taste/feed")</f>
        <v>https://www.huffingtonpost.com/section/taste/feed</v>
      </c>
      <c r="P51" s="24" t="str">
        <f ca="1">IFERROR(__xludf.DUMMYFUNCTION("""COMPUTED_VALUE"""),"https://www.huffingtonpost.com/section/taste/feed")</f>
        <v>https://www.huffingtonpost.com/section/taste/feed</v>
      </c>
      <c r="Q51" s="21"/>
      <c r="R51" s="21"/>
    </row>
    <row r="52" spans="2:18" ht="12.75">
      <c r="B52" s="24" t="s">
        <v>651</v>
      </c>
      <c r="C52" s="21"/>
      <c r="E52" s="21"/>
      <c r="F52" s="21"/>
      <c r="H52" s="21"/>
      <c r="I52" s="21"/>
      <c r="K52" s="21"/>
      <c r="L52" s="22"/>
      <c r="M52" s="21"/>
      <c r="N52" s="23" t="s">
        <v>1136</v>
      </c>
      <c r="O52" s="24" t="str">
        <f ca="1">IFERROR(__xludf.DUMMYFUNCTION("""COMPUTED_VALUE"""),"https://www.huffingtonpost.com/section/health/feed")</f>
        <v>https://www.huffingtonpost.com/section/health/feed</v>
      </c>
      <c r="P52" s="24" t="str">
        <f ca="1">IFERROR(__xludf.DUMMYFUNCTION("""COMPUTED_VALUE"""),"https://www.huffingtonpost.com/section/health/feed")</f>
        <v>https://www.huffingtonpost.com/section/health/feed</v>
      </c>
      <c r="Q52" s="21"/>
      <c r="R52" s="21"/>
    </row>
    <row r="53" spans="2:18" ht="12.75">
      <c r="B53" s="24" t="s">
        <v>657</v>
      </c>
      <c r="C53" s="21"/>
      <c r="E53" s="21"/>
      <c r="F53" s="21"/>
      <c r="H53" s="21"/>
      <c r="I53" s="21"/>
      <c r="K53" s="21"/>
      <c r="L53" s="22"/>
      <c r="M53" s="21"/>
      <c r="N53" s="23" t="s">
        <v>1144</v>
      </c>
      <c r="O53" s="24" t="str">
        <f ca="1">IFERROR(__xludf.DUMMYFUNCTION("""COMPUTED_VALUE"""),"https://www.huffingtonpost.com/section/huffpost-home/feed")</f>
        <v>https://www.huffingtonpost.com/section/huffpost-home/feed</v>
      </c>
      <c r="P53" s="24" t="str">
        <f ca="1">IFERROR(__xludf.DUMMYFUNCTION("""COMPUTED_VALUE"""),"https://www.huffingtonpost.com/section/huffpost-home/feed")</f>
        <v>https://www.huffingtonpost.com/section/huffpost-home/feed</v>
      </c>
      <c r="Q53" s="21"/>
      <c r="R53" s="21"/>
    </row>
    <row r="54" spans="2:18" ht="12.75">
      <c r="B54" s="24" t="s">
        <v>661</v>
      </c>
      <c r="C54" s="21"/>
      <c r="E54" s="21"/>
      <c r="F54" s="21"/>
      <c r="H54" s="21"/>
      <c r="I54" s="21"/>
      <c r="K54" s="21"/>
      <c r="L54" s="22"/>
      <c r="M54" s="21"/>
      <c r="N54" s="23" t="s">
        <v>1154</v>
      </c>
      <c r="O54" s="24" t="str">
        <f ca="1">IFERROR(__xludf.DUMMYFUNCTION("""COMPUTED_VALUE"""),"https://www.huffingtonpost.com/section/huffpost-code/feed")</f>
        <v>https://www.huffingtonpost.com/section/huffpost-code/feed</v>
      </c>
      <c r="P54" s="24" t="str">
        <f ca="1">IFERROR(__xludf.DUMMYFUNCTION("""COMPUTED_VALUE"""),"https://www.huffingtonpost.com/section/huffpost-code/feed")</f>
        <v>https://www.huffingtonpost.com/section/huffpost-code/feed</v>
      </c>
      <c r="Q54" s="21"/>
      <c r="R54" s="21"/>
    </row>
    <row r="55" spans="2:18" ht="12.75">
      <c r="B55" s="24" t="s">
        <v>665</v>
      </c>
      <c r="C55" s="21"/>
      <c r="E55" s="21"/>
      <c r="F55" s="21"/>
      <c r="H55" s="21"/>
      <c r="I55" s="21"/>
      <c r="K55" s="21"/>
      <c r="L55" s="22"/>
      <c r="M55" s="21"/>
      <c r="N55" s="23" t="s">
        <v>1162</v>
      </c>
      <c r="O55" s="24" t="str">
        <f ca="1">IFERROR(__xludf.DUMMYFUNCTION("""COMPUTED_VALUE"""),"https://www.huffingtonpost.com/section/huffpost-personal/feed")</f>
        <v>https://www.huffingtonpost.com/section/huffpost-personal/feed</v>
      </c>
      <c r="P55" s="24" t="str">
        <f ca="1">IFERROR(__xludf.DUMMYFUNCTION("""COMPUTED_VALUE"""),"https://www.huffingtonpost.com/section/huffpost-personal/feed")</f>
        <v>https://www.huffingtonpost.com/section/huffpost-personal/feed</v>
      </c>
      <c r="Q55" s="21"/>
      <c r="R55" s="21"/>
    </row>
    <row r="56" spans="2:18" ht="12.75">
      <c r="B56" s="24" t="s">
        <v>669</v>
      </c>
      <c r="C56" s="21"/>
      <c r="E56" s="21"/>
      <c r="F56" s="21"/>
      <c r="H56" s="21"/>
      <c r="I56" s="21"/>
      <c r="K56" s="21"/>
      <c r="L56" s="22"/>
      <c r="M56" s="21"/>
      <c r="N56" s="23" t="s">
        <v>1170</v>
      </c>
      <c r="O56" s="24" t="str">
        <f ca="1">IFERROR(__xludf.DUMMYFUNCTION("""COMPUTED_VALUE"""),"https://www.huffingtonpost.com/section/impact/feed")</f>
        <v>https://www.huffingtonpost.com/section/impact/feed</v>
      </c>
      <c r="P56" s="24" t="str">
        <f ca="1">IFERROR(__xludf.DUMMYFUNCTION("""COMPUTED_VALUE"""),"https://www.huffingtonpost.com/section/impact/feed")</f>
        <v>https://www.huffingtonpost.com/section/impact/feed</v>
      </c>
      <c r="Q56" s="21"/>
      <c r="R56" s="21"/>
    </row>
    <row r="57" spans="2:18" ht="12.75">
      <c r="B57" s="24" t="s">
        <v>673</v>
      </c>
      <c r="C57" s="21"/>
      <c r="E57" s="21"/>
      <c r="F57" s="21"/>
      <c r="H57" s="21"/>
      <c r="I57" s="21"/>
      <c r="K57" s="21"/>
      <c r="L57" s="22"/>
      <c r="M57" s="21"/>
      <c r="N57" s="23" t="s">
        <v>1177</v>
      </c>
      <c r="O57" s="24" t="str">
        <f ca="1">IFERROR(__xludf.DUMMYFUNCTION("""COMPUTED_VALUE"""),"https://www.huffingtonpost.com/section/latino-voices/feed")</f>
        <v>https://www.huffingtonpost.com/section/latino-voices/feed</v>
      </c>
      <c r="P57" s="24" t="str">
        <f ca="1">IFERROR(__xludf.DUMMYFUNCTION("""COMPUTED_VALUE"""),"https://www.huffingtonpost.com/section/latino-voices/feed")</f>
        <v>https://www.huffingtonpost.com/section/latino-voices/feed</v>
      </c>
      <c r="Q57" s="21"/>
      <c r="R57" s="21"/>
    </row>
    <row r="58" spans="2:18" ht="12.75">
      <c r="B58" s="24" t="s">
        <v>678</v>
      </c>
      <c r="C58" s="21"/>
      <c r="E58" s="21"/>
      <c r="F58" s="21"/>
      <c r="H58" s="21"/>
      <c r="I58" s="21"/>
      <c r="K58" s="21"/>
      <c r="L58" s="22"/>
      <c r="M58" s="21"/>
      <c r="N58" s="23" t="s">
        <v>1185</v>
      </c>
      <c r="O58" s="24" t="str">
        <f ca="1">IFERROR(__xludf.DUMMYFUNCTION("""COMPUTED_VALUE"""),"https://www.huffingtonpost.com/section/media/feed")</f>
        <v>https://www.huffingtonpost.com/section/media/feed</v>
      </c>
      <c r="P58" s="24" t="str">
        <f ca="1">IFERROR(__xludf.DUMMYFUNCTION("""COMPUTED_VALUE"""),"https://www.huffingtonpost.com/section/media/feed")</f>
        <v>https://www.huffingtonpost.com/section/media/feed</v>
      </c>
      <c r="Q58" s="21"/>
      <c r="R58" s="21"/>
    </row>
    <row r="59" spans="2:18" ht="12.75">
      <c r="B59" s="24" t="s">
        <v>681</v>
      </c>
      <c r="C59" s="21"/>
      <c r="E59" s="21"/>
      <c r="F59" s="21"/>
      <c r="H59" s="21"/>
      <c r="I59" s="21"/>
      <c r="K59" s="21"/>
      <c r="L59" s="22"/>
      <c r="M59" s="21"/>
      <c r="N59" s="23" t="s">
        <v>1192</v>
      </c>
      <c r="O59" s="24" t="str">
        <f ca="1">IFERROR(__xludf.DUMMYFUNCTION("""COMPUTED_VALUE"""),"https://www.huffingtonpost.com/section/money/feed")</f>
        <v>https://www.huffingtonpost.com/section/money/feed</v>
      </c>
      <c r="P59" s="24" t="str">
        <f ca="1">IFERROR(__xludf.DUMMYFUNCTION("""COMPUTED_VALUE"""),"https://www.huffingtonpost.com/section/money/feed")</f>
        <v>https://www.huffingtonpost.com/section/money/feed</v>
      </c>
      <c r="Q59" s="21"/>
      <c r="R59" s="21"/>
    </row>
    <row r="60" spans="2:18" ht="12.75">
      <c r="B60" s="24" t="s">
        <v>685</v>
      </c>
      <c r="C60" s="21"/>
      <c r="E60" s="21"/>
      <c r="F60" s="21"/>
      <c r="H60" s="21"/>
      <c r="I60" s="21"/>
      <c r="K60" s="21"/>
      <c r="L60" s="22"/>
      <c r="M60" s="21"/>
      <c r="N60" s="23" t="s">
        <v>1199</v>
      </c>
      <c r="O60" s="24" t="str">
        <f ca="1">IFERROR(__xludf.DUMMYFUNCTION("""COMPUTED_VALUE"""),"https://www.huffingtonpost.com/section/own/feed")</f>
        <v>https://www.huffingtonpost.com/section/own/feed</v>
      </c>
      <c r="P60" s="24" t="str">
        <f ca="1">IFERROR(__xludf.DUMMYFUNCTION("""COMPUTED_VALUE"""),"https://www.huffingtonpost.com/section/own/feed")</f>
        <v>https://www.huffingtonpost.com/section/own/feed</v>
      </c>
      <c r="Q60" s="21"/>
      <c r="R60" s="21"/>
    </row>
    <row r="61" spans="2:18" ht="12.75">
      <c r="B61" s="24" t="s">
        <v>689</v>
      </c>
      <c r="C61" s="21"/>
      <c r="E61" s="21"/>
      <c r="F61" s="21"/>
      <c r="H61" s="21"/>
      <c r="I61" s="21"/>
      <c r="K61" s="21"/>
      <c r="L61" s="22"/>
      <c r="M61" s="21"/>
      <c r="N61" s="23" t="s">
        <v>1212</v>
      </c>
      <c r="O61" s="24" t="str">
        <f ca="1">IFERROR(__xludf.DUMMYFUNCTION("""COMPUTED_VALUE"""),"https://www.huffingtonpost.com/section/opinion/feed")</f>
        <v>https://www.huffingtonpost.com/section/opinion/feed</v>
      </c>
      <c r="P61" s="24" t="str">
        <f ca="1">IFERROR(__xludf.DUMMYFUNCTION("""COMPUTED_VALUE"""),"https://www.huffingtonpost.com/section/opinion/feed")</f>
        <v>https://www.huffingtonpost.com/section/opinion/feed</v>
      </c>
      <c r="Q61" s="21"/>
      <c r="R61" s="21"/>
    </row>
    <row r="62" spans="2:18" ht="12.75">
      <c r="B62" s="24" t="s">
        <v>693</v>
      </c>
      <c r="C62" s="21"/>
      <c r="E62" s="21"/>
      <c r="F62" s="21"/>
      <c r="H62" s="21"/>
      <c r="I62" s="21"/>
      <c r="K62" s="21"/>
      <c r="L62" s="22"/>
      <c r="M62" s="21"/>
      <c r="N62" s="23" t="s">
        <v>1216</v>
      </c>
      <c r="O62" s="24" t="str">
        <f ca="1">IFERROR(__xludf.DUMMYFUNCTION("""COMPUTED_VALUE"""),"https://www.huffingtonpost.com/section/parents/feed")</f>
        <v>https://www.huffingtonpost.com/section/parents/feed</v>
      </c>
      <c r="P62" s="24" t="str">
        <f ca="1">IFERROR(__xludf.DUMMYFUNCTION("""COMPUTED_VALUE"""),"https://www.huffingtonpost.com/section/parents/feed")</f>
        <v>https://www.huffingtonpost.com/section/parents/feed</v>
      </c>
      <c r="Q62" s="21"/>
      <c r="R62" s="21"/>
    </row>
    <row r="63" spans="2:18" ht="12.75">
      <c r="B63" s="24" t="s">
        <v>696</v>
      </c>
      <c r="C63" s="21"/>
      <c r="E63" s="21"/>
      <c r="F63" s="21"/>
      <c r="H63" s="21"/>
      <c r="I63" s="21"/>
      <c r="K63" s="21"/>
      <c r="L63" s="22"/>
      <c r="M63" s="21"/>
      <c r="N63" s="23" t="s">
        <v>1218</v>
      </c>
      <c r="O63" s="24" t="str">
        <f ca="1">IFERROR(__xludf.DUMMYFUNCTION("""COMPUTED_VALUE"""),"https://www.huffingtonpost.com/section/politics/feed")</f>
        <v>https://www.huffingtonpost.com/section/politics/feed</v>
      </c>
      <c r="P63" s="24" t="str">
        <f ca="1">IFERROR(__xludf.DUMMYFUNCTION("""COMPUTED_VALUE"""),"https://www.huffingtonpost.com/section/politics/feed")</f>
        <v>https://www.huffingtonpost.com/section/politics/feed</v>
      </c>
      <c r="Q63" s="21"/>
      <c r="R63" s="21"/>
    </row>
    <row r="64" spans="2:18" ht="12.75">
      <c r="B64" s="24" t="s">
        <v>702</v>
      </c>
      <c r="C64" s="21"/>
      <c r="E64" s="21"/>
      <c r="F64" s="21"/>
      <c r="H64" s="21"/>
      <c r="I64" s="21"/>
      <c r="K64" s="21"/>
      <c r="L64" s="22"/>
      <c r="M64" s="21"/>
      <c r="N64" s="23" t="s">
        <v>1220</v>
      </c>
      <c r="O64" s="24" t="str">
        <f ca="1">IFERROR(__xludf.DUMMYFUNCTION("""COMPUTED_VALUE"""),"https://www.huffingtonpost.com/section/fifty/feed")</f>
        <v>https://www.huffingtonpost.com/section/fifty/feed</v>
      </c>
      <c r="P64" s="24" t="str">
        <f ca="1">IFERROR(__xludf.DUMMYFUNCTION("""COMPUTED_VALUE"""),"https://www.huffingtonpost.com/section/fifty/feed")</f>
        <v>https://www.huffingtonpost.com/section/fifty/feed</v>
      </c>
      <c r="Q64" s="21"/>
      <c r="R64" s="21"/>
    </row>
    <row r="65" spans="2:18" ht="12.75">
      <c r="B65" s="24" t="s">
        <v>712</v>
      </c>
      <c r="C65" s="21"/>
      <c r="D65" s="21"/>
      <c r="E65" s="21"/>
      <c r="F65" s="21"/>
      <c r="H65" s="21"/>
      <c r="I65" s="21"/>
      <c r="K65" s="21"/>
      <c r="L65" s="22"/>
      <c r="M65" s="21"/>
      <c r="N65" s="23" t="s">
        <v>1223</v>
      </c>
      <c r="O65" s="24" t="str">
        <f ca="1">IFERROR(__xludf.DUMMYFUNCTION("""COMPUTED_VALUE"""),"https://www.huffingtonpost.com/section/queer-voices/feed")</f>
        <v>https://www.huffingtonpost.com/section/queer-voices/feed</v>
      </c>
      <c r="P65" s="24" t="str">
        <f ca="1">IFERROR(__xludf.DUMMYFUNCTION("""COMPUTED_VALUE"""),"https://www.huffingtonpost.com/section/queer-voices/feed")</f>
        <v>https://www.huffingtonpost.com/section/queer-voices/feed</v>
      </c>
      <c r="Q65" s="21"/>
      <c r="R65" s="21"/>
    </row>
    <row r="66" spans="2:18" ht="12.75">
      <c r="B66" s="24" t="s">
        <v>717</v>
      </c>
      <c r="C66" s="21"/>
      <c r="D66" s="21"/>
      <c r="E66" s="21"/>
      <c r="F66" s="21"/>
      <c r="H66" s="21"/>
      <c r="I66" s="21"/>
      <c r="K66" s="21"/>
      <c r="L66" s="22"/>
      <c r="M66" s="21"/>
      <c r="N66" s="23" t="s">
        <v>1227</v>
      </c>
      <c r="O66" s="24" t="str">
        <f ca="1">IFERROR(__xludf.DUMMYFUNCTION("""COMPUTED_VALUE"""),"https://www.huffingtonpost.com/section/relationships/feed")</f>
        <v>https://www.huffingtonpost.com/section/relationships/feed</v>
      </c>
      <c r="P66" s="24" t="str">
        <f ca="1">IFERROR(__xludf.DUMMYFUNCTION("""COMPUTED_VALUE"""),"https://www.huffingtonpost.com/section/relationships/feed")</f>
        <v>https://www.huffingtonpost.com/section/relationships/feed</v>
      </c>
      <c r="Q66" s="21"/>
      <c r="R66" s="21"/>
    </row>
    <row r="67" spans="2:18" ht="12.75">
      <c r="B67" s="24" t="s">
        <v>719</v>
      </c>
      <c r="C67" s="21"/>
      <c r="D67" s="21"/>
      <c r="E67" s="21"/>
      <c r="F67" s="21"/>
      <c r="H67" s="21"/>
      <c r="I67" s="21"/>
      <c r="K67" s="21"/>
      <c r="L67" s="22"/>
      <c r="M67" s="21"/>
      <c r="N67" s="23" t="s">
        <v>1232</v>
      </c>
      <c r="O67" s="24" t="str">
        <f ca="1">IFERROR(__xludf.DUMMYFUNCTION("""COMPUTED_VALUE"""),"https://www.huffingtonpost.com/section/religion/feed")</f>
        <v>https://www.huffingtonpost.com/section/religion/feed</v>
      </c>
      <c r="P67" s="24" t="str">
        <f ca="1">IFERROR(__xludf.DUMMYFUNCTION("""COMPUTED_VALUE"""),"https://www.huffingtonpost.com/section/religion/feed")</f>
        <v>https://www.huffingtonpost.com/section/religion/feed</v>
      </c>
      <c r="Q67" s="21"/>
      <c r="R67" s="21"/>
    </row>
    <row r="68" spans="2:18" ht="12.75">
      <c r="B68" s="24" t="s">
        <v>721</v>
      </c>
      <c r="C68" s="21"/>
      <c r="D68" s="21"/>
      <c r="E68" s="21"/>
      <c r="F68" s="21"/>
      <c r="H68" s="21"/>
      <c r="I68" s="21"/>
      <c r="K68" s="21"/>
      <c r="L68" s="22"/>
      <c r="M68" s="21"/>
      <c r="N68" s="23" t="s">
        <v>1237</v>
      </c>
      <c r="O68" s="24" t="str">
        <f ca="1">IFERROR(__xludf.DUMMYFUNCTION("""COMPUTED_VALUE"""),"https://www.huffingtonpost.com/section/science/feed")</f>
        <v>https://www.huffingtonpost.com/section/science/feed</v>
      </c>
      <c r="P68" s="24" t="str">
        <f ca="1">IFERROR(__xludf.DUMMYFUNCTION("""COMPUTED_VALUE"""),"https://www.huffingtonpost.com/section/science/feed")</f>
        <v>https://www.huffingtonpost.com/section/science/feed</v>
      </c>
      <c r="Q68" s="21"/>
      <c r="R68" s="21"/>
    </row>
    <row r="69" spans="2:18" ht="12.75">
      <c r="B69" s="24" t="s">
        <v>731</v>
      </c>
      <c r="C69" s="21"/>
      <c r="D69" s="21"/>
      <c r="E69" s="21"/>
      <c r="F69" s="21"/>
      <c r="H69" s="21"/>
      <c r="I69" s="21"/>
      <c r="K69" s="21"/>
      <c r="L69" s="22"/>
      <c r="M69" s="21"/>
      <c r="N69" s="23" t="s">
        <v>1241</v>
      </c>
      <c r="O69" s="24" t="str">
        <f ca="1">IFERROR(__xludf.DUMMYFUNCTION("""COMPUTED_VALUE"""),"https://www.huffingtonpost.com/section/sports/feed")</f>
        <v>https://www.huffingtonpost.com/section/sports/feed</v>
      </c>
      <c r="P69" s="24" t="str">
        <f ca="1">IFERROR(__xludf.DUMMYFUNCTION("""COMPUTED_VALUE"""),"https://www.huffingtonpost.com/section/sports/feed")</f>
        <v>https://www.huffingtonpost.com/section/sports/feed</v>
      </c>
      <c r="Q69" s="21"/>
      <c r="R69" s="21"/>
    </row>
    <row r="70" spans="2:18" ht="12.75">
      <c r="B70" s="24" t="s">
        <v>732</v>
      </c>
      <c r="C70" s="21"/>
      <c r="D70" s="21"/>
      <c r="E70" s="21"/>
      <c r="F70" s="21"/>
      <c r="H70" s="21"/>
      <c r="I70" s="21"/>
      <c r="K70" s="21"/>
      <c r="L70" s="22"/>
      <c r="M70" s="21"/>
      <c r="N70" s="23" t="s">
        <v>1263</v>
      </c>
      <c r="O70" s="24" t="str">
        <f ca="1">IFERROR(__xludf.DUMMYFUNCTION("""COMPUTED_VALUE"""),"https://www.huffingtonpost.com/section/style/feed")</f>
        <v>https://www.huffingtonpost.com/section/style/feed</v>
      </c>
      <c r="P70" s="24" t="str">
        <f ca="1">IFERROR(__xludf.DUMMYFUNCTION("""COMPUTED_VALUE"""),"https://www.huffingtonpost.com/section/style/feed")</f>
        <v>https://www.huffingtonpost.com/section/style/feed</v>
      </c>
      <c r="Q70" s="21"/>
      <c r="R70" s="21"/>
    </row>
    <row r="71" spans="2:18" ht="12.75">
      <c r="B71" s="24" t="s">
        <v>733</v>
      </c>
      <c r="C71" s="21"/>
      <c r="D71" s="21"/>
      <c r="E71" s="21"/>
      <c r="F71" s="21"/>
      <c r="H71" s="21"/>
      <c r="I71" s="21"/>
      <c r="K71" s="21"/>
      <c r="L71" s="22"/>
      <c r="M71" s="21"/>
      <c r="N71" s="23" t="s">
        <v>1267</v>
      </c>
      <c r="O71" s="24" t="str">
        <f ca="1">IFERROR(__xludf.DUMMYFUNCTION("""COMPUTED_VALUE"""),"https://www.huffingtonpost.com/section/tv/feed")</f>
        <v>https://www.huffingtonpost.com/section/tv/feed</v>
      </c>
      <c r="P71" s="24" t="str">
        <f ca="1">IFERROR(__xludf.DUMMYFUNCTION("""COMPUTED_VALUE"""),"https://www.huffingtonpost.com/section/tv/feed")</f>
        <v>https://www.huffingtonpost.com/section/tv/feed</v>
      </c>
      <c r="Q71" s="21"/>
      <c r="R71" s="21"/>
    </row>
    <row r="72" spans="2:18" ht="12.75">
      <c r="B72" s="24" t="s">
        <v>735</v>
      </c>
      <c r="C72" s="21"/>
      <c r="D72" s="21"/>
      <c r="E72" s="21"/>
      <c r="F72" s="21"/>
      <c r="H72" s="21"/>
      <c r="I72" s="21"/>
      <c r="K72" s="21"/>
      <c r="L72" s="22"/>
      <c r="M72" s="21"/>
      <c r="N72" s="23" t="s">
        <v>1272</v>
      </c>
      <c r="O72" s="24" t="str">
        <f ca="1">IFERROR(__xludf.DUMMYFUNCTION("""COMPUTED_VALUE"""),"https://www.huffingtonpost.com/section/technology/feed")</f>
        <v>https://www.huffingtonpost.com/section/technology/feed</v>
      </c>
      <c r="P72" s="24" t="str">
        <f ca="1">IFERROR(__xludf.DUMMYFUNCTION("""COMPUTED_VALUE"""),"https://www.huffingtonpost.com/section/technology/feed")</f>
        <v>https://www.huffingtonpost.com/section/technology/feed</v>
      </c>
      <c r="Q72" s="21"/>
      <c r="R72" s="21"/>
    </row>
    <row r="73" spans="2:18" ht="12.75">
      <c r="B73" s="24" t="s">
        <v>736</v>
      </c>
      <c r="C73" s="21"/>
      <c r="D73" s="21"/>
      <c r="E73" s="21"/>
      <c r="F73" s="21"/>
      <c r="H73" s="21"/>
      <c r="I73" s="21"/>
      <c r="K73" s="21"/>
      <c r="L73" s="22"/>
      <c r="M73" s="21"/>
      <c r="N73" s="23" t="s">
        <v>1275</v>
      </c>
      <c r="O73" s="24" t="str">
        <f ca="1">IFERROR(__xludf.DUMMYFUNCTION("""COMPUTED_VALUE"""),"https://www.huffingtonpost.com/section/teen/feed")</f>
        <v>https://www.huffingtonpost.com/section/teen/feed</v>
      </c>
      <c r="P73" s="24" t="str">
        <f ca="1">IFERROR(__xludf.DUMMYFUNCTION("""COMPUTED_VALUE"""),"https://www.huffingtonpost.com/section/teen/feed")</f>
        <v>https://www.huffingtonpost.com/section/teen/feed</v>
      </c>
      <c r="Q73" s="21"/>
      <c r="R73" s="21"/>
    </row>
    <row r="74" spans="2:18" ht="12.75">
      <c r="B74" s="24" t="s">
        <v>738</v>
      </c>
      <c r="C74" s="21"/>
      <c r="D74" s="21"/>
      <c r="E74" s="21"/>
      <c r="F74" s="21"/>
      <c r="H74" s="21"/>
      <c r="I74" s="21"/>
      <c r="K74" s="21"/>
      <c r="L74" s="22"/>
      <c r="M74" s="21"/>
      <c r="N74" s="23" t="s">
        <v>1279</v>
      </c>
      <c r="O74" s="24" t="str">
        <f ca="1">IFERROR(__xludf.DUMMYFUNCTION("""COMPUTED_VALUE"""),"https://www.huffingtonpost.com/section/travel/feed")</f>
        <v>https://www.huffingtonpost.com/section/travel/feed</v>
      </c>
      <c r="P74" s="24" t="str">
        <f ca="1">IFERROR(__xludf.DUMMYFUNCTION("""COMPUTED_VALUE"""),"https://www.huffingtonpost.com/section/travel/feed")</f>
        <v>https://www.huffingtonpost.com/section/travel/feed</v>
      </c>
      <c r="Q74" s="21"/>
      <c r="R74" s="21"/>
    </row>
    <row r="75" spans="2:18" ht="12.75">
      <c r="B75" s="24" t="s">
        <v>739</v>
      </c>
      <c r="C75" s="21"/>
      <c r="D75" s="21"/>
      <c r="E75" s="21"/>
      <c r="F75" s="21"/>
      <c r="H75" s="21"/>
      <c r="I75" s="21"/>
      <c r="K75" s="21"/>
      <c r="L75" s="22"/>
      <c r="M75" s="21"/>
      <c r="N75" s="23" t="s">
        <v>1283</v>
      </c>
      <c r="O75" s="24" t="str">
        <f ca="1">IFERROR(__xludf.DUMMYFUNCTION("""COMPUTED_VALUE"""),"https://www.huffingtonpost.com/section/us-news/feed")</f>
        <v>https://www.huffingtonpost.com/section/us-news/feed</v>
      </c>
      <c r="P75" s="24" t="str">
        <f ca="1">IFERROR(__xludf.DUMMYFUNCTION("""COMPUTED_VALUE"""),"https://www.huffingtonpost.com/section/us-news/feed")</f>
        <v>https://www.huffingtonpost.com/section/us-news/feed</v>
      </c>
      <c r="Q75" s="21"/>
      <c r="R75" s="21"/>
    </row>
    <row r="76" spans="2:18" ht="12.75">
      <c r="B76" s="24" t="s">
        <v>740</v>
      </c>
      <c r="C76" s="21"/>
      <c r="D76" s="21"/>
      <c r="E76" s="21"/>
      <c r="F76" s="21"/>
      <c r="H76" s="21"/>
      <c r="I76" s="21"/>
      <c r="K76" s="21"/>
      <c r="L76" s="22"/>
      <c r="M76" s="21"/>
      <c r="N76" s="23" t="s">
        <v>1290</v>
      </c>
      <c r="O76" s="24" t="str">
        <f ca="1">IFERROR(__xludf.DUMMYFUNCTION("""COMPUTED_VALUE"""),"https://www.huffingtonpost.com/section/video/feed")</f>
        <v>https://www.huffingtonpost.com/section/video/feed</v>
      </c>
      <c r="P76" s="24" t="str">
        <f ca="1">IFERROR(__xludf.DUMMYFUNCTION("""COMPUTED_VALUE"""),"https://www.huffingtonpost.com/section/video/feed")</f>
        <v>https://www.huffingtonpost.com/section/video/feed</v>
      </c>
      <c r="Q76" s="21"/>
      <c r="R76" s="21"/>
    </row>
    <row r="77" spans="2:18" ht="12.75">
      <c r="B77" s="24" t="s">
        <v>741</v>
      </c>
      <c r="C77" s="21"/>
      <c r="D77" s="21"/>
      <c r="E77" s="21"/>
      <c r="F77" s="21"/>
      <c r="H77" s="21"/>
      <c r="I77" s="21"/>
      <c r="K77" s="21"/>
      <c r="L77" s="22"/>
      <c r="M77" s="21"/>
      <c r="N77" s="23" t="s">
        <v>1298</v>
      </c>
      <c r="O77" s="24" t="str">
        <f ca="1">IFERROR(__xludf.DUMMYFUNCTION("""COMPUTED_VALUE"""),"https://www.huffingtonpost.com/section/weddings/feed")</f>
        <v>https://www.huffingtonpost.com/section/weddings/feed</v>
      </c>
      <c r="P77" s="24" t="str">
        <f ca="1">IFERROR(__xludf.DUMMYFUNCTION("""COMPUTED_VALUE"""),"https://www.huffingtonpost.com/section/weddings/feed")</f>
        <v>https://www.huffingtonpost.com/section/weddings/feed</v>
      </c>
      <c r="Q77" s="21"/>
      <c r="R77" s="21"/>
    </row>
    <row r="78" spans="2:18" ht="12.75">
      <c r="B78" s="24" t="s">
        <v>742</v>
      </c>
      <c r="C78" s="21"/>
      <c r="D78" s="21"/>
      <c r="E78" s="21"/>
      <c r="F78" s="21"/>
      <c r="H78" s="21"/>
      <c r="I78" s="21"/>
      <c r="K78" s="21"/>
      <c r="L78" s="22"/>
      <c r="M78" s="21"/>
      <c r="N78" s="23" t="s">
        <v>1309</v>
      </c>
      <c r="O78" s="24" t="str">
        <f ca="1">IFERROR(__xludf.DUMMYFUNCTION("""COMPUTED_VALUE"""),"https://www.huffingtonpost.com/section/weird-news/feed")</f>
        <v>https://www.huffingtonpost.com/section/weird-news/feed</v>
      </c>
      <c r="P78" s="24" t="str">
        <f ca="1">IFERROR(__xludf.DUMMYFUNCTION("""COMPUTED_VALUE"""),"https://www.huffingtonpost.com/section/weird-news/feed")</f>
        <v>https://www.huffingtonpost.com/section/weird-news/feed</v>
      </c>
      <c r="Q78" s="21"/>
      <c r="R78" s="21"/>
    </row>
    <row r="79" spans="2:18" ht="12.75">
      <c r="B79" s="24" t="s">
        <v>744</v>
      </c>
      <c r="C79" s="21"/>
      <c r="D79" s="21"/>
      <c r="E79" s="21"/>
      <c r="F79" s="21"/>
      <c r="H79" s="21"/>
      <c r="I79" s="21"/>
      <c r="K79" s="21"/>
      <c r="L79" s="22"/>
      <c r="M79" s="21"/>
      <c r="N79" s="23" t="s">
        <v>1318</v>
      </c>
      <c r="O79" s="24" t="str">
        <f ca="1">IFERROR(__xludf.DUMMYFUNCTION("""COMPUTED_VALUE"""),"https://www.huffingtonpost.com/section/healthy-living/feed")</f>
        <v>https://www.huffingtonpost.com/section/healthy-living/feed</v>
      </c>
      <c r="P79" s="24" t="str">
        <f ca="1">IFERROR(__xludf.DUMMYFUNCTION("""COMPUTED_VALUE"""),"https://www.huffingtonpost.com/section/healthy-living/feed")</f>
        <v>https://www.huffingtonpost.com/section/healthy-living/feed</v>
      </c>
      <c r="Q79" s="21"/>
      <c r="R79" s="21"/>
    </row>
    <row r="80" spans="2:18" ht="12.75">
      <c r="B80" s="24" t="s">
        <v>745</v>
      </c>
      <c r="C80" s="21"/>
      <c r="D80" s="21"/>
      <c r="E80" s="21"/>
      <c r="F80" s="21"/>
      <c r="H80" s="21"/>
      <c r="I80" s="21"/>
      <c r="K80" s="21"/>
      <c r="L80" s="22"/>
      <c r="M80" s="21"/>
      <c r="N80" s="23" t="s">
        <v>1325</v>
      </c>
      <c r="O80" s="24" t="str">
        <f ca="1">IFERROR(__xludf.DUMMYFUNCTION("""COMPUTED_VALUE"""),"https://www.huffingtonpost.com/section/women/feed")</f>
        <v>https://www.huffingtonpost.com/section/women/feed</v>
      </c>
      <c r="P80" s="24" t="str">
        <f ca="1">IFERROR(__xludf.DUMMYFUNCTION("""COMPUTED_VALUE"""),"https://www.huffingtonpost.com/section/women/feed")</f>
        <v>https://www.huffingtonpost.com/section/women/feed</v>
      </c>
      <c r="Q80" s="21"/>
      <c r="R80" s="21"/>
    </row>
    <row r="81" spans="2:18" ht="12.75">
      <c r="B81" s="24" t="s">
        <v>746</v>
      </c>
      <c r="C81" s="21"/>
      <c r="D81" s="21"/>
      <c r="E81" s="21"/>
      <c r="F81" s="21"/>
      <c r="H81" s="21"/>
      <c r="I81" s="21"/>
      <c r="K81" s="21"/>
      <c r="L81" s="22"/>
      <c r="M81" s="21"/>
      <c r="N81" s="23" t="s">
        <v>1332</v>
      </c>
      <c r="O81" s="24" t="str">
        <f ca="1">IFERROR(__xludf.DUMMYFUNCTION("""COMPUTED_VALUE"""),"https://www.huffingtonpost.com/section/worklife/feed")</f>
        <v>https://www.huffingtonpost.com/section/worklife/feed</v>
      </c>
      <c r="P81" s="24" t="str">
        <f ca="1">IFERROR(__xludf.DUMMYFUNCTION("""COMPUTED_VALUE"""),"https://www.huffingtonpost.com/section/worklife/feed")</f>
        <v>https://www.huffingtonpost.com/section/worklife/feed</v>
      </c>
      <c r="Q81" s="21"/>
      <c r="R81" s="21"/>
    </row>
    <row r="82" spans="2:18" ht="12.75">
      <c r="B82" s="24" t="s">
        <v>749</v>
      </c>
      <c r="C82" s="21"/>
      <c r="D82" s="21"/>
      <c r="E82" s="21"/>
      <c r="F82" s="21"/>
      <c r="H82" s="21"/>
      <c r="I82" s="21"/>
      <c r="K82" s="21"/>
      <c r="L82" s="22"/>
      <c r="M82" s="21"/>
      <c r="N82" s="23" t="s">
        <v>1341</v>
      </c>
      <c r="O82" s="24" t="str">
        <f ca="1">IFERROR(__xludf.DUMMYFUNCTION("""COMPUTED_VALUE"""),"https://www.huffingtonpost.com/section/world-news/feed")</f>
        <v>https://www.huffingtonpost.com/section/world-news/feed</v>
      </c>
      <c r="P82" s="24" t="str">
        <f ca="1">IFERROR(__xludf.DUMMYFUNCTION("""COMPUTED_VALUE"""),"https://www.huffingtonpost.com/section/world-news/feed")</f>
        <v>https://www.huffingtonpost.com/section/world-news/feed</v>
      </c>
      <c r="Q82" s="21"/>
      <c r="R82" s="21"/>
    </row>
    <row r="83" spans="2:18" ht="12.75">
      <c r="B83" s="24" t="s">
        <v>750</v>
      </c>
      <c r="C83" s="21"/>
      <c r="D83" s="21"/>
      <c r="E83" s="21"/>
      <c r="F83" s="21"/>
      <c r="H83" s="21"/>
      <c r="I83" s="21"/>
      <c r="K83" s="21"/>
      <c r="L83" s="22"/>
      <c r="M83" s="21"/>
      <c r="N83" s="23" t="s">
        <v>87</v>
      </c>
      <c r="O83" s="24" t="str">
        <f ca="1">IFERROR(__xludf.DUMMYFUNCTION("""COMPUTED_VALUE"""),"https://finance-commerce.com/feed/")</f>
        <v>https://finance-commerce.com/feed/</v>
      </c>
      <c r="P83" s="24" t="str">
        <f ca="1">IFERROR(__xludf.DUMMYFUNCTION("""COMPUTED_VALUE"""),"https://finance-commerce.com/feed/")</f>
        <v>https://finance-commerce.com/feed/</v>
      </c>
      <c r="Q83" s="21"/>
      <c r="R83" s="21"/>
    </row>
    <row r="84" spans="2:18" ht="12.75">
      <c r="B84" s="23" t="s">
        <v>750</v>
      </c>
      <c r="C84" s="21"/>
      <c r="D84" s="21"/>
      <c r="E84" s="21"/>
      <c r="F84" s="21"/>
      <c r="H84" s="21"/>
      <c r="I84" s="21"/>
      <c r="K84" s="21"/>
      <c r="L84" s="22"/>
      <c r="M84" s="21"/>
      <c r="N84" s="23" t="s">
        <v>841</v>
      </c>
      <c r="O84" s="24" t="str">
        <f ca="1">IFERROR(__xludf.DUMMYFUNCTION("""COMPUTED_VALUE"""),"https://feed.businesswire.com/rss/home/?rss=G1QFDERJXkJeEVlZXw==")</f>
        <v>https://feed.businesswire.com/rss/home/?rss=G1QFDERJXkJeEVlZXw==</v>
      </c>
      <c r="P84" s="24" t="str">
        <f ca="1">IFERROR(__xludf.DUMMYFUNCTION("""COMPUTED_VALUE"""),"https://feed.businesswire.com/rss/home/?rss=G1QFDERJXkJeEVlZXw==")</f>
        <v>https://feed.businesswire.com/rss/home/?rss=G1QFDERJXkJeEVlZXw==</v>
      </c>
      <c r="Q84" s="21"/>
      <c r="R84" s="21"/>
    </row>
    <row r="85" spans="2:18" ht="12.75">
      <c r="B85" s="23" t="s">
        <v>753</v>
      </c>
      <c r="C85" s="21"/>
      <c r="D85" s="21"/>
      <c r="E85" s="21"/>
      <c r="F85" s="21"/>
      <c r="H85" s="21"/>
      <c r="I85" s="21"/>
      <c r="J85" s="21"/>
      <c r="K85" s="21"/>
      <c r="L85" s="22"/>
      <c r="M85" s="21"/>
      <c r="N85" s="23" t="s">
        <v>842</v>
      </c>
      <c r="O85" s="24" t="str">
        <f ca="1">IFERROR(__xludf.DUMMYFUNCTION("""COMPUTED_VALUE"""),"https://feed.businesswire.com/rss/home/?rss=G1QFDERJXkJeGFJYWw==")</f>
        <v>https://feed.businesswire.com/rss/home/?rss=G1QFDERJXkJeGFJYWw==</v>
      </c>
      <c r="P85" s="24" t="str">
        <f ca="1">IFERROR(__xludf.DUMMYFUNCTION("""COMPUTED_VALUE"""),"https://feed.businesswire.com/rss/home/?rss=G1QFDERJXkJeGFJYWw==")</f>
        <v>https://feed.businesswire.com/rss/home/?rss=G1QFDERJXkJeGFJYWw==</v>
      </c>
      <c r="Q85" s="21"/>
      <c r="R85" s="21"/>
    </row>
    <row r="86" spans="2:18" ht="12.75">
      <c r="B86" s="23" t="s">
        <v>755</v>
      </c>
      <c r="C86" s="21"/>
      <c r="D86" s="21"/>
      <c r="E86" s="21"/>
      <c r="F86" s="21"/>
      <c r="H86" s="21"/>
      <c r="I86" s="21"/>
      <c r="J86" s="21"/>
      <c r="K86" s="21"/>
      <c r="L86" s="22"/>
      <c r="M86" s="21"/>
      <c r="N86" s="23" t="s">
        <v>844</v>
      </c>
      <c r="O86" s="24" t="str">
        <f ca="1">IFERROR(__xludf.DUMMYFUNCTION("""COMPUTED_VALUE"""),"https://feed.businesswire.com/rss/home/?rss=G1QFDERJXkJeGFJYWg==")</f>
        <v>https://feed.businesswire.com/rss/home/?rss=G1QFDERJXkJeGFJYWg==</v>
      </c>
      <c r="P86" s="24" t="str">
        <f ca="1">IFERROR(__xludf.DUMMYFUNCTION("""COMPUTED_VALUE"""),"https://feed.businesswire.com/rss/home/?rss=G1QFDERJXkJeGFJYWg==")</f>
        <v>https://feed.businesswire.com/rss/home/?rss=G1QFDERJXkJeGFJYWg==</v>
      </c>
      <c r="Q86" s="21"/>
      <c r="R86" s="21"/>
    </row>
    <row r="87" spans="2:18" ht="12.75">
      <c r="B87" s="23" t="s">
        <v>756</v>
      </c>
      <c r="C87" s="21"/>
      <c r="D87" s="21"/>
      <c r="E87" s="21"/>
      <c r="F87" s="21"/>
      <c r="H87" s="21"/>
      <c r="I87" s="21"/>
      <c r="J87" s="21"/>
      <c r="K87" s="21"/>
      <c r="L87" s="22"/>
      <c r="M87" s="21"/>
      <c r="N87" s="23" t="s">
        <v>846</v>
      </c>
      <c r="O87" s="24" t="str">
        <f ca="1">IFERROR(__xludf.DUMMYFUNCTION("""COMPUTED_VALUE"""),"https://feed.businesswire.com/rss/home/?rss=G1QFDERJXkJeGFJYVQ==")</f>
        <v>https://feed.businesswire.com/rss/home/?rss=G1QFDERJXkJeGFJYVQ==</v>
      </c>
      <c r="P87" s="24" t="str">
        <f ca="1">IFERROR(__xludf.DUMMYFUNCTION("""COMPUTED_VALUE"""),"https://feed.businesswire.com/rss/home/?rss=G1QFDERJXkJeGFJYVQ==")</f>
        <v>https://feed.businesswire.com/rss/home/?rss=G1QFDERJXkJeGFJYVQ==</v>
      </c>
      <c r="Q87" s="21"/>
      <c r="R87" s="21"/>
    </row>
    <row r="88" spans="2:18" ht="12.75">
      <c r="B88" s="23" t="s">
        <v>757</v>
      </c>
      <c r="C88" s="21"/>
      <c r="D88" s="21"/>
      <c r="E88" s="21"/>
      <c r="F88" s="21"/>
      <c r="H88" s="21"/>
      <c r="I88" s="21"/>
      <c r="J88" s="21"/>
      <c r="K88" s="21"/>
      <c r="L88" s="22"/>
      <c r="M88" s="21"/>
      <c r="N88" s="23" t="s">
        <v>848</v>
      </c>
      <c r="O88" s="24" t="str">
        <f ca="1">IFERROR(__xludf.DUMMYFUNCTION("""COMPUTED_VALUE"""),"https://feed.businesswire.com/rss/home/?rss=G1QFDERJXkJeGFJYVA==")</f>
        <v>https://feed.businesswire.com/rss/home/?rss=G1QFDERJXkJeGFJYVA==</v>
      </c>
      <c r="P88" s="24" t="str">
        <f ca="1">IFERROR(__xludf.DUMMYFUNCTION("""COMPUTED_VALUE"""),"https://feed.businesswire.com/rss/home/?rss=G1QFDERJXkJeGFJYVA==")</f>
        <v>https://feed.businesswire.com/rss/home/?rss=G1QFDERJXkJeGFJYVA==</v>
      </c>
      <c r="Q88" s="21"/>
      <c r="R88" s="21"/>
    </row>
    <row r="89" spans="2:18" ht="12.75">
      <c r="B89" s="23" t="s">
        <v>759</v>
      </c>
      <c r="C89" s="21"/>
      <c r="D89" s="21"/>
      <c r="E89" s="21"/>
      <c r="F89" s="21"/>
      <c r="H89" s="21"/>
      <c r="I89" s="21"/>
      <c r="J89" s="21"/>
      <c r="K89" s="21"/>
      <c r="L89" s="22"/>
      <c r="M89" s="21"/>
      <c r="N89" s="23" t="s">
        <v>850</v>
      </c>
      <c r="O89" s="24" t="str">
        <f ca="1">IFERROR(__xludf.DUMMYFUNCTION("""COMPUTED_VALUE"""),"https://feed.businesswire.com/rss/home/?rss=G1QFDERJXkJeGFNRXQ==")</f>
        <v>https://feed.businesswire.com/rss/home/?rss=G1QFDERJXkJeGFNRXQ==</v>
      </c>
      <c r="P89" s="24" t="str">
        <f ca="1">IFERROR(__xludf.DUMMYFUNCTION("""COMPUTED_VALUE"""),"https://feed.businesswire.com/rss/home/?rss=G1QFDERJXkJeGFNRXQ==")</f>
        <v>https://feed.businesswire.com/rss/home/?rss=G1QFDERJXkJeGFNRXQ==</v>
      </c>
      <c r="Q89" s="21"/>
      <c r="R89" s="21"/>
    </row>
    <row r="90" spans="2:18" ht="12.75">
      <c r="B90" s="23" t="s">
        <v>760</v>
      </c>
      <c r="C90" s="21"/>
      <c r="D90" s="21"/>
      <c r="E90" s="21"/>
      <c r="F90" s="21"/>
      <c r="H90" s="21"/>
      <c r="I90" s="21"/>
      <c r="J90" s="21"/>
      <c r="K90" s="21"/>
      <c r="L90" s="22"/>
      <c r="M90" s="21"/>
      <c r="N90" s="23" t="s">
        <v>852</v>
      </c>
      <c r="O90" s="24" t="str">
        <f ca="1">IFERROR(__xludf.DUMMYFUNCTION("""COMPUTED_VALUE"""),"https://feed.businesswire.com/rss/home/?rss=G1QFDERJXkJeGFNRXA==")</f>
        <v>https://feed.businesswire.com/rss/home/?rss=G1QFDERJXkJeGFNRXA==</v>
      </c>
      <c r="P90" s="24" t="str">
        <f ca="1">IFERROR(__xludf.DUMMYFUNCTION("""COMPUTED_VALUE"""),"https://feed.businesswire.com/rss/home/?rss=G1QFDERJXkJeGFNRXA==")</f>
        <v>https://feed.businesswire.com/rss/home/?rss=G1QFDERJXkJeGFNRXA==</v>
      </c>
      <c r="Q90" s="21"/>
      <c r="R90" s="21"/>
    </row>
    <row r="91" spans="2:18" ht="12.75">
      <c r="B91" s="23" t="s">
        <v>117</v>
      </c>
      <c r="C91" s="21"/>
      <c r="D91" s="21"/>
      <c r="E91" s="21"/>
      <c r="F91" s="21"/>
      <c r="H91" s="21"/>
      <c r="I91" s="21"/>
      <c r="J91" s="21"/>
      <c r="K91" s="21"/>
      <c r="L91" s="22"/>
      <c r="M91" s="21"/>
      <c r="N91" s="23" t="s">
        <v>853</v>
      </c>
      <c r="O91" s="24" t="str">
        <f ca="1">IFERROR(__xludf.DUMMYFUNCTION("""COMPUTED_VALUE"""),"https://feed.businesswire.com/rss/home/?rss=G1QFDERJXkJeGVpUXw==")</f>
        <v>https://feed.businesswire.com/rss/home/?rss=G1QFDERJXkJeGVpUXw==</v>
      </c>
      <c r="P91" s="24" t="str">
        <f ca="1">IFERROR(__xludf.DUMMYFUNCTION("""COMPUTED_VALUE"""),"https://feed.businesswire.com/rss/home/?rss=G1QFDERJXkJeGVpUXw==")</f>
        <v>https://feed.businesswire.com/rss/home/?rss=G1QFDERJXkJeGVpUXw==</v>
      </c>
      <c r="Q91" s="21"/>
      <c r="R91" s="21"/>
    </row>
    <row r="92" spans="2:18" ht="12.75">
      <c r="B92" s="23" t="s">
        <v>128</v>
      </c>
      <c r="C92" s="21"/>
      <c r="D92" s="21"/>
      <c r="E92" s="21"/>
      <c r="F92" s="21"/>
      <c r="H92" s="21"/>
      <c r="I92" s="21"/>
      <c r="J92" s="21"/>
      <c r="K92" s="21"/>
      <c r="L92" s="22"/>
      <c r="M92" s="21"/>
      <c r="N92" s="23" t="s">
        <v>856</v>
      </c>
      <c r="O92" s="24" t="str">
        <f ca="1">IFERROR(__xludf.DUMMYFUNCTION("""COMPUTED_VALUE"""),"https://feed.businesswire.com/rss/home/?rss=G1QFDERJXkJeGVpUXg==")</f>
        <v>https://feed.businesswire.com/rss/home/?rss=G1QFDERJXkJeGVpUXg==</v>
      </c>
      <c r="P92" s="24" t="str">
        <f ca="1">IFERROR(__xludf.DUMMYFUNCTION("""COMPUTED_VALUE"""),"https://feed.businesswire.com/rss/home/?rss=G1QFDERJXkJeGVpUXg==")</f>
        <v>https://feed.businesswire.com/rss/home/?rss=G1QFDERJXkJeGVpUXg==</v>
      </c>
      <c r="Q92" s="21"/>
      <c r="R92" s="21"/>
    </row>
    <row r="93" spans="2:18" ht="12.75">
      <c r="B93" s="23" t="s">
        <v>140</v>
      </c>
      <c r="C93" s="21"/>
      <c r="D93" s="21"/>
      <c r="E93" s="21"/>
      <c r="F93" s="21"/>
      <c r="H93" s="21"/>
      <c r="I93" s="21"/>
      <c r="J93" s="21"/>
      <c r="K93" s="21"/>
      <c r="L93" s="22"/>
      <c r="M93" s="21"/>
      <c r="N93" s="23" t="s">
        <v>858</v>
      </c>
      <c r="O93" s="24" t="str">
        <f ca="1">IFERROR(__xludf.DUMMYFUNCTION("""COMPUTED_VALUE"""),"https://feed.businesswire.com/rss/home/?rss=G1QFDERJXkJeGVpXXQ==")</f>
        <v>https://feed.businesswire.com/rss/home/?rss=G1QFDERJXkJeGVpXXQ==</v>
      </c>
      <c r="P93" s="24" t="str">
        <f ca="1">IFERROR(__xludf.DUMMYFUNCTION("""COMPUTED_VALUE"""),"https://feed.businesswire.com/rss/home/?rss=G1QFDERJXkJeGVpXXQ==")</f>
        <v>https://feed.businesswire.com/rss/home/?rss=G1QFDERJXkJeGVpXXQ==</v>
      </c>
      <c r="Q93" s="21"/>
      <c r="R93" s="21"/>
    </row>
    <row r="94" spans="2:18" ht="12.75">
      <c r="B94" s="23" t="s">
        <v>153</v>
      </c>
      <c r="C94" s="21"/>
      <c r="D94" s="21"/>
      <c r="E94" s="21"/>
      <c r="F94" s="21"/>
      <c r="H94" s="21"/>
      <c r="I94" s="21"/>
      <c r="J94" s="21"/>
      <c r="K94" s="21"/>
      <c r="L94" s="22"/>
      <c r="M94" s="21"/>
      <c r="N94" s="23" t="s">
        <v>859</v>
      </c>
      <c r="O94" s="24" t="str">
        <f ca="1">IFERROR(__xludf.DUMMYFUNCTION("""COMPUTED_VALUE"""),"https://feed.businesswire.com/rss/home/?rss=G1QFDERJXkJeGV1SXw==")</f>
        <v>https://feed.businesswire.com/rss/home/?rss=G1QFDERJXkJeGV1SXw==</v>
      </c>
      <c r="P94" s="24" t="str">
        <f ca="1">IFERROR(__xludf.DUMMYFUNCTION("""COMPUTED_VALUE"""),"https://feed.businesswire.com/rss/home/?rss=G1QFDERJXkJeGV1SXw==")</f>
        <v>https://feed.businesswire.com/rss/home/?rss=G1QFDERJXkJeGV1SXw==</v>
      </c>
      <c r="Q94" s="21"/>
      <c r="R94" s="21"/>
    </row>
    <row r="95" spans="2:18" ht="12.75">
      <c r="B95" s="23" t="s">
        <v>164</v>
      </c>
      <c r="C95" s="21"/>
      <c r="D95" s="21"/>
      <c r="E95" s="21"/>
      <c r="F95" s="21"/>
      <c r="H95" s="21"/>
      <c r="I95" s="21"/>
      <c r="J95" s="21"/>
      <c r="K95" s="21"/>
      <c r="L95" s="22"/>
      <c r="M95" s="21"/>
      <c r="N95" s="23" t="s">
        <v>861</v>
      </c>
      <c r="O95" s="24" t="str">
        <f ca="1">IFERROR(__xludf.DUMMYFUNCTION("""COMPUTED_VALUE"""),"https://feed.businesswire.com/rss/home/?rss=G1QFDERJXkJeEFpRVQ==")</f>
        <v>https://feed.businesswire.com/rss/home/?rss=G1QFDERJXkJeEFpRVQ==</v>
      </c>
      <c r="P95" s="24" t="str">
        <f ca="1">IFERROR(__xludf.DUMMYFUNCTION("""COMPUTED_VALUE"""),"https://feed.businesswire.com/rss/home/?rss=G1QFDERJXkJeEFpRVQ==")</f>
        <v>https://feed.businesswire.com/rss/home/?rss=G1QFDERJXkJeEFpRVQ==</v>
      </c>
      <c r="Q95" s="21"/>
      <c r="R95" s="21"/>
    </row>
    <row r="96" spans="2:18" ht="12.75">
      <c r="B96" s="23" t="s">
        <v>172</v>
      </c>
      <c r="C96" s="21"/>
      <c r="D96" s="21"/>
      <c r="E96" s="21"/>
      <c r="F96" s="21"/>
      <c r="H96" s="21"/>
      <c r="I96" s="21"/>
      <c r="J96" s="21"/>
      <c r="K96" s="21"/>
      <c r="L96" s="22"/>
      <c r="M96" s="21"/>
      <c r="N96" s="23" t="s">
        <v>863</v>
      </c>
      <c r="O96" s="24" t="str">
        <f ca="1">IFERROR(__xludf.DUMMYFUNCTION("""COMPUTED_VALUE"""),"https://feed.businesswire.com/rss/home/?rss=G1QFDERJXkJeGVpUWQ==")</f>
        <v>https://feed.businesswire.com/rss/home/?rss=G1QFDERJXkJeGVpUWQ==</v>
      </c>
      <c r="P96" s="24" t="str">
        <f ca="1">IFERROR(__xludf.DUMMYFUNCTION("""COMPUTED_VALUE"""),"https://feed.businesswire.com/rss/home/?rss=G1QFDERJXkJeGVpUWQ==")</f>
        <v>https://feed.businesswire.com/rss/home/?rss=G1QFDERJXkJeGVpUWQ==</v>
      </c>
      <c r="Q96" s="21"/>
      <c r="R96" s="21"/>
    </row>
    <row r="97" spans="2:18" ht="12.75">
      <c r="B97" s="23" t="s">
        <v>181</v>
      </c>
      <c r="C97" s="21"/>
      <c r="D97" s="21"/>
      <c r="E97" s="21"/>
      <c r="F97" s="21"/>
      <c r="H97" s="21"/>
      <c r="I97" s="21"/>
      <c r="J97" s="21"/>
      <c r="K97" s="21"/>
      <c r="L97" s="22"/>
      <c r="M97" s="21"/>
      <c r="N97" s="23" t="s">
        <v>864</v>
      </c>
      <c r="O97" s="24" t="str">
        <f ca="1">IFERROR(__xludf.DUMMYFUNCTION("""COMPUTED_VALUE"""),"https://feed.businesswire.com/rss/home/?rss=G1QFDERJXkJeGVpUWA==")</f>
        <v>https://feed.businesswire.com/rss/home/?rss=G1QFDERJXkJeGVpUWA==</v>
      </c>
      <c r="P97" s="24" t="str">
        <f ca="1">IFERROR(__xludf.DUMMYFUNCTION("""COMPUTED_VALUE"""),"https://feed.businesswire.com/rss/home/?rss=G1QFDERJXkJeGVpUWA==")</f>
        <v>https://feed.businesswire.com/rss/home/?rss=G1QFDERJXkJeGVpUWA==</v>
      </c>
      <c r="Q97" s="21"/>
      <c r="R97" s="21"/>
    </row>
    <row r="98" spans="2:18" ht="12.75">
      <c r="B98" s="23" t="s">
        <v>87</v>
      </c>
      <c r="C98" s="21"/>
      <c r="D98" s="21"/>
      <c r="E98" s="21"/>
      <c r="F98" s="21"/>
      <c r="H98" s="21"/>
      <c r="I98" s="21"/>
      <c r="J98" s="21"/>
      <c r="K98" s="21"/>
      <c r="L98" s="22"/>
      <c r="M98" s="21"/>
      <c r="N98" s="23" t="s">
        <v>865</v>
      </c>
      <c r="O98" s="24" t="str">
        <f ca="1">IFERROR(__xludf.DUMMYFUNCTION("""COMPUTED_VALUE"""),"https://feed.businesswire.com/rss/home/?rss=G1QFDERJXkJeGVpUWw==")</f>
        <v>https://feed.businesswire.com/rss/home/?rss=G1QFDERJXkJeGVpUWw==</v>
      </c>
      <c r="P98" s="24" t="str">
        <f ca="1">IFERROR(__xludf.DUMMYFUNCTION("""COMPUTED_VALUE"""),"https://feed.businesswire.com/rss/home/?rss=G1QFDERJXkJeGVpUWw==")</f>
        <v>https://feed.businesswire.com/rss/home/?rss=G1QFDERJXkJeGVpUWw==</v>
      </c>
      <c r="Q98" s="21"/>
      <c r="R98" s="21"/>
    </row>
    <row r="99" spans="2:18" ht="12.75">
      <c r="B99" s="23" t="s">
        <v>763</v>
      </c>
      <c r="C99" s="21"/>
      <c r="D99" s="21"/>
      <c r="E99" s="21"/>
      <c r="F99" s="21"/>
      <c r="H99" s="21"/>
      <c r="I99" s="21"/>
      <c r="J99" s="21"/>
      <c r="K99" s="21"/>
      <c r="L99" s="22"/>
      <c r="M99" s="21"/>
      <c r="N99" s="23" t="s">
        <v>866</v>
      </c>
      <c r="O99" s="24" t="str">
        <f ca="1">IFERROR(__xludf.DUMMYFUNCTION("""COMPUTED_VALUE"""),"https://feed.businesswire.com/rss/home/?rss=G1QFDERJXkJeGVpUWg==")</f>
        <v>https://feed.businesswire.com/rss/home/?rss=G1QFDERJXkJeGVpUWg==</v>
      </c>
      <c r="P99" s="24" t="str">
        <f ca="1">IFERROR(__xludf.DUMMYFUNCTION("""COMPUTED_VALUE"""),"https://feed.businesswire.com/rss/home/?rss=G1QFDERJXkJeGVpUWg==")</f>
        <v>https://feed.businesswire.com/rss/home/?rss=G1QFDERJXkJeGVpUWg==</v>
      </c>
      <c r="Q99" s="21"/>
      <c r="R99" s="21"/>
    </row>
    <row r="100" spans="2:18" ht="12.75">
      <c r="B100" s="23" t="s">
        <v>799</v>
      </c>
      <c r="C100" s="21"/>
      <c r="D100" s="21"/>
      <c r="E100" s="21"/>
      <c r="F100" s="21"/>
      <c r="H100" s="21"/>
      <c r="I100" s="21"/>
      <c r="J100" s="21"/>
      <c r="K100" s="21"/>
      <c r="L100" s="22"/>
      <c r="M100" s="21"/>
      <c r="N100" s="23" t="s">
        <v>867</v>
      </c>
      <c r="O100" s="24" t="str">
        <f ca="1">IFERROR(__xludf.DUMMYFUNCTION("""COMPUTED_VALUE"""),"https://feed.businesswire.com/rss/home/?rss=G1QFDERJXkJeGVpXXw==")</f>
        <v>https://feed.businesswire.com/rss/home/?rss=G1QFDERJXkJeGVpXXw==</v>
      </c>
      <c r="P100" s="24" t="str">
        <f ca="1">IFERROR(__xludf.DUMMYFUNCTION("""COMPUTED_VALUE"""),"https://feed.businesswire.com/rss/home/?rss=G1QFDERJXkJeGVpXXw==")</f>
        <v>https://feed.businesswire.com/rss/home/?rss=G1QFDERJXkJeGVpXXw==</v>
      </c>
      <c r="Q100" s="21"/>
      <c r="R100" s="21"/>
    </row>
    <row r="101" spans="2:18" ht="12.75">
      <c r="B101" s="23" t="s">
        <v>800</v>
      </c>
      <c r="C101" s="21"/>
      <c r="D101" s="21"/>
      <c r="E101" s="21"/>
      <c r="F101" s="21"/>
      <c r="H101" s="21"/>
      <c r="I101" s="21"/>
      <c r="J101" s="21"/>
      <c r="K101" s="21"/>
      <c r="L101" s="22"/>
      <c r="M101" s="21"/>
      <c r="N101" s="23" t="s">
        <v>869</v>
      </c>
      <c r="O101" s="24" t="str">
        <f ca="1">IFERROR(__xludf.DUMMYFUNCTION("""COMPUTED_VALUE"""),"https://feed.businesswire.com/rss/home/?rss=G1QFDERJXkJeGVpXXg==")</f>
        <v>https://feed.businesswire.com/rss/home/?rss=G1QFDERJXkJeGVpXXg==</v>
      </c>
      <c r="P101" s="24" t="str">
        <f ca="1">IFERROR(__xludf.DUMMYFUNCTION("""COMPUTED_VALUE"""),"https://feed.businesswire.com/rss/home/?rss=G1QFDERJXkJeGVpXXg==")</f>
        <v>https://feed.businesswire.com/rss/home/?rss=G1QFDERJXkJeGVpXXg==</v>
      </c>
      <c r="Q101" s="21"/>
      <c r="R101" s="21"/>
    </row>
    <row r="102" spans="2:18" ht="12.75">
      <c r="B102" s="23" t="s">
        <v>801</v>
      </c>
      <c r="C102" s="21"/>
      <c r="D102" s="21"/>
      <c r="E102" s="21"/>
      <c r="F102" s="21"/>
      <c r="H102" s="21"/>
      <c r="I102" s="21"/>
      <c r="J102" s="21"/>
      <c r="K102" s="21"/>
      <c r="L102" s="22"/>
      <c r="M102" s="21"/>
      <c r="N102" s="23" t="s">
        <v>870</v>
      </c>
      <c r="O102" s="24" t="str">
        <f ca="1">IFERROR(__xludf.DUMMYFUNCTION("""COMPUTED_VALUE"""),"https://feed.businesswire.com/rss/home/?rss=G1QFDERJXkJeGVpXWQ==")</f>
        <v>https://feed.businesswire.com/rss/home/?rss=G1QFDERJXkJeGVpXWQ==</v>
      </c>
      <c r="P102" s="24" t="str">
        <f ca="1">IFERROR(__xludf.DUMMYFUNCTION("""COMPUTED_VALUE"""),"https://feed.businesswire.com/rss/home/?rss=G1QFDERJXkJeGVpXWQ==")</f>
        <v>https://feed.businesswire.com/rss/home/?rss=G1QFDERJXkJeGVpXWQ==</v>
      </c>
      <c r="Q102" s="21"/>
      <c r="R102" s="21"/>
    </row>
    <row r="103" spans="2:18" ht="12.75">
      <c r="B103" s="23" t="s">
        <v>804</v>
      </c>
      <c r="C103" s="21"/>
      <c r="D103" s="21"/>
      <c r="E103" s="21"/>
      <c r="F103" s="21"/>
      <c r="H103" s="21"/>
      <c r="I103" s="21"/>
      <c r="J103" s="21"/>
      <c r="K103" s="21"/>
      <c r="L103" s="22"/>
      <c r="M103" s="21"/>
      <c r="N103" s="23" t="s">
        <v>871</v>
      </c>
      <c r="O103" s="24" t="str">
        <f ca="1">IFERROR(__xludf.DUMMYFUNCTION("""COMPUTED_VALUE"""),"https://feed.businesswire.com/rss/home/?rss=G1QFDERJXkJeGVpXWA==")</f>
        <v>https://feed.businesswire.com/rss/home/?rss=G1QFDERJXkJeGVpXWA==</v>
      </c>
      <c r="P103" s="24" t="str">
        <f ca="1">IFERROR(__xludf.DUMMYFUNCTION("""COMPUTED_VALUE"""),"https://feed.businesswire.com/rss/home/?rss=G1QFDERJXkJeGVpXWA==")</f>
        <v>https://feed.businesswire.com/rss/home/?rss=G1QFDERJXkJeGVpXWA==</v>
      </c>
      <c r="Q103" s="21"/>
      <c r="R103" s="21"/>
    </row>
    <row r="104" spans="2:18" ht="12.75">
      <c r="B104" s="23" t="s">
        <v>805</v>
      </c>
      <c r="C104" s="21"/>
      <c r="D104" s="21"/>
      <c r="E104" s="21"/>
      <c r="F104" s="21"/>
      <c r="H104" s="21"/>
      <c r="I104" s="21"/>
      <c r="J104" s="21"/>
      <c r="K104" s="21"/>
      <c r="L104" s="22"/>
      <c r="M104" s="21"/>
      <c r="N104" s="23" t="s">
        <v>872</v>
      </c>
      <c r="O104" s="24" t="str">
        <f ca="1">IFERROR(__xludf.DUMMYFUNCTION("""COMPUTED_VALUE"""),"https://feed.businesswire.com/rss/home/?rss=G1QFDERJXkJeEFpRVA==")</f>
        <v>https://feed.businesswire.com/rss/home/?rss=G1QFDERJXkJeEFpRVA==</v>
      </c>
      <c r="P104" s="24" t="str">
        <f ca="1">IFERROR(__xludf.DUMMYFUNCTION("""COMPUTED_VALUE"""),"https://feed.businesswire.com/rss/home/?rss=G1QFDERJXkJeEFpRVA==")</f>
        <v>https://feed.businesswire.com/rss/home/?rss=G1QFDERJXkJeEFpRVA==</v>
      </c>
      <c r="Q104" s="21"/>
      <c r="R104" s="21"/>
    </row>
    <row r="105" spans="2:18" ht="12.75">
      <c r="B105" s="23" t="s">
        <v>807</v>
      </c>
      <c r="C105" s="21"/>
      <c r="D105" s="21"/>
      <c r="E105" s="21"/>
      <c r="F105" s="21"/>
      <c r="H105" s="21"/>
      <c r="I105" s="21"/>
      <c r="J105" s="21"/>
      <c r="K105" s="21"/>
      <c r="L105" s="22"/>
      <c r="M105" s="21"/>
      <c r="N105" s="23" t="s">
        <v>874</v>
      </c>
      <c r="O105" s="24" t="str">
        <f ca="1">IFERROR(__xludf.DUMMYFUNCTION("""COMPUTED_VALUE"""),"https://feed.businesswire.com/rss/home/?rss=G1QFDERJXkJeGVpXWw==")</f>
        <v>https://feed.businesswire.com/rss/home/?rss=G1QFDERJXkJeGVpXWw==</v>
      </c>
      <c r="P105" s="24" t="str">
        <f ca="1">IFERROR(__xludf.DUMMYFUNCTION("""COMPUTED_VALUE"""),"https://feed.businesswire.com/rss/home/?rss=G1QFDERJXkJeGVpXWw==")</f>
        <v>https://feed.businesswire.com/rss/home/?rss=G1QFDERJXkJeGVpXWw==</v>
      </c>
      <c r="Q105" s="21"/>
      <c r="R105" s="21"/>
    </row>
    <row r="106" spans="2:18" ht="12.75">
      <c r="B106" s="23" t="s">
        <v>808</v>
      </c>
      <c r="C106" s="21"/>
      <c r="D106" s="21"/>
      <c r="E106" s="21"/>
      <c r="F106" s="21"/>
      <c r="H106" s="21"/>
      <c r="I106" s="21"/>
      <c r="J106" s="21"/>
      <c r="K106" s="21"/>
      <c r="L106" s="22"/>
      <c r="M106" s="21"/>
      <c r="N106" s="23" t="s">
        <v>875</v>
      </c>
      <c r="O106" s="24" t="str">
        <f ca="1">IFERROR(__xludf.DUMMYFUNCTION("""COMPUTED_VALUE"""),"https://feed.businesswire.com/rss/home/?rss=G1QFDERJXkJeGVpXWg==")</f>
        <v>https://feed.businesswire.com/rss/home/?rss=G1QFDERJXkJeGVpXWg==</v>
      </c>
      <c r="P106" s="24" t="str">
        <f ca="1">IFERROR(__xludf.DUMMYFUNCTION("""COMPUTED_VALUE"""),"https://feed.businesswire.com/rss/home/?rss=G1QFDERJXkJeGVpXWg==")</f>
        <v>https://feed.businesswire.com/rss/home/?rss=G1QFDERJXkJeGVpXWg==</v>
      </c>
      <c r="Q106" s="21"/>
      <c r="R106" s="21"/>
    </row>
    <row r="107" spans="2:18" ht="12.75">
      <c r="B107" s="23" t="s">
        <v>810</v>
      </c>
      <c r="C107" s="21"/>
      <c r="D107" s="21"/>
      <c r="E107" s="21"/>
      <c r="F107" s="21"/>
      <c r="H107" s="21"/>
      <c r="I107" s="21"/>
      <c r="J107" s="21"/>
      <c r="K107" s="21"/>
      <c r="L107" s="22"/>
      <c r="M107" s="21"/>
      <c r="N107" s="23" t="s">
        <v>876</v>
      </c>
      <c r="O107" s="24" t="str">
        <f ca="1">IFERROR(__xludf.DUMMYFUNCTION("""COMPUTED_VALUE"""),"https://feed.businesswire.com/rss/home/?rss=G1QFDERJXkJeGVpXVQ==")</f>
        <v>https://feed.businesswire.com/rss/home/?rss=G1QFDERJXkJeGVpXVQ==</v>
      </c>
      <c r="P107" s="24" t="str">
        <f ca="1">IFERROR(__xludf.DUMMYFUNCTION("""COMPUTED_VALUE"""),"https://feed.businesswire.com/rss/home/?rss=G1QFDERJXkJeGVpXVQ==")</f>
        <v>https://feed.businesswire.com/rss/home/?rss=G1QFDERJXkJeGVpXVQ==</v>
      </c>
      <c r="Q107" s="21"/>
      <c r="R107" s="21"/>
    </row>
    <row r="108" spans="2:18" ht="12.75">
      <c r="B108" s="23" t="s">
        <v>812</v>
      </c>
      <c r="C108" s="21"/>
      <c r="D108" s="21"/>
      <c r="E108" s="21"/>
      <c r="F108" s="21"/>
      <c r="H108" s="21"/>
      <c r="I108" s="21"/>
      <c r="J108" s="21"/>
      <c r="K108" s="21"/>
      <c r="L108" s="22"/>
      <c r="M108" s="21"/>
      <c r="N108" s="23" t="s">
        <v>877</v>
      </c>
      <c r="O108" s="24" t="str">
        <f ca="1">IFERROR(__xludf.DUMMYFUNCTION("""COMPUTED_VALUE"""),"https://feed.businesswire.com/rss/home/?rss=G1QFDERJXkJeGVpXVA==")</f>
        <v>https://feed.businesswire.com/rss/home/?rss=G1QFDERJXkJeGVpXVA==</v>
      </c>
      <c r="P108" s="24" t="str">
        <f ca="1">IFERROR(__xludf.DUMMYFUNCTION("""COMPUTED_VALUE"""),"https://feed.businesswire.com/rss/home/?rss=G1QFDERJXkJeGVpXVA==")</f>
        <v>https://feed.businesswire.com/rss/home/?rss=G1QFDERJXkJeGVpXVA==</v>
      </c>
      <c r="Q108" s="21"/>
      <c r="R108" s="21"/>
    </row>
    <row r="109" spans="2:18" ht="12.75">
      <c r="B109" s="23" t="s">
        <v>813</v>
      </c>
      <c r="C109" s="21"/>
      <c r="D109" s="21"/>
      <c r="E109" s="21"/>
      <c r="F109" s="21"/>
      <c r="H109" s="21"/>
      <c r="I109" s="21"/>
      <c r="J109" s="21"/>
      <c r="K109" s="21"/>
      <c r="L109" s="22"/>
      <c r="M109" s="21"/>
      <c r="N109" s="23" t="s">
        <v>878</v>
      </c>
      <c r="O109" s="24" t="str">
        <f ca="1">IFERROR(__xludf.DUMMYFUNCTION("""COMPUTED_VALUE"""),"https://feed.businesswire.com/rss/home/?rss=G1QFDERJXkJeGVpWXQ==")</f>
        <v>https://feed.businesswire.com/rss/home/?rss=G1QFDERJXkJeGVpWXQ==</v>
      </c>
      <c r="P109" s="24" t="str">
        <f ca="1">IFERROR(__xludf.DUMMYFUNCTION("""COMPUTED_VALUE"""),"https://feed.businesswire.com/rss/home/?rss=G1QFDERJXkJeGVpWXQ==")</f>
        <v>https://feed.businesswire.com/rss/home/?rss=G1QFDERJXkJeGVpWXQ==</v>
      </c>
      <c r="Q109" s="21"/>
      <c r="R109" s="21"/>
    </row>
    <row r="110" spans="2:18" ht="12.75">
      <c r="B110" s="23" t="s">
        <v>815</v>
      </c>
      <c r="C110" s="21"/>
      <c r="D110" s="21"/>
      <c r="E110" s="21"/>
      <c r="F110" s="21"/>
      <c r="H110" s="21"/>
      <c r="I110" s="21"/>
      <c r="J110" s="21"/>
      <c r="K110" s="21"/>
      <c r="L110" s="22"/>
      <c r="M110" s="21"/>
      <c r="N110" s="23" t="s">
        <v>880</v>
      </c>
      <c r="O110" s="24" t="str">
        <f ca="1">IFERROR(__xludf.DUMMYFUNCTION("""COMPUTED_VALUE"""),"https://feed.businesswire.com/rss/home/?rss=G1QFDERJXkJeGVpWXA==")</f>
        <v>https://feed.businesswire.com/rss/home/?rss=G1QFDERJXkJeGVpWXA==</v>
      </c>
      <c r="P110" s="24" t="str">
        <f ca="1">IFERROR(__xludf.DUMMYFUNCTION("""COMPUTED_VALUE"""),"https://feed.businesswire.com/rss/home/?rss=G1QFDERJXkJeGVpWXA==")</f>
        <v>https://feed.businesswire.com/rss/home/?rss=G1QFDERJXkJeGVpWXA==</v>
      </c>
      <c r="Q110" s="21"/>
      <c r="R110" s="21"/>
    </row>
    <row r="111" spans="2:18" ht="12.75">
      <c r="B111" s="23" t="s">
        <v>817</v>
      </c>
      <c r="C111" s="21"/>
      <c r="D111" s="21"/>
      <c r="E111" s="21"/>
      <c r="F111" s="21"/>
      <c r="H111" s="21"/>
      <c r="I111" s="21"/>
      <c r="J111" s="21"/>
      <c r="K111" s="21"/>
      <c r="L111" s="22"/>
      <c r="M111" s="21"/>
      <c r="N111" s="23" t="s">
        <v>882</v>
      </c>
      <c r="O111" s="24" t="str">
        <f ca="1">IFERROR(__xludf.DUMMYFUNCTION("""COMPUTED_VALUE"""),"https://feed.businesswire.com/rss/home/?rss=G1QFDERJXkJeGVpWXg==")</f>
        <v>https://feed.businesswire.com/rss/home/?rss=G1QFDERJXkJeGVpWXg==</v>
      </c>
      <c r="P111" s="24" t="str">
        <f ca="1">IFERROR(__xludf.DUMMYFUNCTION("""COMPUTED_VALUE"""),"https://feed.businesswire.com/rss/home/?rss=G1QFDERJXkJeGVpWXg==")</f>
        <v>https://feed.businesswire.com/rss/home/?rss=G1QFDERJXkJeGVpWXg==</v>
      </c>
      <c r="Q111" s="21"/>
      <c r="R111" s="21"/>
    </row>
    <row r="112" spans="2:18" ht="12.75">
      <c r="B112" s="23" t="s">
        <v>818</v>
      </c>
      <c r="C112" s="21"/>
      <c r="D112" s="21"/>
      <c r="E112" s="21"/>
      <c r="F112" s="21"/>
      <c r="H112" s="21"/>
      <c r="I112" s="21"/>
      <c r="J112" s="21"/>
      <c r="K112" s="21"/>
      <c r="L112" s="22"/>
      <c r="M112" s="21"/>
      <c r="N112" s="23" t="s">
        <v>884</v>
      </c>
      <c r="O112" s="24" t="str">
        <f ca="1">IFERROR(__xludf.DUMMYFUNCTION("""COMPUTED_VALUE"""),"https://feed.businesswire.com/rss/home/?rss=G1QFDERJXkJeGVpWWQ==")</f>
        <v>https://feed.businesswire.com/rss/home/?rss=G1QFDERJXkJeGVpWWQ==</v>
      </c>
      <c r="P112" s="24" t="str">
        <f ca="1">IFERROR(__xludf.DUMMYFUNCTION("""COMPUTED_VALUE"""),"https://feed.businesswire.com/rss/home/?rss=G1QFDERJXkJeGVpWWQ==")</f>
        <v>https://feed.businesswire.com/rss/home/?rss=G1QFDERJXkJeGVpWWQ==</v>
      </c>
      <c r="Q112" s="21"/>
      <c r="R112" s="21"/>
    </row>
    <row r="113" spans="2:18" ht="12.75">
      <c r="B113" s="23" t="s">
        <v>821</v>
      </c>
      <c r="C113" s="21"/>
      <c r="D113" s="21"/>
      <c r="E113" s="21"/>
      <c r="F113" s="21"/>
      <c r="H113" s="21"/>
      <c r="I113" s="21"/>
      <c r="J113" s="21"/>
      <c r="K113" s="21"/>
      <c r="L113" s="22"/>
      <c r="M113" s="21"/>
      <c r="N113" s="23" t="s">
        <v>886</v>
      </c>
      <c r="O113" s="24" t="str">
        <f ca="1">IFERROR(__xludf.DUMMYFUNCTION("""COMPUTED_VALUE"""),"https://feed.businesswire.com/rss/home/?rss=G1QFDERJXkJeEFpQXQ==")</f>
        <v>https://feed.businesswire.com/rss/home/?rss=G1QFDERJXkJeEFpQXQ==</v>
      </c>
      <c r="P113" s="24" t="str">
        <f ca="1">IFERROR(__xludf.DUMMYFUNCTION("""COMPUTED_VALUE"""),"https://feed.businesswire.com/rss/home/?rss=G1QFDERJXkJeEFpQXQ==")</f>
        <v>https://feed.businesswire.com/rss/home/?rss=G1QFDERJXkJeEFpQXQ==</v>
      </c>
      <c r="Q113" s="21"/>
      <c r="R113" s="21"/>
    </row>
    <row r="114" spans="2:18" ht="12.75">
      <c r="B114" s="23" t="s">
        <v>823</v>
      </c>
      <c r="C114" s="21"/>
      <c r="D114" s="21"/>
      <c r="E114" s="21"/>
      <c r="F114" s="21"/>
      <c r="H114" s="21"/>
      <c r="I114" s="21"/>
      <c r="J114" s="21"/>
      <c r="K114" s="21"/>
      <c r="L114" s="22"/>
      <c r="M114" s="21"/>
      <c r="N114" s="23" t="s">
        <v>888</v>
      </c>
      <c r="O114" s="24" t="str">
        <f ca="1">IFERROR(__xludf.DUMMYFUNCTION("""COMPUTED_VALUE"""),"https://feed.businesswire.com/rss/home/?rss=G1QFDERJXkJeGVpWWA==")</f>
        <v>https://feed.businesswire.com/rss/home/?rss=G1QFDERJXkJeGVpWWA==</v>
      </c>
      <c r="P114" s="24" t="str">
        <f ca="1">IFERROR(__xludf.DUMMYFUNCTION("""COMPUTED_VALUE"""),"https://feed.businesswire.com/rss/home/?rss=G1QFDERJXkJeGVpWWA==")</f>
        <v>https://feed.businesswire.com/rss/home/?rss=G1QFDERJXkJeGVpWWA==</v>
      </c>
      <c r="Q114" s="21"/>
      <c r="R114" s="21"/>
    </row>
    <row r="115" spans="2:18" ht="12.75">
      <c r="B115" s="23" t="s">
        <v>824</v>
      </c>
      <c r="C115" s="21"/>
      <c r="D115" s="21"/>
      <c r="E115" s="21"/>
      <c r="F115" s="21"/>
      <c r="H115" s="21"/>
      <c r="I115" s="21"/>
      <c r="J115" s="21"/>
      <c r="K115" s="21"/>
      <c r="L115" s="22"/>
      <c r="M115" s="21"/>
      <c r="N115" s="23" t="s">
        <v>890</v>
      </c>
      <c r="O115" s="24" t="str">
        <f ca="1">IFERROR(__xludf.DUMMYFUNCTION("""COMPUTED_VALUE"""),"https://feed.businesswire.com/rss/home/?rss=G1QFDERJXkJeGVpWWw==")</f>
        <v>https://feed.businesswire.com/rss/home/?rss=G1QFDERJXkJeGVpWWw==</v>
      </c>
      <c r="P115" s="24" t="str">
        <f ca="1">IFERROR(__xludf.DUMMYFUNCTION("""COMPUTED_VALUE"""),"https://feed.businesswire.com/rss/home/?rss=G1QFDERJXkJeGVpWWw==")</f>
        <v>https://feed.businesswire.com/rss/home/?rss=G1QFDERJXkJeGVpWWw==</v>
      </c>
      <c r="Q115" s="21"/>
      <c r="R115" s="21"/>
    </row>
    <row r="116" spans="2:18" ht="12.75">
      <c r="B116" s="23" t="s">
        <v>833</v>
      </c>
      <c r="C116" s="21"/>
      <c r="D116" s="21"/>
      <c r="E116" s="21"/>
      <c r="F116" s="21"/>
      <c r="H116" s="21"/>
      <c r="I116" s="21"/>
      <c r="J116" s="21"/>
      <c r="K116" s="21"/>
      <c r="L116" s="22"/>
      <c r="M116" s="21"/>
      <c r="N116" s="23" t="s">
        <v>891</v>
      </c>
      <c r="O116" s="24" t="str">
        <f ca="1">IFERROR(__xludf.DUMMYFUNCTION("""COMPUTED_VALUE"""),"https://feed.businesswire.com/rss/home/?rss=G1QFDERJXkJeGVpWWg==")</f>
        <v>https://feed.businesswire.com/rss/home/?rss=G1QFDERJXkJeGVpWWg==</v>
      </c>
      <c r="P116" s="24" t="str">
        <f ca="1">IFERROR(__xludf.DUMMYFUNCTION("""COMPUTED_VALUE"""),"https://feed.businesswire.com/rss/home/?rss=G1QFDERJXkJeGVpWWg==")</f>
        <v>https://feed.businesswire.com/rss/home/?rss=G1QFDERJXkJeGVpWWg==</v>
      </c>
      <c r="Q116" s="21"/>
      <c r="R116" s="21"/>
    </row>
    <row r="117" spans="2:18" ht="12.75">
      <c r="B117" s="23" t="s">
        <v>835</v>
      </c>
      <c r="C117" s="21"/>
      <c r="D117" s="21"/>
      <c r="E117" s="21"/>
      <c r="F117" s="21"/>
      <c r="H117" s="21"/>
      <c r="I117" s="21"/>
      <c r="J117" s="21"/>
      <c r="K117" s="21"/>
      <c r="L117" s="22"/>
      <c r="M117" s="21"/>
      <c r="N117" s="23" t="s">
        <v>892</v>
      </c>
      <c r="O117" s="24" t="str">
        <f ca="1">IFERROR(__xludf.DUMMYFUNCTION("""COMPUTED_VALUE"""),"https://feed.businesswire.com/rss/home/?rss=G1QFDERJXkJeGVpWVQ==")</f>
        <v>https://feed.businesswire.com/rss/home/?rss=G1QFDERJXkJeGVpWVQ==</v>
      </c>
      <c r="P117" s="24" t="str">
        <f ca="1">IFERROR(__xludf.DUMMYFUNCTION("""COMPUTED_VALUE"""),"https://feed.businesswire.com/rss/home/?rss=G1QFDERJXkJeGVpWVQ==")</f>
        <v>https://feed.businesswire.com/rss/home/?rss=G1QFDERJXkJeGVpWVQ==</v>
      </c>
      <c r="Q117" s="21"/>
      <c r="R117" s="21"/>
    </row>
    <row r="118" spans="2:18" ht="12.75">
      <c r="B118" s="23" t="s">
        <v>1224</v>
      </c>
      <c r="C118" s="21"/>
      <c r="D118" s="21"/>
      <c r="E118" s="21"/>
      <c r="F118" s="21"/>
      <c r="H118" s="21"/>
      <c r="I118" s="21"/>
      <c r="J118" s="21"/>
      <c r="K118" s="21"/>
      <c r="L118" s="22"/>
      <c r="M118" s="21"/>
      <c r="N118" s="23" t="s">
        <v>894</v>
      </c>
      <c r="O118" s="24" t="str">
        <f ca="1">IFERROR(__xludf.DUMMYFUNCTION("""COMPUTED_VALUE"""),"https://feed.businesswire.com/rss/home/?rss=G1QFDERJXkJeGVpWVA==")</f>
        <v>https://feed.businesswire.com/rss/home/?rss=G1QFDERJXkJeGVpWVA==</v>
      </c>
      <c r="P118" s="24" t="str">
        <f ca="1">IFERROR(__xludf.DUMMYFUNCTION("""COMPUTED_VALUE"""),"https://feed.businesswire.com/rss/home/?rss=G1QFDERJXkJeGVpWVA==")</f>
        <v>https://feed.businesswire.com/rss/home/?rss=G1QFDERJXkJeGVpWVA==</v>
      </c>
      <c r="Q118" s="21"/>
      <c r="R118" s="21"/>
    </row>
    <row r="119" spans="2:18" ht="12.75">
      <c r="B119" s="23" t="s">
        <v>1404</v>
      </c>
      <c r="C119" s="21"/>
      <c r="D119" s="21"/>
      <c r="E119" s="21"/>
      <c r="F119" s="21"/>
      <c r="H119" s="21"/>
      <c r="I119" s="21"/>
      <c r="J119" s="21"/>
      <c r="K119" s="21"/>
      <c r="L119" s="22"/>
      <c r="M119" s="21"/>
      <c r="N119" s="23" t="s">
        <v>897</v>
      </c>
      <c r="O119" s="24" t="str">
        <f ca="1">IFERROR(__xludf.DUMMYFUNCTION("""COMPUTED_VALUE"""),"https://feed.businesswire.com/rss/home/?rss=G1QFDERJXkJeGVpZXQ==")</f>
        <v>https://feed.businesswire.com/rss/home/?rss=G1QFDERJXkJeGVpZXQ==</v>
      </c>
      <c r="P119" s="24" t="str">
        <f ca="1">IFERROR(__xludf.DUMMYFUNCTION("""COMPUTED_VALUE"""),"https://feed.businesswire.com/rss/home/?rss=G1QFDERJXkJeGVpZXQ==")</f>
        <v>https://feed.businesswire.com/rss/home/?rss=G1QFDERJXkJeGVpZXQ==</v>
      </c>
      <c r="Q119" s="21"/>
      <c r="R119" s="21"/>
    </row>
    <row r="120" spans="2:18" ht="12.75">
      <c r="B120" s="23" t="s">
        <v>1406</v>
      </c>
      <c r="C120" s="21"/>
      <c r="D120" s="21"/>
      <c r="E120" s="21"/>
      <c r="F120" s="21"/>
      <c r="H120" s="21"/>
      <c r="I120" s="21"/>
      <c r="J120" s="21"/>
      <c r="K120" s="21"/>
      <c r="L120" s="22"/>
      <c r="M120" s="21"/>
      <c r="N120" s="23" t="s">
        <v>899</v>
      </c>
      <c r="O120" s="24" t="str">
        <f ca="1">IFERROR(__xludf.DUMMYFUNCTION("""COMPUTED_VALUE"""),"https://feed.businesswire.com/rss/home/?rss=G1QFDERJXkJeGVtSXw==")</f>
        <v>https://feed.businesswire.com/rss/home/?rss=G1QFDERJXkJeGVtSXw==</v>
      </c>
      <c r="P120" s="24" t="str">
        <f ca="1">IFERROR(__xludf.DUMMYFUNCTION("""COMPUTED_VALUE"""),"https://feed.businesswire.com/rss/home/?rss=G1QFDERJXkJeGVtSXw==")</f>
        <v>https://feed.businesswire.com/rss/home/?rss=G1QFDERJXkJeGVtSXw==</v>
      </c>
      <c r="Q120" s="21"/>
      <c r="R120" s="21"/>
    </row>
    <row r="121" spans="2:18" ht="12.75">
      <c r="B121" s="23" t="s">
        <v>1408</v>
      </c>
      <c r="C121" s="21"/>
      <c r="D121" s="21"/>
      <c r="E121" s="21"/>
      <c r="F121" s="21"/>
      <c r="H121" s="21"/>
      <c r="I121" s="21"/>
      <c r="J121" s="21"/>
      <c r="K121" s="21"/>
      <c r="L121" s="22"/>
      <c r="M121" s="21"/>
      <c r="N121" s="23" t="s">
        <v>901</v>
      </c>
      <c r="O121" s="24" t="str">
        <f ca="1">IFERROR(__xludf.DUMMYFUNCTION("""COMPUTED_VALUE"""),"https://feed.businesswire.com/rss/home/?rss=G1QFDERJXkJeGVtSXg==")</f>
        <v>https://feed.businesswire.com/rss/home/?rss=G1QFDERJXkJeGVtSXg==</v>
      </c>
      <c r="P121" s="24" t="str">
        <f ca="1">IFERROR(__xludf.DUMMYFUNCTION("""COMPUTED_VALUE"""),"https://feed.businesswire.com/rss/home/?rss=G1QFDERJXkJeGVtSXg==")</f>
        <v>https://feed.businesswire.com/rss/home/?rss=G1QFDERJXkJeGVtSXg==</v>
      </c>
      <c r="Q121" s="21"/>
      <c r="R121" s="21"/>
    </row>
    <row r="122" spans="2:18" ht="12.75">
      <c r="B122" s="23" t="s">
        <v>1410</v>
      </c>
      <c r="C122" s="21"/>
      <c r="D122" s="21"/>
      <c r="E122" s="21"/>
      <c r="F122" s="21"/>
      <c r="H122" s="21"/>
      <c r="I122" s="21"/>
      <c r="J122" s="21"/>
      <c r="K122" s="21"/>
      <c r="L122" s="22"/>
      <c r="M122" s="21"/>
      <c r="N122" s="23" t="s">
        <v>903</v>
      </c>
      <c r="O122" s="24" t="str">
        <f ca="1">IFERROR(__xludf.DUMMYFUNCTION("""COMPUTED_VALUE"""),"https://feed.businesswire.com/rss/home/?rss=G1QFDERJXkJeGVtSWQ==")</f>
        <v>https://feed.businesswire.com/rss/home/?rss=G1QFDERJXkJeGVtSWQ==</v>
      </c>
      <c r="P122" s="24" t="str">
        <f ca="1">IFERROR(__xludf.DUMMYFUNCTION("""COMPUTED_VALUE"""),"https://feed.businesswire.com/rss/home/?rss=G1QFDERJXkJeGVtSWQ==")</f>
        <v>https://feed.businesswire.com/rss/home/?rss=G1QFDERJXkJeGVtSWQ==</v>
      </c>
      <c r="Q122" s="21"/>
      <c r="R122" s="21"/>
    </row>
    <row r="123" spans="2:18" ht="12.75">
      <c r="B123" s="23" t="s">
        <v>1413</v>
      </c>
      <c r="C123" s="21"/>
      <c r="D123" s="21"/>
      <c r="E123" s="21"/>
      <c r="F123" s="21"/>
      <c r="H123" s="21"/>
      <c r="I123" s="21"/>
      <c r="J123" s="21"/>
      <c r="K123" s="21"/>
      <c r="L123" s="22"/>
      <c r="M123" s="21"/>
      <c r="N123" s="23" t="s">
        <v>905</v>
      </c>
      <c r="O123" s="24" t="str">
        <f ca="1">IFERROR(__xludf.DUMMYFUNCTION("""COMPUTED_VALUE"""),"https://feed.businesswire.com/rss/home/?rss=G1QFDERJXkJeGVtSWA==")</f>
        <v>https://feed.businesswire.com/rss/home/?rss=G1QFDERJXkJeGVtSWA==</v>
      </c>
      <c r="P123" s="24" t="str">
        <f ca="1">IFERROR(__xludf.DUMMYFUNCTION("""COMPUTED_VALUE"""),"https://feed.businesswire.com/rss/home/?rss=G1QFDERJXkJeGVtSWA==")</f>
        <v>https://feed.businesswire.com/rss/home/?rss=G1QFDERJXkJeGVtSWA==</v>
      </c>
      <c r="Q123" s="21"/>
      <c r="R123" s="21"/>
    </row>
    <row r="124" spans="2:18" ht="12.75">
      <c r="B124" s="23" t="s">
        <v>1415</v>
      </c>
      <c r="C124" s="21"/>
      <c r="D124" s="21"/>
      <c r="E124" s="21"/>
      <c r="F124" s="21"/>
      <c r="H124" s="21"/>
      <c r="I124" s="21"/>
      <c r="J124" s="21"/>
      <c r="K124" s="21"/>
      <c r="L124" s="22"/>
      <c r="M124" s="21"/>
      <c r="N124" s="23" t="s">
        <v>907</v>
      </c>
      <c r="O124" s="24" t="str">
        <f ca="1">IFERROR(__xludf.DUMMYFUNCTION("""COMPUTED_VALUE"""),"https://feed.businesswire.com/rss/home/?rss=G1QFDERJXkJeGVtSWw==")</f>
        <v>https://feed.businesswire.com/rss/home/?rss=G1QFDERJXkJeGVtSWw==</v>
      </c>
      <c r="P124" s="24" t="str">
        <f ca="1">IFERROR(__xludf.DUMMYFUNCTION("""COMPUTED_VALUE"""),"https://feed.businesswire.com/rss/home/?rss=G1QFDERJXkJeGVtSWw==")</f>
        <v>https://feed.businesswire.com/rss/home/?rss=G1QFDERJXkJeGVtSWw==</v>
      </c>
      <c r="Q124" s="21"/>
      <c r="R124" s="21"/>
    </row>
    <row r="125" spans="2:18" ht="12.75">
      <c r="B125" s="23" t="s">
        <v>1418</v>
      </c>
      <c r="C125" s="21"/>
      <c r="D125" s="21"/>
      <c r="E125" s="21"/>
      <c r="F125" s="21"/>
      <c r="H125" s="21"/>
      <c r="I125" s="21"/>
      <c r="J125" s="21"/>
      <c r="K125" s="21"/>
      <c r="L125" s="22"/>
      <c r="M125" s="21"/>
      <c r="N125" s="23" t="s">
        <v>908</v>
      </c>
      <c r="O125" s="24" t="str">
        <f ca="1">IFERROR(__xludf.DUMMYFUNCTION("""COMPUTED_VALUE"""),"https://feed.businesswire.com/rss/home/?rss=G1QFDERJXkJeGVtSWg==")</f>
        <v>https://feed.businesswire.com/rss/home/?rss=G1QFDERJXkJeGVtSWg==</v>
      </c>
      <c r="P125" s="24" t="str">
        <f ca="1">IFERROR(__xludf.DUMMYFUNCTION("""COMPUTED_VALUE"""),"https://feed.businesswire.com/rss/home/?rss=G1QFDERJXkJeGVtSWg==")</f>
        <v>https://feed.businesswire.com/rss/home/?rss=G1QFDERJXkJeGVtSWg==</v>
      </c>
      <c r="Q125" s="21"/>
      <c r="R125" s="21"/>
    </row>
    <row r="126" spans="2:18" ht="12.75">
      <c r="B126" s="23" t="s">
        <v>1420</v>
      </c>
      <c r="C126" s="21"/>
      <c r="D126" s="21"/>
      <c r="E126" s="21"/>
      <c r="F126" s="21"/>
      <c r="H126" s="21"/>
      <c r="I126" s="21"/>
      <c r="J126" s="21"/>
      <c r="K126" s="21"/>
      <c r="L126" s="22"/>
      <c r="M126" s="21"/>
      <c r="N126" s="23" t="s">
        <v>910</v>
      </c>
      <c r="O126" s="24" t="str">
        <f ca="1">IFERROR(__xludf.DUMMYFUNCTION("""COMPUTED_VALUE"""),"https://feed.businesswire.com/rss/home/?rss=G1QFDERJXkJeGVtSVQ==")</f>
        <v>https://feed.businesswire.com/rss/home/?rss=G1QFDERJXkJeGVtSVQ==</v>
      </c>
      <c r="P126" s="24" t="str">
        <f ca="1">IFERROR(__xludf.DUMMYFUNCTION("""COMPUTED_VALUE"""),"https://feed.businesswire.com/rss/home/?rss=G1QFDERJXkJeGVtSVQ==")</f>
        <v>https://feed.businesswire.com/rss/home/?rss=G1QFDERJXkJeGVtSVQ==</v>
      </c>
      <c r="Q126" s="21"/>
      <c r="R126" s="21"/>
    </row>
    <row r="127" spans="2:18" ht="12.75">
      <c r="B127" s="23" t="s">
        <v>1422</v>
      </c>
      <c r="C127" s="21"/>
      <c r="D127" s="21"/>
      <c r="E127" s="21"/>
      <c r="F127" s="21"/>
      <c r="H127" s="21"/>
      <c r="I127" s="21"/>
      <c r="J127" s="21"/>
      <c r="K127" s="21"/>
      <c r="L127" s="22"/>
      <c r="M127" s="21"/>
      <c r="N127" s="23" t="s">
        <v>911</v>
      </c>
      <c r="O127" s="24" t="str">
        <f ca="1">IFERROR(__xludf.DUMMYFUNCTION("""COMPUTED_VALUE"""),"https://feed.businesswire.com/rss/home/?rss=G1QFDERJXkJeGVtSVA==")</f>
        <v>https://feed.businesswire.com/rss/home/?rss=G1QFDERJXkJeGVtSVA==</v>
      </c>
      <c r="P127" s="24" t="str">
        <f ca="1">IFERROR(__xludf.DUMMYFUNCTION("""COMPUTED_VALUE"""),"https://feed.businesswire.com/rss/home/?rss=G1QFDERJXkJeGVtSVA==")</f>
        <v>https://feed.businesswire.com/rss/home/?rss=G1QFDERJXkJeGVtSVA==</v>
      </c>
      <c r="Q127" s="21"/>
      <c r="R127" s="21"/>
    </row>
    <row r="128" spans="2:18" ht="12.75">
      <c r="B128" s="23" t="s">
        <v>1424</v>
      </c>
      <c r="C128" s="21"/>
      <c r="D128" s="21"/>
      <c r="E128" s="21"/>
      <c r="F128" s="21"/>
      <c r="H128" s="21"/>
      <c r="I128" s="21"/>
      <c r="J128" s="21"/>
      <c r="K128" s="21"/>
      <c r="L128" s="22"/>
      <c r="M128" s="21"/>
      <c r="N128" s="23" t="s">
        <v>914</v>
      </c>
      <c r="O128" s="24" t="str">
        <f ca="1">IFERROR(__xludf.DUMMYFUNCTION("""COMPUTED_VALUE"""),"https://feed.businesswire.com/rss/home/?rss=G1QFDERJXkJeFFlUXw==")</f>
        <v>https://feed.businesswire.com/rss/home/?rss=G1QFDERJXkJeFFlUXw==</v>
      </c>
      <c r="P128" s="24" t="str">
        <f ca="1">IFERROR(__xludf.DUMMYFUNCTION("""COMPUTED_VALUE"""),"https://feed.businesswire.com/rss/home/?rss=G1QFDERJXkJeFFlUXw==")</f>
        <v>https://feed.businesswire.com/rss/home/?rss=G1QFDERJXkJeFFlUXw==</v>
      </c>
      <c r="Q128" s="21"/>
      <c r="R128" s="21"/>
    </row>
    <row r="129" spans="2:18" ht="12.75">
      <c r="B129" s="23" t="s">
        <v>1426</v>
      </c>
      <c r="C129" s="21"/>
      <c r="D129" s="21"/>
      <c r="E129" s="21"/>
      <c r="F129" s="21"/>
      <c r="H129" s="21"/>
      <c r="I129" s="21"/>
      <c r="J129" s="21"/>
      <c r="K129" s="21"/>
      <c r="L129" s="22"/>
      <c r="M129" s="21"/>
      <c r="N129" s="23" t="s">
        <v>915</v>
      </c>
      <c r="O129" s="24" t="str">
        <f ca="1">IFERROR(__xludf.DUMMYFUNCTION("""COMPUTED_VALUE"""),"https://feed.businesswire.com/rss/home/?rss=G1QFDERJXkJeGVpZWQ==")</f>
        <v>https://feed.businesswire.com/rss/home/?rss=G1QFDERJXkJeGVpZWQ==</v>
      </c>
      <c r="P129" s="24" t="str">
        <f ca="1">IFERROR(__xludf.DUMMYFUNCTION("""COMPUTED_VALUE"""),"https://feed.businesswire.com/rss/home/?rss=G1QFDERJXkJeGVpZWQ==")</f>
        <v>https://feed.businesswire.com/rss/home/?rss=G1QFDERJXkJeGVpZWQ==</v>
      </c>
      <c r="Q129" s="21"/>
      <c r="R129" s="21"/>
    </row>
    <row r="130" spans="2:18" ht="12.75">
      <c r="B130" s="23" t="s">
        <v>1428</v>
      </c>
      <c r="C130" s="21"/>
      <c r="D130" s="21"/>
      <c r="E130" s="21"/>
      <c r="F130" s="21"/>
      <c r="H130" s="21"/>
      <c r="I130" s="21"/>
      <c r="J130" s="21"/>
      <c r="K130" s="21"/>
      <c r="L130" s="22"/>
      <c r="M130" s="21"/>
      <c r="N130" s="23" t="s">
        <v>917</v>
      </c>
      <c r="O130" s="24" t="str">
        <f ca="1">IFERROR(__xludf.DUMMYFUNCTION("""COMPUTED_VALUE"""),"https://feed.businesswire.com/rss/home/?rss=G1QFDERJXkJeGVtVXQ==")</f>
        <v>https://feed.businesswire.com/rss/home/?rss=G1QFDERJXkJeGVtVXQ==</v>
      </c>
      <c r="P130" s="24" t="str">
        <f ca="1">IFERROR(__xludf.DUMMYFUNCTION("""COMPUTED_VALUE"""),"https://feed.businesswire.com/rss/home/?rss=G1QFDERJXkJeGVtVXQ==")</f>
        <v>https://feed.businesswire.com/rss/home/?rss=G1QFDERJXkJeGVtVXQ==</v>
      </c>
      <c r="Q130" s="21"/>
      <c r="R130" s="21"/>
    </row>
    <row r="131" spans="2:18" ht="12.75">
      <c r="B131" s="23" t="s">
        <v>1430</v>
      </c>
      <c r="C131" s="21"/>
      <c r="D131" s="21"/>
      <c r="E131" s="21"/>
      <c r="F131" s="21"/>
      <c r="H131" s="21"/>
      <c r="I131" s="21"/>
      <c r="J131" s="21"/>
      <c r="K131" s="21"/>
      <c r="L131" s="22"/>
      <c r="M131" s="21"/>
      <c r="N131" s="23" t="s">
        <v>919</v>
      </c>
      <c r="O131" s="24" t="str">
        <f ca="1">IFERROR(__xludf.DUMMYFUNCTION("""COMPUTED_VALUE"""),"https://feed.businesswire.com/rss/home/?rss=G1QFDERJXkJeEFpQXA==")</f>
        <v>https://feed.businesswire.com/rss/home/?rss=G1QFDERJXkJeEFpQXA==</v>
      </c>
      <c r="P131" s="24" t="str">
        <f ca="1">IFERROR(__xludf.DUMMYFUNCTION("""COMPUTED_VALUE"""),"https://feed.businesswire.com/rss/home/?rss=G1QFDERJXkJeEFpQXA==")</f>
        <v>https://feed.businesswire.com/rss/home/?rss=G1QFDERJXkJeEFpQXA==</v>
      </c>
      <c r="Q131" s="21"/>
      <c r="R131" s="21"/>
    </row>
    <row r="132" spans="2:18" ht="12.75">
      <c r="B132" s="23" t="s">
        <v>1432</v>
      </c>
      <c r="C132" s="21"/>
      <c r="D132" s="21"/>
      <c r="E132" s="21"/>
      <c r="F132" s="21"/>
      <c r="H132" s="21"/>
      <c r="I132" s="21"/>
      <c r="J132" s="21"/>
      <c r="K132" s="21"/>
      <c r="L132" s="22"/>
      <c r="M132" s="21"/>
      <c r="N132" s="23" t="s">
        <v>921</v>
      </c>
      <c r="O132" s="24" t="str">
        <f ca="1">IFERROR(__xludf.DUMMYFUNCTION("""COMPUTED_VALUE"""),"https://feed.businesswire.com/rss/home/?rss=G1QFDERJXkJeGVtVXA==")</f>
        <v>https://feed.businesswire.com/rss/home/?rss=G1QFDERJXkJeGVtVXA==</v>
      </c>
      <c r="P132" s="24" t="str">
        <f ca="1">IFERROR(__xludf.DUMMYFUNCTION("""COMPUTED_VALUE"""),"https://feed.businesswire.com/rss/home/?rss=G1QFDERJXkJeGVtVXA==")</f>
        <v>https://feed.businesswire.com/rss/home/?rss=G1QFDERJXkJeGVtVXA==</v>
      </c>
      <c r="Q132" s="21"/>
      <c r="R132" s="21"/>
    </row>
    <row r="133" spans="2:18" ht="12.75">
      <c r="B133" s="23" t="s">
        <v>1434</v>
      </c>
      <c r="C133" s="21"/>
      <c r="D133" s="21"/>
      <c r="E133" s="21"/>
      <c r="F133" s="21"/>
      <c r="H133" s="21"/>
      <c r="I133" s="21"/>
      <c r="J133" s="21"/>
      <c r="K133" s="21"/>
      <c r="L133" s="22"/>
      <c r="M133" s="21"/>
      <c r="N133" s="23" t="s">
        <v>923</v>
      </c>
      <c r="O133" s="24" t="str">
        <f ca="1">IFERROR(__xludf.DUMMYFUNCTION("""COMPUTED_VALUE"""),"https://feed.businesswire.com/rss/home/?rss=G1QFDERJXkJeGVtVXw==")</f>
        <v>https://feed.businesswire.com/rss/home/?rss=G1QFDERJXkJeGVtVXw==</v>
      </c>
      <c r="P133" s="24" t="str">
        <f ca="1">IFERROR(__xludf.DUMMYFUNCTION("""COMPUTED_VALUE"""),"https://feed.businesswire.com/rss/home/?rss=G1QFDERJXkJeGVtVXw==")</f>
        <v>https://feed.businesswire.com/rss/home/?rss=G1QFDERJXkJeGVtVXw==</v>
      </c>
      <c r="Q133" s="21"/>
      <c r="R133" s="21"/>
    </row>
    <row r="134" spans="2:18" ht="12.75">
      <c r="B134" s="23" t="s">
        <v>1435</v>
      </c>
      <c r="C134" s="21"/>
      <c r="D134" s="21"/>
      <c r="E134" s="21"/>
      <c r="F134" s="21"/>
      <c r="H134" s="21"/>
      <c r="I134" s="21"/>
      <c r="J134" s="21"/>
      <c r="K134" s="21"/>
      <c r="L134" s="22"/>
      <c r="M134" s="21"/>
      <c r="N134" s="23" t="s">
        <v>925</v>
      </c>
      <c r="O134" s="24" t="str">
        <f ca="1">IFERROR(__xludf.DUMMYFUNCTION("""COMPUTED_VALUE"""),"https://feed.businesswire.com/rss/home/?rss=G1QFDERJXkJeGVtVXg==")</f>
        <v>https://feed.businesswire.com/rss/home/?rss=G1QFDERJXkJeGVtVXg==</v>
      </c>
      <c r="P134" s="24" t="str">
        <f ca="1">IFERROR(__xludf.DUMMYFUNCTION("""COMPUTED_VALUE"""),"https://feed.businesswire.com/rss/home/?rss=G1QFDERJXkJeGVtVXg==")</f>
        <v>https://feed.businesswire.com/rss/home/?rss=G1QFDERJXkJeGVtVXg==</v>
      </c>
      <c r="Q134" s="21"/>
      <c r="R134" s="21"/>
    </row>
    <row r="135" spans="2:18" ht="12.75">
      <c r="B135" s="23" t="s">
        <v>1437</v>
      </c>
      <c r="C135" s="21"/>
      <c r="D135" s="21"/>
      <c r="E135" s="21"/>
      <c r="F135" s="21"/>
      <c r="H135" s="21"/>
      <c r="I135" s="21"/>
      <c r="J135" s="21"/>
      <c r="K135" s="21"/>
      <c r="L135" s="22"/>
      <c r="M135" s="21"/>
      <c r="N135" s="23" t="s">
        <v>926</v>
      </c>
      <c r="O135" s="24" t="str">
        <f ca="1">IFERROR(__xludf.DUMMYFUNCTION("""COMPUTED_VALUE"""),"https://feed.businesswire.com/rss/home/?rss=G1QFDERJXkJeGVtVWQ==")</f>
        <v>https://feed.businesswire.com/rss/home/?rss=G1QFDERJXkJeGVtVWQ==</v>
      </c>
      <c r="P135" s="24" t="str">
        <f ca="1">IFERROR(__xludf.DUMMYFUNCTION("""COMPUTED_VALUE"""),"https://feed.businesswire.com/rss/home/?rss=G1QFDERJXkJeGVtVWQ==")</f>
        <v>https://feed.businesswire.com/rss/home/?rss=G1QFDERJXkJeGVtVWQ==</v>
      </c>
      <c r="Q135" s="21"/>
      <c r="R135" s="21"/>
    </row>
    <row r="136" spans="2:18" ht="12.75">
      <c r="B136" s="23" t="s">
        <v>1440</v>
      </c>
      <c r="C136" s="21"/>
      <c r="D136" s="21"/>
      <c r="E136" s="21"/>
      <c r="F136" s="21"/>
      <c r="H136" s="21"/>
      <c r="I136" s="21"/>
      <c r="J136" s="21"/>
      <c r="K136" s="21"/>
      <c r="L136" s="22"/>
      <c r="M136" s="21"/>
      <c r="N136" s="23" t="s">
        <v>928</v>
      </c>
      <c r="O136" s="24" t="str">
        <f ca="1">IFERROR(__xludf.DUMMYFUNCTION("""COMPUTED_VALUE"""),"https://feed.businesswire.com/rss/home/?rss=G1QFDERJXkJeGVtVWA==")</f>
        <v>https://feed.businesswire.com/rss/home/?rss=G1QFDERJXkJeGVtVWA==</v>
      </c>
      <c r="P136" s="24" t="str">
        <f ca="1">IFERROR(__xludf.DUMMYFUNCTION("""COMPUTED_VALUE"""),"https://feed.businesswire.com/rss/home/?rss=G1QFDERJXkJeGVtVWA==")</f>
        <v>https://feed.businesswire.com/rss/home/?rss=G1QFDERJXkJeGVtVWA==</v>
      </c>
      <c r="Q136" s="21"/>
      <c r="R136" s="21"/>
    </row>
    <row r="137" spans="2:18" ht="12.75">
      <c r="B137" s="23" t="s">
        <v>1442</v>
      </c>
      <c r="C137" s="21"/>
      <c r="D137" s="21"/>
      <c r="E137" s="21"/>
      <c r="F137" s="21"/>
      <c r="H137" s="21"/>
      <c r="I137" s="21"/>
      <c r="J137" s="21"/>
      <c r="K137" s="21"/>
      <c r="L137" s="22"/>
      <c r="M137" s="21"/>
      <c r="N137" s="23" t="s">
        <v>931</v>
      </c>
      <c r="O137" s="24" t="str">
        <f ca="1">IFERROR(__xludf.DUMMYFUNCTION("""COMPUTED_VALUE"""),"https://feed.businesswire.com/rss/home/?rss=G1QFDERJXkJeEFpQXw==")</f>
        <v>https://feed.businesswire.com/rss/home/?rss=G1QFDERJXkJeEFpQXw==</v>
      </c>
      <c r="P137" s="24" t="str">
        <f ca="1">IFERROR(__xludf.DUMMYFUNCTION("""COMPUTED_VALUE"""),"https://feed.businesswire.com/rss/home/?rss=G1QFDERJXkJeEFpQXw==")</f>
        <v>https://feed.businesswire.com/rss/home/?rss=G1QFDERJXkJeEFpQXw==</v>
      </c>
      <c r="Q137" s="21"/>
      <c r="R137" s="21"/>
    </row>
    <row r="138" spans="2:18" ht="12.75">
      <c r="B138" s="23" t="s">
        <v>1444</v>
      </c>
      <c r="C138" s="21"/>
      <c r="D138" s="21"/>
      <c r="E138" s="21"/>
      <c r="F138" s="21"/>
      <c r="H138" s="21"/>
      <c r="I138" s="21"/>
      <c r="J138" s="21"/>
      <c r="K138" s="21"/>
      <c r="L138" s="22"/>
      <c r="M138" s="21"/>
      <c r="N138" s="23" t="s">
        <v>932</v>
      </c>
      <c r="O138" s="24" t="str">
        <f ca="1">IFERROR(__xludf.DUMMYFUNCTION("""COMPUTED_VALUE"""),"https://feed.businesswire.com/rss/home/?rss=G1QFDERJXkJeGFNSXQ==")</f>
        <v>https://feed.businesswire.com/rss/home/?rss=G1QFDERJXkJeGFNSXQ==</v>
      </c>
      <c r="P138" s="24" t="str">
        <f ca="1">IFERROR(__xludf.DUMMYFUNCTION("""COMPUTED_VALUE"""),"https://feed.businesswire.com/rss/home/?rss=G1QFDERJXkJeGFNSXQ==")</f>
        <v>https://feed.businesswire.com/rss/home/?rss=G1QFDERJXkJeGFNSXQ==</v>
      </c>
      <c r="Q138" s="21"/>
      <c r="R138" s="21"/>
    </row>
    <row r="139" spans="2:18" ht="12.75">
      <c r="B139" s="23" t="s">
        <v>1446</v>
      </c>
      <c r="C139" s="21"/>
      <c r="D139" s="21"/>
      <c r="E139" s="21"/>
      <c r="F139" s="21"/>
      <c r="H139" s="21"/>
      <c r="I139" s="21"/>
      <c r="J139" s="21"/>
      <c r="K139" s="21"/>
      <c r="L139" s="22"/>
      <c r="M139" s="21"/>
      <c r="N139" s="23" t="s">
        <v>933</v>
      </c>
      <c r="O139" s="24" t="str">
        <f ca="1">IFERROR(__xludf.DUMMYFUNCTION("""COMPUTED_VALUE"""),"https://feed.businesswire.com/rss/home/?rss=G1QFDERJXkJeGFNSWQ==")</f>
        <v>https://feed.businesswire.com/rss/home/?rss=G1QFDERJXkJeGFNSWQ==</v>
      </c>
      <c r="P139" s="24" t="str">
        <f ca="1">IFERROR(__xludf.DUMMYFUNCTION("""COMPUTED_VALUE"""),"https://feed.businesswire.com/rss/home/?rss=G1QFDERJXkJeGFNSWQ==")</f>
        <v>https://feed.businesswire.com/rss/home/?rss=G1QFDERJXkJeGFNSWQ==</v>
      </c>
      <c r="Q139" s="21"/>
      <c r="R139" s="21"/>
    </row>
    <row r="140" spans="2:18" ht="12.75">
      <c r="B140" s="23" t="s">
        <v>1448</v>
      </c>
      <c r="C140" s="21"/>
      <c r="D140" s="21"/>
      <c r="E140" s="21"/>
      <c r="F140" s="21"/>
      <c r="H140" s="21"/>
      <c r="I140" s="21"/>
      <c r="J140" s="21"/>
      <c r="K140" s="21"/>
      <c r="L140" s="22"/>
      <c r="M140" s="21"/>
      <c r="N140" s="23" t="s">
        <v>935</v>
      </c>
      <c r="O140" s="24" t="str">
        <f ca="1">IFERROR(__xludf.DUMMYFUNCTION("""COMPUTED_VALUE"""),"https://feed.businesswire.com/rss/home/?rss=G1QFDERJXkJeGFNSWg==")</f>
        <v>https://feed.businesswire.com/rss/home/?rss=G1QFDERJXkJeGFNSWg==</v>
      </c>
      <c r="P140" s="24" t="str">
        <f ca="1">IFERROR(__xludf.DUMMYFUNCTION("""COMPUTED_VALUE"""),"https://feed.businesswire.com/rss/home/?rss=G1QFDERJXkJeGFNSWg==")</f>
        <v>https://feed.businesswire.com/rss/home/?rss=G1QFDERJXkJeGFNSWg==</v>
      </c>
      <c r="Q140" s="21"/>
      <c r="R140" s="21"/>
    </row>
    <row r="141" spans="2:18" ht="12.75">
      <c r="B141" s="23" t="s">
        <v>1450</v>
      </c>
      <c r="C141" s="21"/>
      <c r="D141" s="21"/>
      <c r="E141" s="21"/>
      <c r="F141" s="21"/>
      <c r="H141" s="21"/>
      <c r="I141" s="21"/>
      <c r="J141" s="21"/>
      <c r="K141" s="21"/>
      <c r="L141" s="22"/>
      <c r="M141" s="21"/>
      <c r="N141" s="23" t="s">
        <v>937</v>
      </c>
      <c r="O141" s="24" t="str">
        <f ca="1">IFERROR(__xludf.DUMMYFUNCTION("""COMPUTED_VALUE"""),"https://feed.businesswire.com/rss/home/?rss=G1QFDERJXkJeGFNSVQ==")</f>
        <v>https://feed.businesswire.com/rss/home/?rss=G1QFDERJXkJeGFNSVQ==</v>
      </c>
      <c r="P141" s="24" t="str">
        <f ca="1">IFERROR(__xludf.DUMMYFUNCTION("""COMPUTED_VALUE"""),"https://feed.businesswire.com/rss/home/?rss=G1QFDERJXkJeGFNSVQ==")</f>
        <v>https://feed.businesswire.com/rss/home/?rss=G1QFDERJXkJeGFNSVQ==</v>
      </c>
      <c r="Q141" s="21"/>
      <c r="R141" s="21"/>
    </row>
    <row r="142" spans="2:18" ht="12.75">
      <c r="B142" s="23" t="s">
        <v>1452</v>
      </c>
      <c r="C142" s="21"/>
      <c r="D142" s="21"/>
      <c r="E142" s="21"/>
      <c r="F142" s="21"/>
      <c r="H142" s="21"/>
      <c r="I142" s="21"/>
      <c r="J142" s="21"/>
      <c r="K142" s="21"/>
      <c r="L142" s="22"/>
      <c r="M142" s="21"/>
      <c r="N142" s="23" t="s">
        <v>939</v>
      </c>
      <c r="O142" s="24" t="str">
        <f ca="1">IFERROR(__xludf.DUMMYFUNCTION("""COMPUTED_VALUE"""),"https://feed.businesswire.com/rss/home/?rss=G1QFDERJXkJeGFNVXQ==")</f>
        <v>https://feed.businesswire.com/rss/home/?rss=G1QFDERJXkJeGFNVXQ==</v>
      </c>
      <c r="P142" s="24" t="str">
        <f ca="1">IFERROR(__xludf.DUMMYFUNCTION("""COMPUTED_VALUE"""),"https://feed.businesswire.com/rss/home/?rss=G1QFDERJXkJeGFNVXQ==")</f>
        <v>https://feed.businesswire.com/rss/home/?rss=G1QFDERJXkJeGFNVXQ==</v>
      </c>
      <c r="Q142" s="21"/>
      <c r="R142" s="21"/>
    </row>
    <row r="143" spans="2:18" ht="12.75">
      <c r="B143" s="23" t="s">
        <v>1454</v>
      </c>
      <c r="C143" s="21"/>
      <c r="D143" s="21"/>
      <c r="E143" s="21"/>
      <c r="F143" s="21"/>
      <c r="H143" s="21"/>
      <c r="I143" s="21"/>
      <c r="J143" s="21"/>
      <c r="K143" s="21"/>
      <c r="L143" s="22"/>
      <c r="M143" s="21"/>
      <c r="N143" s="23" t="s">
        <v>941</v>
      </c>
      <c r="O143" s="24" t="str">
        <f ca="1">IFERROR(__xludf.DUMMYFUNCTION("""COMPUTED_VALUE"""),"https://feed.businesswire.com/rss/home/?rss=G1QFDERJXkJeEVlWWw==")</f>
        <v>https://feed.businesswire.com/rss/home/?rss=G1QFDERJXkJeEVlWWw==</v>
      </c>
      <c r="P143" s="24" t="str">
        <f ca="1">IFERROR(__xludf.DUMMYFUNCTION("""COMPUTED_VALUE"""),"https://feed.businesswire.com/rss/home/?rss=G1QFDERJXkJeEVlWWw==")</f>
        <v>https://feed.businesswire.com/rss/home/?rss=G1QFDERJXkJeEVlWWw==</v>
      </c>
      <c r="Q143" s="21"/>
      <c r="R143" s="21"/>
    </row>
    <row r="144" spans="2:18" ht="12.75">
      <c r="B144" s="23" t="s">
        <v>1456</v>
      </c>
      <c r="C144" s="21"/>
      <c r="D144" s="21"/>
      <c r="E144" s="21"/>
      <c r="F144" s="21"/>
      <c r="H144" s="21"/>
      <c r="I144" s="21"/>
      <c r="J144" s="21"/>
      <c r="K144" s="21"/>
      <c r="L144" s="22"/>
      <c r="M144" s="21"/>
      <c r="N144" s="23" t="s">
        <v>943</v>
      </c>
      <c r="O144" s="24" t="str">
        <f ca="1">IFERROR(__xludf.DUMMYFUNCTION("""COMPUTED_VALUE"""),"https://feed.businesswire.com/rss/home/?rss=G1QFDERJXkJeGFNVXg==")</f>
        <v>https://feed.businesswire.com/rss/home/?rss=G1QFDERJXkJeGFNVXg==</v>
      </c>
      <c r="P144" s="24" t="str">
        <f ca="1">IFERROR(__xludf.DUMMYFUNCTION("""COMPUTED_VALUE"""),"https://feed.businesswire.com/rss/home/?rss=G1QFDERJXkJeGFNVXg==")</f>
        <v>https://feed.businesswire.com/rss/home/?rss=G1QFDERJXkJeGFNVXg==</v>
      </c>
      <c r="Q144" s="21"/>
      <c r="R144" s="21"/>
    </row>
    <row r="145" spans="2:18" ht="12.75">
      <c r="B145" s="23" t="s">
        <v>1457</v>
      </c>
      <c r="C145" s="21"/>
      <c r="D145" s="21"/>
      <c r="E145" s="21"/>
      <c r="F145" s="21"/>
      <c r="H145" s="21"/>
      <c r="I145" s="21"/>
      <c r="J145" s="21"/>
      <c r="K145" s="21"/>
      <c r="L145" s="22"/>
      <c r="M145" s="21"/>
      <c r="N145" s="23" t="s">
        <v>944</v>
      </c>
      <c r="O145" s="24" t="str">
        <f ca="1">IFERROR(__xludf.DUMMYFUNCTION("""COMPUTED_VALUE"""),"https://feed.businesswire.com/rss/home/?rss=G1QFDERJXkJeGFNVWQ==")</f>
        <v>https://feed.businesswire.com/rss/home/?rss=G1QFDERJXkJeGFNVWQ==</v>
      </c>
      <c r="P145" s="24" t="str">
        <f ca="1">IFERROR(__xludf.DUMMYFUNCTION("""COMPUTED_VALUE"""),"https://feed.businesswire.com/rss/home/?rss=G1QFDERJXkJeGFNVWQ==")</f>
        <v>https://feed.businesswire.com/rss/home/?rss=G1QFDERJXkJeGFNVWQ==</v>
      </c>
      <c r="Q145" s="21"/>
      <c r="R145" s="21"/>
    </row>
    <row r="146" spans="2:18" ht="12.75">
      <c r="B146" s="23" t="s">
        <v>1459</v>
      </c>
      <c r="C146" s="21"/>
      <c r="D146" s="21"/>
      <c r="E146" s="21"/>
      <c r="F146" s="21"/>
      <c r="H146" s="21"/>
      <c r="I146" s="21"/>
      <c r="J146" s="21"/>
      <c r="K146" s="21"/>
      <c r="L146" s="22"/>
      <c r="M146" s="21"/>
      <c r="N146" s="23" t="s">
        <v>945</v>
      </c>
      <c r="O146" s="24" t="str">
        <f ca="1">IFERROR(__xludf.DUMMYFUNCTION("""COMPUTED_VALUE"""),"https://feed.businesswire.com/rss/home/?rss=G1QFDERJXkJeGFNVWA==")</f>
        <v>https://feed.businesswire.com/rss/home/?rss=G1QFDERJXkJeGFNVWA==</v>
      </c>
      <c r="P146" s="24" t="str">
        <f ca="1">IFERROR(__xludf.DUMMYFUNCTION("""COMPUTED_VALUE"""),"https://feed.businesswire.com/rss/home/?rss=G1QFDERJXkJeGFNVWA==")</f>
        <v>https://feed.businesswire.com/rss/home/?rss=G1QFDERJXkJeGFNVWA==</v>
      </c>
      <c r="Q146" s="21"/>
      <c r="R146" s="21"/>
    </row>
    <row r="147" spans="2:18" ht="12.75">
      <c r="B147" s="23" t="s">
        <v>1461</v>
      </c>
      <c r="C147" s="21"/>
      <c r="D147" s="21"/>
      <c r="E147" s="21"/>
      <c r="F147" s="21"/>
      <c r="H147" s="21"/>
      <c r="I147" s="21"/>
      <c r="J147" s="21"/>
      <c r="K147" s="21"/>
      <c r="L147" s="22"/>
      <c r="M147" s="21"/>
      <c r="N147" s="23" t="s">
        <v>948</v>
      </c>
      <c r="O147" s="24" t="str">
        <f ca="1">IFERROR(__xludf.DUMMYFUNCTION("""COMPUTED_VALUE"""),"https://feed.businesswire.com/rss/home/?rss=G1QFDERJXkJeGFNVWg==")</f>
        <v>https://feed.businesswire.com/rss/home/?rss=G1QFDERJXkJeGFNVWg==</v>
      </c>
      <c r="P147" s="24" t="str">
        <f ca="1">IFERROR(__xludf.DUMMYFUNCTION("""COMPUTED_VALUE"""),"https://feed.businesswire.com/rss/home/?rss=G1QFDERJXkJeGFNVWg==")</f>
        <v>https://feed.businesswire.com/rss/home/?rss=G1QFDERJXkJeGFNVWg==</v>
      </c>
      <c r="Q147" s="21"/>
      <c r="R147" s="21"/>
    </row>
    <row r="148" spans="2:18" ht="12.75">
      <c r="B148" s="23" t="s">
        <v>1463</v>
      </c>
      <c r="C148" s="21"/>
      <c r="D148" s="21"/>
      <c r="E148" s="21"/>
      <c r="F148" s="21"/>
      <c r="H148" s="21"/>
      <c r="I148" s="21"/>
      <c r="J148" s="21"/>
      <c r="K148" s="21"/>
      <c r="L148" s="22"/>
      <c r="M148" s="21"/>
      <c r="N148" s="23" t="s">
        <v>950</v>
      </c>
      <c r="O148" s="24" t="str">
        <f ca="1">IFERROR(__xludf.DUMMYFUNCTION("""COMPUTED_VALUE"""),"https://feed.businesswire.com/rss/home/?rss=G1QFDERJXkJeGFNVWw==")</f>
        <v>https://feed.businesswire.com/rss/home/?rss=G1QFDERJXkJeGFNVWw==</v>
      </c>
      <c r="P148" s="24" t="str">
        <f ca="1">IFERROR(__xludf.DUMMYFUNCTION("""COMPUTED_VALUE"""),"https://feed.businesswire.com/rss/home/?rss=G1QFDERJXkJeGFNVWw==")</f>
        <v>https://feed.businesswire.com/rss/home/?rss=G1QFDERJXkJeGFNVWw==</v>
      </c>
      <c r="Q148" s="21"/>
      <c r="R148" s="21"/>
    </row>
    <row r="149" spans="2:18" ht="12.75">
      <c r="B149" s="9" t="s">
        <v>1874</v>
      </c>
      <c r="C149" s="21"/>
      <c r="D149" s="21"/>
      <c r="E149" s="21"/>
      <c r="F149" s="21"/>
      <c r="H149" s="21"/>
      <c r="I149" s="21"/>
      <c r="J149" s="21"/>
      <c r="K149" s="21"/>
      <c r="L149" s="22"/>
      <c r="M149" s="21"/>
      <c r="N149" s="23" t="s">
        <v>952</v>
      </c>
      <c r="O149" s="24" t="str">
        <f ca="1">IFERROR(__xludf.DUMMYFUNCTION("""COMPUTED_VALUE"""),"https://feed.businesswire.com/rss/home/?rss=G1QFDERJXkJeGFNVVQ==")</f>
        <v>https://feed.businesswire.com/rss/home/?rss=G1QFDERJXkJeGFNVVQ==</v>
      </c>
      <c r="P149" s="24" t="str">
        <f ca="1">IFERROR(__xludf.DUMMYFUNCTION("""COMPUTED_VALUE"""),"https://feed.businesswire.com/rss/home/?rss=G1QFDERJXkJeGFNVVQ==")</f>
        <v>https://feed.businesswire.com/rss/home/?rss=G1QFDERJXkJeGFNVVQ==</v>
      </c>
      <c r="Q149" s="21"/>
      <c r="R149" s="21"/>
    </row>
    <row r="150" spans="2:18" ht="12.75">
      <c r="B150" s="9" t="s">
        <v>841</v>
      </c>
      <c r="C150" s="21"/>
      <c r="D150" s="21"/>
      <c r="E150" s="21"/>
      <c r="F150" s="21"/>
      <c r="H150" s="21"/>
      <c r="I150" s="21"/>
      <c r="J150" s="21"/>
      <c r="K150" s="21"/>
      <c r="L150" s="22"/>
      <c r="M150" s="21"/>
      <c r="N150" s="23" t="s">
        <v>953</v>
      </c>
      <c r="O150" s="24" t="str">
        <f ca="1">IFERROR(__xludf.DUMMYFUNCTION("""COMPUTED_VALUE"""),"https://feed.businesswire.com/rss/home/?rss=G1QFDERJXkJeGFNVVA==")</f>
        <v>https://feed.businesswire.com/rss/home/?rss=G1QFDERJXkJeGFNVVA==</v>
      </c>
      <c r="P150" s="24" t="str">
        <f ca="1">IFERROR(__xludf.DUMMYFUNCTION("""COMPUTED_VALUE"""),"https://feed.businesswire.com/rss/home/?rss=G1QFDERJXkJeGFNVVA==")</f>
        <v>https://feed.businesswire.com/rss/home/?rss=G1QFDERJXkJeGFNVVA==</v>
      </c>
      <c r="Q150" s="21"/>
      <c r="R150" s="21"/>
    </row>
    <row r="151" spans="2:18" ht="12.75">
      <c r="B151" s="9" t="s">
        <v>842</v>
      </c>
      <c r="C151" s="21"/>
      <c r="D151" s="21"/>
      <c r="E151" s="21"/>
      <c r="F151" s="21"/>
      <c r="H151" s="21"/>
      <c r="I151" s="21"/>
      <c r="J151" s="21"/>
      <c r="K151" s="21"/>
      <c r="L151" s="22"/>
      <c r="M151" s="21"/>
      <c r="N151" s="23" t="s">
        <v>956</v>
      </c>
      <c r="O151" s="24" t="str">
        <f ca="1">IFERROR(__xludf.DUMMYFUNCTION("""COMPUTED_VALUE"""),"https://feed.businesswire.com/rss/home/?rss=G1QFDERJXkJeGFNUXQ==")</f>
        <v>https://feed.businesswire.com/rss/home/?rss=G1QFDERJXkJeGFNUXQ==</v>
      </c>
      <c r="P151" s="24" t="str">
        <f ca="1">IFERROR(__xludf.DUMMYFUNCTION("""COMPUTED_VALUE"""),"https://feed.businesswire.com/rss/home/?rss=G1QFDERJXkJeGFNUXQ==")</f>
        <v>https://feed.businesswire.com/rss/home/?rss=G1QFDERJXkJeGFNUXQ==</v>
      </c>
      <c r="Q151" s="21"/>
      <c r="R151" s="21"/>
    </row>
    <row r="152" spans="2:18" ht="12.75">
      <c r="B152" s="9" t="s">
        <v>844</v>
      </c>
      <c r="C152" s="21"/>
      <c r="D152" s="21"/>
      <c r="E152" s="21"/>
      <c r="F152" s="21"/>
      <c r="H152" s="21"/>
      <c r="I152" s="21"/>
      <c r="J152" s="21"/>
      <c r="K152" s="21"/>
      <c r="L152" s="22"/>
      <c r="M152" s="21"/>
      <c r="N152" s="23" t="s">
        <v>958</v>
      </c>
      <c r="O152" s="24" t="str">
        <f ca="1">IFERROR(__xludf.DUMMYFUNCTION("""COMPUTED_VALUE"""),"https://feed.businesswire.com/rss/home/?rss=G1QFDERJXkJeGFNUXA==")</f>
        <v>https://feed.businesswire.com/rss/home/?rss=G1QFDERJXkJeGFNUXA==</v>
      </c>
      <c r="P152" s="24" t="str">
        <f ca="1">IFERROR(__xludf.DUMMYFUNCTION("""COMPUTED_VALUE"""),"https://feed.businesswire.com/rss/home/?rss=G1QFDERJXkJeGFNUXA==")</f>
        <v>https://feed.businesswire.com/rss/home/?rss=G1QFDERJXkJeGFNUXA==</v>
      </c>
      <c r="Q152" s="21"/>
      <c r="R152" s="21"/>
    </row>
    <row r="153" spans="2:18" ht="12.75">
      <c r="B153" s="9" t="s">
        <v>846</v>
      </c>
      <c r="C153" s="21"/>
      <c r="D153" s="21"/>
      <c r="E153" s="21"/>
      <c r="F153" s="21"/>
      <c r="H153" s="21"/>
      <c r="I153" s="21"/>
      <c r="J153" s="21"/>
      <c r="K153" s="21"/>
      <c r="L153" s="22"/>
      <c r="M153" s="21"/>
      <c r="N153" s="23" t="s">
        <v>960</v>
      </c>
      <c r="O153" s="24" t="str">
        <f ca="1">IFERROR(__xludf.DUMMYFUNCTION("""COMPUTED_VALUE"""),"https://feed.businesswire.com/rss/home/?rss=G1QFDERJXkJeGFNUXw==")</f>
        <v>https://feed.businesswire.com/rss/home/?rss=G1QFDERJXkJeGFNUXw==</v>
      </c>
      <c r="P153" s="24" t="str">
        <f ca="1">IFERROR(__xludf.DUMMYFUNCTION("""COMPUTED_VALUE"""),"https://feed.businesswire.com/rss/home/?rss=G1QFDERJXkJeGFNUXw==")</f>
        <v>https://feed.businesswire.com/rss/home/?rss=G1QFDERJXkJeGFNUXw==</v>
      </c>
      <c r="Q153" s="21"/>
      <c r="R153" s="21"/>
    </row>
    <row r="154" spans="2:18" ht="12.75">
      <c r="B154" s="9" t="s">
        <v>848</v>
      </c>
      <c r="C154" s="21"/>
      <c r="D154" s="21"/>
      <c r="E154" s="21"/>
      <c r="F154" s="21"/>
      <c r="H154" s="21"/>
      <c r="I154" s="21"/>
      <c r="J154" s="21"/>
      <c r="K154" s="21"/>
      <c r="L154" s="22"/>
      <c r="M154" s="21"/>
      <c r="N154" s="23" t="s">
        <v>961</v>
      </c>
      <c r="O154" s="24" t="str">
        <f ca="1">IFERROR(__xludf.DUMMYFUNCTION("""COMPUTED_VALUE"""),"https://feed.businesswire.com/rss/home/?rss=G1QFDERJXkJeGFNUWQ==")</f>
        <v>https://feed.businesswire.com/rss/home/?rss=G1QFDERJXkJeGFNUWQ==</v>
      </c>
      <c r="P154" s="24" t="str">
        <f ca="1">IFERROR(__xludf.DUMMYFUNCTION("""COMPUTED_VALUE"""),"https://feed.businesswire.com/rss/home/?rss=G1QFDERJXkJeGFNUWQ==")</f>
        <v>https://feed.businesswire.com/rss/home/?rss=G1QFDERJXkJeGFNUWQ==</v>
      </c>
      <c r="Q154" s="21"/>
      <c r="R154" s="21"/>
    </row>
    <row r="155" spans="2:18" ht="12.75">
      <c r="B155" s="9" t="s">
        <v>850</v>
      </c>
      <c r="C155" s="21"/>
      <c r="D155" s="21"/>
      <c r="E155" s="21"/>
      <c r="F155" s="21"/>
      <c r="H155" s="21"/>
      <c r="I155" s="21"/>
      <c r="J155" s="21"/>
      <c r="K155" s="21"/>
      <c r="L155" s="22"/>
      <c r="M155" s="21"/>
      <c r="N155" s="23" t="s">
        <v>963</v>
      </c>
      <c r="O155" s="24" t="str">
        <f ca="1">IFERROR(__xludf.DUMMYFUNCTION("""COMPUTED_VALUE"""),"https://feed.businesswire.com/rss/home/?rss=G1QFDERJXkJeGFNUWA==")</f>
        <v>https://feed.businesswire.com/rss/home/?rss=G1QFDERJXkJeGFNUWA==</v>
      </c>
      <c r="P155" s="24" t="str">
        <f ca="1">IFERROR(__xludf.DUMMYFUNCTION("""COMPUTED_VALUE"""),"https://feed.businesswire.com/rss/home/?rss=G1QFDERJXkJeGFNUWA==")</f>
        <v>https://feed.businesswire.com/rss/home/?rss=G1QFDERJXkJeGFNUWA==</v>
      </c>
      <c r="Q155" s="21"/>
      <c r="R155" s="21"/>
    </row>
    <row r="156" spans="2:18" ht="12.75">
      <c r="B156" s="9" t="s">
        <v>852</v>
      </c>
      <c r="C156" s="21"/>
      <c r="D156" s="21"/>
      <c r="E156" s="21"/>
      <c r="F156" s="21"/>
      <c r="H156" s="21"/>
      <c r="I156" s="21"/>
      <c r="J156" s="21"/>
      <c r="K156" s="21"/>
      <c r="L156" s="22"/>
      <c r="M156" s="21"/>
      <c r="N156" s="23" t="s">
        <v>965</v>
      </c>
      <c r="O156" s="24" t="str">
        <f ca="1">IFERROR(__xludf.DUMMYFUNCTION("""COMPUTED_VALUE"""),"https://feed.businesswire.com/rss/home/?rss=G1QFDERJXkJeGFNUWw==")</f>
        <v>https://feed.businesswire.com/rss/home/?rss=G1QFDERJXkJeGFNUWw==</v>
      </c>
      <c r="P156" s="24" t="str">
        <f ca="1">IFERROR(__xludf.DUMMYFUNCTION("""COMPUTED_VALUE"""),"https://feed.businesswire.com/rss/home/?rss=G1QFDERJXkJeGFNUWw==")</f>
        <v>https://feed.businesswire.com/rss/home/?rss=G1QFDERJXkJeGFNUWw==</v>
      </c>
      <c r="Q156" s="21"/>
      <c r="R156" s="21"/>
    </row>
    <row r="157" spans="2:18" ht="12.75">
      <c r="B157" s="9" t="s">
        <v>853</v>
      </c>
      <c r="C157" s="21"/>
      <c r="D157" s="21"/>
      <c r="E157" s="21"/>
      <c r="F157" s="21"/>
      <c r="H157" s="21"/>
      <c r="I157" s="21"/>
      <c r="J157" s="21"/>
      <c r="K157" s="21"/>
      <c r="L157" s="22"/>
      <c r="M157" s="21"/>
      <c r="N157" s="23" t="s">
        <v>967</v>
      </c>
      <c r="O157" s="24" t="str">
        <f ca="1">IFERROR(__xludf.DUMMYFUNCTION("""COMPUTED_VALUE"""),"https://feed.businesswire.com/rss/home/?rss=G1QFDERJXkJeGFNUWg==")</f>
        <v>https://feed.businesswire.com/rss/home/?rss=G1QFDERJXkJeGFNUWg==</v>
      </c>
      <c r="P157" s="24" t="str">
        <f ca="1">IFERROR(__xludf.DUMMYFUNCTION("""COMPUTED_VALUE"""),"https://feed.businesswire.com/rss/home/?rss=G1QFDERJXkJeGFNUWg==")</f>
        <v>https://feed.businesswire.com/rss/home/?rss=G1QFDERJXkJeGFNUWg==</v>
      </c>
      <c r="Q157" s="21"/>
      <c r="R157" s="21"/>
    </row>
    <row r="158" spans="2:18" ht="12.75">
      <c r="B158" s="9" t="s">
        <v>856</v>
      </c>
      <c r="C158" s="21"/>
      <c r="D158" s="21"/>
      <c r="E158" s="21"/>
      <c r="F158" s="21"/>
      <c r="H158" s="21"/>
      <c r="I158" s="21"/>
      <c r="J158" s="21"/>
      <c r="K158" s="21"/>
      <c r="L158" s="22"/>
      <c r="M158" s="21"/>
      <c r="N158" s="23" t="s">
        <v>970</v>
      </c>
      <c r="O158" s="24" t="str">
        <f ca="1">IFERROR(__xludf.DUMMYFUNCTION("""COMPUTED_VALUE"""),"https://feed.businesswire.com/rss/home/?rss=G1QFDERJXkJeEFtRXA==")</f>
        <v>https://feed.businesswire.com/rss/home/?rss=G1QFDERJXkJeEFtRXA==</v>
      </c>
      <c r="P158" s="24" t="str">
        <f ca="1">IFERROR(__xludf.DUMMYFUNCTION("""COMPUTED_VALUE"""),"https://feed.businesswire.com/rss/home/?rss=G1QFDERJXkJeEFtRXA==")</f>
        <v>https://feed.businesswire.com/rss/home/?rss=G1QFDERJXkJeEFtRXA==</v>
      </c>
      <c r="Q158" s="21"/>
      <c r="R158" s="21"/>
    </row>
    <row r="159" spans="2:18" ht="12.75">
      <c r="B159" s="9" t="s">
        <v>858</v>
      </c>
      <c r="C159" s="21"/>
      <c r="D159" s="21"/>
      <c r="E159" s="21"/>
      <c r="F159" s="21"/>
      <c r="H159" s="21"/>
      <c r="I159" s="21"/>
      <c r="J159" s="21"/>
      <c r="K159" s="21"/>
      <c r="L159" s="22"/>
      <c r="M159" s="21"/>
      <c r="N159" s="23" t="s">
        <v>972</v>
      </c>
      <c r="O159" s="24" t="str">
        <f ca="1">IFERROR(__xludf.DUMMYFUNCTION("""COMPUTED_VALUE"""),"https://feed.businesswire.com/rss/home/?rss=G1QFDERJXkJeEVlZWA==")</f>
        <v>https://feed.businesswire.com/rss/home/?rss=G1QFDERJXkJeEVlZWA==</v>
      </c>
      <c r="P159" s="24" t="str">
        <f ca="1">IFERROR(__xludf.DUMMYFUNCTION("""COMPUTED_VALUE"""),"https://feed.businesswire.com/rss/home/?rss=G1QFDERJXkJeEVlZWA==")</f>
        <v>https://feed.businesswire.com/rss/home/?rss=G1QFDERJXkJeEVlZWA==</v>
      </c>
      <c r="Q159" s="21"/>
      <c r="R159" s="21"/>
    </row>
    <row r="160" spans="2:18" ht="12.75">
      <c r="B160" s="9" t="s">
        <v>859</v>
      </c>
      <c r="C160" s="21"/>
      <c r="D160" s="21"/>
      <c r="E160" s="21"/>
      <c r="F160" s="21"/>
      <c r="H160" s="21"/>
      <c r="I160" s="21"/>
      <c r="J160" s="21"/>
      <c r="K160" s="21"/>
      <c r="L160" s="22"/>
      <c r="M160" s="21"/>
      <c r="N160" s="23" t="s">
        <v>973</v>
      </c>
      <c r="O160" s="24" t="str">
        <f ca="1">IFERROR(__xludf.DUMMYFUNCTION("""COMPUTED_VALUE"""),"https://feed.businesswire.com/rss/home/?rss=G1QFDERJXkJeGFNUVA==")</f>
        <v>https://feed.businesswire.com/rss/home/?rss=G1QFDERJXkJeGFNUVA==</v>
      </c>
      <c r="P160" s="24" t="str">
        <f ca="1">IFERROR(__xludf.DUMMYFUNCTION("""COMPUTED_VALUE"""),"https://feed.businesswire.com/rss/home/?rss=G1QFDERJXkJeGFNUVA==")</f>
        <v>https://feed.businesswire.com/rss/home/?rss=G1QFDERJXkJeGFNUVA==</v>
      </c>
      <c r="Q160" s="21"/>
      <c r="R160" s="21"/>
    </row>
    <row r="161" spans="2:18" ht="12.75">
      <c r="B161" s="9" t="s">
        <v>861</v>
      </c>
      <c r="C161" s="21"/>
      <c r="D161" s="21"/>
      <c r="E161" s="21"/>
      <c r="F161" s="21"/>
      <c r="H161" s="21"/>
      <c r="I161" s="21"/>
      <c r="J161" s="21"/>
      <c r="K161" s="21"/>
      <c r="L161" s="22"/>
      <c r="M161" s="21"/>
      <c r="N161" s="23" t="s">
        <v>975</v>
      </c>
      <c r="O161" s="24" t="str">
        <f ca="1">IFERROR(__xludf.DUMMYFUNCTION("""COMPUTED_VALUE"""),"https://feed.businesswire.com/rss/home/?rss=G1QFDERJXkJeGFNUVQ==")</f>
        <v>https://feed.businesswire.com/rss/home/?rss=G1QFDERJXkJeGFNUVQ==</v>
      </c>
      <c r="P161" s="24" t="str">
        <f ca="1">IFERROR(__xludf.DUMMYFUNCTION("""COMPUTED_VALUE"""),"https://feed.businesswire.com/rss/home/?rss=G1QFDERJXkJeGFNUVQ==")</f>
        <v>https://feed.businesswire.com/rss/home/?rss=G1QFDERJXkJeGFNUVQ==</v>
      </c>
      <c r="Q161" s="21"/>
      <c r="R161" s="21"/>
    </row>
    <row r="162" spans="2:18" ht="12.75">
      <c r="B162" s="9" t="s">
        <v>863</v>
      </c>
      <c r="C162" s="21"/>
      <c r="D162" s="21"/>
      <c r="E162" s="21"/>
      <c r="F162" s="21"/>
      <c r="H162" s="21"/>
      <c r="I162" s="21"/>
      <c r="J162" s="21"/>
      <c r="K162" s="21"/>
      <c r="L162" s="22"/>
      <c r="M162" s="21"/>
      <c r="N162" s="23" t="s">
        <v>978</v>
      </c>
      <c r="O162" s="24" t="str">
        <f ca="1">IFERROR(__xludf.DUMMYFUNCTION("""COMPUTED_VALUE"""),"https://feed.businesswire.com/rss/home/?rss=G1QFDERJXkJeGFNXXQ==")</f>
        <v>https://feed.businesswire.com/rss/home/?rss=G1QFDERJXkJeGFNXXQ==</v>
      </c>
      <c r="P162" s="24" t="str">
        <f ca="1">IFERROR(__xludf.DUMMYFUNCTION("""COMPUTED_VALUE"""),"https://feed.businesswire.com/rss/home/?rss=G1QFDERJXkJeGFNXXQ==")</f>
        <v>https://feed.businesswire.com/rss/home/?rss=G1QFDERJXkJeGFNXXQ==</v>
      </c>
      <c r="Q162" s="21"/>
      <c r="R162" s="21"/>
    </row>
    <row r="163" spans="2:18" ht="12.75">
      <c r="B163" s="9" t="s">
        <v>864</v>
      </c>
      <c r="C163" s="21"/>
      <c r="D163" s="21"/>
      <c r="E163" s="21"/>
      <c r="F163" s="21"/>
      <c r="H163" s="21"/>
      <c r="I163" s="21"/>
      <c r="J163" s="21"/>
      <c r="K163" s="21"/>
      <c r="L163" s="22"/>
      <c r="M163" s="21"/>
      <c r="N163" s="23" t="s">
        <v>979</v>
      </c>
      <c r="O163" s="24" t="str">
        <f ca="1">IFERROR(__xludf.DUMMYFUNCTION("""COMPUTED_VALUE"""),"https://feed.businesswire.com/rss/home/?rss=G1QFDERJXkJeGFNXXA==")</f>
        <v>https://feed.businesswire.com/rss/home/?rss=G1QFDERJXkJeGFNXXA==</v>
      </c>
      <c r="P163" s="24" t="str">
        <f ca="1">IFERROR(__xludf.DUMMYFUNCTION("""COMPUTED_VALUE"""),"https://feed.businesswire.com/rss/home/?rss=G1QFDERJXkJeGFNXXA==")</f>
        <v>https://feed.businesswire.com/rss/home/?rss=G1QFDERJXkJeGFNXXA==</v>
      </c>
      <c r="Q163" s="21"/>
      <c r="R163" s="21"/>
    </row>
    <row r="164" spans="2:18" ht="12.75">
      <c r="B164" s="9" t="s">
        <v>865</v>
      </c>
      <c r="C164" s="21"/>
      <c r="D164" s="21"/>
      <c r="E164" s="21"/>
      <c r="F164" s="21"/>
      <c r="H164" s="21"/>
      <c r="I164" s="21"/>
      <c r="J164" s="21"/>
      <c r="K164" s="21"/>
      <c r="L164" s="22"/>
      <c r="M164" s="21"/>
      <c r="N164" s="23" t="s">
        <v>981</v>
      </c>
      <c r="O164" s="24" t="str">
        <f ca="1">IFERROR(__xludf.DUMMYFUNCTION("""COMPUTED_VALUE"""),"https://feed.businesswire.com/rss/home/?rss=G1QFDERJXkJeGFNXXw==")</f>
        <v>https://feed.businesswire.com/rss/home/?rss=G1QFDERJXkJeGFNXXw==</v>
      </c>
      <c r="P164" s="24" t="str">
        <f ca="1">IFERROR(__xludf.DUMMYFUNCTION("""COMPUTED_VALUE"""),"https://feed.businesswire.com/rss/home/?rss=G1QFDERJXkJeGFNXXw==")</f>
        <v>https://feed.businesswire.com/rss/home/?rss=G1QFDERJXkJeGFNXXw==</v>
      </c>
      <c r="Q164" s="21"/>
      <c r="R164" s="21"/>
    </row>
    <row r="165" spans="2:18" ht="12.75">
      <c r="B165" s="9" t="s">
        <v>866</v>
      </c>
      <c r="C165" s="21"/>
      <c r="D165" s="21"/>
      <c r="E165" s="21"/>
      <c r="F165" s="21"/>
      <c r="H165" s="21"/>
      <c r="I165" s="21"/>
      <c r="J165" s="21"/>
      <c r="K165" s="21"/>
      <c r="L165" s="22"/>
      <c r="M165" s="21"/>
      <c r="N165" s="23" t="s">
        <v>984</v>
      </c>
      <c r="O165" s="24" t="str">
        <f ca="1">IFERROR(__xludf.DUMMYFUNCTION("""COMPUTED_VALUE"""),"https://feed.businesswire.com/rss/home/?rss=G1QFDERJXkJeGFNXXg==")</f>
        <v>https://feed.businesswire.com/rss/home/?rss=G1QFDERJXkJeGFNXXg==</v>
      </c>
      <c r="P165" s="24" t="str">
        <f ca="1">IFERROR(__xludf.DUMMYFUNCTION("""COMPUTED_VALUE"""),"https://feed.businesswire.com/rss/home/?rss=G1QFDERJXkJeGFNXXg==")</f>
        <v>https://feed.businesswire.com/rss/home/?rss=G1QFDERJXkJeGFNXXg==</v>
      </c>
      <c r="Q165" s="21"/>
      <c r="R165" s="21"/>
    </row>
    <row r="166" spans="2:18" ht="12.75">
      <c r="B166" s="9" t="s">
        <v>867</v>
      </c>
      <c r="C166" s="21"/>
      <c r="D166" s="21"/>
      <c r="E166" s="21"/>
      <c r="F166" s="21"/>
      <c r="H166" s="21"/>
      <c r="I166" s="21"/>
      <c r="J166" s="21"/>
      <c r="K166" s="21"/>
      <c r="L166" s="22"/>
      <c r="M166" s="21"/>
      <c r="N166" s="23" t="s">
        <v>986</v>
      </c>
      <c r="O166" s="24" t="str">
        <f ca="1">IFERROR(__xludf.DUMMYFUNCTION("""COMPUTED_VALUE"""),"https://feed.businesswire.com/rss/home/?rss=G1QFDERJXkJeGFNXWQ==")</f>
        <v>https://feed.businesswire.com/rss/home/?rss=G1QFDERJXkJeGFNXWQ==</v>
      </c>
      <c r="P166" s="24" t="str">
        <f ca="1">IFERROR(__xludf.DUMMYFUNCTION("""COMPUTED_VALUE"""),"https://feed.businesswire.com/rss/home/?rss=G1QFDERJXkJeGFNXWQ==")</f>
        <v>https://feed.businesswire.com/rss/home/?rss=G1QFDERJXkJeGFNXWQ==</v>
      </c>
      <c r="Q166" s="21"/>
      <c r="R166" s="21"/>
    </row>
    <row r="167" spans="2:18" ht="12.75">
      <c r="B167" s="9" t="s">
        <v>869</v>
      </c>
      <c r="C167" s="21"/>
      <c r="D167" s="21"/>
      <c r="E167" s="21"/>
      <c r="F167" s="21"/>
      <c r="H167" s="21"/>
      <c r="I167" s="21"/>
      <c r="J167" s="22"/>
      <c r="K167" s="21"/>
      <c r="L167" s="22"/>
      <c r="M167" s="21"/>
      <c r="N167" s="23" t="s">
        <v>987</v>
      </c>
      <c r="O167" s="24" t="str">
        <f ca="1">IFERROR(__xludf.DUMMYFUNCTION("""COMPUTED_VALUE"""),"https://feed.businesswire.com/rss/home/?rss=G1QFDERJXkJeGFNXWA==")</f>
        <v>https://feed.businesswire.com/rss/home/?rss=G1QFDERJXkJeGFNXWA==</v>
      </c>
      <c r="P167" s="24" t="str">
        <f ca="1">IFERROR(__xludf.DUMMYFUNCTION("""COMPUTED_VALUE"""),"https://feed.businesswire.com/rss/home/?rss=G1QFDERJXkJeGFNXWA==")</f>
        <v>https://feed.businesswire.com/rss/home/?rss=G1QFDERJXkJeGFNXWA==</v>
      </c>
      <c r="Q167" s="21"/>
      <c r="R167" s="21"/>
    </row>
    <row r="168" spans="2:18" ht="12.75">
      <c r="B168" s="9" t="s">
        <v>870</v>
      </c>
      <c r="C168" s="21"/>
      <c r="D168" s="21"/>
      <c r="E168" s="21"/>
      <c r="F168" s="21"/>
      <c r="H168" s="21"/>
      <c r="I168" s="21"/>
      <c r="J168" s="22"/>
      <c r="K168" s="21"/>
      <c r="L168" s="22"/>
      <c r="M168" s="21"/>
      <c r="N168" s="23" t="s">
        <v>989</v>
      </c>
      <c r="O168" s="24" t="str">
        <f ca="1">IFERROR(__xludf.DUMMYFUNCTION("""COMPUTED_VALUE"""),"https://feed.businesswire.com/rss/home/?rss=G1QFDERJXkJeGFNXWw==")</f>
        <v>https://feed.businesswire.com/rss/home/?rss=G1QFDERJXkJeGFNXWw==</v>
      </c>
      <c r="P168" s="24" t="str">
        <f ca="1">IFERROR(__xludf.DUMMYFUNCTION("""COMPUTED_VALUE"""),"https://feed.businesswire.com/rss/home/?rss=G1QFDERJXkJeGFNXWw==")</f>
        <v>https://feed.businesswire.com/rss/home/?rss=G1QFDERJXkJeGFNXWw==</v>
      </c>
      <c r="Q168" s="21"/>
      <c r="R168" s="21"/>
    </row>
    <row r="169" spans="2:18" ht="12.75">
      <c r="B169" s="9" t="s">
        <v>871</v>
      </c>
      <c r="C169" s="21"/>
      <c r="D169" s="21"/>
      <c r="E169" s="21"/>
      <c r="F169" s="21"/>
      <c r="H169" s="21"/>
      <c r="I169" s="21"/>
      <c r="J169" s="22"/>
      <c r="K169" s="21"/>
      <c r="L169" s="22"/>
      <c r="M169" s="21"/>
      <c r="N169" s="23" t="s">
        <v>991</v>
      </c>
      <c r="O169" s="24" t="str">
        <f ca="1">IFERROR(__xludf.DUMMYFUNCTION("""COMPUTED_VALUE"""),"https://feed.businesswire.com/rss/home/?rss=G1QFDERJXkJeGFNXWg==")</f>
        <v>https://feed.businesswire.com/rss/home/?rss=G1QFDERJXkJeGFNXWg==</v>
      </c>
      <c r="P169" s="24" t="str">
        <f ca="1">IFERROR(__xludf.DUMMYFUNCTION("""COMPUTED_VALUE"""),"https://feed.businesswire.com/rss/home/?rss=G1QFDERJXkJeGFNXWg==")</f>
        <v>https://feed.businesswire.com/rss/home/?rss=G1QFDERJXkJeGFNXWg==</v>
      </c>
      <c r="Q169" s="21"/>
      <c r="R169" s="21"/>
    </row>
    <row r="170" spans="2:18" ht="12.75">
      <c r="B170" s="9" t="s">
        <v>872</v>
      </c>
      <c r="C170" s="21"/>
      <c r="D170" s="21"/>
      <c r="E170" s="21"/>
      <c r="F170" s="21"/>
      <c r="H170" s="21"/>
      <c r="I170" s="21"/>
      <c r="J170" s="22"/>
      <c r="K170" s="21"/>
      <c r="L170" s="22"/>
      <c r="M170" s="21"/>
      <c r="N170" s="23" t="s">
        <v>994</v>
      </c>
      <c r="O170" s="24" t="str">
        <f ca="1">IFERROR(__xludf.DUMMYFUNCTION("""COMPUTED_VALUE"""),"https://feed.businesswire.com/rss/home/?rss=G1QFDERJXkJeGFNXVQ==")</f>
        <v>https://feed.businesswire.com/rss/home/?rss=G1QFDERJXkJeGFNXVQ==</v>
      </c>
      <c r="P170" s="24" t="str">
        <f ca="1">IFERROR(__xludf.DUMMYFUNCTION("""COMPUTED_VALUE"""),"https://feed.businesswire.com/rss/home/?rss=G1QFDERJXkJeGFNXVQ==")</f>
        <v>https://feed.businesswire.com/rss/home/?rss=G1QFDERJXkJeGFNXVQ==</v>
      </c>
      <c r="Q170" s="21"/>
      <c r="R170" s="21"/>
    </row>
    <row r="171" spans="2:18" ht="12.75">
      <c r="B171" s="9" t="s">
        <v>874</v>
      </c>
      <c r="C171" s="21"/>
      <c r="D171" s="21"/>
      <c r="E171" s="21"/>
      <c r="F171" s="21"/>
      <c r="H171" s="21"/>
      <c r="I171" s="21"/>
      <c r="J171" s="22"/>
      <c r="K171" s="21"/>
      <c r="L171" s="22"/>
      <c r="M171" s="21"/>
      <c r="N171" s="23" t="s">
        <v>996</v>
      </c>
      <c r="O171" s="24" t="str">
        <f ca="1">IFERROR(__xludf.DUMMYFUNCTION("""COMPUTED_VALUE"""),"https://feed.businesswire.com/rss/home/?rss=G1QFDERJXkJeGFNXVA==")</f>
        <v>https://feed.businesswire.com/rss/home/?rss=G1QFDERJXkJeGFNXVA==</v>
      </c>
      <c r="P171" s="24" t="str">
        <f ca="1">IFERROR(__xludf.DUMMYFUNCTION("""COMPUTED_VALUE"""),"https://feed.businesswire.com/rss/home/?rss=G1QFDERJXkJeGFNXVA==")</f>
        <v>https://feed.businesswire.com/rss/home/?rss=G1QFDERJXkJeGFNXVA==</v>
      </c>
      <c r="Q171" s="21"/>
      <c r="R171" s="21"/>
    </row>
    <row r="172" spans="2:18" ht="12.75">
      <c r="B172" s="9" t="s">
        <v>875</v>
      </c>
      <c r="C172" s="21"/>
      <c r="D172" s="21"/>
      <c r="E172" s="21"/>
      <c r="F172" s="21"/>
      <c r="H172" s="21"/>
      <c r="I172" s="21"/>
      <c r="J172" s="22"/>
      <c r="K172" s="21"/>
      <c r="L172" s="22"/>
      <c r="M172" s="21"/>
      <c r="N172" s="23" t="s">
        <v>998</v>
      </c>
      <c r="O172" s="24" t="str">
        <f ca="1">IFERROR(__xludf.DUMMYFUNCTION("""COMPUTED_VALUE"""),"https://feed.businesswire.com/rss/home/?rss=G1QFDERJXkJeGFNWXQ==")</f>
        <v>https://feed.businesswire.com/rss/home/?rss=G1QFDERJXkJeGFNWXQ==</v>
      </c>
      <c r="P172" s="24" t="str">
        <f ca="1">IFERROR(__xludf.DUMMYFUNCTION("""COMPUTED_VALUE"""),"https://feed.businesswire.com/rss/home/?rss=G1QFDERJXkJeGFNWXQ==")</f>
        <v>https://feed.businesswire.com/rss/home/?rss=G1QFDERJXkJeGFNWXQ==</v>
      </c>
      <c r="Q172" s="21"/>
      <c r="R172" s="21"/>
    </row>
    <row r="173" spans="2:18" ht="12.75">
      <c r="B173" s="9" t="s">
        <v>876</v>
      </c>
      <c r="C173" s="21"/>
      <c r="D173" s="21"/>
      <c r="E173" s="21"/>
      <c r="F173" s="21"/>
      <c r="H173" s="21"/>
      <c r="I173" s="21"/>
      <c r="J173" s="22"/>
      <c r="K173" s="21"/>
      <c r="L173" s="22"/>
      <c r="M173" s="21"/>
      <c r="N173" s="23" t="s">
        <v>1000</v>
      </c>
      <c r="O173" s="24" t="str">
        <f ca="1">IFERROR(__xludf.DUMMYFUNCTION("""COMPUTED_VALUE"""),"https://feed.businesswire.com/rss/home/?rss=G1QFDERJXkJeGFNWXA==")</f>
        <v>https://feed.businesswire.com/rss/home/?rss=G1QFDERJXkJeGFNWXA==</v>
      </c>
      <c r="P173" s="24" t="str">
        <f ca="1">IFERROR(__xludf.DUMMYFUNCTION("""COMPUTED_VALUE"""),"https://feed.businesswire.com/rss/home/?rss=G1QFDERJXkJeGFNWXA==")</f>
        <v>https://feed.businesswire.com/rss/home/?rss=G1QFDERJXkJeGFNWXA==</v>
      </c>
      <c r="Q173" s="21"/>
      <c r="R173" s="21"/>
    </row>
    <row r="174" spans="2:18" ht="12.75">
      <c r="B174" s="9" t="s">
        <v>877</v>
      </c>
      <c r="C174" s="21"/>
      <c r="D174" s="21"/>
      <c r="E174" s="21"/>
      <c r="F174" s="21"/>
      <c r="H174" s="21"/>
      <c r="I174" s="21"/>
      <c r="J174" s="22"/>
      <c r="K174" s="21"/>
      <c r="L174" s="22"/>
      <c r="M174" s="21"/>
      <c r="N174" s="23" t="s">
        <v>1002</v>
      </c>
      <c r="O174" s="24" t="str">
        <f ca="1">IFERROR(__xludf.DUMMYFUNCTION("""COMPUTED_VALUE"""),"https://feed.businesswire.com/rss/home/?rss=G1QFDERJXkJeGFNWXw==")</f>
        <v>https://feed.businesswire.com/rss/home/?rss=G1QFDERJXkJeGFNWXw==</v>
      </c>
      <c r="P174" s="24" t="str">
        <f ca="1">IFERROR(__xludf.DUMMYFUNCTION("""COMPUTED_VALUE"""),"https://feed.businesswire.com/rss/home/?rss=G1QFDERJXkJeGFNWXw==")</f>
        <v>https://feed.businesswire.com/rss/home/?rss=G1QFDERJXkJeGFNWXw==</v>
      </c>
      <c r="Q174" s="21"/>
      <c r="R174" s="21"/>
    </row>
    <row r="175" spans="2:18" ht="12.75">
      <c r="B175" s="9" t="s">
        <v>878</v>
      </c>
      <c r="C175" s="21"/>
      <c r="D175" s="21"/>
      <c r="E175" s="21"/>
      <c r="F175" s="21"/>
      <c r="H175" s="21"/>
      <c r="I175" s="21"/>
      <c r="J175" s="22"/>
      <c r="K175" s="21"/>
      <c r="L175" s="22"/>
      <c r="M175" s="21"/>
      <c r="N175" s="23" t="s">
        <v>1004</v>
      </c>
      <c r="O175" s="24" t="str">
        <f ca="1">IFERROR(__xludf.DUMMYFUNCTION("""COMPUTED_VALUE"""),"https://feed.businesswire.com/rss/home/?rss=G1QFDERJXkJeGFNWXg==")</f>
        <v>https://feed.businesswire.com/rss/home/?rss=G1QFDERJXkJeGFNWXg==</v>
      </c>
      <c r="P175" s="24" t="str">
        <f ca="1">IFERROR(__xludf.DUMMYFUNCTION("""COMPUTED_VALUE"""),"https://feed.businesswire.com/rss/home/?rss=G1QFDERJXkJeGFNWXg==")</f>
        <v>https://feed.businesswire.com/rss/home/?rss=G1QFDERJXkJeGFNWXg==</v>
      </c>
      <c r="Q175" s="21"/>
      <c r="R175" s="21"/>
    </row>
    <row r="176" spans="2:18" ht="12.75">
      <c r="B176" s="9" t="s">
        <v>880</v>
      </c>
      <c r="C176" s="21"/>
      <c r="D176" s="21"/>
      <c r="E176" s="21"/>
      <c r="F176" s="21"/>
      <c r="H176" s="21"/>
      <c r="I176" s="21"/>
      <c r="J176" s="22"/>
      <c r="K176" s="21"/>
      <c r="L176" s="22"/>
      <c r="M176" s="21"/>
      <c r="N176" s="23" t="s">
        <v>1006</v>
      </c>
      <c r="O176" s="24" t="str">
        <f ca="1">IFERROR(__xludf.DUMMYFUNCTION("""COMPUTED_VALUE"""),"https://feed.businesswire.com/rss/home/?rss=G1QFDERJXkJeGFNWWQ==")</f>
        <v>https://feed.businesswire.com/rss/home/?rss=G1QFDERJXkJeGFNWWQ==</v>
      </c>
      <c r="P176" s="24" t="str">
        <f ca="1">IFERROR(__xludf.DUMMYFUNCTION("""COMPUTED_VALUE"""),"https://feed.businesswire.com/rss/home/?rss=G1QFDERJXkJeGFNWWQ==")</f>
        <v>https://feed.businesswire.com/rss/home/?rss=G1QFDERJXkJeGFNWWQ==</v>
      </c>
      <c r="Q176" s="21"/>
      <c r="R176" s="21"/>
    </row>
    <row r="177" spans="2:18" ht="12.75">
      <c r="B177" s="9" t="s">
        <v>882</v>
      </c>
      <c r="C177" s="21"/>
      <c r="D177" s="21"/>
      <c r="E177" s="21"/>
      <c r="F177" s="21"/>
      <c r="H177" s="21"/>
      <c r="I177" s="21"/>
      <c r="J177" s="22"/>
      <c r="K177" s="21"/>
      <c r="L177" s="22"/>
      <c r="M177" s="21"/>
      <c r="N177" s="23" t="s">
        <v>1009</v>
      </c>
      <c r="O177" s="24" t="str">
        <f ca="1">IFERROR(__xludf.DUMMYFUNCTION("""COMPUTED_VALUE"""),"https://feed.businesswire.com/rss/home/?rss=G1QFDERJXkJeGFNWWA==")</f>
        <v>https://feed.businesswire.com/rss/home/?rss=G1QFDERJXkJeGFNWWA==</v>
      </c>
      <c r="P177" s="24" t="str">
        <f ca="1">IFERROR(__xludf.DUMMYFUNCTION("""COMPUTED_VALUE"""),"https://feed.businesswire.com/rss/home/?rss=G1QFDERJXkJeGFNWWA==")</f>
        <v>https://feed.businesswire.com/rss/home/?rss=G1QFDERJXkJeGFNWWA==</v>
      </c>
      <c r="Q177" s="21"/>
      <c r="R177" s="21"/>
    </row>
    <row r="178" spans="2:18" ht="12.75">
      <c r="B178" s="9" t="s">
        <v>884</v>
      </c>
      <c r="C178" s="21"/>
      <c r="D178" s="21"/>
      <c r="E178" s="21"/>
      <c r="F178" s="21"/>
      <c r="H178" s="21"/>
      <c r="I178" s="21"/>
      <c r="J178" s="22"/>
      <c r="K178" s="21"/>
      <c r="L178" s="22"/>
      <c r="M178" s="21"/>
      <c r="N178" s="23" t="s">
        <v>1010</v>
      </c>
      <c r="O178" s="24" t="str">
        <f ca="1">IFERROR(__xludf.DUMMYFUNCTION("""COMPUTED_VALUE"""),"https://feed.businesswire.com/rss/home/?rss=G1QFDERJXkJeGFNWWg==")</f>
        <v>https://feed.businesswire.com/rss/home/?rss=G1QFDERJXkJeGFNWWg==</v>
      </c>
      <c r="P178" s="24" t="str">
        <f ca="1">IFERROR(__xludf.DUMMYFUNCTION("""COMPUTED_VALUE"""),"https://feed.businesswire.com/rss/home/?rss=G1QFDERJXkJeGFNWWg==")</f>
        <v>https://feed.businesswire.com/rss/home/?rss=G1QFDERJXkJeGFNWWg==</v>
      </c>
      <c r="Q178" s="21"/>
      <c r="R178" s="21"/>
    </row>
    <row r="179" spans="2:18" ht="12.75">
      <c r="B179" s="9" t="s">
        <v>886</v>
      </c>
      <c r="C179" s="21"/>
      <c r="D179" s="21"/>
      <c r="E179" s="21"/>
      <c r="F179" s="21"/>
      <c r="H179" s="21"/>
      <c r="I179" s="21"/>
      <c r="J179" s="22"/>
      <c r="K179" s="21"/>
      <c r="L179" s="22"/>
      <c r="M179" s="21"/>
      <c r="N179" s="23" t="s">
        <v>1012</v>
      </c>
      <c r="O179" s="24" t="str">
        <f ca="1">IFERROR(__xludf.DUMMYFUNCTION("""COMPUTED_VALUE"""),"https://feed.businesswire.com/rss/home/?rss=G1QFDERJXkJeGFNWVQ==")</f>
        <v>https://feed.businesswire.com/rss/home/?rss=G1QFDERJXkJeGFNWVQ==</v>
      </c>
      <c r="P179" s="24" t="str">
        <f ca="1">IFERROR(__xludf.DUMMYFUNCTION("""COMPUTED_VALUE"""),"https://feed.businesswire.com/rss/home/?rss=G1QFDERJXkJeGFNWVQ==")</f>
        <v>https://feed.businesswire.com/rss/home/?rss=G1QFDERJXkJeGFNWVQ==</v>
      </c>
      <c r="Q179" s="21"/>
      <c r="R179" s="21"/>
    </row>
    <row r="180" spans="2:18" ht="12.75">
      <c r="B180" s="9" t="s">
        <v>888</v>
      </c>
      <c r="C180" s="21"/>
      <c r="D180" s="21"/>
      <c r="E180" s="21"/>
      <c r="F180" s="21"/>
      <c r="H180" s="21"/>
      <c r="I180" s="21"/>
      <c r="J180" s="22"/>
      <c r="K180" s="21"/>
      <c r="L180" s="22"/>
      <c r="M180" s="21"/>
      <c r="N180" s="23" t="s">
        <v>1014</v>
      </c>
      <c r="O180" s="24" t="str">
        <f ca="1">IFERROR(__xludf.DUMMYFUNCTION("""COMPUTED_VALUE"""),"https://feed.businesswire.com/rss/home/?rss=G1QFDERJXkJeGFNWVA==")</f>
        <v>https://feed.businesswire.com/rss/home/?rss=G1QFDERJXkJeGFNWVA==</v>
      </c>
      <c r="P180" s="24" t="str">
        <f ca="1">IFERROR(__xludf.DUMMYFUNCTION("""COMPUTED_VALUE"""),"https://feed.businesswire.com/rss/home/?rss=G1QFDERJXkJeGFNWVA==")</f>
        <v>https://feed.businesswire.com/rss/home/?rss=G1QFDERJXkJeGFNWVA==</v>
      </c>
      <c r="Q180" s="21"/>
      <c r="R180" s="21"/>
    </row>
    <row r="181" spans="2:18" ht="12.75">
      <c r="B181" s="9" t="s">
        <v>890</v>
      </c>
      <c r="C181" s="21"/>
      <c r="D181" s="21"/>
      <c r="E181" s="21"/>
      <c r="F181" s="21"/>
      <c r="H181" s="21"/>
      <c r="I181" s="21"/>
      <c r="J181" s="22"/>
      <c r="K181" s="21"/>
      <c r="L181" s="22"/>
      <c r="M181" s="21"/>
      <c r="N181" s="23" t="s">
        <v>1017</v>
      </c>
      <c r="O181" s="24" t="str">
        <f ca="1">IFERROR(__xludf.DUMMYFUNCTION("""COMPUTED_VALUE"""),"https://feed.businesswire.com/rss/home/?rss=G1QFDERJXkJfEVxWXw==")</f>
        <v>https://feed.businesswire.com/rss/home/?rss=G1QFDERJXkJfEVxWXw==</v>
      </c>
      <c r="P181" s="24" t="str">
        <f ca="1">IFERROR(__xludf.DUMMYFUNCTION("""COMPUTED_VALUE"""),"https://feed.businesswire.com/rss/home/?rss=G1QFDERJXkJfEVxWXw==")</f>
        <v>https://feed.businesswire.com/rss/home/?rss=G1QFDERJXkJfEVxWXw==</v>
      </c>
      <c r="Q181" s="21"/>
      <c r="R181" s="21"/>
    </row>
    <row r="182" spans="2:18" ht="12.75">
      <c r="B182" s="9" t="s">
        <v>891</v>
      </c>
      <c r="C182" s="21"/>
      <c r="D182" s="21"/>
      <c r="E182" s="21"/>
      <c r="F182" s="21"/>
      <c r="H182" s="21"/>
      <c r="I182" s="21"/>
      <c r="J182" s="22"/>
      <c r="K182" s="21"/>
      <c r="L182" s="22"/>
      <c r="M182" s="21"/>
      <c r="N182" s="23" t="s">
        <v>1019</v>
      </c>
      <c r="O182" s="24" t="str">
        <f ca="1">IFERROR(__xludf.DUMMYFUNCTION("""COMPUTED_VALUE"""),"https://feed.businesswire.com/rss/home/?rss=G1QFDERJXkJeEFpTXA==")</f>
        <v>https://feed.businesswire.com/rss/home/?rss=G1QFDERJXkJeEFpTXA==</v>
      </c>
      <c r="P182" s="24" t="str">
        <f ca="1">IFERROR(__xludf.DUMMYFUNCTION("""COMPUTED_VALUE"""),"https://feed.businesswire.com/rss/home/?rss=G1QFDERJXkJeEFpTXA==")</f>
        <v>https://feed.businesswire.com/rss/home/?rss=G1QFDERJXkJeEFpTXA==</v>
      </c>
      <c r="Q182" s="21"/>
      <c r="R182" s="21"/>
    </row>
    <row r="183" spans="2:18" ht="12.75">
      <c r="B183" s="9" t="s">
        <v>892</v>
      </c>
      <c r="C183" s="21"/>
      <c r="D183" s="21"/>
      <c r="E183" s="21"/>
      <c r="F183" s="21"/>
      <c r="H183" s="21"/>
      <c r="I183" s="21"/>
      <c r="J183" s="22"/>
      <c r="K183" s="21"/>
      <c r="L183" s="22"/>
      <c r="M183" s="21"/>
      <c r="N183" s="23" t="s">
        <v>1020</v>
      </c>
      <c r="O183" s="24" t="str">
        <f ca="1">IFERROR(__xludf.DUMMYFUNCTION("""COMPUTED_VALUE"""),"https://feed.businesswire.com/rss/home/?rss=G1QFDERJXkJeGFNZXQ==")</f>
        <v>https://feed.businesswire.com/rss/home/?rss=G1QFDERJXkJeGFNZXQ==</v>
      </c>
      <c r="P183" s="24" t="str">
        <f ca="1">IFERROR(__xludf.DUMMYFUNCTION("""COMPUTED_VALUE"""),"https://feed.businesswire.com/rss/home/?rss=G1QFDERJXkJeGFNZXQ==")</f>
        <v>https://feed.businesswire.com/rss/home/?rss=G1QFDERJXkJeGFNZXQ==</v>
      </c>
      <c r="Q183" s="21"/>
      <c r="R183" s="21"/>
    </row>
    <row r="184" spans="2:18" ht="12.75">
      <c r="B184" s="9" t="s">
        <v>894</v>
      </c>
      <c r="C184" s="21"/>
      <c r="D184" s="21"/>
      <c r="E184" s="21"/>
      <c r="F184" s="21"/>
      <c r="H184" s="21"/>
      <c r="I184" s="21"/>
      <c r="J184" s="22"/>
      <c r="K184" s="21"/>
      <c r="L184" s="22"/>
      <c r="M184" s="21"/>
      <c r="N184" s="23" t="s">
        <v>1024</v>
      </c>
      <c r="O184" s="24" t="str">
        <f ca="1">IFERROR(__xludf.DUMMYFUNCTION("""COMPUTED_VALUE"""),"https://feed.businesswire.com/rss/home/?rss=G1QFDERJXkJeGFNZXA==")</f>
        <v>https://feed.businesswire.com/rss/home/?rss=G1QFDERJXkJeGFNZXA==</v>
      </c>
      <c r="P184" s="24" t="str">
        <f ca="1">IFERROR(__xludf.DUMMYFUNCTION("""COMPUTED_VALUE"""),"https://feed.businesswire.com/rss/home/?rss=G1QFDERJXkJeGFNZXA==")</f>
        <v>https://feed.businesswire.com/rss/home/?rss=G1QFDERJXkJeGFNZXA==</v>
      </c>
      <c r="Q184" s="21"/>
      <c r="R184" s="21"/>
    </row>
    <row r="185" spans="2:18" ht="12.75">
      <c r="B185" s="9" t="s">
        <v>897</v>
      </c>
      <c r="C185" s="21"/>
      <c r="D185" s="21"/>
      <c r="E185" s="21"/>
      <c r="F185" s="21"/>
      <c r="H185" s="21"/>
      <c r="I185" s="21"/>
      <c r="J185" s="22"/>
      <c r="K185" s="21"/>
      <c r="L185" s="22"/>
      <c r="M185" s="21"/>
      <c r="N185" s="23" t="s">
        <v>1025</v>
      </c>
      <c r="O185" s="24" t="str">
        <f ca="1">IFERROR(__xludf.DUMMYFUNCTION("""COMPUTED_VALUE"""),"https://feed.businesswire.com/rss/home/?rss=G1QFDERJXkJeGFNZXw==")</f>
        <v>https://feed.businesswire.com/rss/home/?rss=G1QFDERJXkJeGFNZXw==</v>
      </c>
      <c r="P185" s="24" t="str">
        <f ca="1">IFERROR(__xludf.DUMMYFUNCTION("""COMPUTED_VALUE"""),"https://feed.businesswire.com/rss/home/?rss=G1QFDERJXkJeGFNZXw==")</f>
        <v>https://feed.businesswire.com/rss/home/?rss=G1QFDERJXkJeGFNZXw==</v>
      </c>
      <c r="Q185" s="21"/>
      <c r="R185" s="21"/>
    </row>
    <row r="186" spans="2:18" ht="12.75">
      <c r="B186" s="9" t="s">
        <v>899</v>
      </c>
      <c r="C186" s="21"/>
      <c r="D186" s="21"/>
      <c r="E186" s="21"/>
      <c r="F186" s="21"/>
      <c r="H186" s="21"/>
      <c r="I186" s="21"/>
      <c r="J186" s="22"/>
      <c r="K186" s="21"/>
      <c r="L186" s="22"/>
      <c r="M186" s="21"/>
      <c r="N186" s="23" t="s">
        <v>1028</v>
      </c>
      <c r="O186" s="24" t="str">
        <f ca="1">IFERROR(__xludf.DUMMYFUNCTION("""COMPUTED_VALUE"""),"https://feed.businesswire.com/rss/home/?rss=G1QFDERJXkJeGFNZXg==")</f>
        <v>https://feed.businesswire.com/rss/home/?rss=G1QFDERJXkJeGFNZXg==</v>
      </c>
      <c r="P186" s="24" t="str">
        <f ca="1">IFERROR(__xludf.DUMMYFUNCTION("""COMPUTED_VALUE"""),"https://feed.businesswire.com/rss/home/?rss=G1QFDERJXkJeGFNZXg==")</f>
        <v>https://feed.businesswire.com/rss/home/?rss=G1QFDERJXkJeGFNZXg==</v>
      </c>
      <c r="Q186" s="21"/>
      <c r="R186" s="21"/>
    </row>
    <row r="187" spans="2:18" ht="12.75">
      <c r="B187" s="9" t="s">
        <v>901</v>
      </c>
      <c r="C187" s="21"/>
      <c r="D187" s="21"/>
      <c r="E187" s="21"/>
      <c r="F187" s="21"/>
      <c r="H187" s="21"/>
      <c r="I187" s="21"/>
      <c r="J187" s="22"/>
      <c r="K187" s="21"/>
      <c r="L187" s="22"/>
      <c r="M187" s="21"/>
      <c r="N187" s="23" t="s">
        <v>1029</v>
      </c>
      <c r="O187" s="24" t="str">
        <f ca="1">IFERROR(__xludf.DUMMYFUNCTION("""COMPUTED_VALUE"""),"https://feed.businesswire.com/rss/home/?rss=G1QFDERJXkJeGFNZWA==")</f>
        <v>https://feed.businesswire.com/rss/home/?rss=G1QFDERJXkJeGFNZWA==</v>
      </c>
      <c r="P187" s="24" t="str">
        <f ca="1">IFERROR(__xludf.DUMMYFUNCTION("""COMPUTED_VALUE"""),"https://feed.businesswire.com/rss/home/?rss=G1QFDERJXkJeGFNZWA==")</f>
        <v>https://feed.businesswire.com/rss/home/?rss=G1QFDERJXkJeGFNZWA==</v>
      </c>
      <c r="Q187" s="21"/>
      <c r="R187" s="21"/>
    </row>
    <row r="188" spans="2:18" ht="12.75">
      <c r="B188" s="9" t="s">
        <v>903</v>
      </c>
      <c r="C188" s="21"/>
      <c r="D188" s="21"/>
      <c r="E188" s="21"/>
      <c r="F188" s="21"/>
      <c r="H188" s="21"/>
      <c r="I188" s="21"/>
      <c r="J188" s="22"/>
      <c r="K188" s="21"/>
      <c r="L188" s="22"/>
      <c r="M188" s="21"/>
      <c r="N188" s="23" t="s">
        <v>1031</v>
      </c>
      <c r="O188" s="24" t="str">
        <f ca="1">IFERROR(__xludf.DUMMYFUNCTION("""COMPUTED_VALUE"""),"https://feed.businesswire.com/rss/home/?rss=G1QFDERJXkJeGFNZWw==")</f>
        <v>https://feed.businesswire.com/rss/home/?rss=G1QFDERJXkJeGFNZWw==</v>
      </c>
      <c r="P188" s="24" t="str">
        <f ca="1">IFERROR(__xludf.DUMMYFUNCTION("""COMPUTED_VALUE"""),"https://feed.businesswire.com/rss/home/?rss=G1QFDERJXkJeGFNZWw==")</f>
        <v>https://feed.businesswire.com/rss/home/?rss=G1QFDERJXkJeGFNZWw==</v>
      </c>
      <c r="Q188" s="21"/>
      <c r="R188" s="21"/>
    </row>
    <row r="189" spans="2:18" ht="12.75">
      <c r="B189" s="9" t="s">
        <v>905</v>
      </c>
      <c r="C189" s="21"/>
      <c r="D189" s="21"/>
      <c r="E189" s="21"/>
      <c r="F189" s="21"/>
      <c r="H189" s="21"/>
      <c r="I189" s="21"/>
      <c r="J189" s="22"/>
      <c r="K189" s="21"/>
      <c r="L189" s="22"/>
      <c r="M189" s="21"/>
      <c r="N189" s="23" t="s">
        <v>1034</v>
      </c>
      <c r="O189" s="24" t="str">
        <f ca="1">IFERROR(__xludf.DUMMYFUNCTION("""COMPUTED_VALUE"""),"https://feed.businesswire.com/rss/home/?rss=G1QFDERJXkJeGFNZWg==")</f>
        <v>https://feed.businesswire.com/rss/home/?rss=G1QFDERJXkJeGFNZWg==</v>
      </c>
      <c r="P189" s="24" t="str">
        <f ca="1">IFERROR(__xludf.DUMMYFUNCTION("""COMPUTED_VALUE"""),"https://feed.businesswire.com/rss/home/?rss=G1QFDERJXkJeGFNZWg==")</f>
        <v>https://feed.businesswire.com/rss/home/?rss=G1QFDERJXkJeGFNZWg==</v>
      </c>
      <c r="Q189" s="21"/>
      <c r="R189" s="21"/>
    </row>
    <row r="190" spans="2:18" ht="12.75">
      <c r="B190" s="9" t="s">
        <v>907</v>
      </c>
      <c r="C190" s="21"/>
      <c r="D190" s="21"/>
      <c r="E190" s="21"/>
      <c r="F190" s="21"/>
      <c r="H190" s="21"/>
      <c r="I190" s="21"/>
      <c r="J190" s="22"/>
      <c r="K190" s="21"/>
      <c r="L190" s="22"/>
      <c r="M190" s="21"/>
      <c r="N190" s="23" t="s">
        <v>1035</v>
      </c>
      <c r="O190" s="24" t="str">
        <f ca="1">IFERROR(__xludf.DUMMYFUNCTION("""COMPUTED_VALUE"""),"https://feed.businesswire.com/rss/home/?rss=G1QFDERJXkJeGVtXWw==")</f>
        <v>https://feed.businesswire.com/rss/home/?rss=G1QFDERJXkJeGVtXWw==</v>
      </c>
      <c r="P190" s="24" t="str">
        <f ca="1">IFERROR(__xludf.DUMMYFUNCTION("""COMPUTED_VALUE"""),"https://feed.businesswire.com/rss/home/?rss=G1QFDERJXkJeGVtXWw==")</f>
        <v>https://feed.businesswire.com/rss/home/?rss=G1QFDERJXkJeGVtXWw==</v>
      </c>
      <c r="Q190" s="21"/>
      <c r="R190" s="21"/>
    </row>
    <row r="191" spans="2:18" ht="12.75">
      <c r="B191" s="9" t="s">
        <v>908</v>
      </c>
      <c r="C191" s="21"/>
      <c r="D191" s="21"/>
      <c r="E191" s="21"/>
      <c r="F191" s="21"/>
      <c r="H191" s="21"/>
      <c r="I191" s="21"/>
      <c r="J191" s="22"/>
      <c r="K191" s="21"/>
      <c r="L191" s="22"/>
      <c r="M191" s="21"/>
      <c r="N191" s="23" t="s">
        <v>1037</v>
      </c>
      <c r="O191" s="24" t="str">
        <f ca="1">IFERROR(__xludf.DUMMYFUNCTION("""COMPUTED_VALUE"""),"https://feed.businesswire.com/rss/home/?rss=G1QFDERJXkJeEFpQWA==")</f>
        <v>https://feed.businesswire.com/rss/home/?rss=G1QFDERJXkJeEFpQWA==</v>
      </c>
      <c r="P191" s="24" t="str">
        <f ca="1">IFERROR(__xludf.DUMMYFUNCTION("""COMPUTED_VALUE"""),"https://feed.businesswire.com/rss/home/?rss=G1QFDERJXkJeEFpQWA==")</f>
        <v>https://feed.businesswire.com/rss/home/?rss=G1QFDERJXkJeEFpQWA==</v>
      </c>
      <c r="Q191" s="21"/>
      <c r="R191" s="21"/>
    </row>
    <row r="192" spans="2:18" ht="12.75">
      <c r="B192" s="9" t="s">
        <v>910</v>
      </c>
      <c r="C192" s="21"/>
      <c r="D192" s="21"/>
      <c r="E192" s="21"/>
      <c r="F192" s="21"/>
      <c r="H192" s="21"/>
      <c r="I192" s="21"/>
      <c r="J192" s="22"/>
      <c r="K192" s="21"/>
      <c r="L192" s="22"/>
      <c r="M192" s="21"/>
      <c r="N192" s="23" t="s">
        <v>1039</v>
      </c>
      <c r="O192" s="24" t="str">
        <f ca="1">IFERROR(__xludf.DUMMYFUNCTION("""COMPUTED_VALUE"""),"https://feed.businesswire.com/rss/home/?rss=G1QFDERJXkJeGFNZVQ==")</f>
        <v>https://feed.businesswire.com/rss/home/?rss=G1QFDERJXkJeGFNZVQ==</v>
      </c>
      <c r="P192" s="24" t="str">
        <f ca="1">IFERROR(__xludf.DUMMYFUNCTION("""COMPUTED_VALUE"""),"https://feed.businesswire.com/rss/home/?rss=G1QFDERJXkJeGFNZVQ==")</f>
        <v>https://feed.businesswire.com/rss/home/?rss=G1QFDERJXkJeGFNZVQ==</v>
      </c>
      <c r="Q192" s="21"/>
      <c r="R192" s="21"/>
    </row>
    <row r="193" spans="2:18" ht="12.75">
      <c r="B193" s="9" t="s">
        <v>911</v>
      </c>
      <c r="C193" s="21"/>
      <c r="D193" s="21"/>
      <c r="E193" s="21"/>
      <c r="F193" s="21"/>
      <c r="H193" s="21"/>
      <c r="I193" s="21"/>
      <c r="J193" s="22"/>
      <c r="K193" s="21"/>
      <c r="L193" s="22"/>
      <c r="M193" s="21"/>
      <c r="N193" s="23" t="s">
        <v>1041</v>
      </c>
      <c r="O193" s="24" t="str">
        <f ca="1">IFERROR(__xludf.DUMMYFUNCTION("""COMPUTED_VALUE"""),"https://feed.businesswire.com/rss/home/?rss=G1QFDERJXkJeGFNZVA==")</f>
        <v>https://feed.businesswire.com/rss/home/?rss=G1QFDERJXkJeGFNZVA==</v>
      </c>
      <c r="P193" s="24" t="str">
        <f ca="1">IFERROR(__xludf.DUMMYFUNCTION("""COMPUTED_VALUE"""),"https://feed.businesswire.com/rss/home/?rss=G1QFDERJXkJeGFNZVA==")</f>
        <v>https://feed.businesswire.com/rss/home/?rss=G1QFDERJXkJeGFNZVA==</v>
      </c>
      <c r="Q193" s="21"/>
      <c r="R193" s="21"/>
    </row>
    <row r="194" spans="2:18" ht="12.75">
      <c r="B194" s="9" t="s">
        <v>914</v>
      </c>
      <c r="C194" s="21"/>
      <c r="D194" s="21"/>
      <c r="E194" s="21"/>
      <c r="F194" s="21"/>
      <c r="H194" s="21"/>
      <c r="I194" s="21"/>
      <c r="J194" s="22"/>
      <c r="K194" s="21"/>
      <c r="L194" s="22"/>
      <c r="M194" s="21"/>
      <c r="N194" s="23" t="s">
        <v>1044</v>
      </c>
      <c r="O194" s="24" t="str">
        <f ca="1">IFERROR(__xludf.DUMMYFUNCTION("""COMPUTED_VALUE"""),"https://feed.businesswire.com/rss/home/?rss=G1QFDERJXkJeGFNYXQ==")</f>
        <v>https://feed.businesswire.com/rss/home/?rss=G1QFDERJXkJeGFNYXQ==</v>
      </c>
      <c r="P194" s="24" t="str">
        <f ca="1">IFERROR(__xludf.DUMMYFUNCTION("""COMPUTED_VALUE"""),"https://feed.businesswire.com/rss/home/?rss=G1QFDERJXkJeGFNYXQ==")</f>
        <v>https://feed.businesswire.com/rss/home/?rss=G1QFDERJXkJeGFNYXQ==</v>
      </c>
      <c r="Q194" s="21"/>
      <c r="R194" s="21"/>
    </row>
    <row r="195" spans="2:18" ht="12.75">
      <c r="B195" s="9" t="s">
        <v>915</v>
      </c>
      <c r="C195" s="21"/>
      <c r="D195" s="21"/>
      <c r="E195" s="21"/>
      <c r="F195" s="21"/>
      <c r="H195" s="21"/>
      <c r="I195" s="21"/>
      <c r="J195" s="22"/>
      <c r="K195" s="21"/>
      <c r="L195" s="22"/>
      <c r="M195" s="21"/>
      <c r="N195" s="23" t="s">
        <v>1045</v>
      </c>
      <c r="O195" s="24" t="str">
        <f ca="1">IFERROR(__xludf.DUMMYFUNCTION("""COMPUTED_VALUE"""),"https://feed.businesswire.com/rss/home/?rss=G1QFDERJXkJeEFpTXw==")</f>
        <v>https://feed.businesswire.com/rss/home/?rss=G1QFDERJXkJeEFpTXw==</v>
      </c>
      <c r="P195" s="24" t="str">
        <f ca="1">IFERROR(__xludf.DUMMYFUNCTION("""COMPUTED_VALUE"""),"https://feed.businesswire.com/rss/home/?rss=G1QFDERJXkJeEFpTXw==")</f>
        <v>https://feed.businesswire.com/rss/home/?rss=G1QFDERJXkJeEFpTXw==</v>
      </c>
      <c r="Q195" s="21"/>
      <c r="R195" s="21"/>
    </row>
    <row r="196" spans="2:18" ht="12.75">
      <c r="B196" s="9" t="s">
        <v>917</v>
      </c>
      <c r="C196" s="21"/>
      <c r="D196" s="21"/>
      <c r="E196" s="21"/>
      <c r="F196" s="21"/>
      <c r="H196" s="21"/>
      <c r="I196" s="21"/>
      <c r="J196" s="22"/>
      <c r="K196" s="21"/>
      <c r="L196" s="22"/>
      <c r="M196" s="21"/>
      <c r="N196" s="23" t="s">
        <v>1048</v>
      </c>
      <c r="O196" s="24" t="str">
        <f ca="1">IFERROR(__xludf.DUMMYFUNCTION("""COMPUTED_VALUE"""),"https://feed.businesswire.com/rss/home/?rss=G1QFDERJXkJeGFNYXw==")</f>
        <v>https://feed.businesswire.com/rss/home/?rss=G1QFDERJXkJeGFNYXw==</v>
      </c>
      <c r="P196" s="24" t="str">
        <f ca="1">IFERROR(__xludf.DUMMYFUNCTION("""COMPUTED_VALUE"""),"https://feed.businesswire.com/rss/home/?rss=G1QFDERJXkJeGFNYXw==")</f>
        <v>https://feed.businesswire.com/rss/home/?rss=G1QFDERJXkJeGFNYXw==</v>
      </c>
      <c r="Q196" s="21"/>
      <c r="R196" s="21"/>
    </row>
    <row r="197" spans="2:18" ht="12.75">
      <c r="B197" s="9" t="s">
        <v>919</v>
      </c>
      <c r="C197" s="21"/>
      <c r="D197" s="21"/>
      <c r="E197" s="21"/>
      <c r="F197" s="21"/>
      <c r="H197" s="21"/>
      <c r="I197" s="21"/>
      <c r="J197" s="22"/>
      <c r="K197" s="21"/>
      <c r="L197" s="22"/>
      <c r="M197" s="21"/>
      <c r="N197" s="23" t="s">
        <v>1050</v>
      </c>
      <c r="O197" s="24" t="str">
        <f ca="1">IFERROR(__xludf.DUMMYFUNCTION("""COMPUTED_VALUE"""),"https://feed.businesswire.com/rss/home/?rss=G1QFDERJXkJeGFNYXg==")</f>
        <v>https://feed.businesswire.com/rss/home/?rss=G1QFDERJXkJeGFNYXg==</v>
      </c>
      <c r="P197" s="24" t="str">
        <f ca="1">IFERROR(__xludf.DUMMYFUNCTION("""COMPUTED_VALUE"""),"https://feed.businesswire.com/rss/home/?rss=G1QFDERJXkJeGFNYXg==")</f>
        <v>https://feed.businesswire.com/rss/home/?rss=G1QFDERJXkJeGFNYXg==</v>
      </c>
      <c r="Q197" s="21"/>
      <c r="R197" s="21"/>
    </row>
    <row r="198" spans="2:18" ht="12.75">
      <c r="B198" s="9" t="s">
        <v>921</v>
      </c>
      <c r="C198" s="21"/>
      <c r="D198" s="21"/>
      <c r="E198" s="21"/>
      <c r="F198" s="21"/>
      <c r="H198" s="21"/>
      <c r="I198" s="21"/>
      <c r="J198" s="22"/>
      <c r="K198" s="21"/>
      <c r="L198" s="22"/>
      <c r="M198" s="21"/>
      <c r="N198" s="23" t="s">
        <v>1052</v>
      </c>
      <c r="O198" s="24" t="str">
        <f ca="1">IFERROR(__xludf.DUMMYFUNCTION("""COMPUTED_VALUE"""),"https://feed.businesswire.com/rss/home/?rss=G1QFDERJXkJeEFpQWw==")</f>
        <v>https://feed.businesswire.com/rss/home/?rss=G1QFDERJXkJeEFpQWw==</v>
      </c>
      <c r="P198" s="24" t="str">
        <f ca="1">IFERROR(__xludf.DUMMYFUNCTION("""COMPUTED_VALUE"""),"https://feed.businesswire.com/rss/home/?rss=G1QFDERJXkJeEFpQWw==")</f>
        <v>https://feed.businesswire.com/rss/home/?rss=G1QFDERJXkJeEFpQWw==</v>
      </c>
      <c r="Q198" s="21"/>
      <c r="R198" s="21"/>
    </row>
    <row r="199" spans="2:18" ht="12.75">
      <c r="B199" s="9" t="s">
        <v>923</v>
      </c>
      <c r="C199" s="21"/>
      <c r="D199" s="21"/>
      <c r="E199" s="21"/>
      <c r="F199" s="21"/>
      <c r="H199" s="21"/>
      <c r="I199" s="21"/>
      <c r="J199" s="22"/>
      <c r="K199" s="21"/>
      <c r="L199" s="22"/>
      <c r="M199" s="21"/>
      <c r="N199" s="23" t="s">
        <v>1054</v>
      </c>
      <c r="O199" s="24" t="str">
        <f ca="1">IFERROR(__xludf.DUMMYFUNCTION("""COMPUTED_VALUE"""),"https://feed.businesswire.com/rss/home/?rss=G1QFDERJXkJeGFNQVQ==")</f>
        <v>https://feed.businesswire.com/rss/home/?rss=G1QFDERJXkJeGFNQVQ==</v>
      </c>
      <c r="P199" s="24" t="str">
        <f ca="1">IFERROR(__xludf.DUMMYFUNCTION("""COMPUTED_VALUE"""),"https://feed.businesswire.com/rss/home/?rss=G1QFDERJXkJeGFNQVQ==")</f>
        <v>https://feed.businesswire.com/rss/home/?rss=G1QFDERJXkJeGFNQVQ==</v>
      </c>
      <c r="Q199" s="21"/>
      <c r="R199" s="21"/>
    </row>
    <row r="200" spans="2:18" ht="12.75">
      <c r="B200" s="9" t="s">
        <v>925</v>
      </c>
      <c r="C200" s="21"/>
      <c r="D200" s="21"/>
      <c r="E200" s="21"/>
      <c r="F200" s="21"/>
      <c r="H200" s="21"/>
      <c r="I200" s="21"/>
      <c r="J200" s="22"/>
      <c r="K200" s="21"/>
      <c r="L200" s="22"/>
      <c r="M200" s="21"/>
      <c r="N200" s="23" t="s">
        <v>1056</v>
      </c>
      <c r="O200" s="24" t="str">
        <f ca="1">IFERROR(__xludf.DUMMYFUNCTION("""COMPUTED_VALUE"""),"https://feed.businesswire.com/rss/home/?rss=G1QFDERJXkJeGFNTXA==")</f>
        <v>https://feed.businesswire.com/rss/home/?rss=G1QFDERJXkJeGFNTXA==</v>
      </c>
      <c r="P200" s="24" t="str">
        <f ca="1">IFERROR(__xludf.DUMMYFUNCTION("""COMPUTED_VALUE"""),"https://feed.businesswire.com/rss/home/?rss=G1QFDERJXkJeGFNTXA==")</f>
        <v>https://feed.businesswire.com/rss/home/?rss=G1QFDERJXkJeGFNTXA==</v>
      </c>
      <c r="Q200" s="21"/>
      <c r="R200" s="21"/>
    </row>
    <row r="201" spans="2:18" ht="12.75">
      <c r="B201" s="9" t="s">
        <v>926</v>
      </c>
      <c r="C201" s="21"/>
      <c r="D201" s="21"/>
      <c r="E201" s="21"/>
      <c r="F201" s="21"/>
      <c r="H201" s="21"/>
      <c r="I201" s="21"/>
      <c r="J201" s="22"/>
      <c r="K201" s="21"/>
      <c r="L201" s="22"/>
      <c r="M201" s="21"/>
      <c r="N201" s="23" t="s">
        <v>1059</v>
      </c>
      <c r="O201" s="24" t="str">
        <f ca="1">IFERROR(__xludf.DUMMYFUNCTION("""COMPUTED_VALUE"""),"https://feed.businesswire.com/rss/home/?rss=G1QFDERJXkJeGVpXXA==")</f>
        <v>https://feed.businesswire.com/rss/home/?rss=G1QFDERJXkJeGVpXXA==</v>
      </c>
      <c r="P201" s="24" t="str">
        <f ca="1">IFERROR(__xludf.DUMMYFUNCTION("""COMPUTED_VALUE"""),"https://feed.businesswire.com/rss/home/?rss=G1QFDERJXkJeGVpXXA==")</f>
        <v>https://feed.businesswire.com/rss/home/?rss=G1QFDERJXkJeGVpXXA==</v>
      </c>
      <c r="Q201" s="21"/>
      <c r="R201" s="21"/>
    </row>
    <row r="202" spans="2:18" ht="12.75">
      <c r="B202" s="9" t="s">
        <v>928</v>
      </c>
      <c r="C202" s="21"/>
      <c r="D202" s="21"/>
      <c r="E202" s="21"/>
      <c r="F202" s="21"/>
      <c r="H202" s="21"/>
      <c r="I202" s="21"/>
      <c r="J202" s="22"/>
      <c r="K202" s="21"/>
      <c r="L202" s="22"/>
      <c r="M202" s="21"/>
      <c r="N202" s="23" t="s">
        <v>1060</v>
      </c>
      <c r="O202" s="24" t="str">
        <f ca="1">IFERROR(__xludf.DUMMYFUNCTION("""COMPUTED_VALUE"""),"https://feed.businesswire.com/rss/home/?rss=G1QFDERJXkJeGFNTXg==")</f>
        <v>https://feed.businesswire.com/rss/home/?rss=G1QFDERJXkJeGFNTXg==</v>
      </c>
      <c r="P202" s="24" t="str">
        <f ca="1">IFERROR(__xludf.DUMMYFUNCTION("""COMPUTED_VALUE"""),"https://feed.businesswire.com/rss/home/?rss=G1QFDERJXkJeGFNTXg==")</f>
        <v>https://feed.businesswire.com/rss/home/?rss=G1QFDERJXkJeGFNTXg==</v>
      </c>
      <c r="Q202" s="21"/>
      <c r="R202" s="21"/>
    </row>
    <row r="203" spans="2:18" ht="12.75">
      <c r="B203" s="9" t="s">
        <v>931</v>
      </c>
      <c r="C203" s="21"/>
      <c r="D203" s="21"/>
      <c r="E203" s="21"/>
      <c r="F203" s="21"/>
      <c r="H203" s="21"/>
      <c r="I203" s="21"/>
      <c r="J203" s="22"/>
      <c r="K203" s="21"/>
      <c r="L203" s="22"/>
      <c r="M203" s="21"/>
      <c r="N203" s="23" t="s">
        <v>1062</v>
      </c>
      <c r="O203" s="24" t="str">
        <f ca="1">IFERROR(__xludf.DUMMYFUNCTION("""COMPUTED_VALUE"""),"https://feed.businesswire.com/rss/home/?rss=G1QFDERJXkJeGFNTWQ==")</f>
        <v>https://feed.businesswire.com/rss/home/?rss=G1QFDERJXkJeGFNTWQ==</v>
      </c>
      <c r="P203" s="24" t="str">
        <f ca="1">IFERROR(__xludf.DUMMYFUNCTION("""COMPUTED_VALUE"""),"https://feed.businesswire.com/rss/home/?rss=G1QFDERJXkJeGFNTWQ==")</f>
        <v>https://feed.businesswire.com/rss/home/?rss=G1QFDERJXkJeGFNTWQ==</v>
      </c>
      <c r="Q203" s="21"/>
      <c r="R203" s="21"/>
    </row>
    <row r="204" spans="2:18" ht="12.75">
      <c r="B204" s="9" t="s">
        <v>932</v>
      </c>
      <c r="C204" s="21"/>
      <c r="D204" s="21"/>
      <c r="E204" s="21"/>
      <c r="F204" s="21"/>
      <c r="H204" s="21"/>
      <c r="I204" s="21"/>
      <c r="J204" s="22"/>
      <c r="K204" s="21"/>
      <c r="L204" s="22"/>
      <c r="M204" s="21"/>
      <c r="N204" s="23" t="s">
        <v>1065</v>
      </c>
      <c r="O204" s="24" t="str">
        <f ca="1">IFERROR(__xludf.DUMMYFUNCTION("""COMPUTED_VALUE"""),"https://feed.businesswire.com/rss/home/?rss=G1QFDERJXkJeGFNTWA==")</f>
        <v>https://feed.businesswire.com/rss/home/?rss=G1QFDERJXkJeGFNTWA==</v>
      </c>
      <c r="P204" s="24" t="str">
        <f ca="1">IFERROR(__xludf.DUMMYFUNCTION("""COMPUTED_VALUE"""),"https://feed.businesswire.com/rss/home/?rss=G1QFDERJXkJeGFNTWA==")</f>
        <v>https://feed.businesswire.com/rss/home/?rss=G1QFDERJXkJeGFNTWA==</v>
      </c>
      <c r="Q204" s="21"/>
      <c r="R204" s="21"/>
    </row>
    <row r="205" spans="2:18" ht="12.75">
      <c r="B205" s="9" t="s">
        <v>933</v>
      </c>
      <c r="C205" s="21"/>
      <c r="D205" s="21"/>
      <c r="E205" s="21"/>
      <c r="F205" s="21"/>
      <c r="H205" s="21"/>
      <c r="I205" s="21"/>
      <c r="J205" s="22"/>
      <c r="K205" s="21"/>
      <c r="L205" s="22"/>
      <c r="M205" s="21"/>
      <c r="N205" s="23" t="s">
        <v>1066</v>
      </c>
      <c r="O205" s="24" t="str">
        <f ca="1">IFERROR(__xludf.DUMMYFUNCTION("""COMPUTED_VALUE"""),"https://feed.businesswire.com/rss/home/?rss=G1QFDERJXkJeGFNTWw==")</f>
        <v>https://feed.businesswire.com/rss/home/?rss=G1QFDERJXkJeGFNTWw==</v>
      </c>
      <c r="P205" s="24" t="str">
        <f ca="1">IFERROR(__xludf.DUMMYFUNCTION("""COMPUTED_VALUE"""),"https://feed.businesswire.com/rss/home/?rss=G1QFDERJXkJeGFNTWw==")</f>
        <v>https://feed.businesswire.com/rss/home/?rss=G1QFDERJXkJeGFNTWw==</v>
      </c>
      <c r="Q205" s="21"/>
      <c r="R205" s="21"/>
    </row>
    <row r="206" spans="2:18" ht="12.75">
      <c r="B206" s="9" t="s">
        <v>935</v>
      </c>
      <c r="C206" s="21"/>
      <c r="D206" s="21"/>
      <c r="E206" s="21"/>
      <c r="F206" s="21"/>
      <c r="H206" s="21"/>
      <c r="I206" s="21"/>
      <c r="J206" s="22"/>
      <c r="K206" s="21"/>
      <c r="L206" s="22"/>
      <c r="M206" s="21"/>
      <c r="N206" s="23" t="s">
        <v>1069</v>
      </c>
      <c r="O206" s="24" t="str">
        <f ca="1">IFERROR(__xludf.DUMMYFUNCTION("""COMPUTED_VALUE"""),"https://feed.businesswire.com/rss/home/?rss=G1QFDERJXkJeEFpQWQ==")</f>
        <v>https://feed.businesswire.com/rss/home/?rss=G1QFDERJXkJeEFpQWQ==</v>
      </c>
      <c r="P206" s="24" t="str">
        <f ca="1">IFERROR(__xludf.DUMMYFUNCTION("""COMPUTED_VALUE"""),"https://feed.businesswire.com/rss/home/?rss=G1QFDERJXkJeEFpQWQ==")</f>
        <v>https://feed.businesswire.com/rss/home/?rss=G1QFDERJXkJeEFpQWQ==</v>
      </c>
      <c r="Q206" s="21"/>
      <c r="R206" s="21"/>
    </row>
    <row r="207" spans="2:18" ht="12.75">
      <c r="B207" s="9" t="s">
        <v>937</v>
      </c>
      <c r="C207" s="21"/>
      <c r="D207" s="21"/>
      <c r="E207" s="21"/>
      <c r="F207" s="21"/>
      <c r="H207" s="21"/>
      <c r="I207" s="21"/>
      <c r="J207" s="22"/>
      <c r="K207" s="21"/>
      <c r="L207" s="22"/>
      <c r="M207" s="21"/>
      <c r="N207" s="23" t="s">
        <v>1070</v>
      </c>
      <c r="O207" s="24" t="str">
        <f ca="1">IFERROR(__xludf.DUMMYFUNCTION("""COMPUTED_VALUE"""),"https://feed.businesswire.com/rss/home/?rss=G1QFDERJXkJeGVpQXg==")</f>
        <v>https://feed.businesswire.com/rss/home/?rss=G1QFDERJXkJeGVpQXg==</v>
      </c>
      <c r="P207" s="24" t="str">
        <f ca="1">IFERROR(__xludf.DUMMYFUNCTION("""COMPUTED_VALUE"""),"https://feed.businesswire.com/rss/home/?rss=G1QFDERJXkJeGVpQXg==")</f>
        <v>https://feed.businesswire.com/rss/home/?rss=G1QFDERJXkJeGVpQXg==</v>
      </c>
      <c r="Q207" s="21"/>
      <c r="R207" s="21"/>
    </row>
    <row r="208" spans="2:18" ht="12.75">
      <c r="B208" s="9" t="s">
        <v>939</v>
      </c>
      <c r="C208" s="21"/>
      <c r="D208" s="21"/>
      <c r="E208" s="21"/>
      <c r="F208" s="21"/>
      <c r="H208" s="21"/>
      <c r="I208" s="21"/>
      <c r="J208" s="22"/>
      <c r="K208" s="21"/>
      <c r="L208" s="22"/>
      <c r="M208" s="21"/>
      <c r="N208" s="23" t="s">
        <v>1073</v>
      </c>
      <c r="O208" s="24" t="str">
        <f ca="1">IFERROR(__xludf.DUMMYFUNCTION("""COMPUTED_VALUE"""),"https://feed.businesswire.com/rss/home/?rss=G1QFDERJXkJeGVpQWQ==")</f>
        <v>https://feed.businesswire.com/rss/home/?rss=G1QFDERJXkJeGVpQWQ==</v>
      </c>
      <c r="P208" s="24" t="str">
        <f ca="1">IFERROR(__xludf.DUMMYFUNCTION("""COMPUTED_VALUE"""),"https://feed.businesswire.com/rss/home/?rss=G1QFDERJXkJeGVpQWQ==")</f>
        <v>https://feed.businesswire.com/rss/home/?rss=G1QFDERJXkJeGVpQWQ==</v>
      </c>
      <c r="Q208" s="21"/>
      <c r="R208" s="21"/>
    </row>
    <row r="209" spans="2:18" ht="12.75">
      <c r="B209" s="9" t="s">
        <v>941</v>
      </c>
      <c r="C209" s="21"/>
      <c r="D209" s="21"/>
      <c r="E209" s="21"/>
      <c r="F209" s="21"/>
      <c r="H209" s="21"/>
      <c r="I209" s="21"/>
      <c r="J209" s="22"/>
      <c r="K209" s="21"/>
      <c r="L209" s="22"/>
      <c r="M209" s="21"/>
      <c r="N209" s="23" t="s">
        <v>1075</v>
      </c>
      <c r="O209" s="24" t="str">
        <f ca="1">IFERROR(__xludf.DUMMYFUNCTION("""COMPUTED_VALUE"""),"https://feed.businesswire.com/rss/home/?rss=G1QFDERJXkJeGVpQWw==")</f>
        <v>https://feed.businesswire.com/rss/home/?rss=G1QFDERJXkJeGVpQWw==</v>
      </c>
      <c r="P209" s="24" t="str">
        <f ca="1">IFERROR(__xludf.DUMMYFUNCTION("""COMPUTED_VALUE"""),"https://feed.businesswire.com/rss/home/?rss=G1QFDERJXkJeGVpQWw==")</f>
        <v>https://feed.businesswire.com/rss/home/?rss=G1QFDERJXkJeGVpQWw==</v>
      </c>
      <c r="Q209" s="21"/>
      <c r="R209" s="21"/>
    </row>
    <row r="210" spans="2:18" ht="12.75">
      <c r="B210" s="9" t="s">
        <v>943</v>
      </c>
      <c r="C210" s="21"/>
      <c r="D210" s="21"/>
      <c r="E210" s="21"/>
      <c r="F210" s="21"/>
      <c r="H210" s="21"/>
      <c r="I210" s="21"/>
      <c r="J210" s="22"/>
      <c r="K210" s="21"/>
      <c r="L210" s="22"/>
      <c r="M210" s="21"/>
      <c r="N210" s="23" t="s">
        <v>1076</v>
      </c>
      <c r="O210" s="24" t="str">
        <f ca="1">IFERROR(__xludf.DUMMYFUNCTION("""COMPUTED_VALUE"""),"https://feed.businesswire.com/rss/home/?rss=G1QFDERJXkJeGVpQWg==")</f>
        <v>https://feed.businesswire.com/rss/home/?rss=G1QFDERJXkJeGVpQWg==</v>
      </c>
      <c r="P210" s="24" t="str">
        <f ca="1">IFERROR(__xludf.DUMMYFUNCTION("""COMPUTED_VALUE"""),"https://feed.businesswire.com/rss/home/?rss=G1QFDERJXkJeGVpQWg==")</f>
        <v>https://feed.businesswire.com/rss/home/?rss=G1QFDERJXkJeGVpQWg==</v>
      </c>
      <c r="Q210" s="21"/>
      <c r="R210" s="21"/>
    </row>
    <row r="211" spans="2:18" ht="12.75">
      <c r="B211" s="9" t="s">
        <v>944</v>
      </c>
      <c r="C211" s="21"/>
      <c r="D211" s="21"/>
      <c r="E211" s="21"/>
      <c r="F211" s="21"/>
      <c r="H211" s="21"/>
      <c r="I211" s="21"/>
      <c r="J211" s="22"/>
      <c r="K211" s="21"/>
      <c r="L211" s="22"/>
      <c r="M211" s="21"/>
      <c r="N211" s="23" t="s">
        <v>1078</v>
      </c>
      <c r="O211" s="24" t="str">
        <f ca="1">IFERROR(__xludf.DUMMYFUNCTION("""COMPUTED_VALUE"""),"https://feed.businesswire.com/rss/home/?rss=G1QFDERJXkJeGVpQVQ==")</f>
        <v>https://feed.businesswire.com/rss/home/?rss=G1QFDERJXkJeGVpQVQ==</v>
      </c>
      <c r="P211" s="24" t="str">
        <f ca="1">IFERROR(__xludf.DUMMYFUNCTION("""COMPUTED_VALUE"""),"https://feed.businesswire.com/rss/home/?rss=G1QFDERJXkJeGVpQVQ==")</f>
        <v>https://feed.businesswire.com/rss/home/?rss=G1QFDERJXkJeGVpQVQ==</v>
      </c>
      <c r="Q211" s="21"/>
      <c r="R211" s="21"/>
    </row>
    <row r="212" spans="2:18" ht="12.75">
      <c r="B212" s="9" t="s">
        <v>945</v>
      </c>
      <c r="C212" s="21"/>
      <c r="D212" s="21"/>
      <c r="E212" s="21"/>
      <c r="F212" s="21"/>
      <c r="H212" s="21"/>
      <c r="I212" s="21"/>
      <c r="J212" s="22"/>
      <c r="K212" s="21"/>
      <c r="L212" s="22"/>
      <c r="M212" s="21"/>
      <c r="N212" s="23" t="s">
        <v>1081</v>
      </c>
      <c r="O212" s="24" t="str">
        <f ca="1">IFERROR(__xludf.DUMMYFUNCTION("""COMPUTED_VALUE"""),"https://feed.businesswire.com/rss/home/?rss=G1QFDERJXkJeGVpTXA==")</f>
        <v>https://feed.businesswire.com/rss/home/?rss=G1QFDERJXkJeGVpTXA==</v>
      </c>
      <c r="P212" s="24" t="str">
        <f ca="1">IFERROR(__xludf.DUMMYFUNCTION("""COMPUTED_VALUE"""),"https://feed.businesswire.com/rss/home/?rss=G1QFDERJXkJeGVpTXA==")</f>
        <v>https://feed.businesswire.com/rss/home/?rss=G1QFDERJXkJeGVpTXA==</v>
      </c>
      <c r="Q212" s="21"/>
      <c r="R212" s="21"/>
    </row>
    <row r="213" spans="2:18" ht="12.75">
      <c r="B213" s="9" t="s">
        <v>948</v>
      </c>
      <c r="C213" s="21"/>
      <c r="D213" s="21"/>
      <c r="E213" s="21"/>
      <c r="F213" s="21"/>
      <c r="H213" s="21"/>
      <c r="I213" s="21"/>
      <c r="J213" s="22"/>
      <c r="K213" s="21"/>
      <c r="L213" s="22"/>
      <c r="M213" s="21"/>
      <c r="N213" s="23" t="s">
        <v>1083</v>
      </c>
      <c r="O213" s="24" t="str">
        <f ca="1">IFERROR(__xludf.DUMMYFUNCTION("""COMPUTED_VALUE"""),"https://feed.businesswire.com/rss/home/?rss=G1QFDERJXkJeGVpTXw==")</f>
        <v>https://feed.businesswire.com/rss/home/?rss=G1QFDERJXkJeGVpTXw==</v>
      </c>
      <c r="P213" s="24" t="str">
        <f ca="1">IFERROR(__xludf.DUMMYFUNCTION("""COMPUTED_VALUE"""),"https://feed.businesswire.com/rss/home/?rss=G1QFDERJXkJeGVpTXw==")</f>
        <v>https://feed.businesswire.com/rss/home/?rss=G1QFDERJXkJeGVpTXw==</v>
      </c>
      <c r="Q213" s="21"/>
      <c r="R213" s="21"/>
    </row>
    <row r="214" spans="2:18" ht="12.75">
      <c r="B214" s="9" t="s">
        <v>950</v>
      </c>
      <c r="C214" s="21"/>
      <c r="D214" s="21"/>
      <c r="E214" s="21"/>
      <c r="F214" s="21"/>
      <c r="H214" s="21"/>
      <c r="I214" s="21"/>
      <c r="J214" s="22"/>
      <c r="K214" s="21"/>
      <c r="L214" s="22"/>
      <c r="M214" s="21"/>
      <c r="N214" s="23" t="s">
        <v>1085</v>
      </c>
      <c r="O214" s="24" t="str">
        <f ca="1">IFERROR(__xludf.DUMMYFUNCTION("""COMPUTED_VALUE"""),"https://feed.businesswire.com/rss/home/?rss=G1QFDERJXkJeGVpTWQ==")</f>
        <v>https://feed.businesswire.com/rss/home/?rss=G1QFDERJXkJeGVpTWQ==</v>
      </c>
      <c r="P214" s="24" t="str">
        <f ca="1">IFERROR(__xludf.DUMMYFUNCTION("""COMPUTED_VALUE"""),"https://feed.businesswire.com/rss/home/?rss=G1QFDERJXkJeGVpTWQ==")</f>
        <v>https://feed.businesswire.com/rss/home/?rss=G1QFDERJXkJeGVpTWQ==</v>
      </c>
      <c r="Q214" s="21"/>
      <c r="R214" s="21"/>
    </row>
    <row r="215" spans="2:18" ht="12.75">
      <c r="B215" s="9" t="s">
        <v>952</v>
      </c>
      <c r="C215" s="21"/>
      <c r="D215" s="21"/>
      <c r="E215" s="21"/>
      <c r="F215" s="21"/>
      <c r="H215" s="21"/>
      <c r="I215" s="21"/>
      <c r="J215" s="22"/>
      <c r="K215" s="21"/>
      <c r="L215" s="22"/>
      <c r="M215" s="21"/>
      <c r="N215" s="23" t="s">
        <v>1087</v>
      </c>
      <c r="O215" s="24" t="str">
        <f ca="1">IFERROR(__xludf.DUMMYFUNCTION("""COMPUTED_VALUE"""),"https://feed.businesswire.com/rss/home/?rss=G1QFDERJXkJeEF5XWQ==")</f>
        <v>https://feed.businesswire.com/rss/home/?rss=G1QFDERJXkJeEF5XWQ==</v>
      </c>
      <c r="P215" s="24" t="str">
        <f ca="1">IFERROR(__xludf.DUMMYFUNCTION("""COMPUTED_VALUE"""),"https://feed.businesswire.com/rss/home/?rss=G1QFDERJXkJeEF5XWQ==")</f>
        <v>https://feed.businesswire.com/rss/home/?rss=G1QFDERJXkJeEF5XWQ==</v>
      </c>
      <c r="Q215" s="21"/>
      <c r="R215" s="21"/>
    </row>
    <row r="216" spans="2:18" ht="12.75">
      <c r="B216" s="9" t="s">
        <v>953</v>
      </c>
      <c r="C216" s="21"/>
      <c r="D216" s="21"/>
      <c r="E216" s="21"/>
      <c r="F216" s="21"/>
      <c r="H216" s="21"/>
      <c r="I216" s="21"/>
      <c r="J216" s="22"/>
      <c r="K216" s="21"/>
      <c r="L216" s="22"/>
      <c r="M216" s="21"/>
      <c r="N216" s="23" t="s">
        <v>1090</v>
      </c>
      <c r="O216" s="24" t="str">
        <f ca="1">IFERROR(__xludf.DUMMYFUNCTION("""COMPUTED_VALUE"""),"https://feed.businesswire.com/rss/home/?rss=G1QFDERJXkJeGVpTWA==")</f>
        <v>https://feed.businesswire.com/rss/home/?rss=G1QFDERJXkJeGVpTWA==</v>
      </c>
      <c r="P216" s="24" t="str">
        <f ca="1">IFERROR(__xludf.DUMMYFUNCTION("""COMPUTED_VALUE"""),"https://feed.businesswire.com/rss/home/?rss=G1QFDERJXkJeGVpTWA==")</f>
        <v>https://feed.businesswire.com/rss/home/?rss=G1QFDERJXkJeGVpTWA==</v>
      </c>
      <c r="Q216" s="21"/>
      <c r="R216" s="21"/>
    </row>
    <row r="217" spans="2:18" ht="12.75">
      <c r="B217" s="9" t="s">
        <v>956</v>
      </c>
      <c r="C217" s="21"/>
      <c r="D217" s="21"/>
      <c r="E217" s="21"/>
      <c r="F217" s="21"/>
      <c r="H217" s="21"/>
      <c r="I217" s="21"/>
      <c r="J217" s="22"/>
      <c r="K217" s="21"/>
      <c r="L217" s="22"/>
      <c r="M217" s="21"/>
      <c r="N217" s="23" t="s">
        <v>1091</v>
      </c>
      <c r="O217" s="24" t="str">
        <f ca="1">IFERROR(__xludf.DUMMYFUNCTION("""COMPUTED_VALUE"""),"https://feed.businesswire.com/rss/home/?rss=G1QFDERJXkJeGVpTWg==")</f>
        <v>https://feed.businesswire.com/rss/home/?rss=G1QFDERJXkJeGVpTWg==</v>
      </c>
      <c r="P217" s="24" t="str">
        <f ca="1">IFERROR(__xludf.DUMMYFUNCTION("""COMPUTED_VALUE"""),"https://feed.businesswire.com/rss/home/?rss=G1QFDERJXkJeGVpTWg==")</f>
        <v>https://feed.businesswire.com/rss/home/?rss=G1QFDERJXkJeGVpTWg==</v>
      </c>
      <c r="Q217" s="21"/>
      <c r="R217" s="21"/>
    </row>
    <row r="218" spans="2:18" ht="12.75">
      <c r="B218" s="9" t="s">
        <v>958</v>
      </c>
      <c r="C218" s="21"/>
      <c r="D218" s="21"/>
      <c r="E218" s="21"/>
      <c r="F218" s="21"/>
      <c r="H218" s="21"/>
      <c r="I218" s="21"/>
      <c r="J218" s="22"/>
      <c r="K218" s="21"/>
      <c r="L218" s="22"/>
      <c r="M218" s="21"/>
      <c r="N218" s="23" t="s">
        <v>1093</v>
      </c>
      <c r="O218" s="24" t="str">
        <f ca="1">IFERROR(__xludf.DUMMYFUNCTION("""COMPUTED_VALUE"""),"https://feed.businesswire.com/rss/home/?rss=G1QFDERJXkJeGVpTVA==")</f>
        <v>https://feed.businesswire.com/rss/home/?rss=G1QFDERJXkJeGVpTVA==</v>
      </c>
      <c r="P218" s="24" t="str">
        <f ca="1">IFERROR(__xludf.DUMMYFUNCTION("""COMPUTED_VALUE"""),"https://feed.businesswire.com/rss/home/?rss=G1QFDERJXkJeGVpTVA==")</f>
        <v>https://feed.businesswire.com/rss/home/?rss=G1QFDERJXkJeGVpTVA==</v>
      </c>
      <c r="Q218" s="21"/>
      <c r="R218" s="21"/>
    </row>
    <row r="219" spans="2:18" ht="12.75">
      <c r="B219" s="9" t="s">
        <v>960</v>
      </c>
      <c r="C219" s="21"/>
      <c r="D219" s="21"/>
      <c r="E219" s="21"/>
      <c r="F219" s="21"/>
      <c r="H219" s="21"/>
      <c r="I219" s="21"/>
      <c r="J219" s="22"/>
      <c r="K219" s="21"/>
      <c r="L219" s="22"/>
      <c r="M219" s="21"/>
      <c r="N219" s="23" t="s">
        <v>1095</v>
      </c>
      <c r="O219" s="24" t="str">
        <f ca="1">IFERROR(__xludf.DUMMYFUNCTION("""COMPUTED_VALUE"""),"https://feed.businesswire.com/rss/home/?rss=G1QFDERJXkJeGVpWXw==")</f>
        <v>https://feed.businesswire.com/rss/home/?rss=G1QFDERJXkJeGVpWXw==</v>
      </c>
      <c r="P219" s="24" t="str">
        <f ca="1">IFERROR(__xludf.DUMMYFUNCTION("""COMPUTED_VALUE"""),"https://feed.businesswire.com/rss/home/?rss=G1QFDERJXkJeGVpWXw==")</f>
        <v>https://feed.businesswire.com/rss/home/?rss=G1QFDERJXkJeGVpWXw==</v>
      </c>
      <c r="Q219" s="21"/>
      <c r="R219" s="21"/>
    </row>
    <row r="220" spans="2:18" ht="12.75">
      <c r="B220" s="9" t="s">
        <v>961</v>
      </c>
      <c r="C220" s="21"/>
      <c r="D220" s="21"/>
      <c r="E220" s="21"/>
      <c r="F220" s="21"/>
      <c r="H220" s="21"/>
      <c r="I220" s="21"/>
      <c r="J220" s="22"/>
      <c r="K220" s="21"/>
      <c r="L220" s="22"/>
      <c r="M220" s="21"/>
      <c r="N220" s="23" t="s">
        <v>1096</v>
      </c>
      <c r="O220" s="24" t="str">
        <f ca="1">IFERROR(__xludf.DUMMYFUNCTION("""COMPUTED_VALUE"""),"https://feed.businesswire.com/rss/home/?rss=G1QFDERJXkJeGVpZXA==")</f>
        <v>https://feed.businesswire.com/rss/home/?rss=G1QFDERJXkJeGVpZXA==</v>
      </c>
      <c r="P220" s="24" t="str">
        <f ca="1">IFERROR(__xludf.DUMMYFUNCTION("""COMPUTED_VALUE"""),"https://feed.businesswire.com/rss/home/?rss=G1QFDERJXkJeGVpZXA==")</f>
        <v>https://feed.businesswire.com/rss/home/?rss=G1QFDERJXkJeGVpZXA==</v>
      </c>
      <c r="Q220" s="21"/>
      <c r="R220" s="21"/>
    </row>
    <row r="221" spans="2:18" ht="12.75">
      <c r="B221" s="9" t="s">
        <v>963</v>
      </c>
      <c r="C221" s="21"/>
      <c r="D221" s="21"/>
      <c r="E221" s="21"/>
      <c r="F221" s="21"/>
      <c r="H221" s="21"/>
      <c r="I221" s="21"/>
      <c r="J221" s="22"/>
      <c r="K221" s="21"/>
      <c r="L221" s="22"/>
      <c r="M221" s="21"/>
      <c r="N221" s="23" t="s">
        <v>1098</v>
      </c>
      <c r="O221" s="24" t="str">
        <f ca="1">IFERROR(__xludf.DUMMYFUNCTION("""COMPUTED_VALUE"""),"https://feed.businesswire.com/rss/home/?rss=G1QFDERJXkJeGVpZWw==")</f>
        <v>https://feed.businesswire.com/rss/home/?rss=G1QFDERJXkJeGVpZWw==</v>
      </c>
      <c r="P221" s="24" t="str">
        <f ca="1">IFERROR(__xludf.DUMMYFUNCTION("""COMPUTED_VALUE"""),"https://feed.businesswire.com/rss/home/?rss=G1QFDERJXkJeGVpZWw==")</f>
        <v>https://feed.businesswire.com/rss/home/?rss=G1QFDERJXkJeGVpZWw==</v>
      </c>
      <c r="Q221" s="21"/>
      <c r="R221" s="21"/>
    </row>
    <row r="222" spans="2:18" ht="12.75">
      <c r="B222" s="9" t="s">
        <v>965</v>
      </c>
      <c r="C222" s="21"/>
      <c r="D222" s="21"/>
      <c r="E222" s="21"/>
      <c r="F222" s="21"/>
      <c r="H222" s="21"/>
      <c r="I222" s="21"/>
      <c r="J222" s="22"/>
      <c r="K222" s="21"/>
      <c r="L222" s="22"/>
      <c r="M222" s="21"/>
      <c r="N222" s="23" t="s">
        <v>1100</v>
      </c>
      <c r="O222" s="24" t="str">
        <f ca="1">IFERROR(__xludf.DUMMYFUNCTION("""COMPUTED_VALUE"""),"https://feed.businesswire.com/rss/home/?rss=G1QFDERJXkJeGVpZWg==")</f>
        <v>https://feed.businesswire.com/rss/home/?rss=G1QFDERJXkJeGVpZWg==</v>
      </c>
      <c r="P222" s="24" t="str">
        <f ca="1">IFERROR(__xludf.DUMMYFUNCTION("""COMPUTED_VALUE"""),"https://feed.businesswire.com/rss/home/?rss=G1QFDERJXkJeGVpZWg==")</f>
        <v>https://feed.businesswire.com/rss/home/?rss=G1QFDERJXkJeGVpZWg==</v>
      </c>
      <c r="Q222" s="21"/>
      <c r="R222" s="21"/>
    </row>
    <row r="223" spans="2:18" ht="12.75">
      <c r="B223" s="9" t="s">
        <v>967</v>
      </c>
      <c r="C223" s="21"/>
      <c r="D223" s="21"/>
      <c r="E223" s="21"/>
      <c r="F223" s="21"/>
      <c r="H223" s="21"/>
      <c r="I223" s="21"/>
      <c r="J223" s="22"/>
      <c r="K223" s="21"/>
      <c r="L223" s="22"/>
      <c r="M223" s="21"/>
      <c r="N223" s="23" t="s">
        <v>1102</v>
      </c>
      <c r="O223" s="24" t="str">
        <f ca="1">IFERROR(__xludf.DUMMYFUNCTION("""COMPUTED_VALUE"""),"https://feed.businesswire.com/rss/home/?rss=G1QFDERJXkJeGVpZVQ==")</f>
        <v>https://feed.businesswire.com/rss/home/?rss=G1QFDERJXkJeGVpZVQ==</v>
      </c>
      <c r="P223" s="24" t="str">
        <f ca="1">IFERROR(__xludf.DUMMYFUNCTION("""COMPUTED_VALUE"""),"https://feed.businesswire.com/rss/home/?rss=G1QFDERJXkJeGVpZVQ==")</f>
        <v>https://feed.businesswire.com/rss/home/?rss=G1QFDERJXkJeGVpZVQ==</v>
      </c>
      <c r="Q223" s="21"/>
      <c r="R223" s="21"/>
    </row>
    <row r="224" spans="2:18" ht="12.75">
      <c r="B224" s="9" t="s">
        <v>970</v>
      </c>
      <c r="C224" s="21"/>
      <c r="D224" s="21"/>
      <c r="E224" s="21"/>
      <c r="F224" s="21"/>
      <c r="H224" s="21"/>
      <c r="I224" s="21"/>
      <c r="J224" s="22"/>
      <c r="K224" s="21"/>
      <c r="L224" s="22"/>
      <c r="M224" s="21"/>
      <c r="N224" s="23" t="s">
        <v>1103</v>
      </c>
      <c r="O224" s="24" t="str">
        <f ca="1">IFERROR(__xludf.DUMMYFUNCTION("""COMPUTED_VALUE"""),"https://feed.businesswire.com/rss/home/?rss=G1QFDERJXkJcGVlWWQ==")</f>
        <v>https://feed.businesswire.com/rss/home/?rss=G1QFDERJXkJcGVlWWQ==</v>
      </c>
      <c r="P224" s="24" t="str">
        <f ca="1">IFERROR(__xludf.DUMMYFUNCTION("""COMPUTED_VALUE"""),"https://feed.businesswire.com/rss/home/?rss=G1QFDERJXkJcGVlWWQ==")</f>
        <v>https://feed.businesswire.com/rss/home/?rss=G1QFDERJXkJcGVlWWQ==</v>
      </c>
      <c r="Q224" s="21"/>
      <c r="R224" s="21"/>
    </row>
    <row r="225" spans="2:18" ht="12.75">
      <c r="B225" s="9" t="s">
        <v>972</v>
      </c>
      <c r="C225" s="21"/>
      <c r="D225" s="21"/>
      <c r="E225" s="21"/>
      <c r="F225" s="21"/>
      <c r="H225" s="21"/>
      <c r="I225" s="21"/>
      <c r="J225" s="22"/>
      <c r="K225" s="21"/>
      <c r="L225" s="22"/>
      <c r="M225" s="21"/>
      <c r="N225" s="23" t="s">
        <v>1106</v>
      </c>
      <c r="O225" s="24" t="str">
        <f ca="1">IFERROR(__xludf.DUMMYFUNCTION("""COMPUTED_VALUE"""),"https://feed.businesswire.com/rss/home/?rss=G1QFDERJXkJeGVpZVA==")</f>
        <v>https://feed.businesswire.com/rss/home/?rss=G1QFDERJXkJeGVpZVA==</v>
      </c>
      <c r="P225" s="24" t="str">
        <f ca="1">IFERROR(__xludf.DUMMYFUNCTION("""COMPUTED_VALUE"""),"https://feed.businesswire.com/rss/home/?rss=G1QFDERJXkJeGVpZVA==")</f>
        <v>https://feed.businesswire.com/rss/home/?rss=G1QFDERJXkJeGVpZVA==</v>
      </c>
      <c r="Q225" s="21"/>
      <c r="R225" s="21"/>
    </row>
    <row r="226" spans="2:18" ht="12.75">
      <c r="B226" s="9" t="s">
        <v>973</v>
      </c>
      <c r="C226" s="21"/>
      <c r="D226" s="21"/>
      <c r="E226" s="21"/>
      <c r="F226" s="21"/>
      <c r="H226" s="21"/>
      <c r="I226" s="21"/>
      <c r="J226" s="22"/>
      <c r="K226" s="21"/>
      <c r="L226" s="22"/>
      <c r="M226" s="21"/>
      <c r="N226" s="23" t="s">
        <v>1108</v>
      </c>
      <c r="O226" s="24" t="str">
        <f ca="1">IFERROR(__xludf.DUMMYFUNCTION("""COMPUTED_VALUE"""),"https://feed.businesswire.com/rss/home/?rss=G1QFDERJXkJeGVpYXQ==")</f>
        <v>https://feed.businesswire.com/rss/home/?rss=G1QFDERJXkJeGVpYXQ==</v>
      </c>
      <c r="P226" s="24" t="str">
        <f ca="1">IFERROR(__xludf.DUMMYFUNCTION("""COMPUTED_VALUE"""),"https://feed.businesswire.com/rss/home/?rss=G1QFDERJXkJeGVpYXQ==")</f>
        <v>https://feed.businesswire.com/rss/home/?rss=G1QFDERJXkJeGVpYXQ==</v>
      </c>
      <c r="Q226" s="21"/>
      <c r="R226" s="21"/>
    </row>
    <row r="227" spans="2:18" ht="12.75">
      <c r="B227" s="9" t="s">
        <v>975</v>
      </c>
      <c r="C227" s="21"/>
      <c r="D227" s="21"/>
      <c r="E227" s="21"/>
      <c r="F227" s="21"/>
      <c r="H227" s="21"/>
      <c r="I227" s="21"/>
      <c r="J227" s="22"/>
      <c r="K227" s="21"/>
      <c r="L227" s="22"/>
      <c r="M227" s="21"/>
      <c r="N227" s="23" t="s">
        <v>1110</v>
      </c>
      <c r="O227" s="24" t="str">
        <f ca="1">IFERROR(__xludf.DUMMYFUNCTION("""COMPUTED_VALUE"""),"https://feed.businesswire.com/rss/home/?rss=G1QFDERJXkJeGVpYXw==")</f>
        <v>https://feed.businesswire.com/rss/home/?rss=G1QFDERJXkJeGVpYXw==</v>
      </c>
      <c r="P227" s="24" t="str">
        <f ca="1">IFERROR(__xludf.DUMMYFUNCTION("""COMPUTED_VALUE"""),"https://feed.businesswire.com/rss/home/?rss=G1QFDERJXkJeGVpYXw==")</f>
        <v>https://feed.businesswire.com/rss/home/?rss=G1QFDERJXkJeGVpYXw==</v>
      </c>
      <c r="Q227" s="21"/>
      <c r="R227" s="21"/>
    </row>
    <row r="228" spans="2:18" ht="12.75">
      <c r="B228" s="9" t="s">
        <v>978</v>
      </c>
      <c r="C228" s="21"/>
      <c r="D228" s="21"/>
      <c r="E228" s="21"/>
      <c r="F228" s="21"/>
      <c r="H228" s="21"/>
      <c r="I228" s="21"/>
      <c r="J228" s="22"/>
      <c r="K228" s="21"/>
      <c r="L228" s="22"/>
      <c r="M228" s="21"/>
      <c r="N228" s="23" t="s">
        <v>1112</v>
      </c>
      <c r="O228" s="24" t="str">
        <f ca="1">IFERROR(__xludf.DUMMYFUNCTION("""COMPUTED_VALUE"""),"https://feed.businesswire.com/rss/home/?rss=G1QFDERJXkJeEFtTXQ==")</f>
        <v>https://feed.businesswire.com/rss/home/?rss=G1QFDERJXkJeEFtTXQ==</v>
      </c>
      <c r="P228" s="24" t="str">
        <f ca="1">IFERROR(__xludf.DUMMYFUNCTION("""COMPUTED_VALUE"""),"https://feed.businesswire.com/rss/home/?rss=G1QFDERJXkJeEFtTXQ==")</f>
        <v>https://feed.businesswire.com/rss/home/?rss=G1QFDERJXkJeEFtTXQ==</v>
      </c>
      <c r="Q228" s="21"/>
      <c r="R228" s="21"/>
    </row>
    <row r="229" spans="2:18" ht="12.75">
      <c r="B229" s="9" t="s">
        <v>979</v>
      </c>
      <c r="C229" s="21"/>
      <c r="D229" s="21"/>
      <c r="E229" s="21"/>
      <c r="F229" s="21"/>
      <c r="H229" s="21"/>
      <c r="I229" s="21"/>
      <c r="J229" s="22"/>
      <c r="K229" s="21"/>
      <c r="L229" s="22"/>
      <c r="M229" s="21"/>
      <c r="N229" s="23" t="s">
        <v>1114</v>
      </c>
      <c r="O229" s="24" t="str">
        <f ca="1">IFERROR(__xludf.DUMMYFUNCTION("""COMPUTED_VALUE"""),"https://feed.businesswire.com/rss/home/?rss=G1QFDERJXkJeGVpYXg==")</f>
        <v>https://feed.businesswire.com/rss/home/?rss=G1QFDERJXkJeGVpYXg==</v>
      </c>
      <c r="P229" s="24" t="str">
        <f ca="1">IFERROR(__xludf.DUMMYFUNCTION("""COMPUTED_VALUE"""),"https://feed.businesswire.com/rss/home/?rss=G1QFDERJXkJeGVpYXg==")</f>
        <v>https://feed.businesswire.com/rss/home/?rss=G1QFDERJXkJeGVpYXg==</v>
      </c>
      <c r="Q229" s="21"/>
      <c r="R229" s="21"/>
    </row>
    <row r="230" spans="2:18" ht="12.75">
      <c r="B230" s="9" t="s">
        <v>981</v>
      </c>
      <c r="C230" s="21"/>
      <c r="D230" s="21"/>
      <c r="E230" s="21"/>
      <c r="F230" s="21"/>
      <c r="H230" s="21"/>
      <c r="I230" s="21"/>
      <c r="J230" s="22"/>
      <c r="K230" s="21"/>
      <c r="L230" s="22"/>
      <c r="M230" s="21"/>
      <c r="N230" s="23" t="s">
        <v>1116</v>
      </c>
      <c r="O230" s="24" t="str">
        <f ca="1">IFERROR(__xludf.DUMMYFUNCTION("""COMPUTED_VALUE"""),"https://feed.businesswire.com/rss/home/?rss=G1QFDERJXkJeGVpYWQ==")</f>
        <v>https://feed.businesswire.com/rss/home/?rss=G1QFDERJXkJeGVpYWQ==</v>
      </c>
      <c r="P230" s="24" t="str">
        <f ca="1">IFERROR(__xludf.DUMMYFUNCTION("""COMPUTED_VALUE"""),"https://feed.businesswire.com/rss/home/?rss=G1QFDERJXkJeGVpYWQ==")</f>
        <v>https://feed.businesswire.com/rss/home/?rss=G1QFDERJXkJeGVpYWQ==</v>
      </c>
      <c r="Q230" s="21"/>
      <c r="R230" s="21"/>
    </row>
    <row r="231" spans="2:18" ht="12.75">
      <c r="B231" s="9" t="s">
        <v>984</v>
      </c>
      <c r="C231" s="21"/>
      <c r="D231" s="21"/>
      <c r="E231" s="21"/>
      <c r="F231" s="21"/>
      <c r="H231" s="21"/>
      <c r="I231" s="21"/>
      <c r="J231" s="22"/>
      <c r="K231" s="21"/>
      <c r="L231" s="22"/>
      <c r="M231" s="21"/>
      <c r="N231" s="23" t="s">
        <v>1118</v>
      </c>
      <c r="O231" s="24" t="str">
        <f ca="1">IFERROR(__xludf.DUMMYFUNCTION("""COMPUTED_VALUE"""),"https://feed.businesswire.com/rss/home/?rss=G1QFDERJXkJeGVpYWA==")</f>
        <v>https://feed.businesswire.com/rss/home/?rss=G1QFDERJXkJeGVpYWA==</v>
      </c>
      <c r="P231" s="24" t="str">
        <f ca="1">IFERROR(__xludf.DUMMYFUNCTION("""COMPUTED_VALUE"""),"https://feed.businesswire.com/rss/home/?rss=G1QFDERJXkJeGVpYWA==")</f>
        <v>https://feed.businesswire.com/rss/home/?rss=G1QFDERJXkJeGVpYWA==</v>
      </c>
      <c r="Q231" s="21"/>
      <c r="R231" s="21"/>
    </row>
    <row r="232" spans="2:18" ht="12.75">
      <c r="B232" s="9" t="s">
        <v>986</v>
      </c>
      <c r="C232" s="21"/>
      <c r="D232" s="21"/>
      <c r="E232" s="21"/>
      <c r="F232" s="21"/>
      <c r="H232" s="21"/>
      <c r="I232" s="21"/>
      <c r="J232" s="22"/>
      <c r="K232" s="21"/>
      <c r="L232" s="22"/>
      <c r="M232" s="21"/>
      <c r="N232" s="23" t="s">
        <v>1119</v>
      </c>
      <c r="O232" s="24" t="str">
        <f ca="1">IFERROR(__xludf.DUMMYFUNCTION("""COMPUTED_VALUE"""),"https://feed.businesswire.com/rss/home/?rss=G1QFDERJXkJeGVpYWw==")</f>
        <v>https://feed.businesswire.com/rss/home/?rss=G1QFDERJXkJeGVpYWw==</v>
      </c>
      <c r="P232" s="24" t="str">
        <f ca="1">IFERROR(__xludf.DUMMYFUNCTION("""COMPUTED_VALUE"""),"https://feed.businesswire.com/rss/home/?rss=G1QFDERJXkJeGVpYWw==")</f>
        <v>https://feed.businesswire.com/rss/home/?rss=G1QFDERJXkJeGVpYWw==</v>
      </c>
      <c r="Q232" s="21"/>
      <c r="R232" s="21"/>
    </row>
    <row r="233" spans="2:18" ht="12.75">
      <c r="B233" s="9" t="s">
        <v>987</v>
      </c>
      <c r="C233" s="21"/>
      <c r="D233" s="21"/>
      <c r="E233" s="21"/>
      <c r="F233" s="21"/>
      <c r="H233" s="21"/>
      <c r="I233" s="21"/>
      <c r="J233" s="22"/>
      <c r="K233" s="21"/>
      <c r="L233" s="22"/>
      <c r="M233" s="21"/>
      <c r="N233" s="23" t="s">
        <v>1122</v>
      </c>
      <c r="O233" s="24" t="str">
        <f ca="1">IFERROR(__xludf.DUMMYFUNCTION("""COMPUTED_VALUE"""),"https://feed.businesswire.com/rss/home/?rss=G1QFDERJXkJeGVpYWg==")</f>
        <v>https://feed.businesswire.com/rss/home/?rss=G1QFDERJXkJeGVpYWg==</v>
      </c>
      <c r="P233" s="24" t="str">
        <f ca="1">IFERROR(__xludf.DUMMYFUNCTION("""COMPUTED_VALUE"""),"https://feed.businesswire.com/rss/home/?rss=G1QFDERJXkJeGVpYWg==")</f>
        <v>https://feed.businesswire.com/rss/home/?rss=G1QFDERJXkJeGVpYWg==</v>
      </c>
      <c r="Q233" s="21"/>
      <c r="R233" s="21"/>
    </row>
    <row r="234" spans="2:18" ht="12.75">
      <c r="B234" s="9" t="s">
        <v>989</v>
      </c>
      <c r="C234" s="21"/>
      <c r="D234" s="21"/>
      <c r="E234" s="21"/>
      <c r="F234" s="21"/>
      <c r="H234" s="21"/>
      <c r="I234" s="21"/>
      <c r="J234" s="22"/>
      <c r="K234" s="21"/>
      <c r="L234" s="22"/>
      <c r="M234" s="21"/>
      <c r="N234" s="23" t="s">
        <v>1124</v>
      </c>
      <c r="O234" s="24" t="str">
        <f ca="1">IFERROR(__xludf.DUMMYFUNCTION("""COMPUTED_VALUE"""),"https://feed.businesswire.com/rss/home/?rss=G1QFDERJXkJeGVtXWQ==")</f>
        <v>https://feed.businesswire.com/rss/home/?rss=G1QFDERJXkJeGVtXWQ==</v>
      </c>
      <c r="P234" s="24" t="str">
        <f ca="1">IFERROR(__xludf.DUMMYFUNCTION("""COMPUTED_VALUE"""),"https://feed.businesswire.com/rss/home/?rss=G1QFDERJXkJeGVtXWQ==")</f>
        <v>https://feed.businesswire.com/rss/home/?rss=G1QFDERJXkJeGVtXWQ==</v>
      </c>
      <c r="Q234" s="21"/>
      <c r="R234" s="21"/>
    </row>
    <row r="235" spans="2:18" ht="12.75">
      <c r="B235" s="9" t="s">
        <v>991</v>
      </c>
      <c r="C235" s="21"/>
      <c r="D235" s="21"/>
      <c r="E235" s="21"/>
      <c r="F235" s="21"/>
      <c r="H235" s="21"/>
      <c r="I235" s="21"/>
      <c r="J235" s="22"/>
      <c r="K235" s="21"/>
      <c r="L235" s="22"/>
      <c r="M235" s="21"/>
      <c r="N235" s="23" t="s">
        <v>1126</v>
      </c>
      <c r="O235" s="24" t="str">
        <f ca="1">IFERROR(__xludf.DUMMYFUNCTION("""COMPUTED_VALUE"""),"https://feed.businesswire.com/rss/home/?rss=G1QFDERJXkJeGVtUXQ==")</f>
        <v>https://feed.businesswire.com/rss/home/?rss=G1QFDERJXkJeGVtUXQ==</v>
      </c>
      <c r="P235" s="24" t="str">
        <f ca="1">IFERROR(__xludf.DUMMYFUNCTION("""COMPUTED_VALUE"""),"https://feed.businesswire.com/rss/home/?rss=G1QFDERJXkJeGVtUXQ==")</f>
        <v>https://feed.businesswire.com/rss/home/?rss=G1QFDERJXkJeGVtUXQ==</v>
      </c>
      <c r="Q235" s="21"/>
      <c r="R235" s="21"/>
    </row>
    <row r="236" spans="2:18" ht="12.75">
      <c r="B236" s="9" t="s">
        <v>994</v>
      </c>
      <c r="C236" s="21"/>
      <c r="D236" s="21"/>
      <c r="E236" s="21"/>
      <c r="F236" s="21"/>
      <c r="H236" s="21"/>
      <c r="I236" s="21"/>
      <c r="J236" s="22"/>
      <c r="K236" s="21"/>
      <c r="L236" s="22"/>
      <c r="M236" s="21"/>
      <c r="N236" s="23" t="s">
        <v>1128</v>
      </c>
      <c r="O236" s="24" t="str">
        <f ca="1">IFERROR(__xludf.DUMMYFUNCTION("""COMPUTED_VALUE"""),"https://feed.businesswire.com/rss/home/?rss=G1QFDERJXkJeEVlZXg==")</f>
        <v>https://feed.businesswire.com/rss/home/?rss=G1QFDERJXkJeEVlZXg==</v>
      </c>
      <c r="P236" s="24" t="str">
        <f ca="1">IFERROR(__xludf.DUMMYFUNCTION("""COMPUTED_VALUE"""),"https://feed.businesswire.com/rss/home/?rss=G1QFDERJXkJeEVlZXg==")</f>
        <v>https://feed.businesswire.com/rss/home/?rss=G1QFDERJXkJeEVlZXg==</v>
      </c>
      <c r="Q236" s="21"/>
      <c r="R236" s="21"/>
    </row>
    <row r="237" spans="2:18" ht="12.75">
      <c r="B237" s="9" t="s">
        <v>996</v>
      </c>
      <c r="C237" s="21"/>
      <c r="D237" s="21"/>
      <c r="E237" s="21"/>
      <c r="F237" s="21"/>
      <c r="H237" s="21"/>
      <c r="I237" s="21"/>
      <c r="J237" s="22"/>
      <c r="K237" s="21"/>
      <c r="L237" s="22"/>
      <c r="M237" s="21"/>
      <c r="N237" s="23" t="s">
        <v>1130</v>
      </c>
      <c r="O237" s="24" t="str">
        <f ca="1">IFERROR(__xludf.DUMMYFUNCTION("""COMPUTED_VALUE"""),"https://feed.businesswire.com/rss/home/?rss=G1QFDERJXkJeGVtUXA==")</f>
        <v>https://feed.businesswire.com/rss/home/?rss=G1QFDERJXkJeGVtUXA==</v>
      </c>
      <c r="P237" s="24" t="str">
        <f ca="1">IFERROR(__xludf.DUMMYFUNCTION("""COMPUTED_VALUE"""),"https://feed.businesswire.com/rss/home/?rss=G1QFDERJXkJeGVtUXA==")</f>
        <v>https://feed.businesswire.com/rss/home/?rss=G1QFDERJXkJeGVtUXA==</v>
      </c>
      <c r="Q237" s="21"/>
      <c r="R237" s="21"/>
    </row>
    <row r="238" spans="2:18" ht="12.75">
      <c r="B238" s="9" t="s">
        <v>998</v>
      </c>
      <c r="C238" s="21"/>
      <c r="D238" s="21"/>
      <c r="E238" s="21"/>
      <c r="F238" s="21"/>
      <c r="H238" s="21"/>
      <c r="I238" s="21"/>
      <c r="J238" s="22"/>
      <c r="K238" s="21"/>
      <c r="L238" s="22"/>
      <c r="M238" s="21"/>
      <c r="N238" s="23" t="s">
        <v>1132</v>
      </c>
      <c r="O238" s="24" t="str">
        <f ca="1">IFERROR(__xludf.DUMMYFUNCTION("""COMPUTED_VALUE"""),"https://feed.businesswire.com/rss/home/?rss=G1QFDERJXkJeGVtUXw==")</f>
        <v>https://feed.businesswire.com/rss/home/?rss=G1QFDERJXkJeGVtUXw==</v>
      </c>
      <c r="P238" s="24" t="str">
        <f ca="1">IFERROR(__xludf.DUMMYFUNCTION("""COMPUTED_VALUE"""),"https://feed.businesswire.com/rss/home/?rss=G1QFDERJXkJeGVtUXw==")</f>
        <v>https://feed.businesswire.com/rss/home/?rss=G1QFDERJXkJeGVtUXw==</v>
      </c>
      <c r="Q238" s="21"/>
      <c r="R238" s="21"/>
    </row>
    <row r="239" spans="2:18" ht="12.75">
      <c r="B239" s="9" t="s">
        <v>1000</v>
      </c>
      <c r="C239" s="21"/>
      <c r="D239" s="21"/>
      <c r="E239" s="21"/>
      <c r="F239" s="21"/>
      <c r="H239" s="21"/>
      <c r="I239" s="21"/>
      <c r="J239" s="22"/>
      <c r="K239" s="21"/>
      <c r="L239" s="22"/>
      <c r="M239" s="21"/>
      <c r="N239" s="23" t="s">
        <v>1134</v>
      </c>
      <c r="O239" s="24" t="str">
        <f ca="1">IFERROR(__xludf.DUMMYFUNCTION("""COMPUTED_VALUE"""),"https://feed.businesswire.com/rss/home/?rss=G1QFDERJXkJeGVtUXg==")</f>
        <v>https://feed.businesswire.com/rss/home/?rss=G1QFDERJXkJeGVtUXg==</v>
      </c>
      <c r="P239" s="24" t="str">
        <f ca="1">IFERROR(__xludf.DUMMYFUNCTION("""COMPUTED_VALUE"""),"https://feed.businesswire.com/rss/home/?rss=G1QFDERJXkJeGVtUXg==")</f>
        <v>https://feed.businesswire.com/rss/home/?rss=G1QFDERJXkJeGVtUXg==</v>
      </c>
      <c r="Q239" s="21"/>
      <c r="R239" s="21"/>
    </row>
    <row r="240" spans="2:18" ht="12.75">
      <c r="B240" s="9" t="s">
        <v>1002</v>
      </c>
      <c r="C240" s="21"/>
      <c r="D240" s="21"/>
      <c r="E240" s="21"/>
      <c r="F240" s="21"/>
      <c r="H240" s="21"/>
      <c r="I240" s="21"/>
      <c r="J240" s="22"/>
      <c r="K240" s="21"/>
      <c r="L240" s="22"/>
      <c r="M240" s="21"/>
      <c r="N240" s="23" t="s">
        <v>1137</v>
      </c>
      <c r="O240" s="24" t="str">
        <f ca="1">IFERROR(__xludf.DUMMYFUNCTION("""COMPUTED_VALUE"""),"https://feed.businesswire.com/rss/home/?rss=G1QFDERJXkJeGVtUWQ==")</f>
        <v>https://feed.businesswire.com/rss/home/?rss=G1QFDERJXkJeGVtUWQ==</v>
      </c>
      <c r="P240" s="24" t="str">
        <f ca="1">IFERROR(__xludf.DUMMYFUNCTION("""COMPUTED_VALUE"""),"https://feed.businesswire.com/rss/home/?rss=G1QFDERJXkJeGVtUWQ==")</f>
        <v>https://feed.businesswire.com/rss/home/?rss=G1QFDERJXkJeGVtUWQ==</v>
      </c>
      <c r="Q240" s="21"/>
      <c r="R240" s="21"/>
    </row>
    <row r="241" spans="2:18" ht="12.75">
      <c r="B241" s="9" t="s">
        <v>1004</v>
      </c>
      <c r="C241" s="21"/>
      <c r="D241" s="21"/>
      <c r="E241" s="21"/>
      <c r="F241" s="21"/>
      <c r="H241" s="21"/>
      <c r="I241" s="21"/>
      <c r="J241" s="22"/>
      <c r="K241" s="21"/>
      <c r="L241" s="22"/>
      <c r="M241" s="21"/>
      <c r="N241" s="23" t="s">
        <v>1139</v>
      </c>
      <c r="O241" s="24" t="str">
        <f ca="1">IFERROR(__xludf.DUMMYFUNCTION("""COMPUTED_VALUE"""),"https://feed.businesswire.com/rss/home/?rss=G1QFDERJXkJeGVtUWA==")</f>
        <v>https://feed.businesswire.com/rss/home/?rss=G1QFDERJXkJeGVtUWA==</v>
      </c>
      <c r="P241" s="24" t="str">
        <f ca="1">IFERROR(__xludf.DUMMYFUNCTION("""COMPUTED_VALUE"""),"https://feed.businesswire.com/rss/home/?rss=G1QFDERJXkJeGVtUWA==")</f>
        <v>https://feed.businesswire.com/rss/home/?rss=G1QFDERJXkJeGVtUWA==</v>
      </c>
      <c r="Q241" s="21"/>
      <c r="R241" s="21"/>
    </row>
    <row r="242" spans="2:18" ht="12.75">
      <c r="B242" s="9" t="s">
        <v>1006</v>
      </c>
      <c r="C242" s="21"/>
      <c r="D242" s="21"/>
      <c r="E242" s="21"/>
      <c r="F242" s="21"/>
      <c r="H242" s="21"/>
      <c r="I242" s="21"/>
      <c r="J242" s="22"/>
      <c r="K242" s="21"/>
      <c r="L242" s="22"/>
      <c r="M242" s="21"/>
      <c r="N242" s="23" t="s">
        <v>1140</v>
      </c>
      <c r="O242" s="24" t="str">
        <f ca="1">IFERROR(__xludf.DUMMYFUNCTION("""COMPUTED_VALUE"""),"https://feed.businesswire.com/rss/home/?rss=G1QFDERJXkJeGVtUWw==")</f>
        <v>https://feed.businesswire.com/rss/home/?rss=G1QFDERJXkJeGVtUWw==</v>
      </c>
      <c r="P242" s="24" t="str">
        <f ca="1">IFERROR(__xludf.DUMMYFUNCTION("""COMPUTED_VALUE"""),"https://feed.businesswire.com/rss/home/?rss=G1QFDERJXkJeGVtUWw==")</f>
        <v>https://feed.businesswire.com/rss/home/?rss=G1QFDERJXkJeGVtUWw==</v>
      </c>
      <c r="Q242" s="21"/>
      <c r="R242" s="21"/>
    </row>
    <row r="243" spans="2:18" ht="12.75">
      <c r="B243" s="9" t="s">
        <v>1009</v>
      </c>
      <c r="C243" s="21"/>
      <c r="D243" s="21"/>
      <c r="E243" s="21"/>
      <c r="F243" s="21"/>
      <c r="H243" s="21"/>
      <c r="I243" s="21"/>
      <c r="J243" s="22"/>
      <c r="K243" s="21"/>
      <c r="L243" s="22"/>
      <c r="M243" s="21"/>
      <c r="N243" s="23" t="s">
        <v>1142</v>
      </c>
      <c r="O243" s="24" t="str">
        <f ca="1">IFERROR(__xludf.DUMMYFUNCTION("""COMPUTED_VALUE"""),"https://feed.businesswire.com/rss/home/?rss=G1QFDERJXkJeGVtUWg==")</f>
        <v>https://feed.businesswire.com/rss/home/?rss=G1QFDERJXkJeGVtUWg==</v>
      </c>
      <c r="P243" s="24" t="str">
        <f ca="1">IFERROR(__xludf.DUMMYFUNCTION("""COMPUTED_VALUE"""),"https://feed.businesswire.com/rss/home/?rss=G1QFDERJXkJeGVtUWg==")</f>
        <v>https://feed.businesswire.com/rss/home/?rss=G1QFDERJXkJeGVtUWg==</v>
      </c>
      <c r="Q243" s="21"/>
      <c r="R243" s="21"/>
    </row>
    <row r="244" spans="2:18" ht="12.75">
      <c r="B244" s="9" t="s">
        <v>1010</v>
      </c>
      <c r="C244" s="21"/>
      <c r="D244" s="21"/>
      <c r="E244" s="21"/>
      <c r="F244" s="21"/>
      <c r="H244" s="21"/>
      <c r="I244" s="21"/>
      <c r="J244" s="22"/>
      <c r="K244" s="21"/>
      <c r="L244" s="22"/>
      <c r="M244" s="21"/>
      <c r="N244" s="23" t="s">
        <v>1143</v>
      </c>
      <c r="O244" s="24" t="str">
        <f ca="1">IFERROR(__xludf.DUMMYFUNCTION("""COMPUTED_VALUE"""),"https://feed.businesswire.com/rss/home/?rss=G1QFDERJXkJeGVtUVQ==")</f>
        <v>https://feed.businesswire.com/rss/home/?rss=G1QFDERJXkJeGVtUVQ==</v>
      </c>
      <c r="P244" s="24" t="str">
        <f ca="1">IFERROR(__xludf.DUMMYFUNCTION("""COMPUTED_VALUE"""),"https://feed.businesswire.com/rss/home/?rss=G1QFDERJXkJeGVtUVQ==")</f>
        <v>https://feed.businesswire.com/rss/home/?rss=G1QFDERJXkJeGVtUVQ==</v>
      </c>
      <c r="Q244" s="21"/>
      <c r="R244" s="21"/>
    </row>
    <row r="245" spans="2:18" ht="12.75">
      <c r="B245" s="9" t="s">
        <v>1012</v>
      </c>
      <c r="C245" s="21"/>
      <c r="D245" s="21"/>
      <c r="E245" s="21"/>
      <c r="F245" s="21"/>
      <c r="H245" s="21"/>
      <c r="I245" s="21"/>
      <c r="J245" s="22"/>
      <c r="K245" s="21"/>
      <c r="L245" s="22"/>
      <c r="M245" s="21"/>
      <c r="N245" s="23" t="s">
        <v>1146</v>
      </c>
      <c r="O245" s="24" t="str">
        <f ca="1">IFERROR(__xludf.DUMMYFUNCTION("""COMPUTED_VALUE"""),"https://feed.businesswire.com/rss/home/?rss=G1QFDERJXkJeGVtUVA==")</f>
        <v>https://feed.businesswire.com/rss/home/?rss=G1QFDERJXkJeGVtUVA==</v>
      </c>
      <c r="P245" s="24" t="str">
        <f ca="1">IFERROR(__xludf.DUMMYFUNCTION("""COMPUTED_VALUE"""),"https://feed.businesswire.com/rss/home/?rss=G1QFDERJXkJeGVtUVA==")</f>
        <v>https://feed.businesswire.com/rss/home/?rss=G1QFDERJXkJeGVtUVA==</v>
      </c>
      <c r="Q245" s="21"/>
      <c r="R245" s="21"/>
    </row>
    <row r="246" spans="2:18" ht="12.75">
      <c r="B246" s="9" t="s">
        <v>1014</v>
      </c>
      <c r="C246" s="21"/>
      <c r="D246" s="21"/>
      <c r="E246" s="21"/>
      <c r="F246" s="21"/>
      <c r="H246" s="21"/>
      <c r="I246" s="21"/>
      <c r="J246" s="22"/>
      <c r="K246" s="21"/>
      <c r="L246" s="22"/>
      <c r="M246" s="21"/>
      <c r="N246" s="23" t="s">
        <v>1147</v>
      </c>
      <c r="O246" s="24" t="str">
        <f ca="1">IFERROR(__xludf.DUMMYFUNCTION("""COMPUTED_VALUE"""),"https://feed.businesswire.com/rss/home/?rss=G1QFDERJXkJeGVtXXQ==")</f>
        <v>https://feed.businesswire.com/rss/home/?rss=G1QFDERJXkJeGVtXXQ==</v>
      </c>
      <c r="P246" s="24" t="str">
        <f ca="1">IFERROR(__xludf.DUMMYFUNCTION("""COMPUTED_VALUE"""),"https://feed.businesswire.com/rss/home/?rss=G1QFDERJXkJeGVtXXQ==")</f>
        <v>https://feed.businesswire.com/rss/home/?rss=G1QFDERJXkJeGVtXXQ==</v>
      </c>
      <c r="Q246" s="21"/>
      <c r="R246" s="21"/>
    </row>
    <row r="247" spans="2:18" ht="12.75">
      <c r="B247" s="9" t="s">
        <v>1017</v>
      </c>
      <c r="C247" s="21"/>
      <c r="D247" s="21"/>
      <c r="E247" s="21"/>
      <c r="F247" s="21"/>
      <c r="H247" s="21"/>
      <c r="I247" s="21"/>
      <c r="J247" s="22"/>
      <c r="K247" s="21"/>
      <c r="L247" s="22"/>
      <c r="M247" s="21"/>
      <c r="N247" s="23" t="s">
        <v>1149</v>
      </c>
      <c r="O247" s="24" t="str">
        <f ca="1">IFERROR(__xludf.DUMMYFUNCTION("""COMPUTED_VALUE"""),"https://feed.businesswire.com/rss/home/?rss=G1QFDERJXkJeGVtXXA==")</f>
        <v>https://feed.businesswire.com/rss/home/?rss=G1QFDERJXkJeGVtXXA==</v>
      </c>
      <c r="P247" s="24" t="str">
        <f ca="1">IFERROR(__xludf.DUMMYFUNCTION("""COMPUTED_VALUE"""),"https://feed.businesswire.com/rss/home/?rss=G1QFDERJXkJeGVtXXA==")</f>
        <v>https://feed.businesswire.com/rss/home/?rss=G1QFDERJXkJeGVtXXA==</v>
      </c>
      <c r="Q247" s="21"/>
      <c r="R247" s="21"/>
    </row>
    <row r="248" spans="2:18" ht="12.75">
      <c r="B248" s="9" t="s">
        <v>1019</v>
      </c>
      <c r="C248" s="21"/>
      <c r="D248" s="21"/>
      <c r="E248" s="21"/>
      <c r="F248" s="21"/>
      <c r="H248" s="21"/>
      <c r="I248" s="21"/>
      <c r="J248" s="22"/>
      <c r="K248" s="21"/>
      <c r="L248" s="22"/>
      <c r="M248" s="21"/>
      <c r="N248" s="23" t="s">
        <v>1150</v>
      </c>
      <c r="O248" s="24" t="str">
        <f ca="1">IFERROR(__xludf.DUMMYFUNCTION("""COMPUTED_VALUE"""),"https://feed.businesswire.com/rss/home/?rss=G1QFDERJXkJeGVtXXw==")</f>
        <v>https://feed.businesswire.com/rss/home/?rss=G1QFDERJXkJeGVtXXw==</v>
      </c>
      <c r="P248" s="24" t="str">
        <f ca="1">IFERROR(__xludf.DUMMYFUNCTION("""COMPUTED_VALUE"""),"https://feed.businesswire.com/rss/home/?rss=G1QFDERJXkJeGVtXXw==")</f>
        <v>https://feed.businesswire.com/rss/home/?rss=G1QFDERJXkJeGVtXXw==</v>
      </c>
      <c r="Q248" s="21"/>
      <c r="R248" s="21"/>
    </row>
    <row r="249" spans="2:18" ht="12.75">
      <c r="B249" s="9" t="s">
        <v>1020</v>
      </c>
      <c r="C249" s="21"/>
      <c r="D249" s="21"/>
      <c r="E249" s="21"/>
      <c r="F249" s="21"/>
      <c r="H249" s="21"/>
      <c r="I249" s="21"/>
      <c r="J249" s="22"/>
      <c r="K249" s="21"/>
      <c r="L249" s="22"/>
      <c r="M249" s="21"/>
      <c r="N249" s="23" t="s">
        <v>1152</v>
      </c>
      <c r="O249" s="24" t="str">
        <f ca="1">IFERROR(__xludf.DUMMYFUNCTION("""COMPUTED_VALUE"""),"https://feed.businesswire.com/rss/home/?rss=G1QFDERJXkJeGVtXXg==")</f>
        <v>https://feed.businesswire.com/rss/home/?rss=G1QFDERJXkJeGVtXXg==</v>
      </c>
      <c r="P249" s="24" t="str">
        <f ca="1">IFERROR(__xludf.DUMMYFUNCTION("""COMPUTED_VALUE"""),"https://feed.businesswire.com/rss/home/?rss=G1QFDERJXkJeGVtXXg==")</f>
        <v>https://feed.businesswire.com/rss/home/?rss=G1QFDERJXkJeGVtXXg==</v>
      </c>
      <c r="Q249" s="21"/>
      <c r="R249" s="21"/>
    </row>
    <row r="250" spans="2:18" ht="12.75">
      <c r="B250" s="9" t="s">
        <v>1024</v>
      </c>
      <c r="C250" s="21"/>
      <c r="D250" s="21"/>
      <c r="E250" s="21"/>
      <c r="F250" s="21"/>
      <c r="H250" s="21"/>
      <c r="I250" s="21"/>
      <c r="J250" s="22"/>
      <c r="K250" s="21"/>
      <c r="L250" s="22"/>
      <c r="M250" s="21"/>
      <c r="N250" s="23" t="s">
        <v>1155</v>
      </c>
      <c r="O250" s="24" t="str">
        <f ca="1">IFERROR(__xludf.DUMMYFUNCTION("""COMPUTED_VALUE"""),"https://feed.businesswire.com/rss/home/?rss=G1QFDERJXkJeGFNQWQ==")</f>
        <v>https://feed.businesswire.com/rss/home/?rss=G1QFDERJXkJeGFNQWQ==</v>
      </c>
      <c r="P250" s="24" t="str">
        <f ca="1">IFERROR(__xludf.DUMMYFUNCTION("""COMPUTED_VALUE"""),"https://feed.businesswire.com/rss/home/?rss=G1QFDERJXkJeGFNQWQ==")</f>
        <v>https://feed.businesswire.com/rss/home/?rss=G1QFDERJXkJeGFNQWQ==</v>
      </c>
      <c r="Q250" s="21"/>
      <c r="R250" s="21"/>
    </row>
    <row r="251" spans="2:18" ht="12.75">
      <c r="B251" s="9" t="s">
        <v>1025</v>
      </c>
      <c r="C251" s="21"/>
      <c r="D251" s="21"/>
      <c r="E251" s="21"/>
      <c r="F251" s="21"/>
      <c r="H251" s="21"/>
      <c r="I251" s="21"/>
      <c r="J251" s="22"/>
      <c r="K251" s="21"/>
      <c r="L251" s="22"/>
      <c r="M251" s="21"/>
      <c r="N251" s="23" t="s">
        <v>1156</v>
      </c>
      <c r="O251" s="24" t="str">
        <f ca="1">IFERROR(__xludf.DUMMYFUNCTION("""COMPUTED_VALUE"""),"https://feed.businesswire.com/rss/home/?rss=G1QFDERJXkJeGFNQWA==")</f>
        <v>https://feed.businesswire.com/rss/home/?rss=G1QFDERJXkJeGFNQWA==</v>
      </c>
      <c r="P251" s="24" t="str">
        <f ca="1">IFERROR(__xludf.DUMMYFUNCTION("""COMPUTED_VALUE"""),"https://feed.businesswire.com/rss/home/?rss=G1QFDERJXkJeGFNQWA==")</f>
        <v>https://feed.businesswire.com/rss/home/?rss=G1QFDERJXkJeGFNQWA==</v>
      </c>
      <c r="Q251" s="21"/>
      <c r="R251" s="21"/>
    </row>
    <row r="252" spans="2:18" ht="12.75">
      <c r="B252" s="9" t="s">
        <v>1028</v>
      </c>
      <c r="C252" s="21"/>
      <c r="D252" s="21"/>
      <c r="E252" s="21"/>
      <c r="F252" s="21"/>
      <c r="H252" s="21"/>
      <c r="I252" s="21"/>
      <c r="J252" s="22"/>
      <c r="K252" s="21"/>
      <c r="L252" s="22"/>
      <c r="M252" s="21"/>
      <c r="N252" s="23" t="s">
        <v>1158</v>
      </c>
      <c r="O252" s="24" t="str">
        <f ca="1">IFERROR(__xludf.DUMMYFUNCTION("""COMPUTED_VALUE"""),"https://feed.businesswire.com/rss/home/?rss=G1QFDERJXkJeGFNQWw==")</f>
        <v>https://feed.businesswire.com/rss/home/?rss=G1QFDERJXkJeGFNQWw==</v>
      </c>
      <c r="P252" s="24" t="str">
        <f ca="1">IFERROR(__xludf.DUMMYFUNCTION("""COMPUTED_VALUE"""),"https://feed.businesswire.com/rss/home/?rss=G1QFDERJXkJeGFNQWw==")</f>
        <v>https://feed.businesswire.com/rss/home/?rss=G1QFDERJXkJeGFNQWw==</v>
      </c>
      <c r="Q252" s="21"/>
      <c r="R252" s="21"/>
    </row>
    <row r="253" spans="2:18" ht="12.75">
      <c r="B253" s="9" t="s">
        <v>1029</v>
      </c>
      <c r="C253" s="21"/>
      <c r="D253" s="21"/>
      <c r="E253" s="21"/>
      <c r="F253" s="21"/>
      <c r="H253" s="21"/>
      <c r="I253" s="21"/>
      <c r="J253" s="22"/>
      <c r="K253" s="21"/>
      <c r="L253" s="22"/>
      <c r="M253" s="21"/>
      <c r="N253" s="23" t="s">
        <v>1160</v>
      </c>
      <c r="O253" s="24" t="str">
        <f ca="1">IFERROR(__xludf.DUMMYFUNCTION("""COMPUTED_VALUE"""),"https://feed.businesswire.com/rss/home/?rss=G1QFDERJXkJeGFNQWg==")</f>
        <v>https://feed.businesswire.com/rss/home/?rss=G1QFDERJXkJeGFNQWg==</v>
      </c>
      <c r="P253" s="24" t="str">
        <f ca="1">IFERROR(__xludf.DUMMYFUNCTION("""COMPUTED_VALUE"""),"https://feed.businesswire.com/rss/home/?rss=G1QFDERJXkJeGFNQWg==")</f>
        <v>https://feed.businesswire.com/rss/home/?rss=G1QFDERJXkJeGFNQWg==</v>
      </c>
      <c r="Q253" s="21"/>
      <c r="R253" s="21"/>
    </row>
    <row r="254" spans="2:18" ht="12.75">
      <c r="B254" s="9" t="s">
        <v>1031</v>
      </c>
      <c r="C254" s="21"/>
      <c r="D254" s="21"/>
      <c r="E254" s="21"/>
      <c r="F254" s="21"/>
      <c r="H254" s="21"/>
      <c r="I254" s="21"/>
      <c r="J254" s="22"/>
      <c r="K254" s="21"/>
      <c r="L254" s="22"/>
      <c r="M254" s="21"/>
      <c r="N254" s="23" t="s">
        <v>1163</v>
      </c>
      <c r="O254" s="24" t="str">
        <f ca="1">IFERROR(__xludf.DUMMYFUNCTION("""COMPUTED_VALUE"""),"https://feed.businesswire.com/rss/home/?rss=G1QFDERJXkJeGFNQVA==")</f>
        <v>https://feed.businesswire.com/rss/home/?rss=G1QFDERJXkJeGFNQVA==</v>
      </c>
      <c r="P254" s="24" t="str">
        <f ca="1">IFERROR(__xludf.DUMMYFUNCTION("""COMPUTED_VALUE"""),"https://feed.businesswire.com/rss/home/?rss=G1QFDERJXkJeGFNQVA==")</f>
        <v>https://feed.businesswire.com/rss/home/?rss=G1QFDERJXkJeGFNQVA==</v>
      </c>
      <c r="Q254" s="21"/>
      <c r="R254" s="21"/>
    </row>
    <row r="255" spans="2:18" ht="12.75">
      <c r="B255" s="9" t="s">
        <v>1034</v>
      </c>
      <c r="C255" s="21"/>
      <c r="D255" s="21"/>
      <c r="E255" s="21"/>
      <c r="F255" s="21"/>
      <c r="H255" s="21"/>
      <c r="I255" s="21"/>
      <c r="J255" s="22"/>
      <c r="K255" s="21"/>
      <c r="L255" s="22"/>
      <c r="M255" s="21"/>
      <c r="N255" s="23" t="s">
        <v>1165</v>
      </c>
      <c r="O255" s="24" t="str">
        <f ca="1">IFERROR(__xludf.DUMMYFUNCTION("""COMPUTED_VALUE"""),"https://feed.businesswire.com/rss/home/?rss=G1QFDERJXkJeGFNTXQ==")</f>
        <v>https://feed.businesswire.com/rss/home/?rss=G1QFDERJXkJeGFNTXQ==</v>
      </c>
      <c r="P255" s="24" t="str">
        <f ca="1">IFERROR(__xludf.DUMMYFUNCTION("""COMPUTED_VALUE"""),"https://feed.businesswire.com/rss/home/?rss=G1QFDERJXkJeGFNTXQ==")</f>
        <v>https://feed.businesswire.com/rss/home/?rss=G1QFDERJXkJeGFNTXQ==</v>
      </c>
      <c r="Q255" s="21"/>
      <c r="R255" s="21"/>
    </row>
    <row r="256" spans="2:18" ht="12.75">
      <c r="B256" s="9" t="s">
        <v>1035</v>
      </c>
      <c r="C256" s="21"/>
      <c r="D256" s="22"/>
      <c r="E256" s="22"/>
      <c r="F256" s="22"/>
      <c r="H256" s="21"/>
      <c r="I256" s="21"/>
      <c r="J256" s="22"/>
      <c r="N256" s="23" t="s">
        <v>1166</v>
      </c>
      <c r="O256" s="24" t="str">
        <f ca="1">IFERROR(__xludf.DUMMYFUNCTION("""COMPUTED_VALUE"""),"https://feed.businesswire.com/rss/home/?rss=G1QFDERJXkJeGFNTWg==")</f>
        <v>https://feed.businesswire.com/rss/home/?rss=G1QFDERJXkJeGFNTWg==</v>
      </c>
      <c r="P256" s="24" t="str">
        <f ca="1">IFERROR(__xludf.DUMMYFUNCTION("""COMPUTED_VALUE"""),"https://feed.businesswire.com/rss/home/?rss=G1QFDERJXkJeGFNTWg==")</f>
        <v>https://feed.businesswire.com/rss/home/?rss=G1QFDERJXkJeGFNTWg==</v>
      </c>
    </row>
    <row r="257" spans="2:16" ht="12.75">
      <c r="B257" s="9" t="s">
        <v>1037</v>
      </c>
      <c r="C257" s="21"/>
      <c r="D257" s="22"/>
      <c r="E257" s="22"/>
      <c r="F257" s="22"/>
      <c r="H257" s="21"/>
      <c r="I257" s="21"/>
      <c r="J257" s="22"/>
      <c r="N257" s="23" t="s">
        <v>1168</v>
      </c>
      <c r="O257" s="24" t="str">
        <f ca="1">IFERROR(__xludf.DUMMYFUNCTION("""COMPUTED_VALUE"""),"https://feed.businesswire.com/rss/home/?rss=G1QFDERJXkJeGFNTVQ==")</f>
        <v>https://feed.businesswire.com/rss/home/?rss=G1QFDERJXkJeGFNTVQ==</v>
      </c>
      <c r="P257" s="24" t="str">
        <f ca="1">IFERROR(__xludf.DUMMYFUNCTION("""COMPUTED_VALUE"""),"https://feed.businesswire.com/rss/home/?rss=G1QFDERJXkJeGFNTVQ==")</f>
        <v>https://feed.businesswire.com/rss/home/?rss=G1QFDERJXkJeGFNTVQ==</v>
      </c>
    </row>
    <row r="258" spans="2:16" ht="12.75">
      <c r="B258" s="9" t="s">
        <v>1039</v>
      </c>
      <c r="C258" s="21"/>
      <c r="D258" s="22"/>
      <c r="E258" s="22"/>
      <c r="F258" s="22"/>
      <c r="H258" s="21"/>
      <c r="I258" s="21"/>
      <c r="J258" s="22"/>
      <c r="N258" s="23" t="s">
        <v>1171</v>
      </c>
      <c r="O258" s="24" t="str">
        <f ca="1">IFERROR(__xludf.DUMMYFUNCTION("""COMPUTED_VALUE"""),"https://feed.businesswire.com/rss/home/?rss=G1QFDERJXkJeGFNSXA==")</f>
        <v>https://feed.businesswire.com/rss/home/?rss=G1QFDERJXkJeGFNSXA==</v>
      </c>
      <c r="P258" s="24" t="str">
        <f ca="1">IFERROR(__xludf.DUMMYFUNCTION("""COMPUTED_VALUE"""),"https://feed.businesswire.com/rss/home/?rss=G1QFDERJXkJeGFNSXA==")</f>
        <v>https://feed.businesswire.com/rss/home/?rss=G1QFDERJXkJeGFNSXA==</v>
      </c>
    </row>
    <row r="259" spans="2:16" ht="12.75">
      <c r="B259" s="9" t="s">
        <v>1041</v>
      </c>
      <c r="C259" s="21"/>
      <c r="D259" s="22"/>
      <c r="E259" s="22"/>
      <c r="F259" s="22"/>
      <c r="H259" s="21"/>
      <c r="I259" s="21"/>
      <c r="J259" s="22"/>
      <c r="N259" s="23" t="s">
        <v>1173</v>
      </c>
      <c r="O259" s="24" t="str">
        <f ca="1">IFERROR(__xludf.DUMMYFUNCTION("""COMPUTED_VALUE"""),"https://feed.businesswire.com/rss/home/?rss=G1QFDERJXkJeGFNSXw==")</f>
        <v>https://feed.businesswire.com/rss/home/?rss=G1QFDERJXkJeGFNSXw==</v>
      </c>
      <c r="P259" s="24" t="str">
        <f ca="1">IFERROR(__xludf.DUMMYFUNCTION("""COMPUTED_VALUE"""),"https://feed.businesswire.com/rss/home/?rss=G1QFDERJXkJeGFNSXw==")</f>
        <v>https://feed.businesswire.com/rss/home/?rss=G1QFDERJXkJeGFNSXw==</v>
      </c>
    </row>
    <row r="260" spans="2:16" ht="12.75">
      <c r="B260" s="9" t="s">
        <v>1044</v>
      </c>
      <c r="C260" s="21"/>
      <c r="D260" s="22"/>
      <c r="E260" s="22"/>
      <c r="F260" s="22"/>
      <c r="H260" s="21"/>
      <c r="I260" s="21"/>
      <c r="J260" s="22"/>
      <c r="N260" s="23" t="s">
        <v>1175</v>
      </c>
      <c r="O260" s="24" t="str">
        <f ca="1">IFERROR(__xludf.DUMMYFUNCTION("""COMPUTED_VALUE"""),"https://feed.businesswire.com/rss/home/?rss=G1QFDERJXkJeGFNSXg==")</f>
        <v>https://feed.businesswire.com/rss/home/?rss=G1QFDERJXkJeGFNSXg==</v>
      </c>
      <c r="P260" s="24" t="str">
        <f ca="1">IFERROR(__xludf.DUMMYFUNCTION("""COMPUTED_VALUE"""),"https://feed.businesswire.com/rss/home/?rss=G1QFDERJXkJeGFNSXg==")</f>
        <v>https://feed.businesswire.com/rss/home/?rss=G1QFDERJXkJeGFNSXg==</v>
      </c>
    </row>
    <row r="261" spans="2:16" ht="12.75">
      <c r="B261" s="9" t="s">
        <v>1045</v>
      </c>
      <c r="C261" s="21"/>
      <c r="D261" s="22"/>
      <c r="E261" s="22"/>
      <c r="F261" s="22"/>
      <c r="H261" s="21"/>
      <c r="I261" s="21"/>
      <c r="J261" s="22"/>
      <c r="N261" s="23" t="s">
        <v>1176</v>
      </c>
      <c r="O261" s="24" t="str">
        <f ca="1">IFERROR(__xludf.DUMMYFUNCTION("""COMPUTED_VALUE"""),"https://feed.businesswire.com/rss/home/?rss=G1QFDERJXkJeGFNSWw==")</f>
        <v>https://feed.businesswire.com/rss/home/?rss=G1QFDERJXkJeGFNSWw==</v>
      </c>
      <c r="P261" s="24" t="str">
        <f ca="1">IFERROR(__xludf.DUMMYFUNCTION("""COMPUTED_VALUE"""),"https://feed.businesswire.com/rss/home/?rss=G1QFDERJXkJeGFNSWw==")</f>
        <v>https://feed.businesswire.com/rss/home/?rss=G1QFDERJXkJeGFNSWw==</v>
      </c>
    </row>
    <row r="262" spans="2:16" ht="12.75">
      <c r="B262" s="9" t="s">
        <v>1048</v>
      </c>
      <c r="C262" s="21"/>
      <c r="D262" s="21"/>
      <c r="E262" s="22"/>
      <c r="F262" s="22"/>
      <c r="H262" s="21"/>
      <c r="I262" s="21"/>
      <c r="J262" s="22"/>
      <c r="N262" s="23" t="s">
        <v>1179</v>
      </c>
      <c r="O262" s="24" t="str">
        <f ca="1">IFERROR(__xludf.DUMMYFUNCTION("""COMPUTED_VALUE"""),"https://feed.businesswire.com/rss/home/?rss=G1QFDERJXkJeGFNSWA==")</f>
        <v>https://feed.businesswire.com/rss/home/?rss=G1QFDERJXkJeGFNSWA==</v>
      </c>
      <c r="P262" s="24" t="str">
        <f ca="1">IFERROR(__xludf.DUMMYFUNCTION("""COMPUTED_VALUE"""),"https://feed.businesswire.com/rss/home/?rss=G1QFDERJXkJeGFNSWA==")</f>
        <v>https://feed.businesswire.com/rss/home/?rss=G1QFDERJXkJeGFNSWA==</v>
      </c>
    </row>
    <row r="263" spans="2:16" ht="12.75">
      <c r="B263" s="9" t="s">
        <v>1050</v>
      </c>
      <c r="C263" s="21"/>
      <c r="D263" s="21"/>
      <c r="E263" s="22"/>
      <c r="F263" s="22"/>
      <c r="H263" s="21"/>
      <c r="I263" s="21"/>
      <c r="J263" s="22"/>
      <c r="N263" s="23" t="s">
        <v>1181</v>
      </c>
      <c r="O263" s="24" t="str">
        <f ca="1">IFERROR(__xludf.DUMMYFUNCTION("""COMPUTED_VALUE"""),"https://feed.businesswire.com/rss/home/?rss=G1QFDERJXkJeGFNVXA==")</f>
        <v>https://feed.businesswire.com/rss/home/?rss=G1QFDERJXkJeGFNVXA==</v>
      </c>
      <c r="P263" s="24" t="str">
        <f ca="1">IFERROR(__xludf.DUMMYFUNCTION("""COMPUTED_VALUE"""),"https://feed.businesswire.com/rss/home/?rss=G1QFDERJXkJeGFNVXA==")</f>
        <v>https://feed.businesswire.com/rss/home/?rss=G1QFDERJXkJeGFNVXA==</v>
      </c>
    </row>
    <row r="264" spans="2:16" ht="12.75">
      <c r="B264" s="9" t="s">
        <v>1052</v>
      </c>
      <c r="C264" s="21"/>
      <c r="D264" s="21"/>
      <c r="E264" s="22"/>
      <c r="F264" s="22"/>
      <c r="H264" s="21"/>
      <c r="I264" s="21"/>
      <c r="J264" s="22"/>
      <c r="N264" s="23" t="s">
        <v>1182</v>
      </c>
      <c r="O264" s="24" t="str">
        <f ca="1">IFERROR(__xludf.DUMMYFUNCTION("""COMPUTED_VALUE"""),"https://feed.businesswire.com/rss/home/?rss=G1QFDERJXkJeGFNVXw==")</f>
        <v>https://feed.businesswire.com/rss/home/?rss=G1QFDERJXkJeGFNVXw==</v>
      </c>
      <c r="P264" s="24" t="str">
        <f ca="1">IFERROR(__xludf.DUMMYFUNCTION("""COMPUTED_VALUE"""),"https://feed.businesswire.com/rss/home/?rss=G1QFDERJXkJeGFNVXw==")</f>
        <v>https://feed.businesswire.com/rss/home/?rss=G1QFDERJXkJeGFNVXw==</v>
      </c>
    </row>
    <row r="265" spans="2:16" ht="12.75">
      <c r="B265" s="9" t="s">
        <v>1054</v>
      </c>
      <c r="C265" s="21"/>
      <c r="D265" s="21"/>
      <c r="E265" s="22"/>
      <c r="F265" s="22"/>
      <c r="H265" s="21"/>
      <c r="I265" s="21"/>
      <c r="J265" s="22"/>
      <c r="N265" s="23" t="s">
        <v>1184</v>
      </c>
      <c r="O265" s="24" t="str">
        <f ca="1">IFERROR(__xludf.DUMMYFUNCTION("""COMPUTED_VALUE"""),"https://feed.businesswire.com/rss/home/?rss=G1QFDERJXkJeGVpTVQ==")</f>
        <v>https://feed.businesswire.com/rss/home/?rss=G1QFDERJXkJeGVpTVQ==</v>
      </c>
      <c r="P265" s="24" t="str">
        <f ca="1">IFERROR(__xludf.DUMMYFUNCTION("""COMPUTED_VALUE"""),"https://feed.businesswire.com/rss/home/?rss=G1QFDERJXkJeGVpTVQ==")</f>
        <v>https://feed.businesswire.com/rss/home/?rss=G1QFDERJXkJeGVpTVQ==</v>
      </c>
    </row>
    <row r="266" spans="2:16" ht="12.75">
      <c r="B266" s="9" t="s">
        <v>1056</v>
      </c>
      <c r="C266" s="21"/>
      <c r="D266" s="21"/>
      <c r="E266" s="22"/>
      <c r="F266" s="22"/>
      <c r="H266" s="21"/>
      <c r="I266" s="21"/>
      <c r="J266" s="22"/>
      <c r="N266" s="23" t="s">
        <v>1186</v>
      </c>
      <c r="O266" s="24" t="str">
        <f ca="1">IFERROR(__xludf.DUMMYFUNCTION("""COMPUTED_VALUE"""),"https://feed.businesswire.com/rss/home/?rss=G1QFDERJXkJeGVpSXQ==")</f>
        <v>https://feed.businesswire.com/rss/home/?rss=G1QFDERJXkJeGVpSXQ==</v>
      </c>
      <c r="P266" s="24" t="str">
        <f ca="1">IFERROR(__xludf.DUMMYFUNCTION("""COMPUTED_VALUE"""),"https://feed.businesswire.com/rss/home/?rss=G1QFDERJXkJeGVpSXQ==")</f>
        <v>https://feed.businesswire.com/rss/home/?rss=G1QFDERJXkJeGVpSXQ==</v>
      </c>
    </row>
    <row r="267" spans="2:16" ht="12.75">
      <c r="B267" s="9" t="s">
        <v>1059</v>
      </c>
      <c r="C267" s="21"/>
      <c r="D267" s="21"/>
      <c r="E267" s="22"/>
      <c r="F267" s="22"/>
      <c r="H267" s="21"/>
      <c r="I267" s="21"/>
      <c r="J267" s="22"/>
      <c r="N267" s="23" t="s">
        <v>1188</v>
      </c>
      <c r="O267" s="24" t="str">
        <f ca="1">IFERROR(__xludf.DUMMYFUNCTION("""COMPUTED_VALUE"""),"https://feed.businesswire.com/rss/home/?rss=G1QFDERJXkJeGVpSXA==")</f>
        <v>https://feed.businesswire.com/rss/home/?rss=G1QFDERJXkJeGVpSXA==</v>
      </c>
      <c r="P267" s="24" t="str">
        <f ca="1">IFERROR(__xludf.DUMMYFUNCTION("""COMPUTED_VALUE"""),"https://feed.businesswire.com/rss/home/?rss=G1QFDERJXkJeGVpSXA==")</f>
        <v>https://feed.businesswire.com/rss/home/?rss=G1QFDERJXkJeGVpSXA==</v>
      </c>
    </row>
    <row r="268" spans="2:16" ht="12.75">
      <c r="B268" s="9" t="s">
        <v>1060</v>
      </c>
      <c r="C268" s="21"/>
      <c r="D268" s="21"/>
      <c r="E268" s="22"/>
      <c r="F268" s="22"/>
      <c r="H268" s="21"/>
      <c r="I268" s="21"/>
      <c r="J268" s="22"/>
      <c r="N268" s="23" t="s">
        <v>1189</v>
      </c>
      <c r="O268" s="24" t="str">
        <f ca="1">IFERROR(__xludf.DUMMYFUNCTION("""COMPUTED_VALUE"""),"https://feed.businesswire.com/rss/home/?rss=G1QFDERJXkJeGVpSXw==")</f>
        <v>https://feed.businesswire.com/rss/home/?rss=G1QFDERJXkJeGVpSXw==</v>
      </c>
      <c r="P268" s="24" t="str">
        <f ca="1">IFERROR(__xludf.DUMMYFUNCTION("""COMPUTED_VALUE"""),"https://feed.businesswire.com/rss/home/?rss=G1QFDERJXkJeGVpSXw==")</f>
        <v>https://feed.businesswire.com/rss/home/?rss=G1QFDERJXkJeGVpSXw==</v>
      </c>
    </row>
    <row r="269" spans="2:16" ht="12.75">
      <c r="B269" s="9" t="s">
        <v>1062</v>
      </c>
      <c r="C269" s="21"/>
      <c r="D269" s="21"/>
      <c r="E269" s="22"/>
      <c r="F269" s="22"/>
      <c r="H269" s="21"/>
      <c r="I269" s="21"/>
      <c r="J269" s="22"/>
      <c r="N269" s="23" t="s">
        <v>1191</v>
      </c>
      <c r="O269" s="24" t="str">
        <f ca="1">IFERROR(__xludf.DUMMYFUNCTION("""COMPUTED_VALUE"""),"https://feed.businesswire.com/rss/home/?rss=G1QFDERJXkJeGVpSWQ==")</f>
        <v>https://feed.businesswire.com/rss/home/?rss=G1QFDERJXkJeGVpSWQ==</v>
      </c>
      <c r="P269" s="24" t="str">
        <f ca="1">IFERROR(__xludf.DUMMYFUNCTION("""COMPUTED_VALUE"""),"https://feed.businesswire.com/rss/home/?rss=G1QFDERJXkJeGVpSWQ==")</f>
        <v>https://feed.businesswire.com/rss/home/?rss=G1QFDERJXkJeGVpSWQ==</v>
      </c>
    </row>
    <row r="270" spans="2:16" ht="12.75">
      <c r="B270" s="9" t="s">
        <v>1065</v>
      </c>
      <c r="C270" s="21"/>
      <c r="D270" s="21"/>
      <c r="E270" s="22"/>
      <c r="F270" s="22"/>
      <c r="H270" s="21"/>
      <c r="I270" s="21"/>
      <c r="J270" s="22"/>
      <c r="N270" s="23" t="s">
        <v>1193</v>
      </c>
      <c r="O270" s="24" t="str">
        <f ca="1">IFERROR(__xludf.DUMMYFUNCTION("""COMPUTED_VALUE"""),"https://feed.businesswire.com/rss/home/?rss=G1QFDERJXkJeEFpQWg==")</f>
        <v>https://feed.businesswire.com/rss/home/?rss=G1QFDERJXkJeEFpQWg==</v>
      </c>
      <c r="P270" s="24" t="str">
        <f ca="1">IFERROR(__xludf.DUMMYFUNCTION("""COMPUTED_VALUE"""),"https://feed.businesswire.com/rss/home/?rss=G1QFDERJXkJeEFpQWg==")</f>
        <v>https://feed.businesswire.com/rss/home/?rss=G1QFDERJXkJeEFpQWg==</v>
      </c>
    </row>
    <row r="271" spans="2:16" ht="12.75">
      <c r="B271" s="9" t="s">
        <v>1066</v>
      </c>
      <c r="C271" s="21"/>
      <c r="D271" s="21"/>
      <c r="E271" s="22"/>
      <c r="F271" s="22"/>
      <c r="H271" s="21"/>
      <c r="I271" s="21"/>
      <c r="J271" s="22"/>
      <c r="N271" s="23" t="s">
        <v>1195</v>
      </c>
      <c r="O271" s="24" t="str">
        <f ca="1">IFERROR(__xludf.DUMMYFUNCTION("""COMPUTED_VALUE"""),"https://feed.businesswire.com/rss/home/?rss=G1QFDERJXkJeGVpSWA==")</f>
        <v>https://feed.businesswire.com/rss/home/?rss=G1QFDERJXkJeGVpSWA==</v>
      </c>
      <c r="P271" s="24" t="str">
        <f ca="1">IFERROR(__xludf.DUMMYFUNCTION("""COMPUTED_VALUE"""),"https://feed.businesswire.com/rss/home/?rss=G1QFDERJXkJeGVpSWA==")</f>
        <v>https://feed.businesswire.com/rss/home/?rss=G1QFDERJXkJeGVpSWA==</v>
      </c>
    </row>
    <row r="272" spans="2:16" ht="12.75">
      <c r="B272" s="9" t="s">
        <v>1069</v>
      </c>
      <c r="C272" s="21"/>
      <c r="D272" s="21"/>
      <c r="E272" s="22"/>
      <c r="F272" s="22"/>
      <c r="H272" s="21"/>
      <c r="I272" s="21"/>
      <c r="J272" s="22"/>
      <c r="N272" s="23" t="s">
        <v>1197</v>
      </c>
      <c r="O272" s="24" t="str">
        <f ca="1">IFERROR(__xludf.DUMMYFUNCTION("""COMPUTED_VALUE"""),"https://feed.businesswire.com/rss/home/?rss=G1QFDERJXkJeGVpSWw==")</f>
        <v>https://feed.businesswire.com/rss/home/?rss=G1QFDERJXkJeGVpSWw==</v>
      </c>
      <c r="P272" s="24" t="str">
        <f ca="1">IFERROR(__xludf.DUMMYFUNCTION("""COMPUTED_VALUE"""),"https://feed.businesswire.com/rss/home/?rss=G1QFDERJXkJeGVpSWw==")</f>
        <v>https://feed.businesswire.com/rss/home/?rss=G1QFDERJXkJeGVpSWw==</v>
      </c>
    </row>
    <row r="273" spans="2:16" ht="12.75">
      <c r="B273" s="9" t="s">
        <v>1070</v>
      </c>
      <c r="C273" s="21"/>
      <c r="D273" s="21"/>
      <c r="E273" s="22"/>
      <c r="F273" s="22"/>
      <c r="H273" s="21"/>
      <c r="I273" s="21"/>
      <c r="J273" s="22"/>
      <c r="N273" s="23" t="s">
        <v>1198</v>
      </c>
      <c r="O273" s="24" t="str">
        <f ca="1">IFERROR(__xludf.DUMMYFUNCTION("""COMPUTED_VALUE"""),"https://feed.businesswire.com/rss/home/?rss=G1QFDERJXkJeGVpSVQ==")</f>
        <v>https://feed.businesswire.com/rss/home/?rss=G1QFDERJXkJeGVpSVQ==</v>
      </c>
      <c r="P273" s="24" t="str">
        <f ca="1">IFERROR(__xludf.DUMMYFUNCTION("""COMPUTED_VALUE"""),"https://feed.businesswire.com/rss/home/?rss=G1QFDERJXkJeGVpSVQ==")</f>
        <v>https://feed.businesswire.com/rss/home/?rss=G1QFDERJXkJeGVpSVQ==</v>
      </c>
    </row>
    <row r="274" spans="2:16" ht="12.75">
      <c r="B274" s="9" t="s">
        <v>1073</v>
      </c>
      <c r="C274" s="21"/>
      <c r="D274" s="21"/>
      <c r="E274" s="21"/>
      <c r="F274" s="22"/>
      <c r="H274" s="21"/>
      <c r="I274" s="21"/>
      <c r="J274" s="22"/>
      <c r="N274" s="23" t="s">
        <v>1200</v>
      </c>
      <c r="O274" s="24" t="str">
        <f ca="1">IFERROR(__xludf.DUMMYFUNCTION("""COMPUTED_VALUE"""),"https://feed.businesswire.com/rss/home/?rss=G1QFDERJXkJeGVpSWg==")</f>
        <v>https://feed.businesswire.com/rss/home/?rss=G1QFDERJXkJeGVpSWg==</v>
      </c>
      <c r="P274" s="24" t="str">
        <f ca="1">IFERROR(__xludf.DUMMYFUNCTION("""COMPUTED_VALUE"""),"https://feed.businesswire.com/rss/home/?rss=G1QFDERJXkJeGVpSWg==")</f>
        <v>https://feed.businesswire.com/rss/home/?rss=G1QFDERJXkJeGVpSWg==</v>
      </c>
    </row>
    <row r="275" spans="2:16" ht="12.75">
      <c r="B275" s="9" t="s">
        <v>1075</v>
      </c>
      <c r="C275" s="21"/>
      <c r="D275" s="21"/>
      <c r="E275" s="21"/>
      <c r="F275" s="22"/>
      <c r="H275" s="21"/>
      <c r="I275" s="21"/>
      <c r="J275" s="22"/>
      <c r="N275" s="23" t="s">
        <v>1201</v>
      </c>
      <c r="O275" s="24" t="str">
        <f ca="1">IFERROR(__xludf.DUMMYFUNCTION("""COMPUTED_VALUE"""),"https://feed.businesswire.com/rss/home/?rss=G1QFDERJXkJeGVpSVA==")</f>
        <v>https://feed.businesswire.com/rss/home/?rss=G1QFDERJXkJeGVpSVA==</v>
      </c>
      <c r="P275" s="24" t="str">
        <f ca="1">IFERROR(__xludf.DUMMYFUNCTION("""COMPUTED_VALUE"""),"https://feed.businesswire.com/rss/home/?rss=G1QFDERJXkJeGVpSVA==")</f>
        <v>https://feed.businesswire.com/rss/home/?rss=G1QFDERJXkJeGVpSVA==</v>
      </c>
    </row>
    <row r="276" spans="2:16" ht="12.75">
      <c r="B276" s="9" t="s">
        <v>1076</v>
      </c>
      <c r="C276" s="21"/>
      <c r="D276" s="21"/>
      <c r="E276" s="21"/>
      <c r="F276" s="22"/>
      <c r="H276" s="21"/>
      <c r="I276" s="21"/>
      <c r="J276" s="22"/>
      <c r="N276" s="23" t="s">
        <v>1202</v>
      </c>
      <c r="O276" s="24" t="str">
        <f ca="1">IFERROR(__xludf.DUMMYFUNCTION("""COMPUTED_VALUE"""),"https://feed.businesswire.com/rss/home/?rss=G1QFDERJXkJeGVpVXQ==")</f>
        <v>https://feed.businesswire.com/rss/home/?rss=G1QFDERJXkJeGVpVXQ==</v>
      </c>
      <c r="P276" s="24" t="str">
        <f ca="1">IFERROR(__xludf.DUMMYFUNCTION("""COMPUTED_VALUE"""),"https://feed.businesswire.com/rss/home/?rss=G1QFDERJXkJeGVpVXQ==")</f>
        <v>https://feed.businesswire.com/rss/home/?rss=G1QFDERJXkJeGVpVXQ==</v>
      </c>
    </row>
    <row r="277" spans="2:16" ht="14.25">
      <c r="B277" s="9" t="s">
        <v>1078</v>
      </c>
      <c r="C277" s="21"/>
      <c r="D277" s="21"/>
      <c r="E277" s="42"/>
      <c r="F277" s="22"/>
      <c r="H277" s="21"/>
      <c r="I277" s="21"/>
      <c r="J277" s="22"/>
      <c r="N277" s="23" t="s">
        <v>1203</v>
      </c>
      <c r="O277" s="24" t="str">
        <f ca="1">IFERROR(__xludf.DUMMYFUNCTION("""COMPUTED_VALUE"""),"https://feed.businesswire.com/rss/home/?rss=G1QFDERJXkJeGVtRWQ==")</f>
        <v>https://feed.businesswire.com/rss/home/?rss=G1QFDERJXkJeGVtRWQ==</v>
      </c>
      <c r="P277" s="24" t="str">
        <f ca="1">IFERROR(__xludf.DUMMYFUNCTION("""COMPUTED_VALUE"""),"https://feed.businesswire.com/rss/home/?rss=G1QFDERJXkJeGVtRWQ==")</f>
        <v>https://feed.businesswire.com/rss/home/?rss=G1QFDERJXkJeGVtRWQ==</v>
      </c>
    </row>
    <row r="278" spans="2:16" ht="12.75">
      <c r="B278" s="9" t="s">
        <v>1081</v>
      </c>
      <c r="C278" s="21"/>
      <c r="D278" s="21"/>
      <c r="E278" s="21"/>
      <c r="F278" s="22"/>
      <c r="H278" s="21"/>
      <c r="I278" s="21"/>
      <c r="J278" s="22"/>
      <c r="N278" s="23" t="s">
        <v>1205</v>
      </c>
      <c r="O278" s="24" t="str">
        <f ca="1">IFERROR(__xludf.DUMMYFUNCTION("""COMPUTED_VALUE"""),"https://feed.businesswire.com/rss/home/?rss=G1QFDERJXkJeGVtRWA==")</f>
        <v>https://feed.businesswire.com/rss/home/?rss=G1QFDERJXkJeGVtRWA==</v>
      </c>
      <c r="P278" s="24" t="str">
        <f ca="1">IFERROR(__xludf.DUMMYFUNCTION("""COMPUTED_VALUE"""),"https://feed.businesswire.com/rss/home/?rss=G1QFDERJXkJeGVtRWA==")</f>
        <v>https://feed.businesswire.com/rss/home/?rss=G1QFDERJXkJeGVtRWA==</v>
      </c>
    </row>
    <row r="279" spans="2:16" ht="12.75">
      <c r="B279" s="9" t="s">
        <v>1083</v>
      </c>
      <c r="C279" s="21"/>
      <c r="D279" s="21"/>
      <c r="E279" s="21"/>
      <c r="F279" s="22"/>
      <c r="H279" s="21"/>
      <c r="I279" s="21"/>
      <c r="J279" s="22"/>
      <c r="N279" s="23" t="s">
        <v>1207</v>
      </c>
      <c r="O279" s="24" t="str">
        <f ca="1">IFERROR(__xludf.DUMMYFUNCTION("""COMPUTED_VALUE"""),"https://feed.businesswire.com/rss/home/?rss=G1QFDERJXkJeGVtRWg==")</f>
        <v>https://feed.businesswire.com/rss/home/?rss=G1QFDERJXkJeGVtRWg==</v>
      </c>
      <c r="P279" s="24" t="str">
        <f ca="1">IFERROR(__xludf.DUMMYFUNCTION("""COMPUTED_VALUE"""),"https://feed.businesswire.com/rss/home/?rss=G1QFDERJXkJeGVtRWg==")</f>
        <v>https://feed.businesswire.com/rss/home/?rss=G1QFDERJXkJeGVtRWg==</v>
      </c>
    </row>
    <row r="280" spans="2:16" ht="12.75">
      <c r="B280" s="9" t="s">
        <v>1085</v>
      </c>
      <c r="C280" s="21"/>
      <c r="D280" s="21"/>
      <c r="E280" s="21"/>
      <c r="F280" s="22"/>
      <c r="H280" s="21"/>
      <c r="I280" s="21"/>
      <c r="J280" s="22"/>
      <c r="N280" s="23" t="s">
        <v>1209</v>
      </c>
      <c r="O280" s="24" t="str">
        <f ca="1">IFERROR(__xludf.DUMMYFUNCTION("""COMPUTED_VALUE"""),"https://feed.businesswire.com/rss/home/?rss=G1QFDERJXkJeGVtRVA==")</f>
        <v>https://feed.businesswire.com/rss/home/?rss=G1QFDERJXkJeGVtRVA==</v>
      </c>
      <c r="P280" s="24" t="str">
        <f ca="1">IFERROR(__xludf.DUMMYFUNCTION("""COMPUTED_VALUE"""),"https://feed.businesswire.com/rss/home/?rss=G1QFDERJXkJeGVtRVA==")</f>
        <v>https://feed.businesswire.com/rss/home/?rss=G1QFDERJXkJeGVtRVA==</v>
      </c>
    </row>
    <row r="281" spans="2:16" ht="12.75">
      <c r="B281" s="9" t="s">
        <v>1087</v>
      </c>
      <c r="C281" s="21"/>
      <c r="D281" s="21"/>
      <c r="E281" s="21"/>
      <c r="F281" s="22"/>
      <c r="H281" s="21"/>
      <c r="I281" s="21"/>
      <c r="J281" s="22"/>
      <c r="N281" s="23" t="s">
        <v>1211</v>
      </c>
      <c r="O281" s="24" t="str">
        <f ca="1">IFERROR(__xludf.DUMMYFUNCTION("""COMPUTED_VALUE"""),"https://feed.businesswire.com/rss/home/?rss=G1QFDERJXkJeGVtRVQ==")</f>
        <v>https://feed.businesswire.com/rss/home/?rss=G1QFDERJXkJeGVtRVQ==</v>
      </c>
      <c r="P281" s="24" t="str">
        <f ca="1">IFERROR(__xludf.DUMMYFUNCTION("""COMPUTED_VALUE"""),"https://feed.businesswire.com/rss/home/?rss=G1QFDERJXkJeGVtRVQ==")</f>
        <v>https://feed.businesswire.com/rss/home/?rss=G1QFDERJXkJeGVtRVQ==</v>
      </c>
    </row>
    <row r="282" spans="2:16" ht="12.75">
      <c r="B282" s="9" t="s">
        <v>1090</v>
      </c>
      <c r="C282" s="21"/>
      <c r="D282" s="21"/>
      <c r="E282" s="21"/>
      <c r="F282" s="22"/>
      <c r="H282" s="21"/>
      <c r="I282" s="21"/>
      <c r="J282" s="22"/>
      <c r="N282" s="23" t="s">
        <v>1213</v>
      </c>
      <c r="O282" s="24" t="str">
        <f ca="1">IFERROR(__xludf.DUMMYFUNCTION("""COMPUTED_VALUE"""),"https://feed.businesswire.com/rss/home/?rss=G1QFDERJXkJeGVtQXA==")</f>
        <v>https://feed.businesswire.com/rss/home/?rss=G1QFDERJXkJeGVtQXA==</v>
      </c>
      <c r="P282" s="24" t="str">
        <f ca="1">IFERROR(__xludf.DUMMYFUNCTION("""COMPUTED_VALUE"""),"https://feed.businesswire.com/rss/home/?rss=G1QFDERJXkJeGVtQXA==")</f>
        <v>https://feed.businesswire.com/rss/home/?rss=G1QFDERJXkJeGVtQXA==</v>
      </c>
    </row>
    <row r="283" spans="2:16" ht="12.75">
      <c r="B283" s="9" t="s">
        <v>1091</v>
      </c>
      <c r="C283" s="21"/>
      <c r="D283" s="21"/>
      <c r="E283" s="21"/>
      <c r="F283" s="22"/>
      <c r="H283" s="21"/>
      <c r="I283" s="21"/>
      <c r="J283" s="22"/>
      <c r="N283" s="23" t="s">
        <v>1214</v>
      </c>
      <c r="O283" s="24" t="str">
        <f ca="1">IFERROR(__xludf.DUMMYFUNCTION("""COMPUTED_VALUE"""),"https://feed.businesswire.com/rss/home/?rss=G1QFDERJXkJeGVtQXQ==")</f>
        <v>https://feed.businesswire.com/rss/home/?rss=G1QFDERJXkJeGVtQXQ==</v>
      </c>
      <c r="P283" s="24" t="str">
        <f ca="1">IFERROR(__xludf.DUMMYFUNCTION("""COMPUTED_VALUE"""),"https://feed.businesswire.com/rss/home/?rss=G1QFDERJXkJeGVtQXQ==")</f>
        <v>https://feed.businesswire.com/rss/home/?rss=G1QFDERJXkJeGVtQXQ==</v>
      </c>
    </row>
    <row r="284" spans="2:16" ht="12.75">
      <c r="B284" s="9" t="s">
        <v>1093</v>
      </c>
      <c r="C284" s="21"/>
      <c r="D284" s="21"/>
      <c r="E284" s="21"/>
      <c r="F284" s="22"/>
      <c r="H284" s="21"/>
      <c r="I284" s="21"/>
      <c r="J284" s="22"/>
      <c r="N284" s="23" t="s">
        <v>1287</v>
      </c>
      <c r="O284" s="24" t="str">
        <f ca="1">IFERROR(__xludf.DUMMYFUNCTION("""COMPUTED_VALUE"""),"https://feed.businesswire.com/rss/home/?rss=G1QFDERJXkJeGVtQXw==")</f>
        <v>https://feed.businesswire.com/rss/home/?rss=G1QFDERJXkJeGVtQXw==</v>
      </c>
      <c r="P284" s="24" t="str">
        <f ca="1">IFERROR(__xludf.DUMMYFUNCTION("""COMPUTED_VALUE"""),"https://feed.businesswire.com/rss/home/?rss=G1QFDERJXkJeGVtQXw==")</f>
        <v>https://feed.businesswire.com/rss/home/?rss=G1QFDERJXkJeGVtQXw==</v>
      </c>
    </row>
    <row r="285" spans="2:16" ht="12.75">
      <c r="B285" s="9" t="s">
        <v>1095</v>
      </c>
      <c r="C285" s="21"/>
      <c r="D285" s="21"/>
      <c r="E285" s="21"/>
      <c r="F285" s="22"/>
      <c r="H285" s="21"/>
      <c r="I285" s="21"/>
      <c r="J285" s="22"/>
      <c r="N285" s="23" t="s">
        <v>1289</v>
      </c>
      <c r="O285" s="24" t="str">
        <f ca="1">IFERROR(__xludf.DUMMYFUNCTION("""COMPUTED_VALUE"""),"https://feed.businesswire.com/rss/home/?rss=G1QFDERJXkJeGVtQXg==")</f>
        <v>https://feed.businesswire.com/rss/home/?rss=G1QFDERJXkJeGVtQXg==</v>
      </c>
      <c r="P285" s="24" t="str">
        <f ca="1">IFERROR(__xludf.DUMMYFUNCTION("""COMPUTED_VALUE"""),"https://feed.businesswire.com/rss/home/?rss=G1QFDERJXkJeGVtQXg==")</f>
        <v>https://feed.businesswire.com/rss/home/?rss=G1QFDERJXkJeGVtQXg==</v>
      </c>
    </row>
    <row r="286" spans="2:16" ht="12.75">
      <c r="B286" s="9" t="s">
        <v>1096</v>
      </c>
      <c r="C286" s="21"/>
      <c r="D286" s="21"/>
      <c r="E286" s="21"/>
      <c r="F286" s="22"/>
      <c r="H286" s="21"/>
      <c r="I286" s="21"/>
      <c r="J286" s="22"/>
      <c r="N286" s="23" t="s">
        <v>1292</v>
      </c>
      <c r="O286" s="24" t="str">
        <f ca="1">IFERROR(__xludf.DUMMYFUNCTION("""COMPUTED_VALUE"""),"https://feed.businesswire.com/rss/home/?rss=G1QFDERJXkJeEFxXVA==")</f>
        <v>https://feed.businesswire.com/rss/home/?rss=G1QFDERJXkJeEFxXVA==</v>
      </c>
      <c r="P286" s="24" t="str">
        <f ca="1">IFERROR(__xludf.DUMMYFUNCTION("""COMPUTED_VALUE"""),"https://feed.businesswire.com/rss/home/?rss=G1QFDERJXkJeEFxXVA==")</f>
        <v>https://feed.businesswire.com/rss/home/?rss=G1QFDERJXkJeEFxXVA==</v>
      </c>
    </row>
    <row r="287" spans="2:16" ht="12.75">
      <c r="B287" s="9" t="s">
        <v>1098</v>
      </c>
      <c r="C287" s="21"/>
      <c r="D287" s="21"/>
      <c r="E287" s="21"/>
      <c r="F287" s="22"/>
      <c r="H287" s="21"/>
      <c r="I287" s="21"/>
      <c r="J287" s="21"/>
      <c r="N287" s="23" t="s">
        <v>1294</v>
      </c>
      <c r="O287" s="24" t="str">
        <f ca="1">IFERROR(__xludf.DUMMYFUNCTION("""COMPUTED_VALUE"""),"https://feed.businesswire.com/rss/home/?rss=G1QFDERJXkJeEFpQVQ==")</f>
        <v>https://feed.businesswire.com/rss/home/?rss=G1QFDERJXkJeEFpQVQ==</v>
      </c>
      <c r="P287" s="24" t="str">
        <f ca="1">IFERROR(__xludf.DUMMYFUNCTION("""COMPUTED_VALUE"""),"https://feed.businesswire.com/rss/home/?rss=G1QFDERJXkJeEFpQVQ==")</f>
        <v>https://feed.businesswire.com/rss/home/?rss=G1QFDERJXkJeEFpQVQ==</v>
      </c>
    </row>
    <row r="288" spans="2:16" ht="12.75">
      <c r="B288" s="9" t="s">
        <v>1100</v>
      </c>
      <c r="C288" s="21"/>
      <c r="D288" s="21"/>
      <c r="E288" s="21"/>
      <c r="F288" s="22"/>
      <c r="H288" s="21"/>
      <c r="I288" s="21"/>
      <c r="J288" s="21"/>
      <c r="N288" s="23" t="s">
        <v>1296</v>
      </c>
      <c r="O288" s="24" t="str">
        <f ca="1">IFERROR(__xludf.DUMMYFUNCTION("""COMPUTED_VALUE"""),"https://feed.businesswire.com/rss/home/?rss=G1QFDERJXkJeGVtQWA==")</f>
        <v>https://feed.businesswire.com/rss/home/?rss=G1QFDERJXkJeGVtQWA==</v>
      </c>
      <c r="P288" s="24" t="str">
        <f ca="1">IFERROR(__xludf.DUMMYFUNCTION("""COMPUTED_VALUE"""),"https://feed.businesswire.com/rss/home/?rss=G1QFDERJXkJeGVtQWA==")</f>
        <v>https://feed.businesswire.com/rss/home/?rss=G1QFDERJXkJeGVtQWA==</v>
      </c>
    </row>
    <row r="289" spans="2:16" ht="12.75">
      <c r="B289" s="9" t="s">
        <v>1102</v>
      </c>
      <c r="C289" s="21"/>
      <c r="D289" s="21"/>
      <c r="E289" s="21"/>
      <c r="F289" s="22"/>
      <c r="H289" s="21"/>
      <c r="I289" s="21"/>
      <c r="J289" s="21"/>
      <c r="N289" s="23" t="s">
        <v>1299</v>
      </c>
      <c r="O289" s="24" t="str">
        <f ca="1">IFERROR(__xludf.DUMMYFUNCTION("""COMPUTED_VALUE"""),"https://feed.businesswire.com/rss/home/?rss=G1QFDERJXkJeGVtQWg==")</f>
        <v>https://feed.businesswire.com/rss/home/?rss=G1QFDERJXkJeGVtQWg==</v>
      </c>
      <c r="P289" s="24" t="str">
        <f ca="1">IFERROR(__xludf.DUMMYFUNCTION("""COMPUTED_VALUE"""),"https://feed.businesswire.com/rss/home/?rss=G1QFDERJXkJeGVtQWg==")</f>
        <v>https://feed.businesswire.com/rss/home/?rss=G1QFDERJXkJeGVtQWg==</v>
      </c>
    </row>
    <row r="290" spans="2:16" ht="12.75">
      <c r="B290" s="9" t="s">
        <v>1103</v>
      </c>
      <c r="C290" s="21"/>
      <c r="D290" s="21"/>
      <c r="E290" s="21"/>
      <c r="F290" s="22"/>
      <c r="H290" s="21"/>
      <c r="I290" s="21"/>
      <c r="J290" s="21"/>
      <c r="N290" s="23" t="s">
        <v>1301</v>
      </c>
      <c r="O290" s="24" t="str">
        <f ca="1">IFERROR(__xludf.DUMMYFUNCTION("""COMPUTED_VALUE"""),"https://feed.businesswire.com/rss/home/?rss=G1QFDERJXkJeGVtQWw==")</f>
        <v>https://feed.businesswire.com/rss/home/?rss=G1QFDERJXkJeGVtQWw==</v>
      </c>
      <c r="P290" s="24" t="str">
        <f ca="1">IFERROR(__xludf.DUMMYFUNCTION("""COMPUTED_VALUE"""),"https://feed.businesswire.com/rss/home/?rss=G1QFDERJXkJeGVtQWw==")</f>
        <v>https://feed.businesswire.com/rss/home/?rss=G1QFDERJXkJeGVtQWw==</v>
      </c>
    </row>
    <row r="291" spans="2:16" ht="12.75">
      <c r="B291" s="9" t="s">
        <v>1106</v>
      </c>
      <c r="C291" s="21"/>
      <c r="D291" s="21"/>
      <c r="E291" s="21"/>
      <c r="F291" s="22"/>
      <c r="H291" s="21"/>
      <c r="I291" s="21"/>
      <c r="J291" s="21"/>
      <c r="N291" s="23" t="s">
        <v>1304</v>
      </c>
      <c r="O291" s="24" t="str">
        <f ca="1">IFERROR(__xludf.DUMMYFUNCTION("""COMPUTED_VALUE"""),"https://feed.businesswire.com/rss/home/?rss=G1QFDERJXkJeGVtQVQ==")</f>
        <v>https://feed.businesswire.com/rss/home/?rss=G1QFDERJXkJeGVtQVQ==</v>
      </c>
      <c r="P291" s="24" t="str">
        <f ca="1">IFERROR(__xludf.DUMMYFUNCTION("""COMPUTED_VALUE"""),"https://feed.businesswire.com/rss/home/?rss=G1QFDERJXkJeGVtQVQ==")</f>
        <v>https://feed.businesswire.com/rss/home/?rss=G1QFDERJXkJeGVtQVQ==</v>
      </c>
    </row>
    <row r="292" spans="2:16" ht="12.75">
      <c r="B292" s="9" t="s">
        <v>1108</v>
      </c>
      <c r="C292" s="21"/>
      <c r="D292" s="21"/>
      <c r="E292" s="21"/>
      <c r="F292" s="22"/>
      <c r="H292" s="21"/>
      <c r="I292" s="21"/>
      <c r="J292" s="21"/>
      <c r="N292" s="23" t="s">
        <v>1305</v>
      </c>
      <c r="O292" s="24" t="str">
        <f ca="1">IFERROR(__xludf.DUMMYFUNCTION("""COMPUTED_VALUE"""),"https://feed.businesswire.com/rss/home/?rss=G1QFDERJXkJeGVtTXA==")</f>
        <v>https://feed.businesswire.com/rss/home/?rss=G1QFDERJXkJeGVtTXA==</v>
      </c>
      <c r="P292" s="24" t="str">
        <f ca="1">IFERROR(__xludf.DUMMYFUNCTION("""COMPUTED_VALUE"""),"https://feed.businesswire.com/rss/home/?rss=G1QFDERJXkJeGVtTXA==")</f>
        <v>https://feed.businesswire.com/rss/home/?rss=G1QFDERJXkJeGVtTXA==</v>
      </c>
    </row>
    <row r="293" spans="2:16" ht="12.75">
      <c r="B293" s="9" t="s">
        <v>1110</v>
      </c>
      <c r="C293" s="21"/>
      <c r="D293" s="21"/>
      <c r="E293" s="21"/>
      <c r="F293" s="22"/>
      <c r="H293" s="21"/>
      <c r="I293" s="21"/>
      <c r="J293" s="21"/>
      <c r="N293" s="23" t="s">
        <v>1307</v>
      </c>
      <c r="O293" s="24" t="str">
        <f ca="1">IFERROR(__xludf.DUMMYFUNCTION("""COMPUTED_VALUE"""),"https://feed.businesswire.com/rss/home/?rss=G1QFDERJXkJeGVtTXQ==")</f>
        <v>https://feed.businesswire.com/rss/home/?rss=G1QFDERJXkJeGVtTXQ==</v>
      </c>
      <c r="P293" s="24" t="str">
        <f ca="1">IFERROR(__xludf.DUMMYFUNCTION("""COMPUTED_VALUE"""),"https://feed.businesswire.com/rss/home/?rss=G1QFDERJXkJeGVtTXQ==")</f>
        <v>https://feed.businesswire.com/rss/home/?rss=G1QFDERJXkJeGVtTXQ==</v>
      </c>
    </row>
    <row r="294" spans="2:16" ht="12.75">
      <c r="B294" s="9" t="s">
        <v>1112</v>
      </c>
      <c r="C294" s="21"/>
      <c r="D294" s="21"/>
      <c r="E294" s="21"/>
      <c r="F294" s="22"/>
      <c r="H294" s="21"/>
      <c r="I294" s="21"/>
      <c r="J294" s="21"/>
      <c r="N294" s="23" t="s">
        <v>1310</v>
      </c>
      <c r="O294" s="24" t="str">
        <f ca="1">IFERROR(__xludf.DUMMYFUNCTION("""COMPUTED_VALUE"""),"https://feed.businesswire.com/rss/home/?rss=G1QFDERJXkJeEVlZWQ==")</f>
        <v>https://feed.businesswire.com/rss/home/?rss=G1QFDERJXkJeEVlZWQ==</v>
      </c>
      <c r="P294" s="24" t="str">
        <f ca="1">IFERROR(__xludf.DUMMYFUNCTION("""COMPUTED_VALUE"""),"https://feed.businesswire.com/rss/home/?rss=G1QFDERJXkJeEVlZWQ==")</f>
        <v>https://feed.businesswire.com/rss/home/?rss=G1QFDERJXkJeEVlZWQ==</v>
      </c>
    </row>
    <row r="295" spans="2:16" ht="12.75">
      <c r="B295" s="9" t="s">
        <v>1114</v>
      </c>
      <c r="C295" s="21"/>
      <c r="D295" s="21"/>
      <c r="E295" s="21"/>
      <c r="F295" s="22"/>
      <c r="H295" s="21"/>
      <c r="I295" s="21"/>
      <c r="J295" s="21"/>
      <c r="N295" s="23" t="s">
        <v>1312</v>
      </c>
      <c r="O295" s="24" t="str">
        <f ca="1">IFERROR(__xludf.DUMMYFUNCTION("""COMPUTED_VALUE"""),"https://feed.businesswire.com/rss/home/?rss=G1QFDERJXkJeGVtTXg==")</f>
        <v>https://feed.businesswire.com/rss/home/?rss=G1QFDERJXkJeGVtTXg==</v>
      </c>
      <c r="P295" s="24" t="str">
        <f ca="1">IFERROR(__xludf.DUMMYFUNCTION("""COMPUTED_VALUE"""),"https://feed.businesswire.com/rss/home/?rss=G1QFDERJXkJeGVtTXg==")</f>
        <v>https://feed.businesswire.com/rss/home/?rss=G1QFDERJXkJeGVtTXg==</v>
      </c>
    </row>
    <row r="296" spans="2:16" ht="12.75">
      <c r="B296" s="9" t="s">
        <v>1116</v>
      </c>
      <c r="C296" s="21"/>
      <c r="D296" s="21"/>
      <c r="E296" s="21"/>
      <c r="F296" s="22"/>
      <c r="H296" s="21"/>
      <c r="I296" s="21"/>
      <c r="J296" s="21"/>
      <c r="N296" s="23" t="s">
        <v>1314</v>
      </c>
      <c r="O296" s="24" t="str">
        <f ca="1">IFERROR(__xludf.DUMMYFUNCTION("""COMPUTED_VALUE"""),"https://feed.businesswire.com/rss/home/?rss=G1QFDERJXkJeGVtTWA==")</f>
        <v>https://feed.businesswire.com/rss/home/?rss=G1QFDERJXkJeGVtTWA==</v>
      </c>
      <c r="P296" s="24" t="str">
        <f ca="1">IFERROR(__xludf.DUMMYFUNCTION("""COMPUTED_VALUE"""),"https://feed.businesswire.com/rss/home/?rss=G1QFDERJXkJeGVtTWA==")</f>
        <v>https://feed.businesswire.com/rss/home/?rss=G1QFDERJXkJeGVtTWA==</v>
      </c>
    </row>
    <row r="297" spans="2:16" ht="12.75">
      <c r="B297" s="9" t="s">
        <v>1118</v>
      </c>
      <c r="C297" s="21"/>
      <c r="D297" s="21"/>
      <c r="E297" s="21"/>
      <c r="F297" s="22"/>
      <c r="H297" s="21"/>
      <c r="I297" s="21"/>
      <c r="J297" s="21"/>
      <c r="N297" s="23" t="s">
        <v>1317</v>
      </c>
      <c r="O297" s="24" t="str">
        <f ca="1">IFERROR(__xludf.DUMMYFUNCTION("""COMPUTED_VALUE"""),"https://feed.businesswire.com/rss/home/?rss=G1QFDERJXkJeGVtTWQ==")</f>
        <v>https://feed.businesswire.com/rss/home/?rss=G1QFDERJXkJeGVtTWQ==</v>
      </c>
      <c r="P297" s="24" t="str">
        <f ca="1">IFERROR(__xludf.DUMMYFUNCTION("""COMPUTED_VALUE"""),"https://feed.businesswire.com/rss/home/?rss=G1QFDERJXkJeGVtTWQ==")</f>
        <v>https://feed.businesswire.com/rss/home/?rss=G1QFDERJXkJeGVtTWQ==</v>
      </c>
    </row>
    <row r="298" spans="2:16" ht="12.75">
      <c r="B298" s="9" t="s">
        <v>1119</v>
      </c>
      <c r="C298" s="21"/>
      <c r="D298" s="21"/>
      <c r="E298" s="21"/>
      <c r="F298" s="22"/>
      <c r="H298" s="21"/>
      <c r="I298" s="21"/>
      <c r="J298" s="21"/>
      <c r="N298" s="23" t="s">
        <v>1320</v>
      </c>
      <c r="O298" s="24" t="str">
        <f ca="1">IFERROR(__xludf.DUMMYFUNCTION("""COMPUTED_VALUE"""),"https://feed.businesswire.com/rss/home/?rss=G1QFDERJXkJeGVtTWw==")</f>
        <v>https://feed.businesswire.com/rss/home/?rss=G1QFDERJXkJeGVtTWw==</v>
      </c>
      <c r="P298" s="24" t="str">
        <f ca="1">IFERROR(__xludf.DUMMYFUNCTION("""COMPUTED_VALUE"""),"https://feed.businesswire.com/rss/home/?rss=G1QFDERJXkJeGVtTWw==")</f>
        <v>https://feed.businesswire.com/rss/home/?rss=G1QFDERJXkJeGVtTWw==</v>
      </c>
    </row>
    <row r="299" spans="2:16" ht="12.75">
      <c r="B299" s="9" t="s">
        <v>1122</v>
      </c>
      <c r="C299" s="21"/>
      <c r="D299" s="21"/>
      <c r="E299" s="21"/>
      <c r="F299" s="22"/>
      <c r="H299" s="21"/>
      <c r="I299" s="21"/>
      <c r="J299" s="21"/>
      <c r="N299" s="23" t="s">
        <v>1322</v>
      </c>
      <c r="O299" s="24" t="str">
        <f ca="1">IFERROR(__xludf.DUMMYFUNCTION("""COMPUTED_VALUE"""),"https://feed.businesswire.com/rss/home/?rss=G1QFDERJXkJeGVtTVQ==")</f>
        <v>https://feed.businesswire.com/rss/home/?rss=G1QFDERJXkJeGVtTVQ==</v>
      </c>
      <c r="P299" s="24" t="str">
        <f ca="1">IFERROR(__xludf.DUMMYFUNCTION("""COMPUTED_VALUE"""),"https://feed.businesswire.com/rss/home/?rss=G1QFDERJXkJeGVtTVQ==")</f>
        <v>https://feed.businesswire.com/rss/home/?rss=G1QFDERJXkJeGVtTVQ==</v>
      </c>
    </row>
    <row r="300" spans="2:16" ht="12.75">
      <c r="B300" s="9" t="s">
        <v>1124</v>
      </c>
      <c r="C300" s="21"/>
      <c r="D300" s="21"/>
      <c r="E300" s="21"/>
      <c r="F300" s="22"/>
      <c r="H300" s="21"/>
      <c r="I300" s="21"/>
      <c r="J300" s="21"/>
      <c r="N300" s="23" t="s">
        <v>1324</v>
      </c>
      <c r="O300" s="24" t="str">
        <f ca="1">IFERROR(__xludf.DUMMYFUNCTION("""COMPUTED_VALUE"""),"https://feed.businesswire.com/rss/home/?rss=G1QFDERJXkJdEVhZXw==")</f>
        <v>https://feed.businesswire.com/rss/home/?rss=G1QFDERJXkJdEVhZXw==</v>
      </c>
      <c r="P300" s="24" t="str">
        <f ca="1">IFERROR(__xludf.DUMMYFUNCTION("""COMPUTED_VALUE"""),"https://feed.businesswire.com/rss/home/?rss=G1QFDERJXkJdEVhZXw==")</f>
        <v>https://feed.businesswire.com/rss/home/?rss=G1QFDERJXkJdEVhZXw==</v>
      </c>
    </row>
    <row r="301" spans="2:16" ht="12.75">
      <c r="B301" s="9" t="s">
        <v>1126</v>
      </c>
      <c r="C301" s="21"/>
      <c r="D301" s="21"/>
      <c r="E301" s="21"/>
      <c r="F301" s="22"/>
      <c r="H301" s="21"/>
      <c r="I301" s="21"/>
      <c r="J301" s="21"/>
      <c r="N301" s="23" t="s">
        <v>1327</v>
      </c>
      <c r="O301" s="24" t="str">
        <f ca="1">IFERROR(__xludf.DUMMYFUNCTION("""COMPUTED_VALUE"""),"https://feed.businesswire.com/rss/home/?rss=G1QFDERJXkJeEFxQWQ==")</f>
        <v>https://feed.businesswire.com/rss/home/?rss=G1QFDERJXkJeEFxQWQ==</v>
      </c>
      <c r="P301" s="24" t="str">
        <f ca="1">IFERROR(__xludf.DUMMYFUNCTION("""COMPUTED_VALUE"""),"https://feed.businesswire.com/rss/home/?rss=G1QFDERJXkJeEFxQWQ==")</f>
        <v>https://feed.businesswire.com/rss/home/?rss=G1QFDERJXkJeEFxQWQ==</v>
      </c>
    </row>
    <row r="302" spans="2:16" ht="12.75">
      <c r="B302" s="9" t="s">
        <v>1128</v>
      </c>
      <c r="C302" s="21"/>
      <c r="D302" s="21"/>
      <c r="E302" s="21"/>
      <c r="F302" s="22"/>
      <c r="H302" s="21"/>
      <c r="I302" s="21"/>
      <c r="J302" s="21"/>
      <c r="N302" s="23" t="s">
        <v>1328</v>
      </c>
      <c r="O302" s="24" t="str">
        <f ca="1">IFERROR(__xludf.DUMMYFUNCTION("""COMPUTED_VALUE"""),"http://feed.businesswire.com/rss/home/?rss=G1QFDERJXkJeEFpRWw==")</f>
        <v>http://feed.businesswire.com/rss/home/?rss=G1QFDERJXkJeEFpRWw==</v>
      </c>
      <c r="P302" s="24" t="str">
        <f ca="1">IFERROR(__xludf.DUMMYFUNCTION("""COMPUTED_VALUE"""),"http://feed.businesswire.com/rss/home/?rss=G1QFDERJXkJeEFpRWw==")</f>
        <v>http://feed.businesswire.com/rss/home/?rss=G1QFDERJXkJeEFpRWw==</v>
      </c>
    </row>
    <row r="303" spans="2:16" ht="12.75">
      <c r="B303" s="9" t="s">
        <v>1130</v>
      </c>
      <c r="C303" s="21"/>
      <c r="D303" s="21"/>
      <c r="E303" s="21"/>
      <c r="F303" s="22"/>
      <c r="H303" s="21"/>
      <c r="I303" s="21"/>
      <c r="J303" s="21"/>
      <c r="N303" s="23" t="s">
        <v>1330</v>
      </c>
      <c r="O303" s="24" t="str">
        <f ca="1">IFERROR(__xludf.DUMMYFUNCTION("""COMPUTED_VALUE"""),"http://feed.businesswire.com/rss/home/?rss=G1QFDERJXkJeGVtVVQ==")</f>
        <v>http://feed.businesswire.com/rss/home/?rss=G1QFDERJXkJeGVtVVQ==</v>
      </c>
      <c r="P303" s="24" t="str">
        <f ca="1">IFERROR(__xludf.DUMMYFUNCTION("""COMPUTED_VALUE"""),"http://feed.businesswire.com/rss/home/?rss=G1QFDERJXkJeGVtVVQ==")</f>
        <v>http://feed.businesswire.com/rss/home/?rss=G1QFDERJXkJeGVtVVQ==</v>
      </c>
    </row>
    <row r="304" spans="2:16" ht="12.75">
      <c r="B304" s="9" t="s">
        <v>1132</v>
      </c>
      <c r="C304" s="21"/>
      <c r="D304" s="21"/>
      <c r="E304" s="21"/>
      <c r="F304" s="22"/>
      <c r="H304" s="21"/>
      <c r="I304" s="21"/>
      <c r="J304" s="21"/>
      <c r="N304" s="23" t="s">
        <v>1333</v>
      </c>
      <c r="O304" s="24" t="str">
        <f ca="1">IFERROR(__xludf.DUMMYFUNCTION("""COMPUTED_VALUE"""),"http://feed.businesswire.com/rss/home/?rss=G1QFDERJXkJeEFtRXQ==")</f>
        <v>http://feed.businesswire.com/rss/home/?rss=G1QFDERJXkJeEFtRXQ==</v>
      </c>
      <c r="P304" s="24" t="str">
        <f ca="1">IFERROR(__xludf.DUMMYFUNCTION("""COMPUTED_VALUE"""),"http://feed.businesswire.com/rss/home/?rss=G1QFDERJXkJeEFtRXQ==")</f>
        <v>http://feed.businesswire.com/rss/home/?rss=G1QFDERJXkJeEFtRXQ==</v>
      </c>
    </row>
    <row r="305" spans="2:16" ht="12.75">
      <c r="B305" s="9" t="s">
        <v>1134</v>
      </c>
      <c r="C305" s="21"/>
      <c r="D305" s="21"/>
      <c r="E305" s="21"/>
      <c r="F305" s="22"/>
      <c r="H305" s="21"/>
      <c r="I305" s="21"/>
      <c r="J305" s="21"/>
      <c r="N305" s="23" t="s">
        <v>1336</v>
      </c>
      <c r="O305" s="24" t="str">
        <f ca="1">IFERROR(__xludf.DUMMYFUNCTION("""COMPUTED_VALUE"""),"http://feed.businesswire.com/rss/home/?rss=G1QFDERJXkJeGVtYXw==")</f>
        <v>http://feed.businesswire.com/rss/home/?rss=G1QFDERJXkJeGVtYXw==</v>
      </c>
      <c r="P305" s="24" t="str">
        <f ca="1">IFERROR(__xludf.DUMMYFUNCTION("""COMPUTED_VALUE"""),"http://feed.businesswire.com/rss/home/?rss=G1QFDERJXkJeGVtYXw==")</f>
        <v>http://feed.businesswire.com/rss/home/?rss=G1QFDERJXkJeGVtYXw==</v>
      </c>
    </row>
    <row r="306" spans="2:16" ht="12.75">
      <c r="B306" s="9" t="s">
        <v>1137</v>
      </c>
      <c r="C306" s="21"/>
      <c r="D306" s="21"/>
      <c r="E306" s="21"/>
      <c r="F306" s="22"/>
      <c r="H306" s="21"/>
      <c r="I306" s="21"/>
      <c r="J306" s="21"/>
      <c r="N306" s="23" t="s">
        <v>1337</v>
      </c>
      <c r="O306" s="24" t="str">
        <f ca="1">IFERROR(__xludf.DUMMYFUNCTION("""COMPUTED_VALUE"""),"http://feed.businesswire.com/rss/home/?rss=G1QFDERJXkJeEF5XWw==")</f>
        <v>http://feed.businesswire.com/rss/home/?rss=G1QFDERJXkJeEF5XWw==</v>
      </c>
      <c r="P306" s="24" t="str">
        <f ca="1">IFERROR(__xludf.DUMMYFUNCTION("""COMPUTED_VALUE"""),"http://feed.businesswire.com/rss/home/?rss=G1QFDERJXkJeEF5XWw==")</f>
        <v>http://feed.businesswire.com/rss/home/?rss=G1QFDERJXkJeEF5XWw==</v>
      </c>
    </row>
    <row r="307" spans="2:16" ht="12.75">
      <c r="B307" s="9" t="s">
        <v>1139</v>
      </c>
      <c r="C307" s="21"/>
      <c r="D307" s="21"/>
      <c r="E307" s="21"/>
      <c r="F307" s="22"/>
      <c r="H307" s="21"/>
      <c r="I307" s="21"/>
      <c r="J307" s="21"/>
      <c r="N307" s="23" t="s">
        <v>1339</v>
      </c>
      <c r="O307" s="24" t="str">
        <f ca="1">IFERROR(__xludf.DUMMYFUNCTION("""COMPUTED_VALUE"""),"http://feed.businesswire.com/rss/home/?rss=G1QFDERJXkJeGVtYXg==")</f>
        <v>http://feed.businesswire.com/rss/home/?rss=G1QFDERJXkJeGVtYXg==</v>
      </c>
      <c r="P307" s="24" t="str">
        <f ca="1">IFERROR(__xludf.DUMMYFUNCTION("""COMPUTED_VALUE"""),"http://feed.businesswire.com/rss/home/?rss=G1QFDERJXkJeGVtYXg==")</f>
        <v>http://feed.businesswire.com/rss/home/?rss=G1QFDERJXkJeGVtYXg==</v>
      </c>
    </row>
    <row r="308" spans="2:16" ht="12.75">
      <c r="B308" s="9" t="s">
        <v>1140</v>
      </c>
      <c r="C308" s="21"/>
      <c r="D308" s="21"/>
      <c r="E308" s="21"/>
      <c r="F308" s="22"/>
      <c r="H308" s="21"/>
      <c r="I308" s="21"/>
      <c r="J308" s="21"/>
      <c r="N308" s="23" t="s">
        <v>1342</v>
      </c>
      <c r="O308" s="24" t="str">
        <f ca="1">IFERROR(__xludf.DUMMYFUNCTION("""COMPUTED_VALUE"""),"http://feed.businesswire.com/rss/home/?rss=G1QFDERJXkJeGV1SXw==")</f>
        <v>http://feed.businesswire.com/rss/home/?rss=G1QFDERJXkJeGV1SXw==</v>
      </c>
      <c r="P308" s="24" t="str">
        <f ca="1">IFERROR(__xludf.DUMMYFUNCTION("""COMPUTED_VALUE"""),"http://feed.businesswire.com/rss/home/?rss=G1QFDERJXkJeGV1SXw==")</f>
        <v>http://feed.businesswire.com/rss/home/?rss=G1QFDERJXkJeGV1SXw==</v>
      </c>
    </row>
    <row r="309" spans="2:16" ht="12.75">
      <c r="B309" s="9" t="s">
        <v>1142</v>
      </c>
      <c r="C309" s="21"/>
      <c r="D309" s="21"/>
      <c r="E309" s="21"/>
      <c r="F309" s="22"/>
      <c r="H309" s="21"/>
      <c r="I309" s="21"/>
      <c r="J309" s="21"/>
      <c r="N309" s="23" t="s">
        <v>1344</v>
      </c>
      <c r="O309" s="24" t="str">
        <f ca="1">IFERROR(__xludf.DUMMYFUNCTION("""COMPUTED_VALUE"""),"http://feed.businesswire.com/rss/home/?rss=G1QFDERJXkJeGVtYWQ==")</f>
        <v>http://feed.businesswire.com/rss/home/?rss=G1QFDERJXkJeGVtYWQ==</v>
      </c>
      <c r="P309" s="24" t="str">
        <f ca="1">IFERROR(__xludf.DUMMYFUNCTION("""COMPUTED_VALUE"""),"http://feed.businesswire.com/rss/home/?rss=G1QFDERJXkJeGVtYWQ==")</f>
        <v>http://feed.businesswire.com/rss/home/?rss=G1QFDERJXkJeGVtYWQ==</v>
      </c>
    </row>
    <row r="310" spans="2:16" ht="12.75">
      <c r="B310" s="9" t="s">
        <v>1143</v>
      </c>
      <c r="C310" s="21"/>
      <c r="D310" s="21"/>
      <c r="E310" s="21"/>
      <c r="F310" s="22"/>
      <c r="H310" s="21"/>
      <c r="I310" s="21"/>
      <c r="J310" s="21"/>
      <c r="N310" s="23" t="s">
        <v>1346</v>
      </c>
      <c r="O310" s="24" t="str">
        <f ca="1">IFERROR(__xludf.DUMMYFUNCTION("""COMPUTED_VALUE"""),"http://feed.businesswire.com/rss/home/?rss=G1QFDERJXkJeGVtYWA==")</f>
        <v>http://feed.businesswire.com/rss/home/?rss=G1QFDERJXkJeGVtYWA==</v>
      </c>
      <c r="P310" s="24" t="str">
        <f ca="1">IFERROR(__xludf.DUMMYFUNCTION("""COMPUTED_VALUE"""),"http://feed.businesswire.com/rss/home/?rss=G1QFDERJXkJeGVtYWA==")</f>
        <v>http://feed.businesswire.com/rss/home/?rss=G1QFDERJXkJeGVtYWA==</v>
      </c>
    </row>
    <row r="311" spans="2:16" ht="12.75">
      <c r="B311" s="9" t="s">
        <v>1146</v>
      </c>
      <c r="C311" s="21"/>
      <c r="D311" s="21"/>
      <c r="E311" s="21"/>
      <c r="F311" s="22"/>
      <c r="H311" s="21"/>
      <c r="I311" s="21"/>
      <c r="J311" s="21"/>
      <c r="N311" s="23" t="s">
        <v>1348</v>
      </c>
      <c r="O311" s="24" t="str">
        <f ca="1">IFERROR(__xludf.DUMMYFUNCTION("""COMPUTED_VALUE"""),"http://feed.businesswire.com/rss/home/?rss=G1QFDERJXkJeGVtYWw==")</f>
        <v>http://feed.businesswire.com/rss/home/?rss=G1QFDERJXkJeGVtYWw==</v>
      </c>
      <c r="P311" s="24" t="str">
        <f ca="1">IFERROR(__xludf.DUMMYFUNCTION("""COMPUTED_VALUE"""),"http://feed.businesswire.com/rss/home/?rss=G1QFDERJXkJeGVtYWw==")</f>
        <v>http://feed.businesswire.com/rss/home/?rss=G1QFDERJXkJeGVtYWw==</v>
      </c>
    </row>
    <row r="312" spans="2:16" ht="12.75">
      <c r="B312" s="9" t="s">
        <v>1147</v>
      </c>
      <c r="C312" s="21"/>
      <c r="D312" s="21"/>
      <c r="E312" s="21"/>
      <c r="F312" s="22"/>
      <c r="H312" s="21"/>
      <c r="I312" s="21"/>
      <c r="J312" s="21"/>
      <c r="N312" s="23" t="s">
        <v>1350</v>
      </c>
      <c r="O312" s="24" t="str">
        <f ca="1">IFERROR(__xludf.DUMMYFUNCTION("""COMPUTED_VALUE"""),"http://feed.businesswire.com/rss/home/?rss=G1QFDERJXkJeEF5XWA==")</f>
        <v>http://feed.businesswire.com/rss/home/?rss=G1QFDERJXkJeEF5XWA==</v>
      </c>
      <c r="P312" s="24" t="str">
        <f ca="1">IFERROR(__xludf.DUMMYFUNCTION("""COMPUTED_VALUE"""),"http://feed.businesswire.com/rss/home/?rss=G1QFDERJXkJeEF5XWA==")</f>
        <v>http://feed.businesswire.com/rss/home/?rss=G1QFDERJXkJeEF5XWA==</v>
      </c>
    </row>
    <row r="313" spans="2:16" ht="12.75">
      <c r="B313" s="9" t="s">
        <v>1149</v>
      </c>
      <c r="C313" s="21"/>
      <c r="D313" s="21"/>
      <c r="E313" s="21"/>
      <c r="F313" s="22"/>
      <c r="H313" s="21"/>
      <c r="I313" s="21"/>
      <c r="J313" s="21"/>
      <c r="N313" s="23" t="s">
        <v>1352</v>
      </c>
      <c r="O313" s="24" t="str">
        <f ca="1">IFERROR(__xludf.DUMMYFUNCTION("""COMPUTED_VALUE"""),"http://feed.businesswire.com/rss/home/?rss=G1QFDERJXkJeFFlUXw==")</f>
        <v>http://feed.businesswire.com/rss/home/?rss=G1QFDERJXkJeFFlUXw==</v>
      </c>
      <c r="P313" s="24" t="str">
        <f ca="1">IFERROR(__xludf.DUMMYFUNCTION("""COMPUTED_VALUE"""),"http://feed.businesswire.com/rss/home/?rss=G1QFDERJXkJeFFlUXw==")</f>
        <v>http://feed.businesswire.com/rss/home/?rss=G1QFDERJXkJeFFlUXw==</v>
      </c>
    </row>
    <row r="314" spans="2:16" ht="12.75">
      <c r="B314" s="9" t="s">
        <v>1150</v>
      </c>
      <c r="C314" s="21"/>
      <c r="D314" s="21"/>
      <c r="E314" s="21"/>
      <c r="F314" s="22"/>
      <c r="H314" s="21"/>
      <c r="I314" s="21"/>
      <c r="J314" s="21"/>
      <c r="N314" s="23" t="s">
        <v>1354</v>
      </c>
      <c r="O314" s="24" t="str">
        <f ca="1">IFERROR(__xludf.DUMMYFUNCTION("""COMPUTED_VALUE"""),"http://feed.businesswire.com/rss/home/?rss=G1QFDERJXkJeGVtWXQ==")</f>
        <v>http://feed.businesswire.com/rss/home/?rss=G1QFDERJXkJeGVtWXQ==</v>
      </c>
      <c r="P314" s="24" t="str">
        <f ca="1">IFERROR(__xludf.DUMMYFUNCTION("""COMPUTED_VALUE"""),"http://feed.businesswire.com/rss/home/?rss=G1QFDERJXkJeGVtWXQ==")</f>
        <v>http://feed.businesswire.com/rss/home/?rss=G1QFDERJXkJeGVtWXQ==</v>
      </c>
    </row>
    <row r="315" spans="2:16" ht="12.75">
      <c r="B315" s="9" t="s">
        <v>1152</v>
      </c>
      <c r="C315" s="21"/>
      <c r="D315" s="21"/>
      <c r="E315" s="21"/>
      <c r="F315" s="22"/>
      <c r="H315" s="21"/>
      <c r="I315" s="21"/>
      <c r="J315" s="21"/>
      <c r="N315" s="23" t="s">
        <v>1356</v>
      </c>
      <c r="O315" s="24" t="str">
        <f ca="1">IFERROR(__xludf.DUMMYFUNCTION("""COMPUTED_VALUE"""),"http://feed.businesswire.com/rss/home/?rss=G1QFDERJXkJeEF9ZVA==")</f>
        <v>http://feed.businesswire.com/rss/home/?rss=G1QFDERJXkJeEF9ZVA==</v>
      </c>
      <c r="P315" s="24" t="str">
        <f ca="1">IFERROR(__xludf.DUMMYFUNCTION("""COMPUTED_VALUE"""),"http://feed.businesswire.com/rss/home/?rss=G1QFDERJXkJeEF9ZVA==")</f>
        <v>http://feed.businesswire.com/rss/home/?rss=G1QFDERJXkJeEF9ZVA==</v>
      </c>
    </row>
    <row r="316" spans="2:16" ht="12.75">
      <c r="B316" s="9" t="s">
        <v>1155</v>
      </c>
      <c r="C316" s="21"/>
      <c r="D316" s="21"/>
      <c r="E316" s="21"/>
      <c r="F316" s="22"/>
      <c r="H316" s="21"/>
      <c r="I316" s="21"/>
      <c r="J316" s="21"/>
      <c r="N316" s="23" t="s">
        <v>1358</v>
      </c>
      <c r="O316" s="24" t="str">
        <f ca="1">IFERROR(__xludf.DUMMYFUNCTION("""COMPUTED_VALUE"""),"http://feed.businesswire.com/rss/home/?rss=G1QFDERJXkJeEF9YXA==")</f>
        <v>http://feed.businesswire.com/rss/home/?rss=G1QFDERJXkJeEF9YXA==</v>
      </c>
      <c r="P316" s="24" t="str">
        <f ca="1">IFERROR(__xludf.DUMMYFUNCTION("""COMPUTED_VALUE"""),"http://feed.businesswire.com/rss/home/?rss=G1QFDERJXkJeEF9YXA==")</f>
        <v>http://feed.businesswire.com/rss/home/?rss=G1QFDERJXkJeEF9YXA==</v>
      </c>
    </row>
    <row r="317" spans="2:16" ht="12.75">
      <c r="B317" s="9" t="s">
        <v>1156</v>
      </c>
      <c r="C317" s="21"/>
      <c r="D317" s="21"/>
      <c r="E317" s="21"/>
      <c r="F317" s="22"/>
      <c r="H317" s="21"/>
      <c r="I317" s="21"/>
      <c r="J317" s="21"/>
      <c r="N317" s="23" t="s">
        <v>1360</v>
      </c>
      <c r="O317" s="24" t="str">
        <f ca="1">IFERROR(__xludf.DUMMYFUNCTION("""COMPUTED_VALUE"""),"http://feed.businesswire.com/rss/home/?rss=G1QFDERJXkJeGVtWWQ==")</f>
        <v>http://feed.businesswire.com/rss/home/?rss=G1QFDERJXkJeGVtWWQ==</v>
      </c>
      <c r="P317" s="24" t="str">
        <f ca="1">IFERROR(__xludf.DUMMYFUNCTION("""COMPUTED_VALUE"""),"http://feed.businesswire.com/rss/home/?rss=G1QFDERJXkJeGVtWWQ==")</f>
        <v>http://feed.businesswire.com/rss/home/?rss=G1QFDERJXkJeGVtWWQ==</v>
      </c>
    </row>
    <row r="318" spans="2:16" ht="12.75">
      <c r="B318" s="9" t="s">
        <v>1158</v>
      </c>
      <c r="C318" s="21"/>
      <c r="D318" s="21"/>
      <c r="E318" s="21"/>
      <c r="F318" s="22"/>
      <c r="H318" s="21"/>
      <c r="I318" s="21"/>
      <c r="J318" s="21"/>
      <c r="N318" s="23" t="s">
        <v>1363</v>
      </c>
      <c r="O318" s="24" t="str">
        <f ca="1">IFERROR(__xludf.DUMMYFUNCTION("""COMPUTED_VALUE"""),"http://feed.businesswire.com/rss/home/?rss=G1QFDERJXkJeEFtRXA==")</f>
        <v>http://feed.businesswire.com/rss/home/?rss=G1QFDERJXkJeEFtRXA==</v>
      </c>
      <c r="P318" s="24" t="str">
        <f ca="1">IFERROR(__xludf.DUMMYFUNCTION("""COMPUTED_VALUE"""),"http://feed.businesswire.com/rss/home/?rss=G1QFDERJXkJeEFtRXA==")</f>
        <v>http://feed.businesswire.com/rss/home/?rss=G1QFDERJXkJeEFtRXA==</v>
      </c>
    </row>
    <row r="319" spans="2:16" ht="12.75">
      <c r="B319" s="9" t="s">
        <v>1160</v>
      </c>
      <c r="C319" s="21"/>
      <c r="D319" s="21"/>
      <c r="E319" s="21"/>
      <c r="F319" s="22"/>
      <c r="H319" s="21"/>
      <c r="I319" s="21"/>
      <c r="J319" s="21"/>
      <c r="N319" s="23" t="s">
        <v>1364</v>
      </c>
      <c r="O319" s="24" t="str">
        <f ca="1">IFERROR(__xludf.DUMMYFUNCTION("""COMPUTED_VALUE"""),"http://feed.businesswire.com/rss/home/?rss=G1QFDERJXkJeGVtWWA==")</f>
        <v>http://feed.businesswire.com/rss/home/?rss=G1QFDERJXkJeGVtWWA==</v>
      </c>
      <c r="P319" s="24" t="str">
        <f ca="1">IFERROR(__xludf.DUMMYFUNCTION("""COMPUTED_VALUE"""),"http://feed.businesswire.com/rss/home/?rss=G1QFDERJXkJeGVtWWA==")</f>
        <v>http://feed.businesswire.com/rss/home/?rss=G1QFDERJXkJeGVtWWA==</v>
      </c>
    </row>
    <row r="320" spans="2:16" ht="12.75">
      <c r="B320" s="9" t="s">
        <v>1163</v>
      </c>
      <c r="C320" s="21"/>
      <c r="D320" s="21"/>
      <c r="E320" s="21"/>
      <c r="F320" s="22"/>
      <c r="H320" s="21"/>
      <c r="I320" s="21"/>
      <c r="J320" s="21"/>
      <c r="N320" s="23" t="s">
        <v>1366</v>
      </c>
      <c r="O320" s="24" t="str">
        <f ca="1">IFERROR(__xludf.DUMMYFUNCTION("""COMPUTED_VALUE"""),"http://feed.businesswire.com/rss/home/?rss=G1QFDERJXkJeEFtRXw==")</f>
        <v>http://feed.businesswire.com/rss/home/?rss=G1QFDERJXkJeEFtRXw==</v>
      </c>
      <c r="P320" s="24" t="str">
        <f ca="1">IFERROR(__xludf.DUMMYFUNCTION("""COMPUTED_VALUE"""),"http://feed.businesswire.com/rss/home/?rss=G1QFDERJXkJeEFtRXw==")</f>
        <v>http://feed.businesswire.com/rss/home/?rss=G1QFDERJXkJeEFtRXw==</v>
      </c>
    </row>
    <row r="321" spans="2:16" ht="12.75">
      <c r="B321" s="9" t="s">
        <v>1165</v>
      </c>
      <c r="C321" s="21"/>
      <c r="D321" s="21"/>
      <c r="E321" s="21"/>
      <c r="F321" s="22"/>
      <c r="H321" s="21"/>
      <c r="I321" s="21"/>
      <c r="J321" s="21"/>
      <c r="N321" s="23" t="s">
        <v>1368</v>
      </c>
      <c r="O321" s="24" t="str">
        <f ca="1">IFERROR(__xludf.DUMMYFUNCTION("""COMPUTED_VALUE"""),"http://feed.businesswire.com/rss/home/?rss=G1QFDERJXkJeGVtWWw==")</f>
        <v>http://feed.businesswire.com/rss/home/?rss=G1QFDERJXkJeGVtWWw==</v>
      </c>
      <c r="P321" s="24" t="str">
        <f ca="1">IFERROR(__xludf.DUMMYFUNCTION("""COMPUTED_VALUE"""),"http://feed.businesswire.com/rss/home/?rss=G1QFDERJXkJeGVtWWw==")</f>
        <v>http://feed.businesswire.com/rss/home/?rss=G1QFDERJXkJeGVtWWw==</v>
      </c>
    </row>
    <row r="322" spans="2:16" ht="12.75">
      <c r="B322" s="9" t="s">
        <v>1166</v>
      </c>
      <c r="C322" s="21"/>
      <c r="D322" s="21"/>
      <c r="E322" s="21"/>
      <c r="F322" s="22"/>
      <c r="H322" s="21"/>
      <c r="I322" s="21"/>
      <c r="J322" s="21"/>
      <c r="N322" s="23" t="s">
        <v>1370</v>
      </c>
      <c r="O322" s="24" t="str">
        <f ca="1">IFERROR(__xludf.DUMMYFUNCTION("""COMPUTED_VALUE"""),"http://feed.businesswire.com/rss/home/?rss=G1QFDERJXkJeEF9YXQ==")</f>
        <v>http://feed.businesswire.com/rss/home/?rss=G1QFDERJXkJeEF9YXQ==</v>
      </c>
      <c r="P322" s="24" t="str">
        <f ca="1">IFERROR(__xludf.DUMMYFUNCTION("""COMPUTED_VALUE"""),"http://feed.businesswire.com/rss/home/?rss=G1QFDERJXkJeEF9YXQ==")</f>
        <v>http://feed.businesswire.com/rss/home/?rss=G1QFDERJXkJeEF9YXQ==</v>
      </c>
    </row>
    <row r="323" spans="2:16" ht="12.75">
      <c r="B323" s="9" t="s">
        <v>1168</v>
      </c>
      <c r="C323" s="21"/>
      <c r="D323" s="21"/>
      <c r="E323" s="21"/>
      <c r="F323" s="22"/>
      <c r="H323" s="21"/>
      <c r="I323" s="21"/>
      <c r="J323" s="21"/>
      <c r="N323" s="23" t="s">
        <v>1372</v>
      </c>
      <c r="O323" s="24" t="str">
        <f ca="1">IFERROR(__xludf.DUMMYFUNCTION("""COMPUTED_VALUE"""),"http://feed.businesswire.com/rss/home/?rss=G1QFDERJXkJeEFtRXg==")</f>
        <v>http://feed.businesswire.com/rss/home/?rss=G1QFDERJXkJeEFtRXg==</v>
      </c>
      <c r="P323" s="24" t="str">
        <f ca="1">IFERROR(__xludf.DUMMYFUNCTION("""COMPUTED_VALUE"""),"http://feed.businesswire.com/rss/home/?rss=G1QFDERJXkJeEFtRXg==")</f>
        <v>http://feed.businesswire.com/rss/home/?rss=G1QFDERJXkJeEFtRXg==</v>
      </c>
    </row>
    <row r="324" spans="2:16" ht="12.75">
      <c r="B324" s="9" t="s">
        <v>1171</v>
      </c>
      <c r="C324" s="21"/>
      <c r="D324" s="21"/>
      <c r="E324" s="21"/>
      <c r="F324" s="22"/>
      <c r="H324" s="21"/>
      <c r="I324" s="21"/>
      <c r="J324" s="21"/>
      <c r="N324" s="23" t="s">
        <v>1374</v>
      </c>
      <c r="O324" s="24" t="str">
        <f ca="1">IFERROR(__xludf.DUMMYFUNCTION("""COMPUTED_VALUE"""),"http://feed.businesswire.com/bwapps/syndication/rss/latinowire/?rss=G1QFDERJXkJfEVxWXw==")</f>
        <v>http://feed.businesswire.com/bwapps/syndication/rss/latinowire/?rss=G1QFDERJXkJfEVxWXw==</v>
      </c>
      <c r="P324" s="24" t="str">
        <f ca="1">IFERROR(__xludf.DUMMYFUNCTION("""COMPUTED_VALUE"""),"http://feed.businesswire.com/bwapps/syndication/rss/latinowire/?rss=G1QFDERJXkJfEVxWXw==")</f>
        <v>http://feed.businesswire.com/bwapps/syndication/rss/latinowire/?rss=G1QFDERJXkJfEVxWXw==</v>
      </c>
    </row>
    <row r="325" spans="2:16" ht="12.75">
      <c r="B325" s="9" t="s">
        <v>1173</v>
      </c>
      <c r="C325" s="21"/>
      <c r="D325" s="21"/>
      <c r="E325" s="21"/>
      <c r="F325" s="22"/>
      <c r="H325" s="21"/>
      <c r="I325" s="21"/>
      <c r="J325" s="21"/>
      <c r="N325" s="23" t="s">
        <v>1376</v>
      </c>
      <c r="O325" s="24" t="str">
        <f ca="1">IFERROR(__xludf.DUMMYFUNCTION("""COMPUTED_VALUE"""),"http://feed.businesswire.com/rss/home/?rss=G1QFDERJXkJeEFtRWQ==")</f>
        <v>http://feed.businesswire.com/rss/home/?rss=G1QFDERJXkJeEFtRWQ==</v>
      </c>
      <c r="P325" s="24" t="str">
        <f ca="1">IFERROR(__xludf.DUMMYFUNCTION("""COMPUTED_VALUE"""),"http://feed.businesswire.com/rss/home/?rss=G1QFDERJXkJeEFtRWQ==")</f>
        <v>http://feed.businesswire.com/rss/home/?rss=G1QFDERJXkJeEFtRWQ==</v>
      </c>
    </row>
    <row r="326" spans="2:16" ht="12.75">
      <c r="B326" s="9" t="s">
        <v>1175</v>
      </c>
      <c r="C326" s="21"/>
      <c r="D326" s="21"/>
      <c r="E326" s="21"/>
      <c r="F326" s="22"/>
      <c r="H326" s="21"/>
      <c r="I326" s="21"/>
      <c r="J326" s="21"/>
      <c r="N326" s="23" t="s">
        <v>1378</v>
      </c>
      <c r="O326" s="24" t="str">
        <f ca="1">IFERROR(__xludf.DUMMYFUNCTION("""COMPUTED_VALUE"""),"http://feed.businesswire.com/rss/home/?rss=G1QFDERJXkJeEFtRWA==")</f>
        <v>http://feed.businesswire.com/rss/home/?rss=G1QFDERJXkJeEFtRWA==</v>
      </c>
      <c r="P326" s="24" t="str">
        <f ca="1">IFERROR(__xludf.DUMMYFUNCTION("""COMPUTED_VALUE"""),"http://feed.businesswire.com/rss/home/?rss=G1QFDERJXkJeEFtRWA==")</f>
        <v>http://feed.businesswire.com/rss/home/?rss=G1QFDERJXkJeEFtRWA==</v>
      </c>
    </row>
    <row r="327" spans="2:16" ht="12.75">
      <c r="B327" s="9" t="s">
        <v>1176</v>
      </c>
      <c r="C327" s="21"/>
      <c r="D327" s="21"/>
      <c r="E327" s="21"/>
      <c r="F327" s="22"/>
      <c r="H327" s="21"/>
      <c r="I327" s="21"/>
      <c r="J327" s="21"/>
      <c r="N327" s="23" t="s">
        <v>1380</v>
      </c>
      <c r="O327" s="24" t="str">
        <f ca="1">IFERROR(__xludf.DUMMYFUNCTION("""COMPUTED_VALUE"""),"http://feed.businesswire.com/rss/home/?rss=G1QFDERJXkJeGVtXWA==")</f>
        <v>http://feed.businesswire.com/rss/home/?rss=G1QFDERJXkJeGVtXWA==</v>
      </c>
      <c r="P327" s="24" t="str">
        <f ca="1">IFERROR(__xludf.DUMMYFUNCTION("""COMPUTED_VALUE"""),"http://feed.businesswire.com/rss/home/?rss=G1QFDERJXkJeGVtXWA==")</f>
        <v>http://feed.businesswire.com/rss/home/?rss=G1QFDERJXkJeGVtXWA==</v>
      </c>
    </row>
    <row r="328" spans="2:16" ht="12.75">
      <c r="B328" s="9" t="s">
        <v>1179</v>
      </c>
      <c r="C328" s="21"/>
      <c r="D328" s="21"/>
      <c r="E328" s="21"/>
      <c r="F328" s="22"/>
      <c r="H328" s="21"/>
      <c r="I328" s="21"/>
      <c r="J328" s="21"/>
      <c r="N328" s="23" t="s">
        <v>1382</v>
      </c>
      <c r="O328" s="24" t="str">
        <f ca="1">IFERROR(__xludf.DUMMYFUNCTION("""COMPUTED_VALUE"""),"http://feed.businesswire.com/rss/home/?rss=G1QFDERJXkJeEFxRXA==")</f>
        <v>http://feed.businesswire.com/rss/home/?rss=G1QFDERJXkJeEFxRXA==</v>
      </c>
      <c r="P328" s="24" t="str">
        <f ca="1">IFERROR(__xludf.DUMMYFUNCTION("""COMPUTED_VALUE"""),"http://feed.businesswire.com/rss/home/?rss=G1QFDERJXkJeEFxRXA==")</f>
        <v>http://feed.businesswire.com/rss/home/?rss=G1QFDERJXkJeEFxRXA==</v>
      </c>
    </row>
    <row r="329" spans="2:16" ht="12.75">
      <c r="B329" s="9" t="s">
        <v>1181</v>
      </c>
      <c r="C329" s="21"/>
      <c r="D329" s="21"/>
      <c r="E329" s="21"/>
      <c r="F329" s="22"/>
      <c r="H329" s="21"/>
      <c r="I329" s="21"/>
      <c r="J329" s="21"/>
      <c r="N329" s="23" t="s">
        <v>1384</v>
      </c>
      <c r="O329" s="24" t="str">
        <f ca="1">IFERROR(__xludf.DUMMYFUNCTION("""COMPUTED_VALUE"""),"http://feed.businesswire.com/rss/home/?rss=G1QFDERJXkJeGVtXWg==")</f>
        <v>http://feed.businesswire.com/rss/home/?rss=G1QFDERJXkJeGVtXWg==</v>
      </c>
      <c r="P329" s="24" t="str">
        <f ca="1">IFERROR(__xludf.DUMMYFUNCTION("""COMPUTED_VALUE"""),"http://feed.businesswire.com/rss/home/?rss=G1QFDERJXkJeGVtXWg==")</f>
        <v>http://feed.businesswire.com/rss/home/?rss=G1QFDERJXkJeGVtXWg==</v>
      </c>
    </row>
    <row r="330" spans="2:16" ht="12.75">
      <c r="B330" s="9" t="s">
        <v>1182</v>
      </c>
      <c r="C330" s="21"/>
      <c r="D330" s="21"/>
      <c r="E330" s="21"/>
      <c r="F330" s="22"/>
      <c r="H330" s="21"/>
      <c r="I330" s="21"/>
      <c r="J330" s="21"/>
      <c r="N330" s="23" t="s">
        <v>1386</v>
      </c>
      <c r="O330" s="24" t="str">
        <f ca="1">IFERROR(__xludf.DUMMYFUNCTION("""COMPUTED_VALUE"""),"http://feed.businesswire.com/rss/home/?rss=G1QFDERJXkJeEFtRWw==")</f>
        <v>http://feed.businesswire.com/rss/home/?rss=G1QFDERJXkJeEFtRWw==</v>
      </c>
      <c r="P330" s="24" t="str">
        <f ca="1">IFERROR(__xludf.DUMMYFUNCTION("""COMPUTED_VALUE"""),"http://feed.businesswire.com/rss/home/?rss=G1QFDERJXkJeEFtRWw==")</f>
        <v>http://feed.businesswire.com/rss/home/?rss=G1QFDERJXkJeEFtRWw==</v>
      </c>
    </row>
    <row r="331" spans="2:16" ht="12.75">
      <c r="B331" s="9" t="s">
        <v>1184</v>
      </c>
      <c r="C331" s="21"/>
      <c r="D331" s="21"/>
      <c r="E331" s="21"/>
      <c r="F331" s="22"/>
      <c r="H331" s="21"/>
      <c r="I331" s="21"/>
      <c r="J331" s="21"/>
      <c r="N331" s="23" t="s">
        <v>1388</v>
      </c>
      <c r="O331" s="24" t="str">
        <f ca="1">IFERROR(__xludf.DUMMYFUNCTION("""COMPUTED_VALUE"""),"http://feed.businesswire.com/rss/home/?rss=G1QFDERJXkJeGVtXVA==")</f>
        <v>http://feed.businesswire.com/rss/home/?rss=G1QFDERJXkJeGVtXVA==</v>
      </c>
      <c r="P331" s="24" t="str">
        <f ca="1">IFERROR(__xludf.DUMMYFUNCTION("""COMPUTED_VALUE"""),"http://feed.businesswire.com/rss/home/?rss=G1QFDERJXkJeGVtXVA==")</f>
        <v>http://feed.businesswire.com/rss/home/?rss=G1QFDERJXkJeGVtXVA==</v>
      </c>
    </row>
    <row r="332" spans="2:16" ht="12.75">
      <c r="B332" s="9" t="s">
        <v>1186</v>
      </c>
      <c r="C332" s="21"/>
      <c r="D332" s="21"/>
      <c r="E332" s="21"/>
      <c r="F332" s="22"/>
      <c r="H332" s="21"/>
      <c r="I332" s="21"/>
      <c r="J332" s="21"/>
      <c r="N332" s="23" t="s">
        <v>1390</v>
      </c>
      <c r="O332" s="24" t="str">
        <f ca="1">IFERROR(__xludf.DUMMYFUNCTION("""COMPUTED_VALUE"""),"http://feed.businesswire.com/rss/home/?rss=G1QFDERJXkJeGVtWXA==")</f>
        <v>http://feed.businesswire.com/rss/home/?rss=G1QFDERJXkJeGVtWXA==</v>
      </c>
      <c r="P332" s="24" t="str">
        <f ca="1">IFERROR(__xludf.DUMMYFUNCTION("""COMPUTED_VALUE"""),"http://feed.businesswire.com/rss/home/?rss=G1QFDERJXkJeGVtWXA==")</f>
        <v>http://feed.businesswire.com/rss/home/?rss=G1QFDERJXkJeGVtWXA==</v>
      </c>
    </row>
    <row r="333" spans="2:16" ht="12.75">
      <c r="B333" s="9" t="s">
        <v>1188</v>
      </c>
      <c r="C333" s="21"/>
      <c r="D333" s="21"/>
      <c r="E333" s="21"/>
      <c r="F333" s="22"/>
      <c r="H333" s="21"/>
      <c r="I333" s="21"/>
      <c r="J333" s="21"/>
      <c r="N333" s="23" t="s">
        <v>1392</v>
      </c>
      <c r="O333" s="24" t="str">
        <f ca="1">IFERROR(__xludf.DUMMYFUNCTION("""COMPUTED_VALUE"""),"http://feed.businesswire.com/rss/home/?rss=G1QFDERJXkJeGVtWXw==")</f>
        <v>http://feed.businesswire.com/rss/home/?rss=G1QFDERJXkJeGVtWXw==</v>
      </c>
      <c r="P333" s="24" t="str">
        <f ca="1">IFERROR(__xludf.DUMMYFUNCTION("""COMPUTED_VALUE"""),"http://feed.businesswire.com/rss/home/?rss=G1QFDERJXkJeGVtWXw==")</f>
        <v>http://feed.businesswire.com/rss/home/?rss=G1QFDERJXkJeGVtWXw==</v>
      </c>
    </row>
    <row r="334" spans="2:16" ht="12.75">
      <c r="B334" s="9" t="s">
        <v>1189</v>
      </c>
      <c r="C334" s="21"/>
      <c r="D334" s="21"/>
      <c r="E334" s="21"/>
      <c r="F334" s="22"/>
      <c r="H334" s="21"/>
      <c r="I334" s="21"/>
      <c r="J334" s="21"/>
      <c r="N334" s="23" t="s">
        <v>1394</v>
      </c>
      <c r="O334" s="24" t="str">
        <f ca="1">IFERROR(__xludf.DUMMYFUNCTION("""COMPUTED_VALUE"""),"http://feed.businesswire.com/rss/home/?rss=G1QFDERJXkJeGVtWXg==")</f>
        <v>http://feed.businesswire.com/rss/home/?rss=G1QFDERJXkJeGVtWXg==</v>
      </c>
      <c r="P334" s="24" t="str">
        <f ca="1">IFERROR(__xludf.DUMMYFUNCTION("""COMPUTED_VALUE"""),"http://feed.businesswire.com/rss/home/?rss=G1QFDERJXkJeGVtWXg==")</f>
        <v>http://feed.businesswire.com/rss/home/?rss=G1QFDERJXkJeGVtWXg==</v>
      </c>
    </row>
    <row r="335" spans="2:16" ht="12.75">
      <c r="B335" s="9" t="s">
        <v>1191</v>
      </c>
      <c r="C335" s="21"/>
      <c r="D335" s="21"/>
      <c r="E335" s="21"/>
      <c r="F335" s="22"/>
      <c r="H335" s="21"/>
      <c r="I335" s="21"/>
      <c r="J335" s="21"/>
      <c r="N335" s="23" t="s">
        <v>1396</v>
      </c>
      <c r="O335" s="24" t="str">
        <f ca="1">IFERROR(__xludf.DUMMYFUNCTION("""COMPUTED_VALUE"""),"http://feed.businesswire.com/rss/home/?rss=G1QFDERJXkJeEFtRVQ==")</f>
        <v>http://feed.businesswire.com/rss/home/?rss=G1QFDERJXkJeEFtRVQ==</v>
      </c>
      <c r="P335" s="24" t="str">
        <f ca="1">IFERROR(__xludf.DUMMYFUNCTION("""COMPUTED_VALUE"""),"http://feed.businesswire.com/rss/home/?rss=G1QFDERJXkJeEFtRVQ==")</f>
        <v>http://feed.businesswire.com/rss/home/?rss=G1QFDERJXkJeEFtRVQ==</v>
      </c>
    </row>
    <row r="336" spans="2:16" ht="12.75">
      <c r="B336" s="9" t="s">
        <v>1193</v>
      </c>
      <c r="C336" s="21"/>
      <c r="D336" s="21"/>
      <c r="E336" s="21"/>
      <c r="F336" s="22"/>
      <c r="H336" s="21"/>
      <c r="I336" s="21"/>
      <c r="J336" s="21"/>
      <c r="N336" s="23" t="s">
        <v>1398</v>
      </c>
      <c r="O336" s="24" t="str">
        <f ca="1">IFERROR(__xludf.DUMMYFUNCTION("""COMPUTED_VALUE"""),"http://feed.businesswire.com/rss/home/?rss=G1QFDERJXkJeEFxXVA==")</f>
        <v>http://feed.businesswire.com/rss/home/?rss=G1QFDERJXkJeEFxXVA==</v>
      </c>
      <c r="P336" s="24" t="str">
        <f ca="1">IFERROR(__xludf.DUMMYFUNCTION("""COMPUTED_VALUE"""),"http://feed.businesswire.com/rss/home/?rss=G1QFDERJXkJeEFxXVA==")</f>
        <v>http://feed.businesswire.com/rss/home/?rss=G1QFDERJXkJeEFxXVA==</v>
      </c>
    </row>
    <row r="337" spans="2:16" ht="12.75">
      <c r="B337" s="9" t="s">
        <v>1195</v>
      </c>
      <c r="C337" s="21"/>
      <c r="D337" s="21"/>
      <c r="E337" s="21"/>
      <c r="F337" s="22"/>
      <c r="H337" s="21"/>
      <c r="I337" s="21"/>
      <c r="J337" s="21"/>
      <c r="N337" s="23" t="s">
        <v>1399</v>
      </c>
      <c r="O337" s="24" t="str">
        <f ca="1">IFERROR(__xludf.DUMMYFUNCTION("""COMPUTED_VALUE"""),"http://feed.businesswire.com/rss/home/?rss=G1QFDERJXkJeEFxQWQ==")</f>
        <v>http://feed.businesswire.com/rss/home/?rss=G1QFDERJXkJeEFxQWQ==</v>
      </c>
      <c r="P337" s="24" t="str">
        <f ca="1">IFERROR(__xludf.DUMMYFUNCTION("""COMPUTED_VALUE"""),"http://feed.businesswire.com/rss/home/?rss=G1QFDERJXkJeEFxQWQ==")</f>
        <v>http://feed.businesswire.com/rss/home/?rss=G1QFDERJXkJeEFxQWQ==</v>
      </c>
    </row>
    <row r="338" spans="2:16" ht="12.75">
      <c r="B338" s="9" t="s">
        <v>1197</v>
      </c>
      <c r="C338" s="21"/>
      <c r="D338" s="21"/>
      <c r="E338" s="21"/>
      <c r="F338" s="22"/>
      <c r="H338" s="21"/>
      <c r="I338" s="21"/>
      <c r="J338" s="21"/>
      <c r="N338" s="24" t="s">
        <v>567</v>
      </c>
      <c r="O338" s="24" t="str">
        <f ca="1">IFERROR(__xludf.DUMMYFUNCTION("""COMPUTED_VALUE"""),"http://www.joc.com/rssfeed/8978")</f>
        <v>http://www.joc.com/rssfeed/8978</v>
      </c>
      <c r="P338" s="24" t="str">
        <f ca="1">IFERROR(__xludf.DUMMYFUNCTION("""COMPUTED_VALUE"""),"http://www.joc.com/rssfeed/8978")</f>
        <v>http://www.joc.com/rssfeed/8978</v>
      </c>
    </row>
    <row r="339" spans="2:16" ht="12.75">
      <c r="B339" s="9" t="s">
        <v>1198</v>
      </c>
      <c r="C339" s="21"/>
      <c r="D339" s="21"/>
      <c r="E339" s="21"/>
      <c r="F339" s="22"/>
      <c r="H339" s="21"/>
      <c r="I339" s="21"/>
      <c r="J339" s="21"/>
      <c r="N339" s="24" t="s">
        <v>573</v>
      </c>
      <c r="O339" s="24" t="str">
        <f ca="1">IFERROR(__xludf.DUMMYFUNCTION("""COMPUTED_VALUE"""),"http://www.joc.com/rssfeed/8922")</f>
        <v>http://www.joc.com/rssfeed/8922</v>
      </c>
      <c r="P339" s="24" t="str">
        <f ca="1">IFERROR(__xludf.DUMMYFUNCTION("""COMPUTED_VALUE"""),"http://www.joc.com/rssfeed/8922")</f>
        <v>http://www.joc.com/rssfeed/8922</v>
      </c>
    </row>
    <row r="340" spans="2:16" ht="12.75">
      <c r="B340" s="9" t="s">
        <v>1200</v>
      </c>
      <c r="C340" s="21"/>
      <c r="D340" s="21"/>
      <c r="E340" s="21"/>
      <c r="F340" s="22"/>
      <c r="H340" s="21"/>
      <c r="I340" s="21"/>
      <c r="J340" s="21"/>
      <c r="N340" s="24" t="s">
        <v>575</v>
      </c>
      <c r="O340" s="24" t="str">
        <f ca="1">IFERROR(__xludf.DUMMYFUNCTION("""COMPUTED_VALUE"""),"http://www.joc.com/rssfeed/8904")</f>
        <v>http://www.joc.com/rssfeed/8904</v>
      </c>
      <c r="P340" s="24" t="str">
        <f ca="1">IFERROR(__xludf.DUMMYFUNCTION("""COMPUTED_VALUE"""),"http://www.joc.com/rssfeed/8904")</f>
        <v>http://www.joc.com/rssfeed/8904</v>
      </c>
    </row>
    <row r="341" spans="2:16" ht="12.75">
      <c r="B341" s="9" t="s">
        <v>1201</v>
      </c>
      <c r="C341" s="21"/>
      <c r="D341" s="21"/>
      <c r="E341" s="21"/>
      <c r="F341" s="22"/>
      <c r="H341" s="21"/>
      <c r="I341" s="21"/>
      <c r="J341" s="21"/>
      <c r="N341" s="24" t="s">
        <v>578</v>
      </c>
      <c r="O341" s="24" t="str">
        <f ca="1">IFERROR(__xludf.DUMMYFUNCTION("""COMPUTED_VALUE"""),"http://www.joc.com/rssfeed/8930")</f>
        <v>http://www.joc.com/rssfeed/8930</v>
      </c>
      <c r="P341" s="24" t="str">
        <f ca="1">IFERROR(__xludf.DUMMYFUNCTION("""COMPUTED_VALUE"""),"http://www.joc.com/rssfeed/8930")</f>
        <v>http://www.joc.com/rssfeed/8930</v>
      </c>
    </row>
    <row r="342" spans="2:16" ht="12.75">
      <c r="B342" s="9" t="s">
        <v>1202</v>
      </c>
      <c r="C342" s="21"/>
      <c r="D342" s="21"/>
      <c r="E342" s="21"/>
      <c r="F342" s="22"/>
      <c r="H342" s="21"/>
      <c r="I342" s="21"/>
      <c r="J342" s="21"/>
      <c r="N342" s="24" t="s">
        <v>581</v>
      </c>
      <c r="O342" s="24" t="str">
        <f ca="1">IFERROR(__xludf.DUMMYFUNCTION("""COMPUTED_VALUE"""),"http://www.joc.com/rssfeed/8889")</f>
        <v>http://www.joc.com/rssfeed/8889</v>
      </c>
      <c r="P342" s="24" t="str">
        <f ca="1">IFERROR(__xludf.DUMMYFUNCTION("""COMPUTED_VALUE"""),"http://www.joc.com/rssfeed/8889")</f>
        <v>http://www.joc.com/rssfeed/8889</v>
      </c>
    </row>
    <row r="343" spans="2:16" ht="12.75">
      <c r="B343" s="9" t="s">
        <v>1203</v>
      </c>
      <c r="C343" s="21"/>
      <c r="D343" s="21"/>
      <c r="E343" s="21"/>
      <c r="F343" s="22"/>
      <c r="H343" s="21"/>
      <c r="I343" s="21"/>
      <c r="J343" s="21"/>
      <c r="N343" s="24" t="s">
        <v>585</v>
      </c>
      <c r="O343" s="24" t="str">
        <f ca="1">IFERROR(__xludf.DUMMYFUNCTION("""COMPUTED_VALUE"""),"http://www.joc.com/rssfeed/8891")</f>
        <v>http://www.joc.com/rssfeed/8891</v>
      </c>
      <c r="P343" s="24" t="str">
        <f ca="1">IFERROR(__xludf.DUMMYFUNCTION("""COMPUTED_VALUE"""),"http://www.joc.com/rssfeed/8891")</f>
        <v>http://www.joc.com/rssfeed/8891</v>
      </c>
    </row>
    <row r="344" spans="2:16" ht="12.75">
      <c r="B344" s="9" t="s">
        <v>1205</v>
      </c>
      <c r="C344" s="21"/>
      <c r="D344" s="21"/>
      <c r="E344" s="21"/>
      <c r="F344" s="22"/>
      <c r="H344" s="21"/>
      <c r="I344" s="21"/>
      <c r="J344" s="21"/>
      <c r="N344" s="24" t="s">
        <v>590</v>
      </c>
      <c r="O344" s="24" t="str">
        <f ca="1">IFERROR(__xludf.DUMMYFUNCTION("""COMPUTED_VALUE"""),"http://www.joc.com/rssfeed/8990")</f>
        <v>http://www.joc.com/rssfeed/8990</v>
      </c>
      <c r="P344" s="24" t="str">
        <f ca="1">IFERROR(__xludf.DUMMYFUNCTION("""COMPUTED_VALUE"""),"http://www.joc.com/rssfeed/8990")</f>
        <v>http://www.joc.com/rssfeed/8990</v>
      </c>
    </row>
    <row r="345" spans="2:16" ht="12.75">
      <c r="B345" s="9" t="s">
        <v>1207</v>
      </c>
      <c r="C345" s="21"/>
      <c r="D345" s="21"/>
      <c r="E345" s="21"/>
      <c r="F345" s="22"/>
      <c r="H345" s="21"/>
      <c r="I345" s="21"/>
      <c r="J345" s="21"/>
      <c r="N345" s="24" t="s">
        <v>595</v>
      </c>
      <c r="O345" s="24" t="str">
        <f ca="1">IFERROR(__xludf.DUMMYFUNCTION("""COMPUTED_VALUE"""),"http://www.joc.com/rssfeed/8985")</f>
        <v>http://www.joc.com/rssfeed/8985</v>
      </c>
      <c r="P345" s="24" t="str">
        <f ca="1">IFERROR(__xludf.DUMMYFUNCTION("""COMPUTED_VALUE"""),"http://www.joc.com/rssfeed/8985")</f>
        <v>http://www.joc.com/rssfeed/8985</v>
      </c>
    </row>
    <row r="346" spans="2:16" ht="12.75">
      <c r="B346" s="9" t="s">
        <v>1209</v>
      </c>
      <c r="C346" s="21"/>
      <c r="D346" s="21"/>
      <c r="E346" s="21"/>
      <c r="F346" s="22"/>
      <c r="H346" s="21"/>
      <c r="I346" s="21"/>
      <c r="J346" s="21"/>
      <c r="N346" s="24" t="s">
        <v>598</v>
      </c>
      <c r="O346" s="24" t="str">
        <f ca="1">IFERROR(__xludf.DUMMYFUNCTION("""COMPUTED_VALUE"""),"http://www.joc.com/rssfeed/8909")</f>
        <v>http://www.joc.com/rssfeed/8909</v>
      </c>
      <c r="P346" s="24" t="str">
        <f ca="1">IFERROR(__xludf.DUMMYFUNCTION("""COMPUTED_VALUE"""),"http://www.joc.com/rssfeed/8909")</f>
        <v>http://www.joc.com/rssfeed/8909</v>
      </c>
    </row>
    <row r="347" spans="2:16" ht="12.75">
      <c r="B347" s="9" t="s">
        <v>1211</v>
      </c>
      <c r="C347" s="21"/>
      <c r="D347" s="21"/>
      <c r="E347" s="21"/>
      <c r="F347" s="22"/>
      <c r="H347" s="21"/>
      <c r="I347" s="21"/>
      <c r="J347" s="21"/>
      <c r="N347" s="24" t="s">
        <v>605</v>
      </c>
      <c r="O347" s="24" t="str">
        <f ca="1">IFERROR(__xludf.DUMMYFUNCTION("""COMPUTED_VALUE"""),"http://www.joc.com/rssfeed/8986")</f>
        <v>http://www.joc.com/rssfeed/8986</v>
      </c>
      <c r="P347" s="24" t="str">
        <f ca="1">IFERROR(__xludf.DUMMYFUNCTION("""COMPUTED_VALUE"""),"http://www.joc.com/rssfeed/8986")</f>
        <v>http://www.joc.com/rssfeed/8986</v>
      </c>
    </row>
    <row r="348" spans="2:16" ht="12.75">
      <c r="B348" s="9" t="s">
        <v>1213</v>
      </c>
      <c r="C348" s="21"/>
      <c r="D348" s="21"/>
      <c r="E348" s="21"/>
      <c r="F348" s="22"/>
      <c r="H348" s="21"/>
      <c r="I348" s="21"/>
      <c r="J348" s="21"/>
      <c r="N348" s="24" t="s">
        <v>609</v>
      </c>
      <c r="O348" s="24" t="str">
        <f ca="1">IFERROR(__xludf.DUMMYFUNCTION("""COMPUTED_VALUE"""),"http://www.joc.com/rssfeed/8987")</f>
        <v>http://www.joc.com/rssfeed/8987</v>
      </c>
      <c r="P348" s="24" t="str">
        <f ca="1">IFERROR(__xludf.DUMMYFUNCTION("""COMPUTED_VALUE"""),"http://www.joc.com/rssfeed/8987")</f>
        <v>http://www.joc.com/rssfeed/8987</v>
      </c>
    </row>
    <row r="349" spans="2:16" ht="12.75">
      <c r="B349" s="9" t="s">
        <v>1214</v>
      </c>
      <c r="C349" s="21"/>
      <c r="D349" s="21"/>
      <c r="E349" s="21"/>
      <c r="F349" s="22"/>
      <c r="H349" s="21"/>
      <c r="I349" s="21"/>
      <c r="J349" s="21"/>
      <c r="N349" s="24" t="s">
        <v>617</v>
      </c>
      <c r="O349" s="24" t="str">
        <f ca="1">IFERROR(__xludf.DUMMYFUNCTION("""COMPUTED_VALUE"""),"http://www.joc.com/rssfeed/8988")</f>
        <v>http://www.joc.com/rssfeed/8988</v>
      </c>
      <c r="P349" s="24" t="str">
        <f ca="1">IFERROR(__xludf.DUMMYFUNCTION("""COMPUTED_VALUE"""),"http://www.joc.com/rssfeed/8988")</f>
        <v>http://www.joc.com/rssfeed/8988</v>
      </c>
    </row>
    <row r="350" spans="2:16" ht="12.75">
      <c r="B350" s="9" t="s">
        <v>1287</v>
      </c>
      <c r="C350" s="21"/>
      <c r="D350" s="21"/>
      <c r="E350" s="21"/>
      <c r="F350" s="22"/>
      <c r="H350" s="21"/>
      <c r="I350" s="21"/>
      <c r="J350" s="21"/>
      <c r="N350" s="24" t="s">
        <v>620</v>
      </c>
      <c r="O350" s="24" t="str">
        <f ca="1">IFERROR(__xludf.DUMMYFUNCTION("""COMPUTED_VALUE"""),"http://www.joc.com/rssfeed/8989")</f>
        <v>http://www.joc.com/rssfeed/8989</v>
      </c>
      <c r="P350" s="24" t="str">
        <f ca="1">IFERROR(__xludf.DUMMYFUNCTION("""COMPUTED_VALUE"""),"http://www.joc.com/rssfeed/8989")</f>
        <v>http://www.joc.com/rssfeed/8989</v>
      </c>
    </row>
    <row r="351" spans="2:16" ht="12.75">
      <c r="B351" s="9" t="s">
        <v>1289</v>
      </c>
      <c r="C351" s="21"/>
      <c r="D351" s="21"/>
      <c r="E351" s="21"/>
      <c r="F351" s="22"/>
      <c r="H351" s="21"/>
      <c r="I351" s="21"/>
      <c r="J351" s="21"/>
      <c r="N351" s="24" t="s">
        <v>626</v>
      </c>
      <c r="O351" s="24" t="str">
        <f ca="1">IFERROR(__xludf.DUMMYFUNCTION("""COMPUTED_VALUE"""),"http://www.joc.com/rssfeed/8948")</f>
        <v>http://www.joc.com/rssfeed/8948</v>
      </c>
      <c r="P351" s="24" t="str">
        <f ca="1">IFERROR(__xludf.DUMMYFUNCTION("""COMPUTED_VALUE"""),"http://www.joc.com/rssfeed/8948")</f>
        <v>http://www.joc.com/rssfeed/8948</v>
      </c>
    </row>
    <row r="352" spans="2:16" ht="12.75">
      <c r="B352" s="9" t="s">
        <v>1292</v>
      </c>
      <c r="C352" s="21"/>
      <c r="D352" s="21"/>
      <c r="E352" s="21"/>
      <c r="F352" s="22"/>
      <c r="H352" s="21"/>
      <c r="I352" s="21"/>
      <c r="J352" s="21"/>
      <c r="N352" s="24" t="s">
        <v>632</v>
      </c>
      <c r="O352" s="24" t="str">
        <f ca="1">IFERROR(__xludf.DUMMYFUNCTION("""COMPUTED_VALUE"""),"http://www.joc.com/rssfeed/8880")</f>
        <v>http://www.joc.com/rssfeed/8880</v>
      </c>
      <c r="P352" s="24" t="str">
        <f ca="1">IFERROR(__xludf.DUMMYFUNCTION("""COMPUTED_VALUE"""),"http://www.joc.com/rssfeed/8880")</f>
        <v>http://www.joc.com/rssfeed/8880</v>
      </c>
    </row>
    <row r="353" spans="2:16" ht="12.75">
      <c r="B353" s="9" t="s">
        <v>1294</v>
      </c>
      <c r="C353" s="21"/>
      <c r="D353" s="21"/>
      <c r="E353" s="21"/>
      <c r="F353" s="22"/>
      <c r="H353" s="21"/>
      <c r="I353" s="21"/>
      <c r="J353" s="21"/>
      <c r="N353" s="24" t="s">
        <v>642</v>
      </c>
      <c r="O353" s="24" t="str">
        <f ca="1">IFERROR(__xludf.DUMMYFUNCTION("""COMPUTED_VALUE"""),"http://www.joc.com/rssfeed/8881")</f>
        <v>http://www.joc.com/rssfeed/8881</v>
      </c>
      <c r="P353" s="24" t="str">
        <f ca="1">IFERROR(__xludf.DUMMYFUNCTION("""COMPUTED_VALUE"""),"http://www.joc.com/rssfeed/8881")</f>
        <v>http://www.joc.com/rssfeed/8881</v>
      </c>
    </row>
    <row r="354" spans="2:16" ht="12.75">
      <c r="B354" s="9" t="s">
        <v>1296</v>
      </c>
      <c r="C354" s="21"/>
      <c r="D354" s="21"/>
      <c r="E354" s="21"/>
      <c r="F354" s="22"/>
      <c r="H354" s="21"/>
      <c r="I354" s="21"/>
      <c r="J354" s="21"/>
      <c r="N354" s="24" t="s">
        <v>646</v>
      </c>
      <c r="O354" s="24" t="str">
        <f ca="1">IFERROR(__xludf.DUMMYFUNCTION("""COMPUTED_VALUE"""),"http://www.joc.com/rssfeed/8973")</f>
        <v>http://www.joc.com/rssfeed/8973</v>
      </c>
      <c r="P354" s="24" t="str">
        <f ca="1">IFERROR(__xludf.DUMMYFUNCTION("""COMPUTED_VALUE"""),"http://www.joc.com/rssfeed/8973")</f>
        <v>http://www.joc.com/rssfeed/8973</v>
      </c>
    </row>
    <row r="355" spans="2:16" ht="12.75">
      <c r="B355" s="9" t="s">
        <v>1299</v>
      </c>
      <c r="C355" s="21"/>
      <c r="D355" s="21"/>
      <c r="E355" s="21"/>
      <c r="F355" s="22"/>
      <c r="H355" s="21"/>
      <c r="I355" s="21"/>
      <c r="J355" s="21"/>
      <c r="N355" s="24" t="s">
        <v>649</v>
      </c>
      <c r="O355" s="24" t="str">
        <f ca="1">IFERROR(__xludf.DUMMYFUNCTION("""COMPUTED_VALUE"""),"http://www.joc.com/rssfeed/10595")</f>
        <v>http://www.joc.com/rssfeed/10595</v>
      </c>
      <c r="P355" s="24" t="str">
        <f ca="1">IFERROR(__xludf.DUMMYFUNCTION("""COMPUTED_VALUE"""),"http://www.joc.com/rssfeed/10595")</f>
        <v>http://www.joc.com/rssfeed/10595</v>
      </c>
    </row>
    <row r="356" spans="2:16" ht="12.75">
      <c r="B356" s="9" t="s">
        <v>1301</v>
      </c>
      <c r="C356" s="21"/>
      <c r="D356" s="21"/>
      <c r="E356" s="21"/>
      <c r="F356" s="22"/>
      <c r="H356" s="21"/>
      <c r="I356" s="21"/>
      <c r="J356" s="21"/>
      <c r="N356" s="24" t="s">
        <v>651</v>
      </c>
      <c r="O356" s="24" t="str">
        <f ca="1">IFERROR(__xludf.DUMMYFUNCTION("""COMPUTED_VALUE"""),"http://www.joc.com/rssfeed/8993")</f>
        <v>http://www.joc.com/rssfeed/8993</v>
      </c>
      <c r="P356" s="24" t="str">
        <f ca="1">IFERROR(__xludf.DUMMYFUNCTION("""COMPUTED_VALUE"""),"http://www.joc.com/rssfeed/8993")</f>
        <v>http://www.joc.com/rssfeed/8993</v>
      </c>
    </row>
    <row r="357" spans="2:16" ht="12.75">
      <c r="B357" s="9" t="s">
        <v>1304</v>
      </c>
      <c r="C357" s="21"/>
      <c r="D357" s="21"/>
      <c r="E357" s="21"/>
      <c r="F357" s="22"/>
      <c r="H357" s="21"/>
      <c r="I357" s="21"/>
      <c r="J357" s="21"/>
      <c r="N357" s="24" t="s">
        <v>657</v>
      </c>
      <c r="O357" s="24" t="str">
        <f ca="1">IFERROR(__xludf.DUMMYFUNCTION("""COMPUTED_VALUE"""),"http://www.joc.com/rssfeed/8936")</f>
        <v>http://www.joc.com/rssfeed/8936</v>
      </c>
      <c r="P357" s="24" t="str">
        <f ca="1">IFERROR(__xludf.DUMMYFUNCTION("""COMPUTED_VALUE"""),"http://www.joc.com/rssfeed/8936")</f>
        <v>http://www.joc.com/rssfeed/8936</v>
      </c>
    </row>
    <row r="358" spans="2:16" ht="12.75">
      <c r="B358" s="9" t="s">
        <v>1305</v>
      </c>
      <c r="C358" s="21"/>
      <c r="D358" s="21"/>
      <c r="E358" s="21"/>
      <c r="F358" s="22"/>
      <c r="H358" s="21"/>
      <c r="I358" s="21"/>
      <c r="J358" s="21"/>
      <c r="N358" s="24" t="s">
        <v>661</v>
      </c>
      <c r="O358" s="24" t="str">
        <f ca="1">IFERROR(__xludf.DUMMYFUNCTION("""COMPUTED_VALUE"""),"http://www.joc.com/rssfeed/8943")</f>
        <v>http://www.joc.com/rssfeed/8943</v>
      </c>
      <c r="P358" s="24" t="str">
        <f ca="1">IFERROR(__xludf.DUMMYFUNCTION("""COMPUTED_VALUE"""),"http://www.joc.com/rssfeed/8943")</f>
        <v>http://www.joc.com/rssfeed/8943</v>
      </c>
    </row>
    <row r="359" spans="2:16" ht="12.75">
      <c r="B359" s="9" t="s">
        <v>1307</v>
      </c>
      <c r="C359" s="21"/>
      <c r="D359" s="21"/>
      <c r="E359" s="21"/>
      <c r="F359" s="22"/>
      <c r="H359" s="21"/>
      <c r="I359" s="21"/>
      <c r="J359" s="21"/>
      <c r="N359" s="24" t="s">
        <v>665</v>
      </c>
      <c r="O359" s="24" t="str">
        <f ca="1">IFERROR(__xludf.DUMMYFUNCTION("""COMPUTED_VALUE"""),"http://www.joc.com/rssfeed/10611")</f>
        <v>http://www.joc.com/rssfeed/10611</v>
      </c>
      <c r="P359" s="24" t="str">
        <f ca="1">IFERROR(__xludf.DUMMYFUNCTION("""COMPUTED_VALUE"""),"http://www.joc.com/rssfeed/10611")</f>
        <v>http://www.joc.com/rssfeed/10611</v>
      </c>
    </row>
    <row r="360" spans="2:16" ht="12.75">
      <c r="B360" s="9" t="s">
        <v>1310</v>
      </c>
      <c r="C360" s="21"/>
      <c r="D360" s="21"/>
      <c r="E360" s="21"/>
      <c r="F360" s="22"/>
      <c r="H360" s="21"/>
      <c r="I360" s="21"/>
      <c r="J360" s="21"/>
      <c r="N360" s="24" t="s">
        <v>669</v>
      </c>
      <c r="O360" s="24" t="str">
        <f ca="1">IFERROR(__xludf.DUMMYFUNCTION("""COMPUTED_VALUE"""),"http://www.joc.com/rssfeed/10596")</f>
        <v>http://www.joc.com/rssfeed/10596</v>
      </c>
      <c r="P360" s="24" t="str">
        <f ca="1">IFERROR(__xludf.DUMMYFUNCTION("""COMPUTED_VALUE"""),"http://www.joc.com/rssfeed/10596")</f>
        <v>http://www.joc.com/rssfeed/10596</v>
      </c>
    </row>
    <row r="361" spans="2:16" ht="12.75">
      <c r="B361" s="9" t="s">
        <v>1312</v>
      </c>
      <c r="C361" s="21"/>
      <c r="D361" s="21"/>
      <c r="E361" s="21"/>
      <c r="F361" s="22"/>
      <c r="H361" s="21"/>
      <c r="I361" s="21"/>
      <c r="J361" s="21"/>
      <c r="N361" s="24" t="s">
        <v>673</v>
      </c>
      <c r="O361" s="24" t="str">
        <f ca="1">IFERROR(__xludf.DUMMYFUNCTION("""COMPUTED_VALUE"""),"http://www.joc.com/rssfeed/8945")</f>
        <v>http://www.joc.com/rssfeed/8945</v>
      </c>
      <c r="P361" s="24" t="str">
        <f ca="1">IFERROR(__xludf.DUMMYFUNCTION("""COMPUTED_VALUE"""),"http://www.joc.com/rssfeed/8945")</f>
        <v>http://www.joc.com/rssfeed/8945</v>
      </c>
    </row>
    <row r="362" spans="2:16" ht="12.75">
      <c r="B362" s="9" t="s">
        <v>1314</v>
      </c>
      <c r="C362" s="21"/>
      <c r="D362" s="21"/>
      <c r="E362" s="21"/>
      <c r="F362" s="22"/>
      <c r="H362" s="21"/>
      <c r="I362" s="21"/>
      <c r="J362" s="21"/>
      <c r="N362" s="24" t="s">
        <v>678</v>
      </c>
      <c r="O362" s="24" t="str">
        <f ca="1">IFERROR(__xludf.DUMMYFUNCTION("""COMPUTED_VALUE"""),"http://www.joc.com/rssfeed/8998")</f>
        <v>http://www.joc.com/rssfeed/8998</v>
      </c>
      <c r="P362" s="24" t="str">
        <f ca="1">IFERROR(__xludf.DUMMYFUNCTION("""COMPUTED_VALUE"""),"http://www.joc.com/rssfeed/8998")</f>
        <v>http://www.joc.com/rssfeed/8998</v>
      </c>
    </row>
    <row r="363" spans="2:16" ht="12.75">
      <c r="B363" s="9" t="s">
        <v>1317</v>
      </c>
      <c r="C363" s="21"/>
      <c r="D363" s="21"/>
      <c r="E363" s="21"/>
      <c r="F363" s="22"/>
      <c r="H363" s="21"/>
      <c r="I363" s="21"/>
      <c r="J363" s="21"/>
      <c r="N363" s="24" t="s">
        <v>681</v>
      </c>
      <c r="O363" s="24" t="str">
        <f ca="1">IFERROR(__xludf.DUMMYFUNCTION("""COMPUTED_VALUE"""),"http://www.joc.com/rssfeed/8974")</f>
        <v>http://www.joc.com/rssfeed/8974</v>
      </c>
      <c r="P363" s="24" t="str">
        <f ca="1">IFERROR(__xludf.DUMMYFUNCTION("""COMPUTED_VALUE"""),"http://www.joc.com/rssfeed/8974")</f>
        <v>http://www.joc.com/rssfeed/8974</v>
      </c>
    </row>
    <row r="364" spans="2:16" ht="12.75">
      <c r="B364" s="9" t="s">
        <v>1320</v>
      </c>
      <c r="C364" s="21"/>
      <c r="D364" s="21"/>
      <c r="E364" s="21"/>
      <c r="F364" s="22"/>
      <c r="H364" s="21"/>
      <c r="I364" s="21"/>
      <c r="J364" s="21"/>
      <c r="N364" s="24" t="s">
        <v>685</v>
      </c>
      <c r="O364" s="24" t="str">
        <f ca="1">IFERROR(__xludf.DUMMYFUNCTION("""COMPUTED_VALUE"""),"http://www.joc.com/rssfeed/8875")</f>
        <v>http://www.joc.com/rssfeed/8875</v>
      </c>
      <c r="P364" s="24" t="str">
        <f ca="1">IFERROR(__xludf.DUMMYFUNCTION("""COMPUTED_VALUE"""),"http://www.joc.com/rssfeed/8875")</f>
        <v>http://www.joc.com/rssfeed/8875</v>
      </c>
    </row>
    <row r="365" spans="2:16" ht="12.75">
      <c r="B365" s="9" t="s">
        <v>1322</v>
      </c>
      <c r="C365" s="21"/>
      <c r="D365" s="21"/>
      <c r="E365" s="21"/>
      <c r="F365" s="22"/>
      <c r="H365" s="21"/>
      <c r="I365" s="21"/>
      <c r="J365" s="21"/>
      <c r="N365" s="24" t="s">
        <v>689</v>
      </c>
      <c r="O365" s="24" t="str">
        <f ca="1">IFERROR(__xludf.DUMMYFUNCTION("""COMPUTED_VALUE"""),"http://www.joc.com/rssfeed/10597")</f>
        <v>http://www.joc.com/rssfeed/10597</v>
      </c>
      <c r="P365" s="24" t="str">
        <f ca="1">IFERROR(__xludf.DUMMYFUNCTION("""COMPUTED_VALUE"""),"http://www.joc.com/rssfeed/10597")</f>
        <v>http://www.joc.com/rssfeed/10597</v>
      </c>
    </row>
    <row r="366" spans="2:16" ht="12.75">
      <c r="B366" s="9" t="s">
        <v>1324</v>
      </c>
      <c r="C366" s="21"/>
      <c r="D366" s="21"/>
      <c r="E366" s="21"/>
      <c r="F366" s="22"/>
      <c r="H366" s="21"/>
      <c r="I366" s="21"/>
      <c r="J366" s="21"/>
      <c r="N366" s="24" t="s">
        <v>693</v>
      </c>
      <c r="O366" s="24" t="str">
        <f ca="1">IFERROR(__xludf.DUMMYFUNCTION("""COMPUTED_VALUE"""),"http://www.joc.com/rssfeed/8946")</f>
        <v>http://www.joc.com/rssfeed/8946</v>
      </c>
      <c r="P366" s="24" t="str">
        <f ca="1">IFERROR(__xludf.DUMMYFUNCTION("""COMPUTED_VALUE"""),"http://www.joc.com/rssfeed/8946")</f>
        <v>http://www.joc.com/rssfeed/8946</v>
      </c>
    </row>
    <row r="367" spans="2:16" ht="12.75">
      <c r="B367" s="9" t="s">
        <v>1327</v>
      </c>
      <c r="C367" s="21"/>
      <c r="D367" s="21"/>
      <c r="E367" s="21"/>
      <c r="F367" s="22"/>
      <c r="H367" s="21"/>
      <c r="I367" s="21"/>
      <c r="J367" s="21"/>
      <c r="N367" s="24" t="s">
        <v>696</v>
      </c>
      <c r="O367" s="24" t="str">
        <f ca="1">IFERROR(__xludf.DUMMYFUNCTION("""COMPUTED_VALUE"""),"http://www.joc.com/rssfeed/8994")</f>
        <v>http://www.joc.com/rssfeed/8994</v>
      </c>
      <c r="P367" s="24" t="str">
        <f ca="1">IFERROR(__xludf.DUMMYFUNCTION("""COMPUTED_VALUE"""),"http://www.joc.com/rssfeed/8994")</f>
        <v>http://www.joc.com/rssfeed/8994</v>
      </c>
    </row>
    <row r="368" spans="2:16" ht="12.75">
      <c r="B368" s="9" t="s">
        <v>1328</v>
      </c>
      <c r="C368" s="21"/>
      <c r="D368" s="21"/>
      <c r="E368" s="21"/>
      <c r="F368" s="22"/>
      <c r="H368" s="21"/>
      <c r="I368" s="21"/>
      <c r="J368" s="21"/>
      <c r="N368" s="24" t="s">
        <v>702</v>
      </c>
      <c r="O368" s="24" t="str">
        <f ca="1">IFERROR(__xludf.DUMMYFUNCTION("""COMPUTED_VALUE"""),"http://www.joc.com/rssfeed/8976")</f>
        <v>http://www.joc.com/rssfeed/8976</v>
      </c>
      <c r="P368" s="24" t="str">
        <f ca="1">IFERROR(__xludf.DUMMYFUNCTION("""COMPUTED_VALUE"""),"http://www.joc.com/rssfeed/8976")</f>
        <v>http://www.joc.com/rssfeed/8976</v>
      </c>
    </row>
    <row r="369" spans="2:16" ht="12.75">
      <c r="B369" s="9" t="s">
        <v>1330</v>
      </c>
      <c r="C369" s="21"/>
      <c r="D369" s="21"/>
      <c r="E369" s="21"/>
      <c r="F369" s="22"/>
      <c r="H369" s="21"/>
      <c r="I369" s="21"/>
      <c r="J369" s="21"/>
      <c r="N369" s="24" t="s">
        <v>712</v>
      </c>
      <c r="O369" s="24" t="str">
        <f ca="1">IFERROR(__xludf.DUMMYFUNCTION("""COMPUTED_VALUE"""),"http://www.joc.com/rssfeed/8893")</f>
        <v>http://www.joc.com/rssfeed/8893</v>
      </c>
      <c r="P369" s="24" t="str">
        <f ca="1">IFERROR(__xludf.DUMMYFUNCTION("""COMPUTED_VALUE"""),"http://www.joc.com/rssfeed/8893")</f>
        <v>http://www.joc.com/rssfeed/8893</v>
      </c>
    </row>
    <row r="370" spans="2:16" ht="12.75">
      <c r="B370" s="9" t="s">
        <v>1333</v>
      </c>
      <c r="C370" s="21"/>
      <c r="D370" s="21"/>
      <c r="E370" s="21"/>
      <c r="F370" s="22"/>
      <c r="H370" s="21"/>
      <c r="I370" s="21"/>
      <c r="J370" s="21"/>
      <c r="N370" s="24" t="s">
        <v>717</v>
      </c>
      <c r="O370" s="24" t="str">
        <f ca="1">IFERROR(__xludf.DUMMYFUNCTION("""COMPUTED_VALUE"""),"http://www.joc.com/rssfeed/10598")</f>
        <v>http://www.joc.com/rssfeed/10598</v>
      </c>
      <c r="P370" s="24" t="str">
        <f ca="1">IFERROR(__xludf.DUMMYFUNCTION("""COMPUTED_VALUE"""),"http://www.joc.com/rssfeed/10598")</f>
        <v>http://www.joc.com/rssfeed/10598</v>
      </c>
    </row>
    <row r="371" spans="2:16" ht="12.75">
      <c r="B371" s="9" t="s">
        <v>1336</v>
      </c>
      <c r="C371" s="21"/>
      <c r="D371" s="21"/>
      <c r="E371" s="21"/>
      <c r="F371" s="22"/>
      <c r="H371" s="21"/>
      <c r="I371" s="21"/>
      <c r="J371" s="21"/>
      <c r="N371" s="24" t="s">
        <v>719</v>
      </c>
      <c r="O371" s="24" t="str">
        <f ca="1">IFERROR(__xludf.DUMMYFUNCTION("""COMPUTED_VALUE"""),"http://www.joc.com/rssfeed/8917")</f>
        <v>http://www.joc.com/rssfeed/8917</v>
      </c>
      <c r="P371" s="24" t="str">
        <f ca="1">IFERROR(__xludf.DUMMYFUNCTION("""COMPUTED_VALUE"""),"http://www.joc.com/rssfeed/8917")</f>
        <v>http://www.joc.com/rssfeed/8917</v>
      </c>
    </row>
    <row r="372" spans="2:16" ht="12.75">
      <c r="B372" s="9" t="s">
        <v>1337</v>
      </c>
      <c r="C372" s="21"/>
      <c r="D372" s="21"/>
      <c r="E372" s="21"/>
      <c r="F372" s="22"/>
      <c r="H372" s="21"/>
      <c r="I372" s="21"/>
      <c r="J372" s="21"/>
      <c r="N372" s="24" t="s">
        <v>721</v>
      </c>
      <c r="O372" s="24" t="str">
        <f ca="1">IFERROR(__xludf.DUMMYFUNCTION("""COMPUTED_VALUE"""),"http://www.joc.com/rssfeed/8995")</f>
        <v>http://www.joc.com/rssfeed/8995</v>
      </c>
      <c r="P372" s="24" t="str">
        <f ca="1">IFERROR(__xludf.DUMMYFUNCTION("""COMPUTED_VALUE"""),"http://www.joc.com/rssfeed/8995")</f>
        <v>http://www.joc.com/rssfeed/8995</v>
      </c>
    </row>
    <row r="373" spans="2:16" ht="12.75">
      <c r="B373" s="9" t="s">
        <v>1339</v>
      </c>
      <c r="C373" s="21"/>
      <c r="D373" s="21"/>
      <c r="E373" s="21"/>
      <c r="F373" s="22"/>
      <c r="H373" s="21"/>
      <c r="I373" s="21"/>
      <c r="J373" s="21"/>
      <c r="N373" s="24" t="s">
        <v>731</v>
      </c>
      <c r="O373" s="24" t="str">
        <f ca="1">IFERROR(__xludf.DUMMYFUNCTION("""COMPUTED_VALUE"""),"http://www.joc.com/rssfeed/8975")</f>
        <v>http://www.joc.com/rssfeed/8975</v>
      </c>
      <c r="P373" s="24" t="str">
        <f ca="1">IFERROR(__xludf.DUMMYFUNCTION("""COMPUTED_VALUE"""),"http://www.joc.com/rssfeed/8975")</f>
        <v>http://www.joc.com/rssfeed/8975</v>
      </c>
    </row>
    <row r="374" spans="2:16" ht="12.75">
      <c r="B374" s="9" t="s">
        <v>1342</v>
      </c>
      <c r="C374" s="21"/>
      <c r="D374" s="21"/>
      <c r="E374" s="21"/>
      <c r="F374" s="22"/>
      <c r="H374" s="21"/>
      <c r="I374" s="21"/>
      <c r="J374" s="21"/>
      <c r="N374" s="24" t="s">
        <v>732</v>
      </c>
      <c r="O374" s="24" t="str">
        <f ca="1">IFERROR(__xludf.DUMMYFUNCTION("""COMPUTED_VALUE"""),"http://www.joc.com/rssfeed/8947")</f>
        <v>http://www.joc.com/rssfeed/8947</v>
      </c>
      <c r="P374" s="24" t="str">
        <f ca="1">IFERROR(__xludf.DUMMYFUNCTION("""COMPUTED_VALUE"""),"http://www.joc.com/rssfeed/8947")</f>
        <v>http://www.joc.com/rssfeed/8947</v>
      </c>
    </row>
    <row r="375" spans="2:16" ht="12.75">
      <c r="B375" s="9" t="s">
        <v>1344</v>
      </c>
      <c r="C375" s="21"/>
      <c r="D375" s="21"/>
      <c r="E375" s="21"/>
      <c r="F375" s="22"/>
      <c r="H375" s="21"/>
      <c r="I375" s="21"/>
      <c r="J375" s="21"/>
      <c r="N375" s="24" t="s">
        <v>733</v>
      </c>
      <c r="O375" s="24" t="str">
        <f ca="1">IFERROR(__xludf.DUMMYFUNCTION("""COMPUTED_VALUE"""),"http://www.joc.com/rssfeed/10599")</f>
        <v>http://www.joc.com/rssfeed/10599</v>
      </c>
      <c r="P375" s="24" t="str">
        <f ca="1">IFERROR(__xludf.DUMMYFUNCTION("""COMPUTED_VALUE"""),"http://www.joc.com/rssfeed/10599")</f>
        <v>http://www.joc.com/rssfeed/10599</v>
      </c>
    </row>
    <row r="376" spans="2:16" ht="12.75">
      <c r="B376" s="9" t="s">
        <v>1346</v>
      </c>
      <c r="C376" s="21"/>
      <c r="D376" s="21"/>
      <c r="E376" s="21"/>
      <c r="F376" s="22"/>
      <c r="H376" s="21"/>
      <c r="I376" s="21"/>
      <c r="J376" s="21"/>
      <c r="N376" s="24" t="s">
        <v>735</v>
      </c>
      <c r="O376" s="24" t="str">
        <f ca="1">IFERROR(__xludf.DUMMYFUNCTION("""COMPUTED_VALUE"""),"http://www.joc.com/rssfeed/8983")</f>
        <v>http://www.joc.com/rssfeed/8983</v>
      </c>
      <c r="P376" s="24" t="str">
        <f ca="1">IFERROR(__xludf.DUMMYFUNCTION("""COMPUTED_VALUE"""),"http://www.joc.com/rssfeed/8983")</f>
        <v>http://www.joc.com/rssfeed/8983</v>
      </c>
    </row>
    <row r="377" spans="2:16" ht="12.75">
      <c r="B377" s="9" t="s">
        <v>1348</v>
      </c>
      <c r="C377" s="21"/>
      <c r="D377" s="21"/>
      <c r="E377" s="21"/>
      <c r="F377" s="22"/>
      <c r="H377" s="21"/>
      <c r="I377" s="21"/>
      <c r="J377" s="21"/>
      <c r="N377" s="24" t="s">
        <v>736</v>
      </c>
      <c r="O377" s="24" t="str">
        <f ca="1">IFERROR(__xludf.DUMMYFUNCTION("""COMPUTED_VALUE"""),"http://www.joc.com/rssfeed/8996")</f>
        <v>http://www.joc.com/rssfeed/8996</v>
      </c>
      <c r="P377" s="24" t="str">
        <f ca="1">IFERROR(__xludf.DUMMYFUNCTION("""COMPUTED_VALUE"""),"http://www.joc.com/rssfeed/8996")</f>
        <v>http://www.joc.com/rssfeed/8996</v>
      </c>
    </row>
    <row r="378" spans="2:16" ht="12.75">
      <c r="B378" s="9" t="s">
        <v>1350</v>
      </c>
      <c r="C378" s="21"/>
      <c r="D378" s="21"/>
      <c r="E378" s="21"/>
      <c r="F378" s="22"/>
      <c r="H378" s="21"/>
      <c r="I378" s="21"/>
      <c r="J378" s="21"/>
      <c r="N378" s="24" t="s">
        <v>738</v>
      </c>
      <c r="O378" s="24" t="str">
        <f ca="1">IFERROR(__xludf.DUMMYFUNCTION("""COMPUTED_VALUE"""),"http://www.joc.com/rssfeed/8977")</f>
        <v>http://www.joc.com/rssfeed/8977</v>
      </c>
      <c r="P378" s="24" t="str">
        <f ca="1">IFERROR(__xludf.DUMMYFUNCTION("""COMPUTED_VALUE"""),"http://www.joc.com/rssfeed/8977")</f>
        <v>http://www.joc.com/rssfeed/8977</v>
      </c>
    </row>
    <row r="379" spans="2:16" ht="12.75">
      <c r="B379" s="9" t="s">
        <v>1352</v>
      </c>
      <c r="C379" s="21"/>
      <c r="D379" s="21"/>
      <c r="E379" s="21"/>
      <c r="F379" s="22"/>
      <c r="H379" s="21"/>
      <c r="I379" s="21"/>
      <c r="J379" s="21"/>
      <c r="N379" s="24" t="s">
        <v>739</v>
      </c>
      <c r="O379" s="24" t="str">
        <f ca="1">IFERROR(__xludf.DUMMYFUNCTION("""COMPUTED_VALUE"""),"http://www.joc.com/rssfeed/10600")</f>
        <v>http://www.joc.com/rssfeed/10600</v>
      </c>
      <c r="P379" s="24" t="str">
        <f ca="1">IFERROR(__xludf.DUMMYFUNCTION("""COMPUTED_VALUE"""),"http://www.joc.com/rssfeed/10600")</f>
        <v>http://www.joc.com/rssfeed/10600</v>
      </c>
    </row>
    <row r="380" spans="2:16" ht="12.75">
      <c r="B380" s="9" t="s">
        <v>1354</v>
      </c>
      <c r="C380" s="21"/>
      <c r="D380" s="21"/>
      <c r="E380" s="21"/>
      <c r="F380" s="22"/>
      <c r="H380" s="21"/>
      <c r="I380" s="21"/>
      <c r="J380" s="21"/>
      <c r="N380" s="24" t="s">
        <v>740</v>
      </c>
      <c r="O380" s="24" t="str">
        <f ca="1">IFERROR(__xludf.DUMMYFUNCTION("""COMPUTED_VALUE"""),"http://www.joc.com/rssfeed/8927")</f>
        <v>http://www.joc.com/rssfeed/8927</v>
      </c>
      <c r="P380" s="24" t="str">
        <f ca="1">IFERROR(__xludf.DUMMYFUNCTION("""COMPUTED_VALUE"""),"http://www.joc.com/rssfeed/8927")</f>
        <v>http://www.joc.com/rssfeed/8927</v>
      </c>
    </row>
    <row r="381" spans="2:16" ht="12.75">
      <c r="B381" s="9" t="s">
        <v>1356</v>
      </c>
      <c r="C381" s="21"/>
      <c r="D381" s="21"/>
      <c r="E381" s="21"/>
      <c r="F381" s="22"/>
      <c r="H381" s="21"/>
      <c r="I381" s="21"/>
      <c r="J381" s="21"/>
      <c r="N381" s="24" t="s">
        <v>741</v>
      </c>
      <c r="O381" s="24" t="str">
        <f ca="1">IFERROR(__xludf.DUMMYFUNCTION("""COMPUTED_VALUE"""),"http://www.joc.com/rssfeed/8997")</f>
        <v>http://www.joc.com/rssfeed/8997</v>
      </c>
      <c r="P381" s="24" t="str">
        <f ca="1">IFERROR(__xludf.DUMMYFUNCTION("""COMPUTED_VALUE"""),"http://www.joc.com/rssfeed/8997")</f>
        <v>http://www.joc.com/rssfeed/8997</v>
      </c>
    </row>
    <row r="382" spans="2:16" ht="12.75">
      <c r="B382" s="9" t="s">
        <v>1358</v>
      </c>
      <c r="C382" s="21"/>
      <c r="D382" s="21"/>
      <c r="E382" s="21"/>
      <c r="F382" s="22"/>
      <c r="H382" s="21"/>
      <c r="I382" s="21"/>
      <c r="J382" s="21"/>
      <c r="N382" s="24" t="s">
        <v>742</v>
      </c>
      <c r="O382" s="24" t="str">
        <f ca="1">IFERROR(__xludf.DUMMYFUNCTION("""COMPUTED_VALUE"""),"http://www.joc.com/rssfeed/10601")</f>
        <v>http://www.joc.com/rssfeed/10601</v>
      </c>
      <c r="P382" s="24" t="str">
        <f ca="1">IFERROR(__xludf.DUMMYFUNCTION("""COMPUTED_VALUE"""),"http://www.joc.com/rssfeed/10601")</f>
        <v>http://www.joc.com/rssfeed/10601</v>
      </c>
    </row>
    <row r="383" spans="2:16" ht="12.75">
      <c r="B383" s="9" t="s">
        <v>1360</v>
      </c>
      <c r="C383" s="21"/>
      <c r="D383" s="21"/>
      <c r="E383" s="21"/>
      <c r="F383" s="22"/>
      <c r="H383" s="21"/>
      <c r="I383" s="21"/>
      <c r="J383" s="21"/>
      <c r="N383" s="24" t="s">
        <v>744</v>
      </c>
      <c r="O383" s="24" t="str">
        <f ca="1">IFERROR(__xludf.DUMMYFUNCTION("""COMPUTED_VALUE"""),"http://www.joc.com/rssfeed/8937")</f>
        <v>http://www.joc.com/rssfeed/8937</v>
      </c>
      <c r="P383" s="24" t="str">
        <f ca="1">IFERROR(__xludf.DUMMYFUNCTION("""COMPUTED_VALUE"""),"http://www.joc.com/rssfeed/8937")</f>
        <v>http://www.joc.com/rssfeed/8937</v>
      </c>
    </row>
    <row r="384" spans="2:16" ht="12.75">
      <c r="B384" s="9" t="s">
        <v>1363</v>
      </c>
      <c r="C384" s="21"/>
      <c r="D384" s="21"/>
      <c r="E384" s="21"/>
      <c r="F384" s="22"/>
      <c r="H384" s="21"/>
      <c r="I384" s="21"/>
      <c r="J384" s="21"/>
      <c r="N384" s="24" t="s">
        <v>745</v>
      </c>
      <c r="O384" s="24" t="str">
        <f ca="1">IFERROR(__xludf.DUMMYFUNCTION("""COMPUTED_VALUE"""),"http://www.joc.com/rssfeed/10602")</f>
        <v>http://www.joc.com/rssfeed/10602</v>
      </c>
      <c r="P384" s="24" t="str">
        <f ca="1">IFERROR(__xludf.DUMMYFUNCTION("""COMPUTED_VALUE"""),"http://www.joc.com/rssfeed/10602")</f>
        <v>http://www.joc.com/rssfeed/10602</v>
      </c>
    </row>
    <row r="385" spans="2:16" ht="12.75">
      <c r="B385" s="9" t="s">
        <v>1364</v>
      </c>
      <c r="C385" s="21"/>
      <c r="D385" s="21"/>
      <c r="E385" s="21"/>
      <c r="F385" s="22"/>
      <c r="H385" s="21"/>
      <c r="I385" s="21"/>
      <c r="J385" s="21"/>
      <c r="N385" s="24" t="s">
        <v>746</v>
      </c>
      <c r="O385" s="24" t="str">
        <f ca="1">IFERROR(__xludf.DUMMYFUNCTION("""COMPUTED_VALUE"""),"http://www.joc.com/rssfeed/10604")</f>
        <v>http://www.joc.com/rssfeed/10604</v>
      </c>
      <c r="P385" s="24" t="str">
        <f ca="1">IFERROR(__xludf.DUMMYFUNCTION("""COMPUTED_VALUE"""),"http://www.joc.com/rssfeed/10604")</f>
        <v>http://www.joc.com/rssfeed/10604</v>
      </c>
    </row>
    <row r="386" spans="2:16" ht="12.75">
      <c r="B386" s="9" t="s">
        <v>1366</v>
      </c>
      <c r="C386" s="21"/>
      <c r="D386" s="21"/>
      <c r="E386" s="21"/>
      <c r="F386" s="22"/>
      <c r="H386" s="21"/>
      <c r="I386" s="21"/>
      <c r="J386" s="21"/>
      <c r="N386" s="24" t="s">
        <v>749</v>
      </c>
      <c r="O386" s="24" t="str">
        <f ca="1">IFERROR(__xludf.DUMMYFUNCTION("""COMPUTED_VALUE"""),"http://www.joc.com/rssfeed/10605")</f>
        <v>http://www.joc.com/rssfeed/10605</v>
      </c>
      <c r="P386" s="24" t="str">
        <f ca="1">IFERROR(__xludf.DUMMYFUNCTION("""COMPUTED_VALUE"""),"http://www.joc.com/rssfeed/10605")</f>
        <v>http://www.joc.com/rssfeed/10605</v>
      </c>
    </row>
    <row r="387" spans="2:16" ht="12.75">
      <c r="B387" s="9" t="s">
        <v>1368</v>
      </c>
      <c r="C387" s="21"/>
      <c r="D387" s="21"/>
      <c r="E387" s="21"/>
      <c r="F387" s="22"/>
      <c r="H387" s="21"/>
      <c r="I387" s="21"/>
      <c r="J387" s="21"/>
      <c r="N387" s="24" t="s">
        <v>750</v>
      </c>
      <c r="O387" s="24" t="str">
        <f ca="1">IFERROR(__xludf.DUMMYFUNCTION("""COMPUTED_VALUE"""),"http://www.joc.com/rssfeed/10610")</f>
        <v>http://www.joc.com/rssfeed/10610</v>
      </c>
      <c r="P387" s="24" t="str">
        <f ca="1">IFERROR(__xludf.DUMMYFUNCTION("""COMPUTED_VALUE"""),"http://www.joc.com/rssfeed/10610")</f>
        <v>http://www.joc.com/rssfeed/10610</v>
      </c>
    </row>
    <row r="388" spans="2:16" ht="12.75">
      <c r="B388" s="9" t="s">
        <v>1370</v>
      </c>
      <c r="C388" s="21"/>
      <c r="D388" s="21"/>
      <c r="E388" s="21"/>
      <c r="F388" s="22"/>
      <c r="H388" s="21"/>
      <c r="I388" s="21"/>
      <c r="J388" s="21"/>
      <c r="N388" s="23" t="s">
        <v>750</v>
      </c>
      <c r="O388" s="24" t="str">
        <f ca="1">IFERROR(__xludf.DUMMYFUNCTION("""COMPUTED_VALUE"""),"http://www.startribune.com/rss/?sf=1&amp;s=/")</f>
        <v>http://www.startribune.com/rss/?sf=1&amp;s=/</v>
      </c>
      <c r="P388" s="24" t="str">
        <f ca="1">IFERROR(__xludf.DUMMYFUNCTION("""COMPUTED_VALUE"""),"http://www.startribune.com/rss/?sf=1&amp;s=/")</f>
        <v>http://www.startribune.com/rss/?sf=1&amp;s=/</v>
      </c>
    </row>
    <row r="389" spans="2:16" ht="12.75">
      <c r="B389" s="9" t="s">
        <v>1372</v>
      </c>
      <c r="C389" s="21"/>
      <c r="D389" s="21"/>
      <c r="E389" s="21"/>
      <c r="F389" s="22"/>
      <c r="H389" s="21"/>
      <c r="I389" s="21"/>
      <c r="J389" s="21"/>
      <c r="N389" s="23" t="s">
        <v>1236</v>
      </c>
      <c r="O389" s="24" t="str">
        <f ca="1">IFERROR(__xludf.DUMMYFUNCTION("""COMPUTED_VALUE"""),"http://www.startribune.com/local/index.rss2")</f>
        <v>http://www.startribune.com/local/index.rss2</v>
      </c>
      <c r="P389" s="24" t="str">
        <f ca="1">IFERROR(__xludf.DUMMYFUNCTION("""COMPUTED_VALUE"""),"http://www.startribune.com/local/index.rss2")</f>
        <v>http://www.startribune.com/local/index.rss2</v>
      </c>
    </row>
    <row r="390" spans="2:16" ht="12.75">
      <c r="B390" s="9" t="s">
        <v>1374</v>
      </c>
      <c r="C390" s="21"/>
      <c r="D390" s="21"/>
      <c r="E390" s="21"/>
      <c r="F390" s="22"/>
      <c r="H390" s="21"/>
      <c r="I390" s="21"/>
      <c r="J390" s="21"/>
      <c r="N390" s="23" t="s">
        <v>2116</v>
      </c>
      <c r="O390" s="24" t="str">
        <f ca="1">IFERROR(__xludf.DUMMYFUNCTION("""COMPUTED_VALUE"""),"http://www.startribune.com/sports/index.rss2")</f>
        <v>http://www.startribune.com/sports/index.rss2</v>
      </c>
      <c r="P390" s="24" t="str">
        <f ca="1">IFERROR(__xludf.DUMMYFUNCTION("""COMPUTED_VALUE"""),"http://www.startribune.com/sports/index.rss2")</f>
        <v>http://www.startribune.com/sports/index.rss2</v>
      </c>
    </row>
    <row r="391" spans="2:16" ht="12.75">
      <c r="B391" s="9" t="s">
        <v>1376</v>
      </c>
      <c r="C391" s="21"/>
      <c r="D391" s="21"/>
      <c r="E391" s="21"/>
      <c r="F391" s="22"/>
      <c r="H391" s="21"/>
      <c r="I391" s="21"/>
      <c r="J391" s="21"/>
      <c r="N391" s="23" t="s">
        <v>2117</v>
      </c>
      <c r="O391" s="24" t="str">
        <f ca="1">IFERROR(__xludf.DUMMYFUNCTION("""COMPUTED_VALUE"""),"http://www.startribune.com/business/index.rss2")</f>
        <v>http://www.startribune.com/business/index.rss2</v>
      </c>
      <c r="P391" s="24" t="str">
        <f ca="1">IFERROR(__xludf.DUMMYFUNCTION("""COMPUTED_VALUE"""),"http://www.startribune.com/business/index.rss2")</f>
        <v>http://www.startribune.com/business/index.rss2</v>
      </c>
    </row>
    <row r="392" spans="2:16" ht="12.75">
      <c r="B392" s="9" t="s">
        <v>1378</v>
      </c>
      <c r="C392" s="21"/>
      <c r="D392" s="21"/>
      <c r="E392" s="21"/>
      <c r="F392" s="22"/>
      <c r="H392" s="21"/>
      <c r="I392" s="21"/>
      <c r="J392" s="21"/>
      <c r="N392" s="23" t="s">
        <v>2119</v>
      </c>
      <c r="O392" s="24" t="str">
        <f ca="1">IFERROR(__xludf.DUMMYFUNCTION("""COMPUTED_VALUE"""),"http://www.startribune.com/politics/index.rss2")</f>
        <v>http://www.startribune.com/politics/index.rss2</v>
      </c>
      <c r="P392" s="24" t="str">
        <f ca="1">IFERROR(__xludf.DUMMYFUNCTION("""COMPUTED_VALUE"""),"http://www.startribune.com/politics/index.rss2")</f>
        <v>http://www.startribune.com/politics/index.rss2</v>
      </c>
    </row>
    <row r="393" spans="2:16" ht="12.75">
      <c r="B393" s="9" t="s">
        <v>1380</v>
      </c>
      <c r="C393" s="21"/>
      <c r="D393" s="21"/>
      <c r="E393" s="21"/>
      <c r="F393" s="22"/>
      <c r="H393" s="21"/>
      <c r="I393" s="21"/>
      <c r="J393" s="21"/>
      <c r="N393" s="23" t="s">
        <v>2121</v>
      </c>
      <c r="O393" s="24" t="str">
        <f ca="1">IFERROR(__xludf.DUMMYFUNCTION("""COMPUTED_VALUE"""),"http://www.startribune.com/opinion/index.rss2")</f>
        <v>http://www.startribune.com/opinion/index.rss2</v>
      </c>
      <c r="P393" s="24" t="str">
        <f ca="1">IFERROR(__xludf.DUMMYFUNCTION("""COMPUTED_VALUE"""),"http://www.startribune.com/opinion/index.rss2")</f>
        <v>http://www.startribune.com/opinion/index.rss2</v>
      </c>
    </row>
    <row r="394" spans="2:16" ht="12.75">
      <c r="B394" s="9" t="s">
        <v>1382</v>
      </c>
      <c r="C394" s="21"/>
      <c r="D394" s="21"/>
      <c r="E394" s="21"/>
      <c r="F394" s="22"/>
      <c r="H394" s="21"/>
      <c r="I394" s="21"/>
      <c r="J394" s="21"/>
      <c r="N394" s="23" t="s">
        <v>2123</v>
      </c>
      <c r="O394" s="24" t="str">
        <f ca="1">IFERROR(__xludf.DUMMYFUNCTION("""COMPUTED_VALUE"""),"http://www.startribune.com/variety/index.rss2")</f>
        <v>http://www.startribune.com/variety/index.rss2</v>
      </c>
      <c r="P394" s="24" t="str">
        <f ca="1">IFERROR(__xludf.DUMMYFUNCTION("""COMPUTED_VALUE"""),"http://www.startribune.com/variety/index.rss2")</f>
        <v>http://www.startribune.com/variety/index.rss2</v>
      </c>
    </row>
    <row r="395" spans="2:16" ht="12.75">
      <c r="B395" s="9" t="s">
        <v>1384</v>
      </c>
      <c r="C395" s="21"/>
      <c r="D395" s="21"/>
      <c r="E395" s="21"/>
      <c r="F395" s="22"/>
      <c r="H395" s="21"/>
      <c r="I395" s="21"/>
      <c r="J395" s="21"/>
      <c r="N395" s="23" t="s">
        <v>2125</v>
      </c>
      <c r="O395" s="24" t="str">
        <f ca="1">IFERROR(__xludf.DUMMYFUNCTION("""COMPUTED_VALUE"""),"http://www.startribune.com/video/index.rss2")</f>
        <v>http://www.startribune.com/video/index.rss2</v>
      </c>
      <c r="P395" s="24" t="str">
        <f ca="1">IFERROR(__xludf.DUMMYFUNCTION("""COMPUTED_VALUE"""),"http://www.startribune.com/video/index.rss2")</f>
        <v>http://www.startribune.com/video/index.rss2</v>
      </c>
    </row>
    <row r="396" spans="2:16" ht="12.75">
      <c r="B396" s="9" t="s">
        <v>1386</v>
      </c>
      <c r="C396" s="21"/>
      <c r="D396" s="21"/>
      <c r="E396" s="21"/>
      <c r="F396" s="22"/>
      <c r="H396" s="21"/>
      <c r="I396" s="21"/>
      <c r="J396" s="21"/>
      <c r="N396" s="23" t="s">
        <v>2127</v>
      </c>
      <c r="O396" s="24" t="str">
        <f ca="1">IFERROR(__xludf.DUMMYFUNCTION("""COMPUTED_VALUE"""),"http://www.startribune.com/galleries/index.rss2")</f>
        <v>http://www.startribune.com/galleries/index.rss2</v>
      </c>
      <c r="P396" s="24" t="str">
        <f ca="1">IFERROR(__xludf.DUMMYFUNCTION("""COMPUTED_VALUE"""),"http://www.startribune.com/galleries/index.rss2")</f>
        <v>http://www.startribune.com/galleries/index.rss2</v>
      </c>
    </row>
    <row r="397" spans="2:16" ht="12.75">
      <c r="B397" s="9" t="s">
        <v>1388</v>
      </c>
      <c r="C397" s="21"/>
      <c r="D397" s="21"/>
      <c r="E397" s="21"/>
      <c r="F397" s="22"/>
      <c r="H397" s="21"/>
      <c r="I397" s="21"/>
      <c r="J397" s="21"/>
      <c r="N397" s="23" t="s">
        <v>2129</v>
      </c>
      <c r="O397" s="24" t="str">
        <f ca="1">IFERROR(__xludf.DUMMYFUNCTION("""COMPUTED_VALUE"""),"http://rss.cnn.com/rss/money_latest.rss?fmt=xml")</f>
        <v>http://rss.cnn.com/rss/money_latest.rss?fmt=xml</v>
      </c>
      <c r="P397" s="24" t="str">
        <f ca="1">IFERROR(__xludf.DUMMYFUNCTION("""COMPUTED_VALUE"""),"http://rss.cnn.com/rss/money_latest.rss?fmt=xml")</f>
        <v>http://rss.cnn.com/rss/money_latest.rss?fmt=xml</v>
      </c>
    </row>
    <row r="398" spans="2:16" ht="12.75">
      <c r="B398" s="9" t="s">
        <v>1390</v>
      </c>
      <c r="C398" s="21"/>
      <c r="D398" s="21"/>
      <c r="E398" s="21"/>
      <c r="F398" s="22"/>
      <c r="H398" s="21"/>
      <c r="I398" s="21"/>
      <c r="J398" s="21"/>
      <c r="N398" s="23" t="s">
        <v>766</v>
      </c>
      <c r="O398" s="24" t="str">
        <f ca="1">IFERROR(__xludf.DUMMYFUNCTION("""COMPUTED_VALUE"""),"http://rss.cnn.com/rss/money_topstories.rss?fmt=xml")</f>
        <v>http://rss.cnn.com/rss/money_topstories.rss?fmt=xml</v>
      </c>
      <c r="P398" s="24" t="str">
        <f ca="1">IFERROR(__xludf.DUMMYFUNCTION("""COMPUTED_VALUE"""),"http://rss.cnn.com/rss/money_topstories.rss?fmt=xml")</f>
        <v>http://rss.cnn.com/rss/money_topstories.rss?fmt=xml</v>
      </c>
    </row>
    <row r="399" spans="2:16" ht="12.75">
      <c r="B399" s="9" t="s">
        <v>1392</v>
      </c>
      <c r="C399" s="21"/>
      <c r="D399" s="21"/>
      <c r="E399" s="21"/>
      <c r="F399" s="22"/>
      <c r="H399" s="21"/>
      <c r="I399" s="21"/>
      <c r="J399" s="21"/>
      <c r="N399" s="23" t="s">
        <v>767</v>
      </c>
      <c r="O399" s="24" t="str">
        <f ca="1">IFERROR(__xludf.DUMMYFUNCTION("""COMPUTED_VALUE"""),"http://rss.cnn.com/rss/money_mostpopular.rss?fmt=xml")</f>
        <v>http://rss.cnn.com/rss/money_mostpopular.rss?fmt=xml</v>
      </c>
      <c r="P399" s="24" t="str">
        <f ca="1">IFERROR(__xludf.DUMMYFUNCTION("""COMPUTED_VALUE"""),"http://rss.cnn.com/rss/money_mostpopular.rss?fmt=xml")</f>
        <v>http://rss.cnn.com/rss/money_mostpopular.rss?fmt=xml</v>
      </c>
    </row>
    <row r="400" spans="2:16" ht="12.75">
      <c r="B400" s="9" t="s">
        <v>1394</v>
      </c>
      <c r="C400" s="21"/>
      <c r="D400" s="21"/>
      <c r="E400" s="21"/>
      <c r="F400" s="22"/>
      <c r="H400" s="21"/>
      <c r="I400" s="21"/>
      <c r="J400" s="21"/>
      <c r="N400" s="23" t="s">
        <v>769</v>
      </c>
      <c r="O400" s="24" t="str">
        <f ca="1">IFERROR(__xludf.DUMMYFUNCTION("""COMPUTED_VALUE"""),"http://rss.cnn.com/rss/money_news_companies.rss?fmt=xml")</f>
        <v>http://rss.cnn.com/rss/money_news_companies.rss?fmt=xml</v>
      </c>
      <c r="P400" s="24" t="str">
        <f ca="1">IFERROR(__xludf.DUMMYFUNCTION("""COMPUTED_VALUE"""),"http://rss.cnn.com/rss/money_news_companies.rss?fmt=xml")</f>
        <v>http://rss.cnn.com/rss/money_news_companies.rss?fmt=xml</v>
      </c>
    </row>
    <row r="401" spans="2:16" ht="12.75">
      <c r="B401" s="9" t="s">
        <v>1396</v>
      </c>
      <c r="C401" s="21"/>
      <c r="D401" s="21"/>
      <c r="E401" s="21"/>
      <c r="F401" s="22"/>
      <c r="H401" s="21"/>
      <c r="I401" s="21"/>
      <c r="J401" s="21"/>
      <c r="N401" s="23" t="s">
        <v>770</v>
      </c>
      <c r="O401" s="24" t="str">
        <f ca="1">IFERROR(__xludf.DUMMYFUNCTION("""COMPUTED_VALUE"""),"http://rss.cnn.com/rss/money_news_international.rss?fmt=xml")</f>
        <v>http://rss.cnn.com/rss/money_news_international.rss?fmt=xml</v>
      </c>
      <c r="P401" s="24" t="str">
        <f ca="1">IFERROR(__xludf.DUMMYFUNCTION("""COMPUTED_VALUE"""),"http://rss.cnn.com/rss/money_news_international.rss?fmt=xml")</f>
        <v>http://rss.cnn.com/rss/money_news_international.rss?fmt=xml</v>
      </c>
    </row>
    <row r="402" spans="2:16" ht="12.75">
      <c r="B402" s="9" t="s">
        <v>1398</v>
      </c>
      <c r="C402" s="21"/>
      <c r="D402" s="21"/>
      <c r="E402" s="21"/>
      <c r="F402" s="22"/>
      <c r="H402" s="21"/>
      <c r="I402" s="21"/>
      <c r="J402" s="21"/>
      <c r="N402" s="23" t="s">
        <v>772</v>
      </c>
      <c r="O402" s="24" t="str">
        <f ca="1">IFERROR(__xludf.DUMMYFUNCTION("""COMPUTED_VALUE"""),"http://rss.cnn.com/rss/money_news_economy.rss?fmt=xml")</f>
        <v>http://rss.cnn.com/rss/money_news_economy.rss?fmt=xml</v>
      </c>
      <c r="P402" s="24" t="str">
        <f ca="1">IFERROR(__xludf.DUMMYFUNCTION("""COMPUTED_VALUE"""),"http://rss.cnn.com/rss/money_news_economy.rss?fmt=xml")</f>
        <v>http://rss.cnn.com/rss/money_news_economy.rss?fmt=xml</v>
      </c>
    </row>
    <row r="403" spans="2:16" ht="12.75">
      <c r="B403" s="9" t="s">
        <v>1399</v>
      </c>
      <c r="C403" s="21"/>
      <c r="D403" s="21"/>
      <c r="E403" s="21"/>
      <c r="F403" s="22"/>
      <c r="H403" s="21"/>
      <c r="I403" s="21"/>
      <c r="J403" s="21"/>
      <c r="N403" s="23" t="s">
        <v>773</v>
      </c>
      <c r="O403" s="24" t="str">
        <f ca="1">IFERROR(__xludf.DUMMYFUNCTION("""COMPUTED_VALUE"""),"http://rss.cnn.com/rss/money_video_business.rss?fmt=xml")</f>
        <v>http://rss.cnn.com/rss/money_video_business.rss?fmt=xml</v>
      </c>
      <c r="P403" s="24" t="str">
        <f ca="1">IFERROR(__xludf.DUMMYFUNCTION("""COMPUTED_VALUE"""),"http://rss.cnn.com/rss/money_video_business.rss?fmt=xml")</f>
        <v>http://rss.cnn.com/rss/money_video_business.rss?fmt=xml</v>
      </c>
    </row>
    <row r="404" spans="2:16" ht="12.75">
      <c r="B404" s="21"/>
      <c r="C404" s="21"/>
      <c r="D404" s="21"/>
      <c r="E404" s="21"/>
      <c r="F404" s="22"/>
      <c r="H404" s="21"/>
      <c r="I404" s="21"/>
      <c r="J404" s="21"/>
      <c r="N404" s="23" t="s">
        <v>774</v>
      </c>
      <c r="O404" s="24" t="str">
        <f ca="1">IFERROR(__xludf.DUMMYFUNCTION("""COMPUTED_VALUE"""),"http://rss.cnn.com/rss/money_media.rss?fmt=xml")</f>
        <v>http://rss.cnn.com/rss/money_media.rss?fmt=xml</v>
      </c>
      <c r="P404" s="24" t="str">
        <f ca="1">IFERROR(__xludf.DUMMYFUNCTION("""COMPUTED_VALUE"""),"http://rss.cnn.com/rss/money_media.rss?fmt=xml")</f>
        <v>http://rss.cnn.com/rss/money_media.rss?fmt=xml</v>
      </c>
    </row>
    <row r="405" spans="2:16" ht="12.75">
      <c r="B405" s="21"/>
      <c r="C405" s="21"/>
      <c r="D405" s="21"/>
      <c r="E405" s="21"/>
      <c r="F405" s="22"/>
      <c r="H405" s="21"/>
      <c r="I405" s="21"/>
      <c r="J405" s="21"/>
      <c r="N405" s="23" t="s">
        <v>776</v>
      </c>
      <c r="O405" s="24" t="str">
        <f ca="1">IFERROR(__xludf.DUMMYFUNCTION("""COMPUTED_VALUE"""),"http://rss.cnn.com/rss/money_markets.rss?fmt=xml")</f>
        <v>http://rss.cnn.com/rss/money_markets.rss?fmt=xml</v>
      </c>
      <c r="P405" s="24" t="str">
        <f ca="1">IFERROR(__xludf.DUMMYFUNCTION("""COMPUTED_VALUE"""),"http://rss.cnn.com/rss/money_markets.rss?fmt=xml")</f>
        <v>http://rss.cnn.com/rss/money_markets.rss?fmt=xml</v>
      </c>
    </row>
    <row r="406" spans="2:16" ht="12.75">
      <c r="B406" s="21"/>
      <c r="C406" s="21"/>
      <c r="D406" s="21"/>
      <c r="E406" s="21"/>
      <c r="F406" s="22"/>
      <c r="H406" s="21"/>
      <c r="I406" s="21"/>
      <c r="J406" s="21"/>
      <c r="N406" s="23" t="s">
        <v>777</v>
      </c>
      <c r="O406" s="24" t="str">
        <f ca="1">IFERROR(__xludf.DUMMYFUNCTION("""COMPUTED_VALUE"""),"http://rss.cnn.com/cnnmoneymorningbuzz?fmt=xml")</f>
        <v>http://rss.cnn.com/cnnmoneymorningbuzz?fmt=xml</v>
      </c>
      <c r="P406" s="24" t="str">
        <f ca="1">IFERROR(__xludf.DUMMYFUNCTION("""COMPUTED_VALUE"""),"http://rss.cnn.com/cnnmoneymorningbuzz?fmt=xml")</f>
        <v>http://rss.cnn.com/cnnmoneymorningbuzz?fmt=xml</v>
      </c>
    </row>
    <row r="407" spans="2:16" ht="12.75">
      <c r="B407" s="21"/>
      <c r="C407" s="21"/>
      <c r="D407" s="21"/>
      <c r="E407" s="21"/>
      <c r="F407" s="22"/>
      <c r="H407" s="21"/>
      <c r="I407" s="21"/>
      <c r="J407" s="21"/>
      <c r="N407" s="23" t="s">
        <v>779</v>
      </c>
      <c r="O407" s="24" t="str">
        <f ca="1">IFERROR(__xludf.DUMMYFUNCTION("""COMPUTED_VALUE"""),"http://rss.cnn.com/rss/money_technology.rss?fmt=xml")</f>
        <v>http://rss.cnn.com/rss/money_technology.rss?fmt=xml</v>
      </c>
      <c r="P407" s="24" t="str">
        <f ca="1">IFERROR(__xludf.DUMMYFUNCTION("""COMPUTED_VALUE"""),"http://rss.cnn.com/rss/money_technology.rss?fmt=xml")</f>
        <v>http://rss.cnn.com/rss/money_technology.rss?fmt=xml</v>
      </c>
    </row>
    <row r="408" spans="2:16" ht="12.75">
      <c r="B408" s="21"/>
      <c r="C408" s="21"/>
      <c r="D408" s="21"/>
      <c r="E408" s="21"/>
      <c r="F408" s="22"/>
      <c r="H408" s="21"/>
      <c r="I408" s="21"/>
      <c r="J408" s="21"/>
      <c r="N408" s="23" t="s">
        <v>781</v>
      </c>
      <c r="O408" s="24" t="str">
        <f ca="1">IFERROR(__xludf.DUMMYFUNCTION("""COMPUTED_VALUE"""),"http://rss.cnn.com/rss/money_pf.rss?fmt=xml")</f>
        <v>http://rss.cnn.com/rss/money_pf.rss?fmt=xml</v>
      </c>
      <c r="P408" s="24" t="str">
        <f ca="1">IFERROR(__xludf.DUMMYFUNCTION("""COMPUTED_VALUE"""),"http://rss.cnn.com/rss/money_pf.rss?fmt=xml")</f>
        <v>http://rss.cnn.com/rss/money_pf.rss?fmt=xml</v>
      </c>
    </row>
    <row r="409" spans="2:16" ht="12.75">
      <c r="B409" s="21"/>
      <c r="C409" s="21"/>
      <c r="D409" s="21"/>
      <c r="E409" s="21"/>
      <c r="F409" s="22"/>
      <c r="H409" s="21"/>
      <c r="I409" s="21"/>
      <c r="J409" s="21"/>
      <c r="N409" s="23" t="s">
        <v>782</v>
      </c>
      <c r="O409" s="24" t="str">
        <f ca="1">IFERROR(__xludf.DUMMYFUNCTION("""COMPUTED_VALUE"""),"http://rss.cnn.com/rss/money_autos.rss?fmt=xml")</f>
        <v>http://rss.cnn.com/rss/money_autos.rss?fmt=xml</v>
      </c>
      <c r="P409" s="24" t="str">
        <f ca="1">IFERROR(__xludf.DUMMYFUNCTION("""COMPUTED_VALUE"""),"http://rss.cnn.com/rss/money_autos.rss?fmt=xml")</f>
        <v>http://rss.cnn.com/rss/money_autos.rss?fmt=xml</v>
      </c>
    </row>
    <row r="410" spans="2:16" ht="12.75">
      <c r="B410" s="21"/>
      <c r="C410" s="21"/>
      <c r="D410" s="21"/>
      <c r="E410" s="21"/>
      <c r="F410" s="22"/>
      <c r="H410" s="21"/>
      <c r="I410" s="21"/>
      <c r="J410" s="21"/>
      <c r="N410" s="23" t="s">
        <v>783</v>
      </c>
      <c r="O410" s="24" t="str">
        <f ca="1">IFERROR(__xludf.DUMMYFUNCTION("""COMPUTED_VALUE"""),"http://rss.cnn.com/rss/money_funds.rss?fmt=xml")</f>
        <v>http://rss.cnn.com/rss/money_funds.rss?fmt=xml</v>
      </c>
      <c r="P410" s="24" t="str">
        <f ca="1">IFERROR(__xludf.DUMMYFUNCTION("""COMPUTED_VALUE"""),"http://rss.cnn.com/rss/money_funds.rss?fmt=xml")</f>
        <v>http://rss.cnn.com/rss/money_funds.rss?fmt=xml</v>
      </c>
    </row>
    <row r="411" spans="2:16" ht="12.75">
      <c r="B411" s="21"/>
      <c r="C411" s="21"/>
      <c r="D411" s="21"/>
      <c r="E411" s="21"/>
      <c r="F411" s="22"/>
      <c r="H411" s="21"/>
      <c r="I411" s="21"/>
      <c r="J411" s="21"/>
      <c r="N411" s="23" t="s">
        <v>784</v>
      </c>
      <c r="O411" s="24" t="str">
        <f ca="1">IFERROR(__xludf.DUMMYFUNCTION("""COMPUTED_VALUE"""),"http://rss.cnn.com/rss/money_pf_college.rss?fmt=xml")</f>
        <v>http://rss.cnn.com/rss/money_pf_college.rss?fmt=xml</v>
      </c>
      <c r="P411" s="24" t="str">
        <f ca="1">IFERROR(__xludf.DUMMYFUNCTION("""COMPUTED_VALUE"""),"http://rss.cnn.com/rss/money_pf_college.rss?fmt=xml")</f>
        <v>http://rss.cnn.com/rss/money_pf_college.rss?fmt=xml</v>
      </c>
    </row>
    <row r="412" spans="2:16" ht="12.75">
      <c r="B412" s="21"/>
      <c r="C412" s="21"/>
      <c r="D412" s="21"/>
      <c r="E412" s="21"/>
      <c r="F412" s="22"/>
      <c r="H412" s="21"/>
      <c r="I412" s="21"/>
      <c r="J412" s="21"/>
      <c r="N412" s="23" t="s">
        <v>786</v>
      </c>
      <c r="O412" s="24" t="str">
        <f ca="1">IFERROR(__xludf.DUMMYFUNCTION("""COMPUTED_VALUE"""),"http://rss.cnn.com/rss/money_pf_insurance.rss?fmt=xml")</f>
        <v>http://rss.cnn.com/rss/money_pf_insurance.rss?fmt=xml</v>
      </c>
      <c r="P412" s="24" t="str">
        <f ca="1">IFERROR(__xludf.DUMMYFUNCTION("""COMPUTED_VALUE"""),"http://rss.cnn.com/rss/money_pf_insurance.rss?fmt=xml")</f>
        <v>http://rss.cnn.com/rss/money_pf_insurance.rss?fmt=xml</v>
      </c>
    </row>
    <row r="413" spans="2:16" ht="12.75">
      <c r="B413" s="21"/>
      <c r="C413" s="21"/>
      <c r="D413" s="21"/>
      <c r="E413" s="21"/>
      <c r="F413" s="22"/>
      <c r="H413" s="21"/>
      <c r="I413" s="21"/>
      <c r="J413" s="21"/>
      <c r="N413" s="23" t="s">
        <v>787</v>
      </c>
      <c r="O413" s="24" t="str">
        <f ca="1">IFERROR(__xludf.DUMMYFUNCTION("""COMPUTED_VALUE"""),"http://rss.cnn.com/rss/money_pf_taxes.rss?fmt=xml")</f>
        <v>http://rss.cnn.com/rss/money_pf_taxes.rss?fmt=xml</v>
      </c>
      <c r="P413" s="24" t="str">
        <f ca="1">IFERROR(__xludf.DUMMYFUNCTION("""COMPUTED_VALUE"""),"http://rss.cnn.com/rss/money_pf_taxes.rss?fmt=xml")</f>
        <v>http://rss.cnn.com/rss/money_pf_taxes.rss?fmt=xml</v>
      </c>
    </row>
    <row r="414" spans="2:16" ht="12.75">
      <c r="B414" s="21"/>
      <c r="C414" s="21"/>
      <c r="D414" s="21"/>
      <c r="E414" s="21"/>
      <c r="F414" s="22"/>
      <c r="H414" s="21"/>
      <c r="I414" s="21"/>
      <c r="J414" s="21"/>
      <c r="N414" s="23" t="s">
        <v>789</v>
      </c>
      <c r="O414" s="24" t="str">
        <f ca="1">IFERROR(__xludf.DUMMYFUNCTION("""COMPUTED_VALUE"""),"http://rss.cnn.com/rss/money_retirement.rss?fmt=xml")</f>
        <v>http://rss.cnn.com/rss/money_retirement.rss?fmt=xml</v>
      </c>
      <c r="P414" s="24" t="str">
        <f ca="1">IFERROR(__xludf.DUMMYFUNCTION("""COMPUTED_VALUE"""),"http://rss.cnn.com/rss/money_retirement.rss?fmt=xml")</f>
        <v>http://rss.cnn.com/rss/money_retirement.rss?fmt=xml</v>
      </c>
    </row>
    <row r="415" spans="2:16" ht="12.75">
      <c r="B415" s="21"/>
      <c r="C415" s="21"/>
      <c r="D415" s="21"/>
      <c r="E415" s="21"/>
      <c r="F415" s="22"/>
      <c r="H415" s="21"/>
      <c r="I415" s="21"/>
      <c r="J415" s="21"/>
      <c r="N415" s="23" t="s">
        <v>790</v>
      </c>
      <c r="O415" s="24" t="str">
        <f ca="1">IFERROR(__xludf.DUMMYFUNCTION("""COMPUTED_VALUE"""),"http://rss.cnn.com/rss/money_lifestyle.rss?fmt=xml")</f>
        <v>http://rss.cnn.com/rss/money_lifestyle.rss?fmt=xml</v>
      </c>
      <c r="P415" s="24" t="str">
        <f ca="1">IFERROR(__xludf.DUMMYFUNCTION("""COMPUTED_VALUE"""),"http://rss.cnn.com/rss/money_lifestyle.rss?fmt=xml")</f>
        <v>http://rss.cnn.com/rss/money_lifestyle.rss?fmt=xml</v>
      </c>
    </row>
    <row r="416" spans="2:16" ht="12.75">
      <c r="B416" s="21"/>
      <c r="C416" s="21"/>
      <c r="D416" s="21"/>
      <c r="E416" s="21"/>
      <c r="F416" s="22"/>
      <c r="H416" s="21"/>
      <c r="I416" s="21"/>
      <c r="J416" s="21"/>
      <c r="N416" s="23" t="s">
        <v>791</v>
      </c>
      <c r="O416" s="24" t="str">
        <f ca="1">IFERROR(__xludf.DUMMYFUNCTION("""COMPUTED_VALUE"""),"http://rss.cnn.com/rss/money_realestate.rss?fmt=xml")</f>
        <v>http://rss.cnn.com/rss/money_realestate.rss?fmt=xml</v>
      </c>
      <c r="P416" s="24" t="str">
        <f ca="1">IFERROR(__xludf.DUMMYFUNCTION("""COMPUTED_VALUE"""),"http://rss.cnn.com/rss/money_realestate.rss?fmt=xml")</f>
        <v>http://rss.cnn.com/rss/money_realestate.rss?fmt=xml</v>
      </c>
    </row>
    <row r="417" spans="2:16" ht="12.75">
      <c r="B417" s="21"/>
      <c r="C417" s="21"/>
      <c r="D417" s="21"/>
      <c r="E417" s="21"/>
      <c r="F417" s="22"/>
      <c r="H417" s="21"/>
      <c r="I417" s="21"/>
      <c r="J417" s="21"/>
      <c r="N417" s="23" t="s">
        <v>792</v>
      </c>
      <c r="O417" s="24" t="str">
        <f ca="1">IFERROR(__xludf.DUMMYFUNCTION("""COMPUTED_VALUE"""),"http://rss.cnn.com/rss/money_luxury.rss?fmt=xml")</f>
        <v>http://rss.cnn.com/rss/money_luxury.rss?fmt=xml</v>
      </c>
      <c r="P417" s="24" t="str">
        <f ca="1">IFERROR(__xludf.DUMMYFUNCTION("""COMPUTED_VALUE"""),"http://rss.cnn.com/rss/money_luxury.rss?fmt=xml")</f>
        <v>http://rss.cnn.com/rss/money_luxury.rss?fmt=xml</v>
      </c>
    </row>
    <row r="418" spans="2:16" ht="12.75">
      <c r="B418" s="21"/>
      <c r="C418" s="21"/>
      <c r="D418" s="21"/>
      <c r="E418" s="21"/>
      <c r="F418" s="22"/>
      <c r="H418" s="21"/>
      <c r="I418" s="21"/>
      <c r="J418" s="21"/>
      <c r="N418" s="23" t="s">
        <v>793</v>
      </c>
      <c r="O418" s="24" t="str">
        <f ca="1">IFERROR(__xludf.DUMMYFUNCTION("""COMPUTED_VALUE"""),"http://rss.cnn.com/rss/money_smbusiness.rss?fmt=xml")</f>
        <v>http://rss.cnn.com/rss/money_smbusiness.rss?fmt=xml</v>
      </c>
      <c r="P418" s="24" t="str">
        <f ca="1">IFERROR(__xludf.DUMMYFUNCTION("""COMPUTED_VALUE"""),"http://rss.cnn.com/rss/money_smbusiness.rss?fmt=xml")</f>
        <v>http://rss.cnn.com/rss/money_smbusiness.rss?fmt=xml</v>
      </c>
    </row>
    <row r="419" spans="2:16" ht="12.75">
      <c r="B419" s="21"/>
      <c r="C419" s="21"/>
      <c r="D419" s="21"/>
      <c r="E419" s="21"/>
      <c r="F419" s="22"/>
      <c r="H419" s="21"/>
      <c r="I419" s="21"/>
      <c r="J419" s="21"/>
      <c r="N419" s="23" t="s">
        <v>795</v>
      </c>
      <c r="O419" s="24" t="str">
        <f ca="1">IFERROR(__xludf.DUMMYFUNCTION("""COMPUTED_VALUE"""),"http://www.wsj.com/xml/rss/3_7041.xml")</f>
        <v>http://www.wsj.com/xml/rss/3_7041.xml</v>
      </c>
      <c r="P419" s="24" t="str">
        <f ca="1">IFERROR(__xludf.DUMMYFUNCTION("""COMPUTED_VALUE"""),"http://www.wsj.com/xml/rss/3_7041.xml")</f>
        <v>http://www.wsj.com/xml/rss/3_7041.xml</v>
      </c>
    </row>
    <row r="420" spans="2:16" ht="12.75">
      <c r="B420" s="21"/>
      <c r="C420" s="21"/>
      <c r="D420" s="21"/>
      <c r="E420" s="21"/>
      <c r="F420" s="22"/>
      <c r="H420" s="21"/>
      <c r="I420" s="21"/>
      <c r="J420" s="21"/>
      <c r="N420" s="23" t="s">
        <v>753</v>
      </c>
      <c r="O420" s="24" t="str">
        <f ca="1">IFERROR(__xludf.DUMMYFUNCTION("""COMPUTED_VALUE"""),"http://www.wsj.com/xml/rss/3_7085.xml")</f>
        <v>http://www.wsj.com/xml/rss/3_7085.xml</v>
      </c>
      <c r="P420" s="24" t="str">
        <f ca="1">IFERROR(__xludf.DUMMYFUNCTION("""COMPUTED_VALUE"""),"http://www.wsj.com/xml/rss/3_7085.xml")</f>
        <v>http://www.wsj.com/xml/rss/3_7085.xml</v>
      </c>
    </row>
    <row r="421" spans="2:16" ht="12.75">
      <c r="B421" s="21"/>
      <c r="C421" s="21"/>
      <c r="D421" s="21"/>
      <c r="E421" s="21"/>
      <c r="F421" s="22"/>
      <c r="H421" s="21"/>
      <c r="I421" s="21"/>
      <c r="J421" s="21"/>
      <c r="N421" s="23" t="s">
        <v>755</v>
      </c>
      <c r="O421" s="24" t="str">
        <f ca="1">IFERROR(__xludf.DUMMYFUNCTION("""COMPUTED_VALUE"""),"http://www.wsj.com/xml/rss/3_7014.xml")</f>
        <v>http://www.wsj.com/xml/rss/3_7014.xml</v>
      </c>
      <c r="P421" s="24" t="str">
        <f ca="1">IFERROR(__xludf.DUMMYFUNCTION("""COMPUTED_VALUE"""),"http://www.wsj.com/xml/rss/3_7014.xml")</f>
        <v>http://www.wsj.com/xml/rss/3_7014.xml</v>
      </c>
    </row>
    <row r="422" spans="2:16" ht="12.75">
      <c r="B422" s="22"/>
      <c r="C422" s="21"/>
      <c r="D422" s="21"/>
      <c r="E422" s="21"/>
      <c r="F422" s="22"/>
      <c r="H422" s="21"/>
      <c r="I422" s="21"/>
      <c r="J422" s="21"/>
      <c r="N422" s="23" t="s">
        <v>756</v>
      </c>
      <c r="O422" s="24" t="str">
        <f ca="1">IFERROR(__xludf.DUMMYFUNCTION("""COMPUTED_VALUE"""),"http://www.wsj.com/xml/rss/3_7031.xml")</f>
        <v>http://www.wsj.com/xml/rss/3_7031.xml</v>
      </c>
      <c r="P422" s="24" t="str">
        <f ca="1">IFERROR(__xludf.DUMMYFUNCTION("""COMPUTED_VALUE"""),"http://www.wsj.com/xml/rss/3_7031.xml")</f>
        <v>http://www.wsj.com/xml/rss/3_7031.xml</v>
      </c>
    </row>
    <row r="423" spans="2:16" ht="12.75">
      <c r="B423" s="22"/>
      <c r="C423" s="21"/>
      <c r="D423" s="21"/>
      <c r="E423" s="21"/>
      <c r="F423" s="22"/>
      <c r="H423" s="21"/>
      <c r="I423" s="21"/>
      <c r="J423" s="21"/>
      <c r="N423" s="23" t="s">
        <v>757</v>
      </c>
      <c r="O423" s="24" t="str">
        <f ca="1">IFERROR(__xludf.DUMMYFUNCTION("""COMPUTED_VALUE"""),"http://www.wsj.com/xml/rss/3_7455.xml")</f>
        <v>http://www.wsj.com/xml/rss/3_7455.xml</v>
      </c>
      <c r="P423" s="24" t="str">
        <f ca="1">IFERROR(__xludf.DUMMYFUNCTION("""COMPUTED_VALUE"""),"http://www.wsj.com/xml/rss/3_7455.xml")</f>
        <v>http://www.wsj.com/xml/rss/3_7455.xml</v>
      </c>
    </row>
    <row r="424" spans="2:16" ht="12.75">
      <c r="B424" s="22"/>
      <c r="C424" s="21"/>
      <c r="D424" s="21"/>
      <c r="E424" s="21"/>
      <c r="F424" s="22"/>
      <c r="H424" s="21"/>
      <c r="I424" s="21"/>
      <c r="J424" s="21"/>
      <c r="N424" s="23" t="s">
        <v>759</v>
      </c>
      <c r="O424" s="24" t="str">
        <f ca="1">IFERROR(__xludf.DUMMYFUNCTION("""COMPUTED_VALUE"""),"http://www.wsj.com/xml/rss/3_7201.xml")</f>
        <v>http://www.wsj.com/xml/rss/3_7201.xml</v>
      </c>
      <c r="P424" s="24" t="str">
        <f ca="1">IFERROR(__xludf.DUMMYFUNCTION("""COMPUTED_VALUE"""),"http://www.wsj.com/xml/rss/3_7201.xml")</f>
        <v>http://www.wsj.com/xml/rss/3_7201.xml</v>
      </c>
    </row>
    <row r="425" spans="2:16" ht="12.75">
      <c r="B425" s="22"/>
      <c r="C425" s="21"/>
      <c r="D425" s="21"/>
      <c r="E425" s="21"/>
      <c r="F425" s="22"/>
      <c r="H425" s="21"/>
      <c r="I425" s="21"/>
      <c r="J425" s="21"/>
      <c r="N425" s="23" t="s">
        <v>760</v>
      </c>
      <c r="O425" s="24" t="str">
        <f ca="1">IFERROR(__xludf.DUMMYFUNCTION("""COMPUTED_VALUE"""),"http://articlefeeds.nasdaq.com/nasdaq/categories?category=Basics?fmt=xml")</f>
        <v>http://articlefeeds.nasdaq.com/nasdaq/categories?category=Basics?fmt=xml</v>
      </c>
      <c r="P425" s="24" t="str">
        <f ca="1">IFERROR(__xludf.DUMMYFUNCTION("""COMPUTED_VALUE"""),"http://articlefeeds.nasdaq.com/nasdaq/categories?category=Basics?fmt=xml")</f>
        <v>http://articlefeeds.nasdaq.com/nasdaq/categories?category=Basics?fmt=xml</v>
      </c>
    </row>
    <row r="426" spans="2:16" ht="12.75">
      <c r="B426" s="22"/>
      <c r="C426" s="21"/>
      <c r="D426" s="21"/>
      <c r="E426" s="21"/>
      <c r="F426" s="22"/>
      <c r="H426" s="21"/>
      <c r="I426" s="21"/>
      <c r="J426" s="21"/>
      <c r="N426" s="23" t="s">
        <v>1224</v>
      </c>
      <c r="O426" s="24" t="str">
        <f ca="1">IFERROR(__xludf.DUMMYFUNCTION("""COMPUTED_VALUE"""),"http://articlefeeds.nasdaq.com/nasdaq/categories?category=Bonds?fmt=xml")</f>
        <v>http://articlefeeds.nasdaq.com/nasdaq/categories?category=Bonds?fmt=xml</v>
      </c>
      <c r="P426" s="24" t="str">
        <f ca="1">IFERROR(__xludf.DUMMYFUNCTION("""COMPUTED_VALUE"""),"http://articlefeeds.nasdaq.com/nasdaq/categories?category=Bonds?fmt=xml")</f>
        <v>http://articlefeeds.nasdaq.com/nasdaq/categories?category=Bonds?fmt=xml</v>
      </c>
    </row>
    <row r="427" spans="2:16" ht="12.75">
      <c r="B427" s="22"/>
      <c r="C427" s="21"/>
      <c r="D427" s="21"/>
      <c r="E427" s="21"/>
      <c r="F427" s="22"/>
      <c r="H427" s="21"/>
      <c r="I427" s="21"/>
      <c r="J427" s="21"/>
      <c r="N427" s="23" t="s">
        <v>1404</v>
      </c>
      <c r="O427" s="24" t="str">
        <f ca="1">IFERROR(__xludf.DUMMYFUNCTION("""COMPUTED_VALUE"""),"http://articlefeeds.nasdaq.com/nasdaq/categories?category=Commodities?fmt=xml")</f>
        <v>http://articlefeeds.nasdaq.com/nasdaq/categories?category=Commodities?fmt=xml</v>
      </c>
      <c r="P427" s="24" t="str">
        <f ca="1">IFERROR(__xludf.DUMMYFUNCTION("""COMPUTED_VALUE"""),"http://articlefeeds.nasdaq.com/nasdaq/categories?category=Commodities?fmt=xml")</f>
        <v>http://articlefeeds.nasdaq.com/nasdaq/categories?category=Commodities?fmt=xml</v>
      </c>
    </row>
    <row r="428" spans="2:16" ht="12.75">
      <c r="B428" s="22"/>
      <c r="C428" s="21"/>
      <c r="D428" s="21"/>
      <c r="E428" s="21"/>
      <c r="F428" s="22"/>
      <c r="H428" s="21"/>
      <c r="I428" s="21"/>
      <c r="J428" s="21"/>
      <c r="N428" s="23" t="s">
        <v>1406</v>
      </c>
      <c r="O428" s="24" t="str">
        <f ca="1">IFERROR(__xludf.DUMMYFUNCTION("""COMPUTED_VALUE"""),"http://articlefeeds.nasdaq.com/nasdaq/categories?category=ETFs?fmt=xml")</f>
        <v>http://articlefeeds.nasdaq.com/nasdaq/categories?category=ETFs?fmt=xml</v>
      </c>
      <c r="P428" s="24" t="str">
        <f ca="1">IFERROR(__xludf.DUMMYFUNCTION("""COMPUTED_VALUE"""),"http://articlefeeds.nasdaq.com/nasdaq/categories?category=ETFs?fmt=xml")</f>
        <v>http://articlefeeds.nasdaq.com/nasdaq/categories?category=ETFs?fmt=xml</v>
      </c>
    </row>
    <row r="429" spans="2:16" ht="12.75">
      <c r="B429" s="22"/>
      <c r="C429" s="21"/>
      <c r="D429" s="21"/>
      <c r="E429" s="21"/>
      <c r="F429" s="22"/>
      <c r="H429" s="21"/>
      <c r="I429" s="21"/>
      <c r="J429" s="21"/>
      <c r="N429" s="23" t="s">
        <v>1408</v>
      </c>
      <c r="O429" s="24" t="str">
        <f ca="1">IFERROR(__xludf.DUMMYFUNCTION("""COMPUTED_VALUE"""),"http://articlefeeds.nasdaq.com/nasdaq/categories?category=Forex+and+Currencies?fmt=xml")</f>
        <v>http://articlefeeds.nasdaq.com/nasdaq/categories?category=Forex+and+Currencies?fmt=xml</v>
      </c>
      <c r="P429" s="24" t="str">
        <f ca="1">IFERROR(__xludf.DUMMYFUNCTION("""COMPUTED_VALUE"""),"http://articlefeeds.nasdaq.com/nasdaq/categories?category=Forex+and+Currencies?fmt=xml")</f>
        <v>http://articlefeeds.nasdaq.com/nasdaq/categories?category=Forex+and+Currencies?fmt=xml</v>
      </c>
    </row>
    <row r="430" spans="2:16" ht="12.75">
      <c r="B430" s="22"/>
      <c r="C430" s="21"/>
      <c r="D430" s="21"/>
      <c r="E430" s="21"/>
      <c r="F430" s="22"/>
      <c r="H430" s="21"/>
      <c r="I430" s="21"/>
      <c r="J430" s="21"/>
      <c r="N430" s="23" t="s">
        <v>1410</v>
      </c>
      <c r="O430" s="24" t="str">
        <f ca="1">IFERROR(__xludf.DUMMYFUNCTION("""COMPUTED_VALUE"""),"http://articlefeeds.nasdaq.com/nasdaq/categories?category=Futures?fmt=xml")</f>
        <v>http://articlefeeds.nasdaq.com/nasdaq/categories?category=Futures?fmt=xml</v>
      </c>
      <c r="P430" s="24" t="str">
        <f ca="1">IFERROR(__xludf.DUMMYFUNCTION("""COMPUTED_VALUE"""),"http://articlefeeds.nasdaq.com/nasdaq/categories?category=Futures?fmt=xml")</f>
        <v>http://articlefeeds.nasdaq.com/nasdaq/categories?category=Futures?fmt=xml</v>
      </c>
    </row>
    <row r="431" spans="2:16" ht="12.75">
      <c r="B431" s="22"/>
      <c r="C431" s="21"/>
      <c r="D431" s="21"/>
      <c r="E431" s="21"/>
      <c r="F431" s="22"/>
      <c r="H431" s="21"/>
      <c r="I431" s="21"/>
      <c r="J431" s="21"/>
      <c r="N431" s="23" t="s">
        <v>1413</v>
      </c>
      <c r="O431" s="24" t="str">
        <f ca="1">IFERROR(__xludf.DUMMYFUNCTION("""COMPUTED_VALUE"""),"http://articlefeeds.nasdaq.com/nasdaq/categories?category=International?fmt=xml")</f>
        <v>http://articlefeeds.nasdaq.com/nasdaq/categories?category=International?fmt=xml</v>
      </c>
      <c r="P431" s="24" t="str">
        <f ca="1">IFERROR(__xludf.DUMMYFUNCTION("""COMPUTED_VALUE"""),"http://articlefeeds.nasdaq.com/nasdaq/categories?category=International?fmt=xml")</f>
        <v>http://articlefeeds.nasdaq.com/nasdaq/categories?category=International?fmt=xml</v>
      </c>
    </row>
    <row r="432" spans="2:16" ht="12.75">
      <c r="B432" s="22"/>
      <c r="C432" s="21"/>
      <c r="D432" s="21"/>
      <c r="E432" s="21"/>
      <c r="F432" s="22"/>
      <c r="H432" s="21"/>
      <c r="I432" s="21"/>
      <c r="J432" s="21"/>
      <c r="N432" s="23" t="s">
        <v>1415</v>
      </c>
      <c r="O432" s="24" t="str">
        <f ca="1">IFERROR(__xludf.DUMMYFUNCTION("""COMPUTED_VALUE"""),"http://articlefeeds.nasdaq.com/nasdaq/categories?category=Investing+Ideas?fmt=xml")</f>
        <v>http://articlefeeds.nasdaq.com/nasdaq/categories?category=Investing+Ideas?fmt=xml</v>
      </c>
      <c r="P432" s="24" t="str">
        <f ca="1">IFERROR(__xludf.DUMMYFUNCTION("""COMPUTED_VALUE"""),"http://articlefeeds.nasdaq.com/nasdaq/categories?category=Investing+Ideas?fmt=xml")</f>
        <v>http://articlefeeds.nasdaq.com/nasdaq/categories?category=Investing+Ideas?fmt=xml</v>
      </c>
    </row>
    <row r="433" spans="2:16" ht="12.75">
      <c r="B433" s="22"/>
      <c r="C433" s="21"/>
      <c r="D433" s="21"/>
      <c r="E433" s="21"/>
      <c r="F433" s="22"/>
      <c r="H433" s="21"/>
      <c r="I433" s="21"/>
      <c r="J433" s="21"/>
      <c r="N433" s="23" t="s">
        <v>1418</v>
      </c>
      <c r="O433" s="24" t="str">
        <f ca="1">IFERROR(__xludf.DUMMYFUNCTION("""COMPUTED_VALUE"""),"http://articlefeeds.nasdaq.com/nasdaq/categories?category=Mutual+Funds?fmt=xml")</f>
        <v>http://articlefeeds.nasdaq.com/nasdaq/categories?category=Mutual+Funds?fmt=xml</v>
      </c>
      <c r="P433" s="24" t="str">
        <f ca="1">IFERROR(__xludf.DUMMYFUNCTION("""COMPUTED_VALUE"""),"http://articlefeeds.nasdaq.com/nasdaq/categories?category=Mutual+Funds?fmt=xml")</f>
        <v>http://articlefeeds.nasdaq.com/nasdaq/categories?category=Mutual+Funds?fmt=xml</v>
      </c>
    </row>
    <row r="434" spans="2:16" ht="12.75">
      <c r="B434" s="22"/>
      <c r="C434" s="21"/>
      <c r="D434" s="21"/>
      <c r="E434" s="21"/>
      <c r="F434" s="22"/>
      <c r="H434" s="21"/>
      <c r="I434" s="21"/>
      <c r="J434" s="21"/>
      <c r="N434" s="23" t="s">
        <v>1420</v>
      </c>
      <c r="O434" s="24" t="str">
        <f ca="1">IFERROR(__xludf.DUMMYFUNCTION("""COMPUTED_VALUE"""),"http://articlefeeds.nasdaq.com/nasdaq/categories?category=Options?fmt=xml")</f>
        <v>http://articlefeeds.nasdaq.com/nasdaq/categories?category=Options?fmt=xml</v>
      </c>
      <c r="P434" s="24" t="str">
        <f ca="1">IFERROR(__xludf.DUMMYFUNCTION("""COMPUTED_VALUE"""),"http://articlefeeds.nasdaq.com/nasdaq/categories?category=Options?fmt=xml")</f>
        <v>http://articlefeeds.nasdaq.com/nasdaq/categories?category=Options?fmt=xml</v>
      </c>
    </row>
    <row r="435" spans="2:16" ht="12.75">
      <c r="B435" s="22"/>
      <c r="C435" s="21"/>
      <c r="D435" s="21"/>
      <c r="E435" s="21"/>
      <c r="F435" s="22"/>
      <c r="H435" s="21"/>
      <c r="I435" s="21"/>
      <c r="J435" s="21"/>
      <c r="N435" s="23" t="s">
        <v>1422</v>
      </c>
      <c r="O435" s="24" t="str">
        <f ca="1">IFERROR(__xludf.DUMMYFUNCTION("""COMPUTED_VALUE"""),"http://articlefeeds.nasdaq.com/nasdaq/categories?category=Stocks?fmt=xml")</f>
        <v>http://articlefeeds.nasdaq.com/nasdaq/categories?category=Stocks?fmt=xml</v>
      </c>
      <c r="P435" s="24" t="str">
        <f ca="1">IFERROR(__xludf.DUMMYFUNCTION("""COMPUTED_VALUE"""),"http://articlefeeds.nasdaq.com/nasdaq/categories?category=Stocks?fmt=xml")</f>
        <v>http://articlefeeds.nasdaq.com/nasdaq/categories?category=Stocks?fmt=xml</v>
      </c>
    </row>
    <row r="436" spans="2:16" ht="12.75">
      <c r="B436" s="22"/>
      <c r="C436" s="21"/>
      <c r="D436" s="21"/>
      <c r="E436" s="21"/>
      <c r="F436" s="22"/>
      <c r="H436" s="21"/>
      <c r="I436" s="21"/>
      <c r="J436" s="21"/>
      <c r="N436" s="23" t="s">
        <v>1424</v>
      </c>
      <c r="O436" s="24" t="str">
        <f ca="1">IFERROR(__xludf.DUMMYFUNCTION("""COMPUTED_VALUE"""),"http://articlefeeds.nasdaq.com/nasdaq/categories?category=Banking+and+Loans?fmt=xml")</f>
        <v>http://articlefeeds.nasdaq.com/nasdaq/categories?category=Banking+and+Loans?fmt=xml</v>
      </c>
      <c r="P436" s="24" t="str">
        <f ca="1">IFERROR(__xludf.DUMMYFUNCTION("""COMPUTED_VALUE"""),"http://articlefeeds.nasdaq.com/nasdaq/categories?category=Banking+and+Loans?fmt=xml")</f>
        <v>http://articlefeeds.nasdaq.com/nasdaq/categories?category=Banking+and+Loans?fmt=xml</v>
      </c>
    </row>
    <row r="437" spans="2:16" ht="12.75">
      <c r="B437" s="22"/>
      <c r="C437" s="21"/>
      <c r="D437" s="21"/>
      <c r="E437" s="21"/>
      <c r="F437" s="22"/>
      <c r="H437" s="21"/>
      <c r="I437" s="21"/>
      <c r="J437" s="21"/>
      <c r="N437" s="23" t="s">
        <v>1426</v>
      </c>
      <c r="O437" s="24" t="str">
        <f ca="1">IFERROR(__xludf.DUMMYFUNCTION("""COMPUTED_VALUE"""),"http://articlefeeds.nasdaq.com/nasdaq/categories?category=College?fmt=xml")</f>
        <v>http://articlefeeds.nasdaq.com/nasdaq/categories?category=College?fmt=xml</v>
      </c>
      <c r="P437" s="24" t="str">
        <f ca="1">IFERROR(__xludf.DUMMYFUNCTION("""COMPUTED_VALUE"""),"http://articlefeeds.nasdaq.com/nasdaq/categories?category=College?fmt=xml")</f>
        <v>http://articlefeeds.nasdaq.com/nasdaq/categories?category=College?fmt=xml</v>
      </c>
    </row>
    <row r="438" spans="2:16" ht="12.75">
      <c r="B438" s="22"/>
      <c r="C438" s="21"/>
      <c r="D438" s="21"/>
      <c r="E438" s="21"/>
      <c r="F438" s="22"/>
      <c r="H438" s="21"/>
      <c r="I438" s="21"/>
      <c r="J438" s="21"/>
      <c r="N438" s="23" t="s">
        <v>1428</v>
      </c>
      <c r="O438" s="24" t="str">
        <f ca="1">IFERROR(__xludf.DUMMYFUNCTION("""COMPUTED_VALUE"""),"http://articlefeeds.nasdaq.com/nasdaq/categories?category=Credit+and+Debt?fmt=xml")</f>
        <v>http://articlefeeds.nasdaq.com/nasdaq/categories?category=Credit+and+Debt?fmt=xml</v>
      </c>
      <c r="P438" s="24" t="str">
        <f ca="1">IFERROR(__xludf.DUMMYFUNCTION("""COMPUTED_VALUE"""),"http://articlefeeds.nasdaq.com/nasdaq/categories?category=Credit+and+Debt?fmt=xml")</f>
        <v>http://articlefeeds.nasdaq.com/nasdaq/categories?category=Credit+and+Debt?fmt=xml</v>
      </c>
    </row>
    <row r="439" spans="2:16" ht="12.75">
      <c r="B439" s="22"/>
      <c r="C439" s="21"/>
      <c r="D439" s="21"/>
      <c r="E439" s="21"/>
      <c r="F439" s="22"/>
      <c r="H439" s="21"/>
      <c r="I439" s="21"/>
      <c r="J439" s="21"/>
      <c r="N439" s="23" t="s">
        <v>1430</v>
      </c>
      <c r="O439" s="24" t="str">
        <f ca="1">IFERROR(__xludf.DUMMYFUNCTION("""COMPUTED_VALUE"""),"http://articlefeeds.nasdaq.com/nasdaq/categories?category=Insurance?fmt=xml")</f>
        <v>http://articlefeeds.nasdaq.com/nasdaq/categories?category=Insurance?fmt=xml</v>
      </c>
      <c r="P439" s="24" t="str">
        <f ca="1">IFERROR(__xludf.DUMMYFUNCTION("""COMPUTED_VALUE"""),"http://articlefeeds.nasdaq.com/nasdaq/categories?category=Insurance?fmt=xml")</f>
        <v>http://articlefeeds.nasdaq.com/nasdaq/categories?category=Insurance?fmt=xml</v>
      </c>
    </row>
    <row r="440" spans="2:16" ht="12.75">
      <c r="B440" s="22"/>
      <c r="C440" s="21"/>
      <c r="D440" s="21"/>
      <c r="E440" s="21"/>
      <c r="F440" s="22"/>
      <c r="H440" s="21"/>
      <c r="I440" s="21"/>
      <c r="J440" s="21"/>
      <c r="N440" s="23" t="s">
        <v>1432</v>
      </c>
      <c r="O440" s="24" t="str">
        <f ca="1">IFERROR(__xludf.DUMMYFUNCTION("""COMPUTED_VALUE"""),"http://articlefeeds.nasdaq.com/nasdaq/categories?category=Real+Estate?fmt=xml")</f>
        <v>http://articlefeeds.nasdaq.com/nasdaq/categories?category=Real+Estate?fmt=xml</v>
      </c>
      <c r="P440" s="24" t="str">
        <f ca="1">IFERROR(__xludf.DUMMYFUNCTION("""COMPUTED_VALUE"""),"http://articlefeeds.nasdaq.com/nasdaq/categories?category=Real+Estate?fmt=xml")</f>
        <v>http://articlefeeds.nasdaq.com/nasdaq/categories?category=Real+Estate?fmt=xml</v>
      </c>
    </row>
    <row r="441" spans="2:16" ht="12.75">
      <c r="B441" s="22"/>
      <c r="C441" s="21"/>
      <c r="D441" s="21"/>
      <c r="E441" s="21"/>
      <c r="F441" s="22"/>
      <c r="H441" s="21"/>
      <c r="I441" s="21"/>
      <c r="J441" s="21"/>
      <c r="N441" s="23" t="s">
        <v>1434</v>
      </c>
      <c r="O441" s="24" t="str">
        <f ca="1">IFERROR(__xludf.DUMMYFUNCTION("""COMPUTED_VALUE"""),"http://articlefeeds.nasdaq.com/nasdaq/categories?category=Retirement?fmt=xml")</f>
        <v>http://articlefeeds.nasdaq.com/nasdaq/categories?category=Retirement?fmt=xml</v>
      </c>
      <c r="P441" s="24" t="str">
        <f ca="1">IFERROR(__xludf.DUMMYFUNCTION("""COMPUTED_VALUE"""),"http://articlefeeds.nasdaq.com/nasdaq/categories?category=Retirement?fmt=xml")</f>
        <v>http://articlefeeds.nasdaq.com/nasdaq/categories?category=Retirement?fmt=xml</v>
      </c>
    </row>
    <row r="442" spans="2:16" ht="12.75">
      <c r="B442" s="22"/>
      <c r="C442" s="21"/>
      <c r="D442" s="21"/>
      <c r="E442" s="21"/>
      <c r="F442" s="22"/>
      <c r="H442" s="21"/>
      <c r="I442" s="21"/>
      <c r="J442" s="21"/>
      <c r="N442" s="23" t="s">
        <v>1435</v>
      </c>
      <c r="O442" s="24" t="str">
        <f ca="1">IFERROR(__xludf.DUMMYFUNCTION("""COMPUTED_VALUE"""),"http://articlefeeds.nasdaq.com/nasdaq/categories?category=Small+Business?fmt=xml")</f>
        <v>http://articlefeeds.nasdaq.com/nasdaq/categories?category=Small+Business?fmt=xml</v>
      </c>
      <c r="P442" s="24" t="str">
        <f ca="1">IFERROR(__xludf.DUMMYFUNCTION("""COMPUTED_VALUE"""),"http://articlefeeds.nasdaq.com/nasdaq/categories?category=Small+Business?fmt=xml")</f>
        <v>http://articlefeeds.nasdaq.com/nasdaq/categories?category=Small+Business?fmt=xml</v>
      </c>
    </row>
    <row r="443" spans="2:16" ht="12.75">
      <c r="B443" s="22"/>
      <c r="C443" s="21"/>
      <c r="D443" s="21"/>
      <c r="E443" s="21"/>
      <c r="F443" s="22"/>
      <c r="H443" s="21"/>
      <c r="I443" s="21"/>
      <c r="J443" s="21"/>
      <c r="N443" s="23" t="s">
        <v>1437</v>
      </c>
      <c r="O443" s="24" t="str">
        <f ca="1">IFERROR(__xludf.DUMMYFUNCTION("""COMPUTED_VALUE"""),"http://articlefeeds.nasdaq.com/nasdaq/categories?category=Taxes?fmt=xml")</f>
        <v>http://articlefeeds.nasdaq.com/nasdaq/categories?category=Taxes?fmt=xml</v>
      </c>
      <c r="P443" s="24" t="str">
        <f ca="1">IFERROR(__xludf.DUMMYFUNCTION("""COMPUTED_VALUE"""),"http://articlefeeds.nasdaq.com/nasdaq/categories?category=Taxes?fmt=xml")</f>
        <v>http://articlefeeds.nasdaq.com/nasdaq/categories?category=Taxes?fmt=xml</v>
      </c>
    </row>
    <row r="444" spans="2:16" ht="12.75">
      <c r="B444" s="22"/>
      <c r="C444" s="21"/>
      <c r="D444" s="21"/>
      <c r="E444" s="21"/>
      <c r="F444" s="22"/>
      <c r="H444" s="21"/>
      <c r="I444" s="21"/>
      <c r="J444" s="21"/>
      <c r="N444" s="23" t="s">
        <v>1440</v>
      </c>
      <c r="O444" s="24" t="str">
        <f ca="1">IFERROR(__xludf.DUMMYFUNCTION("""COMPUTED_VALUE"""),"http://articlefeeds.nasdaq.com/nasdaq/categories?category=Business?fmt=xml")</f>
        <v>http://articlefeeds.nasdaq.com/nasdaq/categories?category=Business?fmt=xml</v>
      </c>
      <c r="P444" s="24" t="str">
        <f ca="1">IFERROR(__xludf.DUMMYFUNCTION("""COMPUTED_VALUE"""),"http://articlefeeds.nasdaq.com/nasdaq/categories?category=Business?fmt=xml")</f>
        <v>http://articlefeeds.nasdaq.com/nasdaq/categories?category=Business?fmt=xml</v>
      </c>
    </row>
    <row r="445" spans="2:16" ht="12.75">
      <c r="B445" s="22"/>
      <c r="C445" s="21"/>
      <c r="D445" s="21"/>
      <c r="E445" s="21"/>
      <c r="F445" s="22"/>
      <c r="H445" s="21"/>
      <c r="I445" s="21"/>
      <c r="J445" s="21"/>
      <c r="N445" s="23" t="s">
        <v>1442</v>
      </c>
      <c r="O445" s="24" t="str">
        <f ca="1">IFERROR(__xludf.DUMMYFUNCTION("""COMPUTED_VALUE"""),"http://articlefeeds.nasdaq.com/nasdaq/categories?category=Economy?fmt=xml")</f>
        <v>http://articlefeeds.nasdaq.com/nasdaq/categories?category=Economy?fmt=xml</v>
      </c>
      <c r="P445" s="24" t="str">
        <f ca="1">IFERROR(__xludf.DUMMYFUNCTION("""COMPUTED_VALUE"""),"http://articlefeeds.nasdaq.com/nasdaq/categories?category=Economy?fmt=xml")</f>
        <v>http://articlefeeds.nasdaq.com/nasdaq/categories?category=Economy?fmt=xml</v>
      </c>
    </row>
    <row r="446" spans="2:16" ht="12.75">
      <c r="B446" s="22"/>
      <c r="C446" s="21"/>
      <c r="D446" s="21"/>
      <c r="E446" s="21"/>
      <c r="F446" s="22"/>
      <c r="H446" s="21"/>
      <c r="I446" s="21"/>
      <c r="J446" s="21"/>
      <c r="N446" s="23" t="s">
        <v>1444</v>
      </c>
      <c r="O446" s="24" t="str">
        <f ca="1">IFERROR(__xludf.DUMMYFUNCTION("""COMPUTED_VALUE"""),"http://articlefeeds.nasdaq.com/nasdaq/categories?category=Technology?fmt=xml")</f>
        <v>http://articlefeeds.nasdaq.com/nasdaq/categories?category=Technology?fmt=xml</v>
      </c>
      <c r="P446" s="24" t="str">
        <f ca="1">IFERROR(__xludf.DUMMYFUNCTION("""COMPUTED_VALUE"""),"http://articlefeeds.nasdaq.com/nasdaq/categories?category=Technology?fmt=xml")</f>
        <v>http://articlefeeds.nasdaq.com/nasdaq/categories?category=Technology?fmt=xml</v>
      </c>
    </row>
    <row r="447" spans="2:16" ht="12.75">
      <c r="B447" s="22"/>
      <c r="C447" s="21"/>
      <c r="D447" s="21"/>
      <c r="E447" s="21"/>
      <c r="F447" s="22"/>
      <c r="H447" s="21"/>
      <c r="I447" s="21"/>
      <c r="J447" s="21"/>
      <c r="N447" s="23" t="s">
        <v>1446</v>
      </c>
      <c r="O447" s="24" t="str">
        <f ca="1">IFERROR(__xludf.DUMMYFUNCTION("""COMPUTED_VALUE"""),"http://articlefeeds.nasdaq.com/nasdaq/categories?category=Travel+and+Lifestyle?fmt=xml")</f>
        <v>http://articlefeeds.nasdaq.com/nasdaq/categories?category=Travel+and+Lifestyle?fmt=xml</v>
      </c>
      <c r="P447" s="24" t="str">
        <f ca="1">IFERROR(__xludf.DUMMYFUNCTION("""COMPUTED_VALUE"""),"http://articlefeeds.nasdaq.com/nasdaq/categories?category=Travel+and+Lifestyle?fmt=xml")</f>
        <v>http://articlefeeds.nasdaq.com/nasdaq/categories?category=Travel+and+Lifestyle?fmt=xml</v>
      </c>
    </row>
    <row r="448" spans="2:16" ht="12.75">
      <c r="B448" s="22"/>
      <c r="C448" s="21"/>
      <c r="D448" s="21"/>
      <c r="E448" s="21"/>
      <c r="F448" s="22"/>
      <c r="H448" s="21"/>
      <c r="I448" s="21"/>
      <c r="J448" s="21"/>
      <c r="N448" s="23" t="s">
        <v>1448</v>
      </c>
      <c r="O448" s="24" t="str">
        <f ca="1">IFERROR(__xludf.DUMMYFUNCTION("""COMPUTED_VALUE"""),"http://articlefeeds.nasdaq.com/nasdaq/categories?category=US+Markets?fmt=xml")</f>
        <v>http://articlefeeds.nasdaq.com/nasdaq/categories?category=US+Markets?fmt=xml</v>
      </c>
      <c r="P448" s="24" t="str">
        <f ca="1">IFERROR(__xludf.DUMMYFUNCTION("""COMPUTED_VALUE"""),"http://articlefeeds.nasdaq.com/nasdaq/categories?category=US+Markets?fmt=xml")</f>
        <v>http://articlefeeds.nasdaq.com/nasdaq/categories?category=US+Markets?fmt=xml</v>
      </c>
    </row>
    <row r="449" spans="2:16" ht="12.75">
      <c r="B449" s="22"/>
      <c r="C449" s="21"/>
      <c r="D449" s="21"/>
      <c r="E449" s="21"/>
      <c r="F449" s="22"/>
      <c r="H449" s="21"/>
      <c r="I449" s="21"/>
      <c r="J449" s="21"/>
      <c r="N449" s="23" t="s">
        <v>1450</v>
      </c>
      <c r="O449" s="24" t="str">
        <f ca="1">IFERROR(__xludf.DUMMYFUNCTION("""COMPUTED_VALUE"""),"http://articlefeeds.nasdaq.com/nasdaq/authors?author=ted-allrich?fmt=xml")</f>
        <v>http://articlefeeds.nasdaq.com/nasdaq/authors?author=ted-allrich?fmt=xml</v>
      </c>
      <c r="P449" s="24" t="str">
        <f ca="1">IFERROR(__xludf.DUMMYFUNCTION("""COMPUTED_VALUE"""),"http://articlefeeds.nasdaq.com/nasdaq/authors?author=ted-allrich?fmt=xml")</f>
        <v>http://articlefeeds.nasdaq.com/nasdaq/authors?author=ted-allrich?fmt=xml</v>
      </c>
    </row>
    <row r="450" spans="2:16" ht="12.75">
      <c r="B450" s="22"/>
      <c r="C450" s="21"/>
      <c r="D450" s="21"/>
      <c r="E450" s="21"/>
      <c r="F450" s="22"/>
      <c r="H450" s="21"/>
      <c r="I450" s="21"/>
      <c r="J450" s="21"/>
      <c r="N450" s="23" t="s">
        <v>1452</v>
      </c>
      <c r="O450" s="24" t="str">
        <f ca="1">IFERROR(__xludf.DUMMYFUNCTION("""COMPUTED_VALUE"""),"http://articlefeeds.nasdaq.com/nasdaq/authors?author=steven-hansen?fmt=xml")</f>
        <v>http://articlefeeds.nasdaq.com/nasdaq/authors?author=steven-hansen?fmt=xml</v>
      </c>
      <c r="P450" s="24" t="str">
        <f ca="1">IFERROR(__xludf.DUMMYFUNCTION("""COMPUTED_VALUE"""),"http://articlefeeds.nasdaq.com/nasdaq/authors?author=steven-hansen?fmt=xml")</f>
        <v>http://articlefeeds.nasdaq.com/nasdaq/authors?author=steven-hansen?fmt=xml</v>
      </c>
    </row>
    <row r="451" spans="2:16" ht="12.75">
      <c r="B451" s="22"/>
      <c r="C451" s="21"/>
      <c r="D451" s="21"/>
      <c r="E451" s="21"/>
      <c r="F451" s="22"/>
      <c r="H451" s="21"/>
      <c r="I451" s="21"/>
      <c r="J451" s="21"/>
      <c r="N451" s="23" t="s">
        <v>1454</v>
      </c>
      <c r="O451" s="24" t="str">
        <f ca="1">IFERROR(__xludf.DUMMYFUNCTION("""COMPUTED_VALUE"""),"http://articlefeeds.nasdaq.com/nasdaq/authors?author=bill-cara?fmt=xml")</f>
        <v>http://articlefeeds.nasdaq.com/nasdaq/authors?author=bill-cara?fmt=xml</v>
      </c>
      <c r="P451" s="24" t="str">
        <f ca="1">IFERROR(__xludf.DUMMYFUNCTION("""COMPUTED_VALUE"""),"http://articlefeeds.nasdaq.com/nasdaq/authors?author=bill-cara?fmt=xml")</f>
        <v>http://articlefeeds.nasdaq.com/nasdaq/authors?author=bill-cara?fmt=xml</v>
      </c>
    </row>
    <row r="452" spans="2:16" ht="12.75">
      <c r="B452" s="22"/>
      <c r="C452" s="21"/>
      <c r="D452" s="21"/>
      <c r="E452" s="21"/>
      <c r="F452" s="22"/>
      <c r="H452" s="21"/>
      <c r="I452" s="21"/>
      <c r="J452" s="21"/>
      <c r="N452" s="23" t="s">
        <v>1456</v>
      </c>
      <c r="O452" s="24" t="str">
        <f ca="1">IFERROR(__xludf.DUMMYFUNCTION("""COMPUTED_VALUE"""),"http://articlefeeds.nasdaq.com/nasdaq/authors?author=john-petersen?fmt=xml")</f>
        <v>http://articlefeeds.nasdaq.com/nasdaq/authors?author=john-petersen?fmt=xml</v>
      </c>
      <c r="P452" s="24" t="str">
        <f ca="1">IFERROR(__xludf.DUMMYFUNCTION("""COMPUTED_VALUE"""),"http://articlefeeds.nasdaq.com/nasdaq/authors?author=john-petersen?fmt=xml")</f>
        <v>http://articlefeeds.nasdaq.com/nasdaq/authors?author=john-petersen?fmt=xml</v>
      </c>
    </row>
    <row r="453" spans="2:16" ht="12.75">
      <c r="B453" s="22"/>
      <c r="C453" s="21"/>
      <c r="D453" s="21"/>
      <c r="E453" s="21"/>
      <c r="F453" s="22"/>
      <c r="H453" s="21"/>
      <c r="I453" s="21"/>
      <c r="J453" s="21"/>
      <c r="N453" s="23" t="s">
        <v>1457</v>
      </c>
      <c r="O453" s="24" t="str">
        <f ca="1">IFERROR(__xludf.DUMMYFUNCTION("""COMPUTED_VALUE"""),"http://articlefeeds.nasdaq.com/nasdaq/authors?author=ian-wyatt?fmt=xml")</f>
        <v>http://articlefeeds.nasdaq.com/nasdaq/authors?author=ian-wyatt?fmt=xml</v>
      </c>
      <c r="P453" s="24" t="str">
        <f ca="1">IFERROR(__xludf.DUMMYFUNCTION("""COMPUTED_VALUE"""),"http://articlefeeds.nasdaq.com/nasdaq/authors?author=ian-wyatt?fmt=xml")</f>
        <v>http://articlefeeds.nasdaq.com/nasdaq/authors?author=ian-wyatt?fmt=xml</v>
      </c>
    </row>
    <row r="454" spans="2:16" ht="12.75">
      <c r="B454" s="22"/>
      <c r="C454" s="21"/>
      <c r="D454" s="21"/>
      <c r="E454" s="21"/>
      <c r="F454" s="22"/>
      <c r="H454" s="21"/>
      <c r="I454" s="21"/>
      <c r="J454" s="21"/>
      <c r="N454" s="23" t="s">
        <v>1459</v>
      </c>
      <c r="O454" s="24" t="str">
        <f ca="1">IFERROR(__xludf.DUMMYFUNCTION("""COMPUTED_VALUE"""),"http://articlefeeds.nasdaq.com/nasdaq/authors?author=roger-nusbaum?fmt=xml")</f>
        <v>http://articlefeeds.nasdaq.com/nasdaq/authors?author=roger-nusbaum?fmt=xml</v>
      </c>
      <c r="P454" s="24" t="str">
        <f ca="1">IFERROR(__xludf.DUMMYFUNCTION("""COMPUTED_VALUE"""),"http://articlefeeds.nasdaq.com/nasdaq/authors?author=roger-nusbaum?fmt=xml")</f>
        <v>http://articlefeeds.nasdaq.com/nasdaq/authors?author=roger-nusbaum?fmt=xml</v>
      </c>
    </row>
    <row r="455" spans="2:16" ht="12.75">
      <c r="B455" s="22"/>
      <c r="C455" s="21"/>
      <c r="D455" s="21"/>
      <c r="E455" s="21"/>
      <c r="F455" s="22"/>
      <c r="H455" s="21"/>
      <c r="I455" s="21"/>
      <c r="J455" s="21"/>
      <c r="N455" s="23" t="s">
        <v>1461</v>
      </c>
      <c r="O455" s="24" t="str">
        <f ca="1">IFERROR(__xludf.DUMMYFUNCTION("""COMPUTED_VALUE"""),"https://feeds.feedburner.com/NasdaqGovernanceClearinghouse?fmt=xml")</f>
        <v>https://feeds.feedburner.com/NasdaqGovernanceClearinghouse?fmt=xml</v>
      </c>
      <c r="P455" s="24" t="str">
        <f ca="1">IFERROR(__xludf.DUMMYFUNCTION("""COMPUTED_VALUE"""),"https://feeds.feedburner.com/NasdaqGovernanceClearinghouse?fmt=xml")</f>
        <v>https://feeds.feedburner.com/NasdaqGovernanceClearinghouse?fmt=xml</v>
      </c>
    </row>
    <row r="456" spans="2:16" ht="12.75">
      <c r="B456" s="22"/>
      <c r="C456" s="21"/>
      <c r="D456" s="21"/>
      <c r="E456" s="21"/>
      <c r="F456" s="22"/>
      <c r="H456" s="21"/>
      <c r="I456" s="21"/>
      <c r="J456" s="21"/>
      <c r="N456" s="23" t="s">
        <v>1463</v>
      </c>
      <c r="O456" s="24" t="str">
        <f ca="1">IFERROR(__xludf.DUMMYFUNCTION("""COMPUTED_VALUE"""),"https://www.joc.com/rssfeed/8876")</f>
        <v>https://www.joc.com/rssfeed/8876</v>
      </c>
      <c r="P456" s="24" t="str">
        <f ca="1">IFERROR(__xludf.DUMMYFUNCTION("""COMPUTED_VALUE"""),"https://www.joc.com/rssfeed/8876")</f>
        <v>https://www.joc.com/rssfeed/8876</v>
      </c>
    </row>
    <row r="457" spans="2:16" ht="14.25">
      <c r="B457" s="22"/>
      <c r="C457" s="21"/>
      <c r="D457" s="21"/>
      <c r="E457" s="21"/>
      <c r="F457" s="22"/>
      <c r="H457" s="21"/>
      <c r="I457" s="21"/>
      <c r="J457" s="21"/>
      <c r="N457" s="20" t="s">
        <v>212</v>
      </c>
      <c r="O457" s="24" t="str">
        <f ca="1">IFERROR(__xludf.DUMMYFUNCTION("""COMPUTED_VALUE"""),"http://www.joc.com/rssfeed/8876")</f>
        <v>http://www.joc.com/rssfeed/8876</v>
      </c>
      <c r="P457" s="24" t="str">
        <f ca="1">IFERROR(__xludf.DUMMYFUNCTION("""COMPUTED_VALUE"""),"http://www.joc.com/rssfeed/8876")</f>
        <v>http://www.joc.com/rssfeed/8876</v>
      </c>
    </row>
    <row r="458" spans="2:16" ht="14.25">
      <c r="B458" s="22"/>
      <c r="C458" s="21"/>
      <c r="D458" s="21"/>
      <c r="E458" s="21"/>
      <c r="F458" s="22"/>
      <c r="H458" s="21"/>
      <c r="I458" s="21"/>
      <c r="J458" s="21"/>
      <c r="N458" s="20" t="s">
        <v>237</v>
      </c>
      <c r="O458" s="24" t="str">
        <f ca="1">IFERROR(__xludf.DUMMYFUNCTION("""COMPUTED_VALUE"""),"http://www.joc.com/rssfeed/8886")</f>
        <v>http://www.joc.com/rssfeed/8886</v>
      </c>
      <c r="P458" s="24" t="str">
        <f ca="1">IFERROR(__xludf.DUMMYFUNCTION("""COMPUTED_VALUE"""),"http://www.joc.com/rssfeed/8886")</f>
        <v>http://www.joc.com/rssfeed/8886</v>
      </c>
    </row>
    <row r="459" spans="2:16" ht="14.25">
      <c r="B459" s="22"/>
      <c r="C459" s="21"/>
      <c r="D459" s="21"/>
      <c r="E459" s="21"/>
      <c r="F459" s="22"/>
      <c r="H459" s="21"/>
      <c r="I459" s="21"/>
      <c r="J459" s="21"/>
      <c r="N459" s="20" t="s">
        <v>247</v>
      </c>
      <c r="O459" s="24" t="str">
        <f ca="1">IFERROR(__xludf.DUMMYFUNCTION("""COMPUTED_VALUE"""),"http://www.joc.com/rssfeed/8878")</f>
        <v>http://www.joc.com/rssfeed/8878</v>
      </c>
      <c r="P459" s="24" t="str">
        <f ca="1">IFERROR(__xludf.DUMMYFUNCTION("""COMPUTED_VALUE"""),"http://www.joc.com/rssfeed/8878")</f>
        <v>http://www.joc.com/rssfeed/8878</v>
      </c>
    </row>
    <row r="460" spans="2:16" ht="14.25">
      <c r="B460" s="22"/>
      <c r="C460" s="21"/>
      <c r="D460" s="21"/>
      <c r="E460" s="21"/>
      <c r="F460" s="22"/>
      <c r="H460" s="21"/>
      <c r="I460" s="21"/>
      <c r="J460" s="21"/>
      <c r="N460" s="20" t="s">
        <v>262</v>
      </c>
      <c r="O460" s="24" t="str">
        <f ca="1">IFERROR(__xludf.DUMMYFUNCTION("""COMPUTED_VALUE"""),"http://www.joc.com/rssfeed/8877")</f>
        <v>http://www.joc.com/rssfeed/8877</v>
      </c>
      <c r="P460" s="24" t="str">
        <f ca="1">IFERROR(__xludf.DUMMYFUNCTION("""COMPUTED_VALUE"""),"http://www.joc.com/rssfeed/8877")</f>
        <v>http://www.joc.com/rssfeed/8877</v>
      </c>
    </row>
    <row r="461" spans="2:16" ht="14.25">
      <c r="B461" s="22"/>
      <c r="C461" s="21"/>
      <c r="D461" s="21"/>
      <c r="E461" s="21"/>
      <c r="F461" s="22"/>
      <c r="H461" s="21"/>
      <c r="I461" s="21"/>
      <c r="J461" s="21"/>
      <c r="N461" s="20" t="s">
        <v>269</v>
      </c>
      <c r="O461" s="24" t="str">
        <f ca="1">IFERROR(__xludf.DUMMYFUNCTION("""COMPUTED_VALUE"""),"http://www.joc.com/rssfeed/8879")</f>
        <v>http://www.joc.com/rssfeed/8879</v>
      </c>
      <c r="P461" s="24" t="str">
        <f ca="1">IFERROR(__xludf.DUMMYFUNCTION("""COMPUTED_VALUE"""),"http://www.joc.com/rssfeed/8879")</f>
        <v>http://www.joc.com/rssfeed/8879</v>
      </c>
    </row>
    <row r="462" spans="2:16" ht="14.25">
      <c r="B462" s="22"/>
      <c r="C462" s="21"/>
      <c r="D462" s="21"/>
      <c r="E462" s="21"/>
      <c r="F462" s="22"/>
      <c r="H462" s="21"/>
      <c r="I462" s="21"/>
      <c r="J462" s="21"/>
      <c r="N462" s="25" t="s">
        <v>279</v>
      </c>
      <c r="O462" s="24" t="str">
        <f ca="1">IFERROR(__xludf.DUMMYFUNCTION("""COMPUTED_VALUE"""),"http://www.joc.com/rssfeed/8884")</f>
        <v>http://www.joc.com/rssfeed/8884</v>
      </c>
      <c r="P462" s="24" t="str">
        <f ca="1">IFERROR(__xludf.DUMMYFUNCTION("""COMPUTED_VALUE"""),"http://www.joc.com/rssfeed/8884")</f>
        <v>http://www.joc.com/rssfeed/8884</v>
      </c>
    </row>
    <row r="463" spans="2:16" ht="14.25">
      <c r="B463" s="22"/>
      <c r="C463" s="21"/>
      <c r="D463" s="21"/>
      <c r="E463" s="21"/>
      <c r="F463" s="22"/>
      <c r="H463" s="21"/>
      <c r="I463" s="21"/>
      <c r="J463" s="21"/>
      <c r="N463" s="25" t="s">
        <v>294</v>
      </c>
      <c r="O463" s="24" t="str">
        <f ca="1">IFERROR(__xludf.DUMMYFUNCTION("""COMPUTED_VALUE"""),"http://www.joc.com/rssfeed/8980")</f>
        <v>http://www.joc.com/rssfeed/8980</v>
      </c>
      <c r="P463" s="24" t="str">
        <f ca="1">IFERROR(__xludf.DUMMYFUNCTION("""COMPUTED_VALUE"""),"http://www.joc.com/rssfeed/8980")</f>
        <v>http://www.joc.com/rssfeed/8980</v>
      </c>
    </row>
    <row r="464" spans="2:16" ht="14.25">
      <c r="B464" s="22"/>
      <c r="C464" s="21"/>
      <c r="D464" s="21"/>
      <c r="E464" s="21"/>
      <c r="F464" s="22"/>
      <c r="H464" s="21"/>
      <c r="I464" s="21"/>
      <c r="J464" s="21"/>
      <c r="N464" s="25" t="s">
        <v>305</v>
      </c>
      <c r="O464" s="24" t="str">
        <f ca="1">IFERROR(__xludf.DUMMYFUNCTION("""COMPUTED_VALUE"""),"http://www.joc.com/rssfeed/8919")</f>
        <v>http://www.joc.com/rssfeed/8919</v>
      </c>
      <c r="P464" s="24" t="str">
        <f ca="1">IFERROR(__xludf.DUMMYFUNCTION("""COMPUTED_VALUE"""),"http://www.joc.com/rssfeed/8919")</f>
        <v>http://www.joc.com/rssfeed/8919</v>
      </c>
    </row>
    <row r="465" spans="2:16" ht="14.25">
      <c r="B465" s="22"/>
      <c r="C465" s="21"/>
      <c r="D465" s="21"/>
      <c r="E465" s="21"/>
      <c r="F465" s="22"/>
      <c r="H465" s="21"/>
      <c r="I465" s="21"/>
      <c r="J465" s="21"/>
      <c r="N465" s="25" t="s">
        <v>358</v>
      </c>
      <c r="O465" s="24" t="str">
        <f ca="1">IFERROR(__xludf.DUMMYFUNCTION("""COMPUTED_VALUE"""),"http://www.joc.com/rssfeed/8900")</f>
        <v>http://www.joc.com/rssfeed/8900</v>
      </c>
      <c r="P465" s="24" t="str">
        <f ca="1">IFERROR(__xludf.DUMMYFUNCTION("""COMPUTED_VALUE"""),"http://www.joc.com/rssfeed/8900")</f>
        <v>http://www.joc.com/rssfeed/8900</v>
      </c>
    </row>
    <row r="466" spans="2:16" ht="14.25">
      <c r="B466" s="22"/>
      <c r="C466" s="21"/>
      <c r="D466" s="21"/>
      <c r="E466" s="21"/>
      <c r="F466" s="22"/>
      <c r="H466" s="21"/>
      <c r="I466" s="21"/>
      <c r="J466" s="21"/>
      <c r="N466" s="25" t="s">
        <v>385</v>
      </c>
      <c r="O466" s="24" t="str">
        <f ca="1">IFERROR(__xludf.DUMMYFUNCTION("""COMPUTED_VALUE"""),"http://www.joc.com/rssfeed/8924")</f>
        <v>http://www.joc.com/rssfeed/8924</v>
      </c>
      <c r="P466" s="24" t="str">
        <f ca="1">IFERROR(__xludf.DUMMYFUNCTION("""COMPUTED_VALUE"""),"http://www.joc.com/rssfeed/8924")</f>
        <v>http://www.joc.com/rssfeed/8924</v>
      </c>
    </row>
    <row r="467" spans="2:16" ht="12.75">
      <c r="B467" s="22"/>
      <c r="C467" s="21"/>
      <c r="D467" s="21"/>
      <c r="E467" s="21"/>
      <c r="F467" s="22"/>
      <c r="H467" s="21"/>
      <c r="I467" s="21"/>
      <c r="J467" s="21"/>
      <c r="N467" s="24" t="s">
        <v>456</v>
      </c>
      <c r="O467" s="24" t="str">
        <f ca="1">IFERROR(__xludf.DUMMYFUNCTION("""COMPUTED_VALUE"""),"http://www.joc.com/rssfeed/8883")</f>
        <v>http://www.joc.com/rssfeed/8883</v>
      </c>
      <c r="P467" s="24" t="str">
        <f ca="1">IFERROR(__xludf.DUMMYFUNCTION("""COMPUTED_VALUE"""),"http://www.joc.com/rssfeed/8883")</f>
        <v>http://www.joc.com/rssfeed/8883</v>
      </c>
    </row>
    <row r="468" spans="2:16" ht="12.75">
      <c r="B468" s="22"/>
      <c r="C468" s="21"/>
      <c r="D468" s="21"/>
      <c r="E468" s="21"/>
      <c r="F468" s="22"/>
      <c r="H468" s="21"/>
      <c r="I468" s="21"/>
      <c r="J468" s="21"/>
      <c r="N468" s="24" t="s">
        <v>492</v>
      </c>
      <c r="O468" s="24" t="str">
        <f ca="1">IFERROR(__xludf.DUMMYFUNCTION("""COMPUTED_VALUE"""),"http://www.joc.com/rssfeed/8979")</f>
        <v>http://www.joc.com/rssfeed/8979</v>
      </c>
      <c r="P468" s="24" t="str">
        <f ca="1">IFERROR(__xludf.DUMMYFUNCTION("""COMPUTED_VALUE"""),"http://www.joc.com/rssfeed/8979")</f>
        <v>http://www.joc.com/rssfeed/8979</v>
      </c>
    </row>
    <row r="469" spans="2:16" ht="12.75">
      <c r="B469" s="22"/>
      <c r="C469" s="21"/>
      <c r="D469" s="21"/>
      <c r="E469" s="21"/>
      <c r="F469" s="22"/>
      <c r="H469" s="21"/>
      <c r="I469" s="21"/>
      <c r="J469" s="21"/>
      <c r="N469" s="24" t="s">
        <v>494</v>
      </c>
      <c r="O469" s="24" t="str">
        <f ca="1">IFERROR(__xludf.DUMMYFUNCTION("""COMPUTED_VALUE"""),"http://www.joc.com/rssfeed/8914")</f>
        <v>http://www.joc.com/rssfeed/8914</v>
      </c>
      <c r="P469" s="24" t="str">
        <f ca="1">IFERROR(__xludf.DUMMYFUNCTION("""COMPUTED_VALUE"""),"http://www.joc.com/rssfeed/8914")</f>
        <v>http://www.joc.com/rssfeed/8914</v>
      </c>
    </row>
    <row r="470" spans="2:16" ht="12.75">
      <c r="B470" s="22"/>
      <c r="C470" s="21"/>
      <c r="D470" s="21"/>
      <c r="E470" s="21"/>
      <c r="F470" s="22"/>
      <c r="H470" s="21"/>
      <c r="I470" s="21"/>
      <c r="J470" s="21"/>
      <c r="N470" s="24" t="s">
        <v>498</v>
      </c>
      <c r="O470" s="24" t="str">
        <f ca="1">IFERROR(__xludf.DUMMYFUNCTION("""COMPUTED_VALUE"""),"http://www.joc.com/rssfeed/8901")</f>
        <v>http://www.joc.com/rssfeed/8901</v>
      </c>
      <c r="P470" s="24" t="str">
        <f ca="1">IFERROR(__xludf.DUMMYFUNCTION("""COMPUTED_VALUE"""),"http://www.joc.com/rssfeed/8901")</f>
        <v>http://www.joc.com/rssfeed/8901</v>
      </c>
    </row>
    <row r="471" spans="2:16" ht="12.75">
      <c r="B471" s="22"/>
      <c r="C471" s="21"/>
      <c r="D471" s="21"/>
      <c r="E471" s="21"/>
      <c r="F471" s="22"/>
      <c r="H471" s="21"/>
      <c r="I471" s="21"/>
      <c r="J471" s="21"/>
      <c r="N471" s="24" t="s">
        <v>504</v>
      </c>
      <c r="O471" s="24" t="str">
        <f ca="1">IFERROR(__xludf.DUMMYFUNCTION("""COMPUTED_VALUE"""),"http://www.joc.com/rssfeed/8925")</f>
        <v>http://www.joc.com/rssfeed/8925</v>
      </c>
      <c r="P471" s="24" t="str">
        <f ca="1">IFERROR(__xludf.DUMMYFUNCTION("""COMPUTED_VALUE"""),"http://www.joc.com/rssfeed/8925")</f>
        <v>http://www.joc.com/rssfeed/8925</v>
      </c>
    </row>
    <row r="472" spans="2:16" ht="12.75">
      <c r="B472" s="22"/>
      <c r="C472" s="21"/>
      <c r="D472" s="21"/>
      <c r="E472" s="21"/>
      <c r="F472" s="22"/>
      <c r="H472" s="21"/>
      <c r="I472" s="21"/>
      <c r="J472" s="21"/>
      <c r="N472" s="24" t="s">
        <v>505</v>
      </c>
      <c r="O472" s="24" t="str">
        <f ca="1">IFERROR(__xludf.DUMMYFUNCTION("""COMPUTED_VALUE"""),"http://www.joc.com/rssfeed/8890")</f>
        <v>http://www.joc.com/rssfeed/8890</v>
      </c>
      <c r="P472" s="24" t="str">
        <f ca="1">IFERROR(__xludf.DUMMYFUNCTION("""COMPUTED_VALUE"""),"http://www.joc.com/rssfeed/8890")</f>
        <v>http://www.joc.com/rssfeed/8890</v>
      </c>
    </row>
    <row r="473" spans="2:16" ht="12.75">
      <c r="B473" s="22"/>
      <c r="C473" s="21"/>
      <c r="D473" s="21"/>
      <c r="E473" s="21"/>
      <c r="F473" s="22"/>
      <c r="H473" s="21"/>
      <c r="I473" s="21"/>
      <c r="J473" s="21"/>
      <c r="N473" s="24" t="s">
        <v>506</v>
      </c>
      <c r="O473" s="24" t="str">
        <f ca="1">IFERROR(__xludf.DUMMYFUNCTION("""COMPUTED_VALUE"""),"http://www.joc.com/rssfeed/8981")</f>
        <v>http://www.joc.com/rssfeed/8981</v>
      </c>
      <c r="P473" s="24" t="str">
        <f ca="1">IFERROR(__xludf.DUMMYFUNCTION("""COMPUTED_VALUE"""),"http://www.joc.com/rssfeed/8981")</f>
        <v>http://www.joc.com/rssfeed/8981</v>
      </c>
    </row>
    <row r="474" spans="2:16" ht="12.75">
      <c r="B474" s="22"/>
      <c r="C474" s="21"/>
      <c r="D474" s="21"/>
      <c r="E474" s="21"/>
      <c r="F474" s="22"/>
      <c r="H474" s="21"/>
      <c r="I474" s="21"/>
      <c r="J474" s="21"/>
      <c r="N474" s="24" t="s">
        <v>507</v>
      </c>
      <c r="O474" s="24" t="str">
        <f ca="1">IFERROR(__xludf.DUMMYFUNCTION("""COMPUTED_VALUE"""),"http://www.joc.com/rssfeed/8992")</f>
        <v>http://www.joc.com/rssfeed/8992</v>
      </c>
      <c r="P474" s="24" t="str">
        <f ca="1">IFERROR(__xludf.DUMMYFUNCTION("""COMPUTED_VALUE"""),"http://www.joc.com/rssfeed/8992")</f>
        <v>http://www.joc.com/rssfeed/8992</v>
      </c>
    </row>
    <row r="475" spans="2:16" ht="12.75">
      <c r="B475" s="22"/>
      <c r="C475" s="21"/>
      <c r="D475" s="21"/>
      <c r="E475" s="21"/>
      <c r="F475" s="22"/>
      <c r="H475" s="21"/>
      <c r="I475" s="21"/>
      <c r="J475" s="21"/>
      <c r="N475" s="24" t="s">
        <v>508</v>
      </c>
      <c r="O475" s="24" t="str">
        <f ca="1">IFERROR(__xludf.DUMMYFUNCTION("""COMPUTED_VALUE"""),"http://www.joc.com/rssfeed/8903")</f>
        <v>http://www.joc.com/rssfeed/8903</v>
      </c>
      <c r="P475" s="24" t="str">
        <f ca="1">IFERROR(__xludf.DUMMYFUNCTION("""COMPUTED_VALUE"""),"http://www.joc.com/rssfeed/8903")</f>
        <v>http://www.joc.com/rssfeed/8903</v>
      </c>
    </row>
    <row r="476" spans="2:16" ht="12.75">
      <c r="B476" s="22"/>
      <c r="C476" s="21"/>
      <c r="D476" s="21"/>
      <c r="E476" s="21"/>
      <c r="F476" s="22"/>
      <c r="H476" s="21"/>
      <c r="I476" s="21"/>
      <c r="J476" s="21"/>
      <c r="N476" s="24" t="s">
        <v>511</v>
      </c>
      <c r="O476" s="24" t="str">
        <f ca="1">IFERROR(__xludf.DUMMYFUNCTION("""COMPUTED_VALUE"""),"http://www.joc.com/rssfeed/8926")</f>
        <v>http://www.joc.com/rssfeed/8926</v>
      </c>
      <c r="P476" s="24" t="str">
        <f ca="1">IFERROR(__xludf.DUMMYFUNCTION("""COMPUTED_VALUE"""),"http://www.joc.com/rssfeed/8926")</f>
        <v>http://www.joc.com/rssfeed/8926</v>
      </c>
    </row>
    <row r="477" spans="2:16" ht="12.75">
      <c r="B477" s="22"/>
      <c r="C477" s="21"/>
      <c r="D477" s="21"/>
      <c r="E477" s="21"/>
      <c r="F477" s="22"/>
      <c r="H477" s="21"/>
      <c r="I477" s="21"/>
      <c r="J477" s="21"/>
      <c r="N477" s="24" t="s">
        <v>513</v>
      </c>
      <c r="O477" s="24" t="str">
        <f ca="1">IFERROR(__xludf.DUMMYFUNCTION("""COMPUTED_VALUE"""),"http://www.joc.com/rssfeed/8888")</f>
        <v>http://www.joc.com/rssfeed/8888</v>
      </c>
      <c r="P477" s="24" t="str">
        <f ca="1">IFERROR(__xludf.DUMMYFUNCTION("""COMPUTED_VALUE"""),"http://www.joc.com/rssfeed/8888")</f>
        <v>http://www.joc.com/rssfeed/8888</v>
      </c>
    </row>
    <row r="478" spans="2:16" ht="12.75">
      <c r="B478" s="22"/>
      <c r="C478" s="21"/>
      <c r="D478" s="21"/>
      <c r="E478" s="21"/>
      <c r="F478" s="22"/>
      <c r="H478" s="21"/>
      <c r="I478" s="21"/>
      <c r="J478" s="21"/>
      <c r="N478" s="24" t="s">
        <v>522</v>
      </c>
      <c r="O478" s="24" t="str">
        <f ca="1">IFERROR(__xludf.DUMMYFUNCTION("""COMPUTED_VALUE"""),"http://www.joc.com/rssfeed/8982")</f>
        <v>http://www.joc.com/rssfeed/8982</v>
      </c>
      <c r="P478" s="24" t="str">
        <f ca="1">IFERROR(__xludf.DUMMYFUNCTION("""COMPUTED_VALUE"""),"http://www.joc.com/rssfeed/8982")</f>
        <v>http://www.joc.com/rssfeed/8982</v>
      </c>
    </row>
    <row r="479" spans="2:16" ht="12.75">
      <c r="B479" s="22"/>
      <c r="C479" s="21"/>
      <c r="D479" s="21"/>
      <c r="E479" s="21"/>
      <c r="F479" s="22"/>
      <c r="H479" s="21"/>
      <c r="I479" s="21"/>
      <c r="J479" s="21"/>
      <c r="N479" s="24" t="s">
        <v>529</v>
      </c>
      <c r="O479" s="24" t="str">
        <f ca="1">IFERROR(__xludf.DUMMYFUNCTION("""COMPUTED_VALUE"""),"http://www.joc.com/rssfeed/8916")</f>
        <v>http://www.joc.com/rssfeed/8916</v>
      </c>
      <c r="P479" s="24" t="str">
        <f ca="1">IFERROR(__xludf.DUMMYFUNCTION("""COMPUTED_VALUE"""),"http://www.joc.com/rssfeed/8916")</f>
        <v>http://www.joc.com/rssfeed/8916</v>
      </c>
    </row>
    <row r="480" spans="2:16" ht="12.75">
      <c r="B480" s="22"/>
      <c r="C480" s="21"/>
      <c r="D480" s="21"/>
      <c r="E480" s="21"/>
      <c r="F480" s="22"/>
      <c r="H480" s="21"/>
      <c r="I480" s="21"/>
      <c r="J480" s="21"/>
      <c r="N480" s="24" t="s">
        <v>533</v>
      </c>
      <c r="O480" s="24" t="str">
        <f ca="1">IFERROR(__xludf.DUMMYFUNCTION("""COMPUTED_VALUE"""),"http://www.joc.com/rssfeed/8906")</f>
        <v>http://www.joc.com/rssfeed/8906</v>
      </c>
      <c r="P480" s="24" t="str">
        <f ca="1">IFERROR(__xludf.DUMMYFUNCTION("""COMPUTED_VALUE"""),"http://www.joc.com/rssfeed/8906")</f>
        <v>http://www.joc.com/rssfeed/8906</v>
      </c>
    </row>
    <row r="481" spans="2:16" ht="12.75">
      <c r="B481" s="22"/>
      <c r="C481" s="21"/>
      <c r="D481" s="21"/>
      <c r="E481" s="21"/>
      <c r="F481" s="22"/>
      <c r="H481" s="21"/>
      <c r="I481" s="21"/>
      <c r="J481" s="21"/>
      <c r="N481" s="24" t="s">
        <v>536</v>
      </c>
      <c r="O481" s="24" t="str">
        <f ca="1">IFERROR(__xludf.DUMMYFUNCTION("""COMPUTED_VALUE"""),"http://www.joc.com/rssfeed/8929")</f>
        <v>http://www.joc.com/rssfeed/8929</v>
      </c>
      <c r="P481" s="24" t="str">
        <f ca="1">IFERROR(__xludf.DUMMYFUNCTION("""COMPUTED_VALUE"""),"http://www.joc.com/rssfeed/8929")</f>
        <v>http://www.joc.com/rssfeed/8929</v>
      </c>
    </row>
    <row r="482" spans="2:16" ht="12.75">
      <c r="B482" s="22"/>
      <c r="C482" s="21"/>
      <c r="D482" s="21"/>
      <c r="E482" s="21"/>
      <c r="F482" s="22"/>
      <c r="H482" s="21"/>
      <c r="I482" s="21"/>
      <c r="J482" s="21"/>
      <c r="N482" s="24" t="s">
        <v>540</v>
      </c>
      <c r="O482" s="24" t="str">
        <f ca="1">IFERROR(__xludf.DUMMYFUNCTION("""COMPUTED_VALUE"""),"http://www.joc.com/rssfeed/8887")</f>
        <v>http://www.joc.com/rssfeed/8887</v>
      </c>
      <c r="P482" s="24" t="str">
        <f ca="1">IFERROR(__xludf.DUMMYFUNCTION("""COMPUTED_VALUE"""),"http://www.joc.com/rssfeed/8887")</f>
        <v>http://www.joc.com/rssfeed/8887</v>
      </c>
    </row>
    <row r="483" spans="2:16" ht="12.75">
      <c r="B483" s="22"/>
      <c r="C483" s="21"/>
      <c r="D483" s="21"/>
      <c r="E483" s="21"/>
      <c r="F483" s="22"/>
      <c r="H483" s="21"/>
      <c r="I483" s="21"/>
      <c r="J483" s="21"/>
      <c r="N483" s="24" t="s">
        <v>542</v>
      </c>
      <c r="O483" s="24" t="str">
        <f ca="1">IFERROR(__xludf.DUMMYFUNCTION("""COMPUTED_VALUE"""),"http://www.joc.com/rssfeed/8984")</f>
        <v>http://www.joc.com/rssfeed/8984</v>
      </c>
      <c r="P483" s="24" t="str">
        <f ca="1">IFERROR(__xludf.DUMMYFUNCTION("""COMPUTED_VALUE"""),"http://www.joc.com/rssfeed/8984")</f>
        <v>http://www.joc.com/rssfeed/8984</v>
      </c>
    </row>
    <row r="484" spans="2:16" ht="12.75">
      <c r="B484" s="22"/>
      <c r="C484" s="21"/>
      <c r="D484" s="21"/>
      <c r="E484" s="21"/>
      <c r="F484" s="22"/>
      <c r="H484" s="21"/>
      <c r="I484" s="21"/>
      <c r="J484" s="21"/>
      <c r="N484" s="24" t="s">
        <v>546</v>
      </c>
      <c r="O484" s="24" t="str">
        <f ca="1">IFERROR(__xludf.DUMMYFUNCTION("""COMPUTED_VALUE"""),"http://www.joc.com/rssfeed/8991")</f>
        <v>http://www.joc.com/rssfeed/8991</v>
      </c>
      <c r="P484" s="24" t="str">
        <f ca="1">IFERROR(__xludf.DUMMYFUNCTION("""COMPUTED_VALUE"""),"http://www.joc.com/rssfeed/8991")</f>
        <v>http://www.joc.com/rssfeed/8991</v>
      </c>
    </row>
    <row r="485" spans="2:16" ht="12.75">
      <c r="B485" s="22"/>
      <c r="C485" s="21"/>
      <c r="D485" s="21"/>
      <c r="E485" s="21"/>
      <c r="F485" s="22"/>
      <c r="H485" s="21"/>
      <c r="I485" s="21"/>
      <c r="J485" s="21"/>
      <c r="N485" s="24" t="s">
        <v>550</v>
      </c>
      <c r="O485" s="24" t="str">
        <f ca="1">IFERROR(__xludf.DUMMYFUNCTION("""COMPUTED_VALUE"""),"http://www.joc.com/rssfeed/8908")</f>
        <v>http://www.joc.com/rssfeed/8908</v>
      </c>
      <c r="P485" s="24" t="str">
        <f ca="1">IFERROR(__xludf.DUMMYFUNCTION("""COMPUTED_VALUE"""),"http://www.joc.com/rssfeed/8908")</f>
        <v>http://www.joc.com/rssfeed/8908</v>
      </c>
    </row>
    <row r="486" spans="2:16" ht="12.75">
      <c r="B486" s="22"/>
      <c r="C486" s="21"/>
      <c r="D486" s="21"/>
      <c r="E486" s="21"/>
      <c r="F486" s="22"/>
      <c r="H486" s="21"/>
      <c r="I486" s="21"/>
      <c r="J486" s="21"/>
      <c r="N486" s="24" t="s">
        <v>553</v>
      </c>
      <c r="O486" s="24" t="str">
        <f ca="1">IFERROR(__xludf.DUMMYFUNCTION("""COMPUTED_VALUE"""),"http://www.joc.com/rssfeed/8915")</f>
        <v>http://www.joc.com/rssfeed/8915</v>
      </c>
      <c r="P486" s="24" t="str">
        <f ca="1">IFERROR(__xludf.DUMMYFUNCTION("""COMPUTED_VALUE"""),"http://www.joc.com/rssfeed/8915")</f>
        <v>http://www.joc.com/rssfeed/8915</v>
      </c>
    </row>
    <row r="487" spans="2:16" ht="12.75">
      <c r="B487" s="22"/>
      <c r="C487" s="21"/>
      <c r="D487" s="21"/>
      <c r="E487" s="21"/>
      <c r="F487" s="22"/>
      <c r="H487" s="21"/>
      <c r="I487" s="21"/>
      <c r="J487" s="21"/>
      <c r="N487" s="24" t="s">
        <v>556</v>
      </c>
      <c r="O487" s="24" t="str">
        <f ca="1">IFERROR(__xludf.DUMMYFUNCTION("""COMPUTED_VALUE"""),"http://www.joc.com/rssfeed/8931")</f>
        <v>http://www.joc.com/rssfeed/8931</v>
      </c>
      <c r="P487" s="24" t="str">
        <f ca="1">IFERROR(__xludf.DUMMYFUNCTION("""COMPUTED_VALUE"""),"http://www.joc.com/rssfeed/8931")</f>
        <v>http://www.joc.com/rssfeed/8931</v>
      </c>
    </row>
    <row r="488" spans="2:16" ht="12.75">
      <c r="B488" s="22"/>
      <c r="C488" s="21"/>
      <c r="D488" s="21"/>
      <c r="E488" s="21"/>
      <c r="F488" s="22"/>
      <c r="H488" s="21"/>
      <c r="I488" s="21"/>
      <c r="J488" s="21"/>
      <c r="N488" s="24" t="s">
        <v>559</v>
      </c>
      <c r="O488" s="24" t="str">
        <f ca="1">IFERROR(__xludf.DUMMYFUNCTION("""COMPUTED_VALUE"""),"http://www.joc.com/rssfeed/8895")</f>
        <v>http://www.joc.com/rssfeed/8895</v>
      </c>
      <c r="P488" s="24" t="str">
        <f ca="1">IFERROR(__xludf.DUMMYFUNCTION("""COMPUTED_VALUE"""),"http://www.joc.com/rssfeed/8895")</f>
        <v>http://www.joc.com/rssfeed/8895</v>
      </c>
    </row>
    <row r="489" spans="2:16" ht="12.75">
      <c r="B489" s="22"/>
      <c r="C489" s="21"/>
      <c r="D489" s="21"/>
      <c r="E489" s="21"/>
      <c r="F489" s="22"/>
      <c r="H489" s="21"/>
      <c r="I489" s="21"/>
      <c r="J489" s="21"/>
      <c r="N489" s="24" t="s">
        <v>563</v>
      </c>
      <c r="O489" s="24" t="str">
        <f ca="1">IFERROR(__xludf.DUMMYFUNCTION("""COMPUTED_VALUE"""),"http://feeds.washingtonpost.com/rss/politics")</f>
        <v>http://feeds.washingtonpost.com/rss/politics</v>
      </c>
      <c r="P489" s="24" t="str">
        <f ca="1">IFERROR(__xludf.DUMMYFUNCTION("""COMPUTED_VALUE"""),"http://feeds.washingtonpost.com/rss/politics")</f>
        <v>http://feeds.washingtonpost.com/rss/politics</v>
      </c>
    </row>
    <row r="490" spans="2:16" ht="12.75">
      <c r="B490" s="22"/>
      <c r="C490" s="21"/>
      <c r="D490" s="21"/>
      <c r="E490" s="21"/>
      <c r="F490" s="22"/>
      <c r="H490" s="21"/>
      <c r="I490" s="21"/>
      <c r="J490" s="21"/>
      <c r="N490" s="23" t="s">
        <v>1234</v>
      </c>
      <c r="O490" s="24" t="str">
        <f ca="1">IFERROR(__xludf.DUMMYFUNCTION("""COMPUTED_VALUE"""),"http://feeds.washingtonpost.com/rss/rss_powerpost")</f>
        <v>http://feeds.washingtonpost.com/rss/rss_powerpost</v>
      </c>
      <c r="P490" s="24" t="str">
        <f ca="1">IFERROR(__xludf.DUMMYFUNCTION("""COMPUTED_VALUE"""),"http://feeds.washingtonpost.com/rss/rss_powerpost")</f>
        <v>http://feeds.washingtonpost.com/rss/rss_powerpost</v>
      </c>
    </row>
    <row r="491" spans="2:16" ht="12.75">
      <c r="B491" s="22"/>
      <c r="C491" s="21"/>
      <c r="D491" s="21"/>
      <c r="E491" s="21"/>
      <c r="F491" s="22"/>
      <c r="H491" s="21"/>
      <c r="I491" s="21"/>
      <c r="J491" s="21"/>
      <c r="N491" s="23" t="s">
        <v>2019</v>
      </c>
      <c r="O491" s="24" t="str">
        <f ca="1">IFERROR(__xludf.DUMMYFUNCTION("""COMPUTED_VALUE"""),"http://feeds.washingtonpost.com/rss/rss_fact-checker")</f>
        <v>http://feeds.washingtonpost.com/rss/rss_fact-checker</v>
      </c>
      <c r="P491" s="24" t="str">
        <f ca="1">IFERROR(__xludf.DUMMYFUNCTION("""COMPUTED_VALUE"""),"http://feeds.washingtonpost.com/rss/rss_fact-checker")</f>
        <v>http://feeds.washingtonpost.com/rss/rss_fact-checker</v>
      </c>
    </row>
    <row r="492" spans="2:16" ht="12.75">
      <c r="B492" s="22"/>
      <c r="C492" s="21"/>
      <c r="D492" s="21"/>
      <c r="E492" s="21"/>
      <c r="F492" s="22"/>
      <c r="H492" s="21"/>
      <c r="I492" s="21"/>
      <c r="J492" s="21"/>
      <c r="N492" s="23" t="s">
        <v>2021</v>
      </c>
      <c r="O492" s="24" t="str">
        <f ca="1">IFERROR(__xludf.DUMMYFUNCTION("""COMPUTED_VALUE"""),"http://feeds.washingtonpost.com/rss/rss_the-fix")</f>
        <v>http://feeds.washingtonpost.com/rss/rss_the-fix</v>
      </c>
      <c r="P492" s="24" t="str">
        <f ca="1">IFERROR(__xludf.DUMMYFUNCTION("""COMPUTED_VALUE"""),"http://feeds.washingtonpost.com/rss/rss_the-fix")</f>
        <v>http://feeds.washingtonpost.com/rss/rss_the-fix</v>
      </c>
    </row>
    <row r="493" spans="2:16" ht="12.75">
      <c r="B493" s="22"/>
      <c r="C493" s="21"/>
      <c r="D493" s="21"/>
      <c r="E493" s="21"/>
      <c r="F493" s="22"/>
      <c r="H493" s="21"/>
      <c r="I493" s="21"/>
      <c r="J493" s="21"/>
      <c r="N493" s="23" t="s">
        <v>2023</v>
      </c>
      <c r="O493" s="24" t="str">
        <f ca="1">IFERROR(__xludf.DUMMYFUNCTION("""COMPUTED_VALUE"""),"http://feeds.washingtonpost.com/rss/rss_monkey-cage")</f>
        <v>http://feeds.washingtonpost.com/rss/rss_monkey-cage</v>
      </c>
      <c r="P493" s="24" t="str">
        <f ca="1">IFERROR(__xludf.DUMMYFUNCTION("""COMPUTED_VALUE"""),"http://feeds.washingtonpost.com/rss/rss_monkey-cage")</f>
        <v>http://feeds.washingtonpost.com/rss/rss_monkey-cage</v>
      </c>
    </row>
    <row r="494" spans="2:16" ht="12.75">
      <c r="B494" s="22"/>
      <c r="C494" s="21"/>
      <c r="D494" s="21"/>
      <c r="E494" s="21"/>
      <c r="F494" s="22"/>
      <c r="H494" s="21"/>
      <c r="I494" s="21"/>
      <c r="J494" s="21"/>
      <c r="N494" s="23" t="s">
        <v>2025</v>
      </c>
      <c r="O494" s="24" t="str">
        <f ca="1">IFERROR(__xludf.DUMMYFUNCTION("""COMPUTED_VALUE"""),"http://feeds.washingtonpost.com/rss/opinions")</f>
        <v>http://feeds.washingtonpost.com/rss/opinions</v>
      </c>
      <c r="P494" s="24" t="str">
        <f ca="1">IFERROR(__xludf.DUMMYFUNCTION("""COMPUTED_VALUE"""),"http://feeds.washingtonpost.com/rss/opinions")</f>
        <v>http://feeds.washingtonpost.com/rss/opinions</v>
      </c>
    </row>
    <row r="495" spans="2:16" ht="12.75">
      <c r="B495" s="22"/>
      <c r="C495" s="21"/>
      <c r="D495" s="21"/>
      <c r="E495" s="21"/>
      <c r="F495" s="22"/>
      <c r="H495" s="21"/>
      <c r="I495" s="21"/>
      <c r="J495" s="21"/>
      <c r="N495" s="23" t="s">
        <v>2027</v>
      </c>
      <c r="O495" s="24" t="str">
        <f ca="1">IFERROR(__xludf.DUMMYFUNCTION("""COMPUTED_VALUE"""),"http://feeds.washingtonpost.com/rss/rss_act-four")</f>
        <v>http://feeds.washingtonpost.com/rss/rss_act-four</v>
      </c>
      <c r="P495" s="24" t="str">
        <f ca="1">IFERROR(__xludf.DUMMYFUNCTION("""COMPUTED_VALUE"""),"http://feeds.washingtonpost.com/rss/rss_act-four")</f>
        <v>http://feeds.washingtonpost.com/rss/rss_act-four</v>
      </c>
    </row>
    <row r="496" spans="2:16" ht="12.75">
      <c r="B496" s="22"/>
      <c r="C496" s="21"/>
      <c r="D496" s="21"/>
      <c r="E496" s="21"/>
      <c r="F496" s="22"/>
      <c r="H496" s="21"/>
      <c r="I496" s="21"/>
      <c r="J496" s="21"/>
      <c r="N496" s="23" t="s">
        <v>2029</v>
      </c>
      <c r="O496" s="24" t="str">
        <f ca="1">IFERROR(__xludf.DUMMYFUNCTION("""COMPUTED_VALUE"""),"http://feeds.washingtonpost.com/rss/rss_all-opinions-are-local")</f>
        <v>http://feeds.washingtonpost.com/rss/rss_all-opinions-are-local</v>
      </c>
      <c r="P496" s="24" t="str">
        <f ca="1">IFERROR(__xludf.DUMMYFUNCTION("""COMPUTED_VALUE"""),"http://feeds.washingtonpost.com/rss/rss_all-opinions-are-local")</f>
        <v>http://feeds.washingtonpost.com/rss/rss_all-opinions-are-local</v>
      </c>
    </row>
    <row r="497" spans="2:16" ht="12.75">
      <c r="B497" s="22"/>
      <c r="C497" s="21"/>
      <c r="D497" s="21"/>
      <c r="E497" s="21"/>
      <c r="F497" s="22"/>
      <c r="H497" s="21"/>
      <c r="I497" s="21"/>
      <c r="J497" s="21"/>
      <c r="N497" s="23" t="s">
        <v>2031</v>
      </c>
      <c r="O497" s="24" t="str">
        <f ca="1">IFERROR(__xludf.DUMMYFUNCTION("""COMPUTED_VALUE"""),"http://feeds.washingtonpost.com/rss/rss_compost")</f>
        <v>http://feeds.washingtonpost.com/rss/rss_compost</v>
      </c>
      <c r="P497" s="24" t="str">
        <f ca="1">IFERROR(__xludf.DUMMYFUNCTION("""COMPUTED_VALUE"""),"http://feeds.washingtonpost.com/rss/rss_compost")</f>
        <v>http://feeds.washingtonpost.com/rss/rss_compost</v>
      </c>
    </row>
    <row r="498" spans="2:16" ht="12.75">
      <c r="B498" s="22"/>
      <c r="C498" s="21"/>
      <c r="D498" s="21"/>
      <c r="E498" s="21"/>
      <c r="F498" s="22"/>
      <c r="H498" s="21"/>
      <c r="I498" s="21"/>
      <c r="J498" s="21"/>
      <c r="N498" s="23" t="s">
        <v>2033</v>
      </c>
      <c r="O498" s="24" t="str">
        <f ca="1">IFERROR(__xludf.DUMMYFUNCTION("""COMPUTED_VALUE"""),"http://feeds.washingtonpost.com/rss/rss_book-party")</f>
        <v>http://feeds.washingtonpost.com/rss/rss_book-party</v>
      </c>
      <c r="P498" s="24" t="str">
        <f ca="1">IFERROR(__xludf.DUMMYFUNCTION("""COMPUTED_VALUE"""),"http://feeds.washingtonpost.com/rss/rss_book-party")</f>
        <v>http://feeds.washingtonpost.com/rss/rss_book-party</v>
      </c>
    </row>
    <row r="499" spans="2:16" ht="12.75">
      <c r="B499" s="22"/>
      <c r="C499" s="21"/>
      <c r="D499" s="21"/>
      <c r="E499" s="21"/>
      <c r="F499" s="22"/>
      <c r="H499" s="21"/>
      <c r="I499" s="21"/>
      <c r="J499" s="21"/>
      <c r="N499" s="23" t="s">
        <v>2035</v>
      </c>
      <c r="O499" s="24" t="str">
        <f ca="1">IFERROR(__xludf.DUMMYFUNCTION("""COMPUTED_VALUE"""),"http://feeds.washingtonpost.com/rss/rss_erik-wemple")</f>
        <v>http://feeds.washingtonpost.com/rss/rss_erik-wemple</v>
      </c>
      <c r="P499" s="24" t="str">
        <f ca="1">IFERROR(__xludf.DUMMYFUNCTION("""COMPUTED_VALUE"""),"http://feeds.washingtonpost.com/rss/rss_erik-wemple")</f>
        <v>http://feeds.washingtonpost.com/rss/rss_erik-wemple</v>
      </c>
    </row>
    <row r="500" spans="2:16" ht="12.75">
      <c r="B500" s="22"/>
      <c r="C500" s="21"/>
      <c r="D500" s="21"/>
      <c r="E500" s="21"/>
      <c r="F500" s="22"/>
      <c r="H500" s="21"/>
      <c r="I500" s="21"/>
      <c r="J500" s="21"/>
      <c r="N500" s="23" t="s">
        <v>2038</v>
      </c>
      <c r="O500" s="24" t="str">
        <f ca="1">IFERROR(__xludf.DUMMYFUNCTION("""COMPUTED_VALUE"""),"http://feeds.washingtonpost.com/rss/rss_plum-line")</f>
        <v>http://feeds.washingtonpost.com/rss/rss_plum-line</v>
      </c>
      <c r="P500" s="24" t="str">
        <f ca="1">IFERROR(__xludf.DUMMYFUNCTION("""COMPUTED_VALUE"""),"http://feeds.washingtonpost.com/rss/rss_plum-line")</f>
        <v>http://feeds.washingtonpost.com/rss/rss_plum-line</v>
      </c>
    </row>
    <row r="501" spans="2:16" ht="12.75">
      <c r="B501" s="22"/>
      <c r="C501" s="21"/>
      <c r="D501" s="21"/>
      <c r="E501" s="21"/>
      <c r="F501" s="22"/>
      <c r="H501" s="21"/>
      <c r="I501" s="21"/>
      <c r="J501" s="21"/>
      <c r="N501" s="23" t="s">
        <v>2039</v>
      </c>
      <c r="O501" s="24" t="str">
        <f ca="1">IFERROR(__xludf.DUMMYFUNCTION("""COMPUTED_VALUE"""),"http://feeds.washingtonpost.com/rss/rss_post-partisan")</f>
        <v>http://feeds.washingtonpost.com/rss/rss_post-partisan</v>
      </c>
      <c r="P501" s="24" t="str">
        <f ca="1">IFERROR(__xludf.DUMMYFUNCTION("""COMPUTED_VALUE"""),"http://feeds.washingtonpost.com/rss/rss_post-partisan")</f>
        <v>http://feeds.washingtonpost.com/rss/rss_post-partisan</v>
      </c>
    </row>
    <row r="502" spans="2:16" ht="12.75">
      <c r="B502" s="22"/>
      <c r="C502" s="21"/>
      <c r="D502" s="21"/>
      <c r="E502" s="21"/>
      <c r="F502" s="22"/>
      <c r="H502" s="21"/>
      <c r="I502" s="21"/>
      <c r="J502" s="21"/>
      <c r="N502" s="23" t="s">
        <v>2041</v>
      </c>
      <c r="O502" s="24" t="str">
        <f ca="1">IFERROR(__xludf.DUMMYFUNCTION("""COMPUTED_VALUE"""),"http://feeds.washingtonpost.com/rss/rss_post-everything")</f>
        <v>http://feeds.washingtonpost.com/rss/rss_post-everything</v>
      </c>
      <c r="P502" s="24" t="str">
        <f ca="1">IFERROR(__xludf.DUMMYFUNCTION("""COMPUTED_VALUE"""),"http://feeds.washingtonpost.com/rss/rss_post-everything")</f>
        <v>http://feeds.washingtonpost.com/rss/rss_post-everything</v>
      </c>
    </row>
    <row r="503" spans="2:16" ht="12.75">
      <c r="B503" s="22"/>
      <c r="C503" s="21"/>
      <c r="D503" s="21"/>
      <c r="E503" s="21"/>
      <c r="F503" s="22"/>
      <c r="H503" s="21"/>
      <c r="I503" s="21"/>
      <c r="J503" s="21"/>
      <c r="N503" s="23" t="s">
        <v>2043</v>
      </c>
      <c r="O503" s="24" t="str">
        <f ca="1">IFERROR(__xludf.DUMMYFUNCTION("""COMPUTED_VALUE"""),"http://feeds.washingtonpost.com/rss/rss_rampage")</f>
        <v>http://feeds.washingtonpost.com/rss/rss_rampage</v>
      </c>
      <c r="P503" s="24" t="str">
        <f ca="1">IFERROR(__xludf.DUMMYFUNCTION("""COMPUTED_VALUE"""),"http://feeds.washingtonpost.com/rss/rss_rampage")</f>
        <v>http://feeds.washingtonpost.com/rss/rss_rampage</v>
      </c>
    </row>
    <row r="504" spans="2:16" ht="12.75">
      <c r="B504" s="22"/>
      <c r="C504" s="21"/>
      <c r="D504" s="21"/>
      <c r="E504" s="21"/>
      <c r="F504" s="22"/>
      <c r="H504" s="21"/>
      <c r="I504" s="21"/>
      <c r="J504" s="21"/>
      <c r="N504" s="23" t="s">
        <v>2045</v>
      </c>
      <c r="O504" s="24" t="str">
        <f ca="1">IFERROR(__xludf.DUMMYFUNCTION("""COMPUTED_VALUE"""),"http://feeds.washingtonpost.com/rss/rss_right-turn")</f>
        <v>http://feeds.washingtonpost.com/rss/rss_right-turn</v>
      </c>
      <c r="P504" s="24" t="str">
        <f ca="1">IFERROR(__xludf.DUMMYFUNCTION("""COMPUTED_VALUE"""),"http://feeds.washingtonpost.com/rss/rss_right-turn")</f>
        <v>http://feeds.washingtonpost.com/rss/rss_right-turn</v>
      </c>
    </row>
    <row r="505" spans="2:16" ht="12.75">
      <c r="B505" s="22"/>
      <c r="C505" s="21"/>
      <c r="D505" s="21"/>
      <c r="E505" s="21"/>
      <c r="F505" s="22"/>
      <c r="H505" s="21"/>
      <c r="I505" s="21"/>
      <c r="J505" s="21"/>
      <c r="N505" s="23" t="s">
        <v>2048</v>
      </c>
      <c r="O505" s="24" t="str">
        <f ca="1">IFERROR(__xludf.DUMMYFUNCTION("""COMPUTED_VALUE"""),"http://feeds.washingtonpost.com/rss/rss_tom-toles")</f>
        <v>http://feeds.washingtonpost.com/rss/rss_tom-toles</v>
      </c>
      <c r="P505" s="24" t="str">
        <f ca="1">IFERROR(__xludf.DUMMYFUNCTION("""COMPUTED_VALUE"""),"http://feeds.washingtonpost.com/rss/rss_tom-toles")</f>
        <v>http://feeds.washingtonpost.com/rss/rss_tom-toles</v>
      </c>
    </row>
    <row r="506" spans="2:16" ht="12.75">
      <c r="B506" s="22"/>
      <c r="C506" s="21"/>
      <c r="D506" s="21"/>
      <c r="E506" s="21"/>
      <c r="F506" s="22"/>
      <c r="H506" s="21"/>
      <c r="I506" s="21"/>
      <c r="J506" s="21"/>
      <c r="N506" s="23" t="s">
        <v>2049</v>
      </c>
      <c r="O506" s="24" t="str">
        <f ca="1">IFERROR(__xludf.DUMMYFUNCTION("""COMPUTED_VALUE"""),"http://feeds.washingtonpost.com/rss/rss_the-watch")</f>
        <v>http://feeds.washingtonpost.com/rss/rss_the-watch</v>
      </c>
      <c r="P506" s="24" t="str">
        <f ca="1">IFERROR(__xludf.DUMMYFUNCTION("""COMPUTED_VALUE"""),"http://feeds.washingtonpost.com/rss/rss_the-watch")</f>
        <v>http://feeds.washingtonpost.com/rss/rss_the-watch</v>
      </c>
    </row>
    <row r="507" spans="2:16" ht="12.75">
      <c r="B507" s="22"/>
      <c r="C507" s="21"/>
      <c r="D507" s="21"/>
      <c r="E507" s="21"/>
      <c r="F507" s="22"/>
      <c r="H507" s="21"/>
      <c r="I507" s="21"/>
      <c r="J507" s="21"/>
      <c r="N507" s="23" t="s">
        <v>2051</v>
      </c>
      <c r="O507" s="24" t="str">
        <f ca="1">IFERROR(__xludf.DUMMYFUNCTION("""COMPUTED_VALUE"""),"http://feeds.washingtonpost.com/rss/local")</f>
        <v>http://feeds.washingtonpost.com/rss/local</v>
      </c>
      <c r="P507" s="24" t="str">
        <f ca="1">IFERROR(__xludf.DUMMYFUNCTION("""COMPUTED_VALUE"""),"http://feeds.washingtonpost.com/rss/local")</f>
        <v>http://feeds.washingtonpost.com/rss/local</v>
      </c>
    </row>
    <row r="508" spans="2:16" ht="12.75">
      <c r="B508" s="22"/>
      <c r="C508" s="21"/>
      <c r="D508" s="21"/>
      <c r="E508" s="21"/>
      <c r="F508" s="22"/>
      <c r="H508" s="21"/>
      <c r="I508" s="21"/>
      <c r="J508" s="21"/>
      <c r="N508" s="23" t="s">
        <v>2053</v>
      </c>
      <c r="O508" s="24" t="str">
        <f ca="1">IFERROR(__xludf.DUMMYFUNCTION("""COMPUTED_VALUE"""),"http://feeds.washingtonpost.com/rss/rss_acts-of-faith")</f>
        <v>http://feeds.washingtonpost.com/rss/rss_acts-of-faith</v>
      </c>
      <c r="P508" s="24" t="str">
        <f ca="1">IFERROR(__xludf.DUMMYFUNCTION("""COMPUTED_VALUE"""),"http://feeds.washingtonpost.com/rss/rss_acts-of-faith")</f>
        <v>http://feeds.washingtonpost.com/rss/rss_acts-of-faith</v>
      </c>
    </row>
    <row r="509" spans="2:16" ht="12.75">
      <c r="B509" s="22"/>
      <c r="C509" s="21"/>
      <c r="D509" s="21"/>
      <c r="E509" s="21"/>
      <c r="F509" s="22"/>
      <c r="H509" s="21"/>
      <c r="I509" s="21"/>
      <c r="J509" s="21"/>
      <c r="N509" s="23" t="s">
        <v>2055</v>
      </c>
      <c r="O509" s="24" t="str">
        <f ca="1">IFERROR(__xludf.DUMMYFUNCTION("""COMPUTED_VALUE"""),"http://feeds.washingtonpost.com/rss/rss_capital-weather-gang")</f>
        <v>http://feeds.washingtonpost.com/rss/rss_capital-weather-gang</v>
      </c>
      <c r="P509" s="24" t="str">
        <f ca="1">IFERROR(__xludf.DUMMYFUNCTION("""COMPUTED_VALUE"""),"http://feeds.washingtonpost.com/rss/rss_capital-weather-gang")</f>
        <v>http://feeds.washingtonpost.com/rss/rss_capital-weather-gang</v>
      </c>
    </row>
    <row r="510" spans="2:16" ht="12.75">
      <c r="B510" s="22"/>
      <c r="C510" s="21"/>
      <c r="D510" s="21"/>
      <c r="E510" s="21"/>
      <c r="F510" s="22"/>
      <c r="H510" s="21"/>
      <c r="I510" s="21"/>
      <c r="J510" s="21"/>
      <c r="N510" s="23" t="s">
        <v>2057</v>
      </c>
      <c r="O510" s="24" t="str">
        <f ca="1">IFERROR(__xludf.DUMMYFUNCTION("""COMPUTED_VALUE"""),"http://feeds.washingtonpost.com/rss/rss_grade-point")</f>
        <v>http://feeds.washingtonpost.com/rss/rss_grade-point</v>
      </c>
      <c r="P510" s="24" t="str">
        <f ca="1">IFERROR(__xludf.DUMMYFUNCTION("""COMPUTED_VALUE"""),"http://feeds.washingtonpost.com/rss/rss_grade-point")</f>
        <v>http://feeds.washingtonpost.com/rss/rss_grade-point</v>
      </c>
    </row>
    <row r="511" spans="2:16" ht="14.25">
      <c r="B511" s="42"/>
      <c r="C511" s="21"/>
      <c r="D511" s="22"/>
      <c r="E511" s="22"/>
      <c r="F511" s="22"/>
      <c r="H511" s="21"/>
      <c r="I511" s="21"/>
      <c r="J511" s="22"/>
      <c r="N511" s="23" t="s">
        <v>2059</v>
      </c>
      <c r="O511" s="24" t="str">
        <f ca="1">IFERROR(__xludf.DUMMYFUNCTION("""COMPUTED_VALUE"""),"http://feeds.washingtonpost.com/rss/rss_express")</f>
        <v>http://feeds.washingtonpost.com/rss/rss_express</v>
      </c>
      <c r="P511" s="24" t="str">
        <f ca="1">IFERROR(__xludf.DUMMYFUNCTION("""COMPUTED_VALUE"""),"http://feeds.washingtonpost.com/rss/rss_express")</f>
        <v>http://feeds.washingtonpost.com/rss/rss_express</v>
      </c>
    </row>
    <row r="512" spans="2:16" ht="14.25">
      <c r="B512" s="42"/>
      <c r="C512" s="21"/>
      <c r="D512" s="22"/>
      <c r="E512" s="22"/>
      <c r="F512" s="22"/>
      <c r="H512" s="21"/>
      <c r="I512" s="21"/>
      <c r="J512" s="22"/>
      <c r="N512" s="23" t="s">
        <v>2061</v>
      </c>
      <c r="O512" s="24" t="str">
        <f ca="1">IFERROR(__xludf.DUMMYFUNCTION("""COMPUTED_VALUE"""),"http://feeds.washingtonpost.com/rss/national/inspired-life")</f>
        <v>http://feeds.washingtonpost.com/rss/national/inspired-life</v>
      </c>
      <c r="P512" s="24" t="str">
        <f ca="1">IFERROR(__xludf.DUMMYFUNCTION("""COMPUTED_VALUE"""),"http://feeds.washingtonpost.com/rss/national/inspired-life")</f>
        <v>http://feeds.washingtonpost.com/rss/national/inspired-life</v>
      </c>
    </row>
    <row r="513" spans="2:16" ht="14.25">
      <c r="B513" s="42"/>
      <c r="C513" s="21"/>
      <c r="D513" s="22"/>
      <c r="E513" s="22"/>
      <c r="F513" s="22"/>
      <c r="H513" s="21"/>
      <c r="I513" s="21"/>
      <c r="J513" s="22"/>
      <c r="N513" s="23" t="s">
        <v>2063</v>
      </c>
      <c r="O513" s="24" t="str">
        <f ca="1">IFERROR(__xludf.DUMMYFUNCTION("""COMPUTED_VALUE"""),"http://feeds.washingtonpost.com/rss/sports")</f>
        <v>http://feeds.washingtonpost.com/rss/sports</v>
      </c>
      <c r="P513" s="24" t="str">
        <f ca="1">IFERROR(__xludf.DUMMYFUNCTION("""COMPUTED_VALUE"""),"http://feeds.washingtonpost.com/rss/sports")</f>
        <v>http://feeds.washingtonpost.com/rss/sports</v>
      </c>
    </row>
    <row r="514" spans="2:16" ht="14.25">
      <c r="B514" s="42"/>
      <c r="C514" s="21"/>
      <c r="D514" s="22"/>
      <c r="E514" s="22"/>
      <c r="F514" s="22"/>
      <c r="H514" s="21"/>
      <c r="I514" s="21"/>
      <c r="J514" s="22"/>
      <c r="N514" s="23" t="s">
        <v>2066</v>
      </c>
      <c r="O514" s="24" t="str">
        <f ca="1">IFERROR(__xludf.DUMMYFUNCTION("""COMPUTED_VALUE"""),"http://feeds.washingtonpost.com/rss/sports/blogs-columns")</f>
        <v>http://feeds.washingtonpost.com/rss/sports/blogs-columns</v>
      </c>
      <c r="P514" s="24" t="str">
        <f ca="1">IFERROR(__xludf.DUMMYFUNCTION("""COMPUTED_VALUE"""),"http://feeds.washingtonpost.com/rss/sports/blogs-columns")</f>
        <v>http://feeds.washingtonpost.com/rss/sports/blogs-columns</v>
      </c>
    </row>
    <row r="515" spans="2:16" ht="14.25">
      <c r="B515" s="42"/>
      <c r="C515" s="21"/>
      <c r="D515" s="22"/>
      <c r="E515" s="22"/>
      <c r="F515" s="22"/>
      <c r="H515" s="21"/>
      <c r="I515" s="21"/>
      <c r="J515" s="22"/>
      <c r="N515" s="23" t="s">
        <v>2067</v>
      </c>
      <c r="O515" s="24" t="str">
        <f ca="1">IFERROR(__xludf.DUMMYFUNCTION("""COMPUTED_VALUE"""),"http://feeds.washingtonpost.com/rss/rss_recruiting-insider")</f>
        <v>http://feeds.washingtonpost.com/rss/rss_recruiting-insider</v>
      </c>
      <c r="P515" s="24" t="str">
        <f ca="1">IFERROR(__xludf.DUMMYFUNCTION("""COMPUTED_VALUE"""),"http://feeds.washingtonpost.com/rss/rss_recruiting-insider")</f>
        <v>http://feeds.washingtonpost.com/rss/rss_recruiting-insider</v>
      </c>
    </row>
    <row r="516" spans="2:16" ht="14.25">
      <c r="B516" s="43"/>
      <c r="C516" s="21"/>
      <c r="D516" s="22"/>
      <c r="E516" s="22"/>
      <c r="F516" s="22"/>
      <c r="H516" s="21"/>
      <c r="I516" s="21"/>
      <c r="J516" s="22"/>
      <c r="N516" s="23" t="s">
        <v>2069</v>
      </c>
      <c r="O516" s="24" t="str">
        <f ca="1">IFERROR(__xludf.DUMMYFUNCTION("""COMPUTED_VALUE"""),"http://feeds.washingtonpost.com/rss/rss_dc-sports-bog")</f>
        <v>http://feeds.washingtonpost.com/rss/rss_dc-sports-bog</v>
      </c>
      <c r="P516" s="24" t="str">
        <f ca="1">IFERROR(__xludf.DUMMYFUNCTION("""COMPUTED_VALUE"""),"http://feeds.washingtonpost.com/rss/rss_dc-sports-bog")</f>
        <v>http://feeds.washingtonpost.com/rss/rss_dc-sports-bog</v>
      </c>
    </row>
    <row r="517" spans="2:16" ht="14.25">
      <c r="B517" s="43"/>
      <c r="C517" s="21"/>
      <c r="D517" s="21"/>
      <c r="E517" s="22"/>
      <c r="F517" s="22"/>
      <c r="H517" s="21"/>
      <c r="I517" s="21"/>
      <c r="J517" s="22"/>
      <c r="N517" s="23" t="s">
        <v>2071</v>
      </c>
      <c r="O517" s="24" t="str">
        <f ca="1">IFERROR(__xludf.DUMMYFUNCTION("""COMPUTED_VALUE"""),"http://feeds.washingtonpost.com/rss/rss_football-insider")</f>
        <v>http://feeds.washingtonpost.com/rss/rss_football-insider</v>
      </c>
      <c r="P517" s="24" t="str">
        <f ca="1">IFERROR(__xludf.DUMMYFUNCTION("""COMPUTED_VALUE"""),"http://feeds.washingtonpost.com/rss/rss_football-insider")</f>
        <v>http://feeds.washingtonpost.com/rss/rss_football-insider</v>
      </c>
    </row>
    <row r="518" spans="2:16" ht="14.25">
      <c r="B518" s="43"/>
      <c r="C518" s="21"/>
      <c r="D518" s="21"/>
      <c r="E518" s="22"/>
      <c r="F518" s="22"/>
      <c r="H518" s="21"/>
      <c r="I518" s="21"/>
      <c r="J518" s="22"/>
      <c r="N518" s="23" t="s">
        <v>2073</v>
      </c>
      <c r="O518" s="24" t="str">
        <f ca="1">IFERROR(__xludf.DUMMYFUNCTION("""COMPUTED_VALUE"""),"http://feeds.washingtonpost.com/rss/rss_terrapins-insider")</f>
        <v>http://feeds.washingtonpost.com/rss/rss_terrapins-insider</v>
      </c>
      <c r="P518" s="24" t="str">
        <f ca="1">IFERROR(__xludf.DUMMYFUNCTION("""COMPUTED_VALUE"""),"http://feeds.washingtonpost.com/rss/rss_terrapins-insider")</f>
        <v>http://feeds.washingtonpost.com/rss/rss_terrapins-insider</v>
      </c>
    </row>
    <row r="519" spans="2:16" ht="14.25">
      <c r="B519" s="43"/>
      <c r="C519" s="21"/>
      <c r="D519" s="21"/>
      <c r="E519" s="22"/>
      <c r="F519" s="22"/>
      <c r="H519" s="21"/>
      <c r="I519" s="21"/>
      <c r="J519" s="22"/>
      <c r="N519" s="23" t="s">
        <v>2076</v>
      </c>
      <c r="O519" s="24" t="str">
        <f ca="1">IFERROR(__xludf.DUMMYFUNCTION("""COMPUTED_VALUE"""),"http://feeds.washingtonpost.com/rss/rss_soccer-insider")</f>
        <v>http://feeds.washingtonpost.com/rss/rss_soccer-insider</v>
      </c>
      <c r="P519" s="24" t="str">
        <f ca="1">IFERROR(__xludf.DUMMYFUNCTION("""COMPUTED_VALUE"""),"http://feeds.washingtonpost.com/rss/rss_soccer-insider")</f>
        <v>http://feeds.washingtonpost.com/rss/rss_soccer-insider</v>
      </c>
    </row>
    <row r="520" spans="2:16" ht="14.25">
      <c r="B520" s="43"/>
      <c r="C520" s="21"/>
      <c r="D520" s="21"/>
      <c r="E520" s="22"/>
      <c r="F520" s="22"/>
      <c r="H520" s="21"/>
      <c r="I520" s="21"/>
      <c r="J520" s="22"/>
      <c r="N520" s="23" t="s">
        <v>2078</v>
      </c>
      <c r="O520" s="24" t="str">
        <f ca="1">IFERROR(__xludf.DUMMYFUNCTION("""COMPUTED_VALUE"""),"http://feeds.washingtonpost.com/rss/rss_capitals-insider")</f>
        <v>http://feeds.washingtonpost.com/rss/rss_capitals-insider</v>
      </c>
      <c r="P520" s="24" t="str">
        <f ca="1">IFERROR(__xludf.DUMMYFUNCTION("""COMPUTED_VALUE"""),"http://feeds.washingtonpost.com/rss/rss_capitals-insider")</f>
        <v>http://feeds.washingtonpost.com/rss/rss_capitals-insider</v>
      </c>
    </row>
    <row r="521" spans="2:16" ht="12.75">
      <c r="B521" s="21"/>
      <c r="C521" s="21"/>
      <c r="D521" s="21"/>
      <c r="E521" s="22"/>
      <c r="F521" s="22"/>
      <c r="H521" s="21"/>
      <c r="I521" s="21"/>
      <c r="J521" s="22"/>
      <c r="N521" s="23" t="s">
        <v>2080</v>
      </c>
      <c r="O521" s="24" t="str">
        <f ca="1">IFERROR(__xludf.DUMMYFUNCTION("""COMPUTED_VALUE"""),"http://feeds.washingtonpost.com/rss/rss_nationals-journal")</f>
        <v>http://feeds.washingtonpost.com/rss/rss_nationals-journal</v>
      </c>
      <c r="P521" s="24" t="str">
        <f ca="1">IFERROR(__xludf.DUMMYFUNCTION("""COMPUTED_VALUE"""),"http://feeds.washingtonpost.com/rss/rss_nationals-journal")</f>
        <v>http://feeds.washingtonpost.com/rss/rss_nationals-journal</v>
      </c>
    </row>
    <row r="522" spans="2:16" ht="12.75">
      <c r="B522" s="21"/>
      <c r="C522" s="21"/>
      <c r="D522" s="21"/>
      <c r="E522" s="22"/>
      <c r="F522" s="22"/>
      <c r="H522" s="21"/>
      <c r="I522" s="21"/>
      <c r="J522" s="22"/>
      <c r="N522" s="23" t="s">
        <v>2082</v>
      </c>
      <c r="O522" s="24" t="str">
        <f ca="1">IFERROR(__xludf.DUMMYFUNCTION("""COMPUTED_VALUE"""),"http://feeds.washingtonpost.com/rss/rss_wizards-insider")</f>
        <v>http://feeds.washingtonpost.com/rss/rss_wizards-insider</v>
      </c>
      <c r="P522" s="24" t="str">
        <f ca="1">IFERROR(__xludf.DUMMYFUNCTION("""COMPUTED_VALUE"""),"http://feeds.washingtonpost.com/rss/rss_wizards-insider")</f>
        <v>http://feeds.washingtonpost.com/rss/rss_wizards-insider</v>
      </c>
    </row>
    <row r="523" spans="2:16" ht="12.75">
      <c r="B523" s="21"/>
      <c r="C523" s="21"/>
      <c r="D523" s="21"/>
      <c r="E523" s="22"/>
      <c r="F523" s="22"/>
      <c r="H523" s="21"/>
      <c r="I523" s="21"/>
      <c r="J523" s="22"/>
      <c r="N523" s="23" t="s">
        <v>2084</v>
      </c>
      <c r="O523" s="24" t="str">
        <f ca="1">IFERROR(__xludf.DUMMYFUNCTION("""COMPUTED_VALUE"""),"http://feeds.washingtonpost.com/rss/national")</f>
        <v>http://feeds.washingtonpost.com/rss/national</v>
      </c>
      <c r="P523" s="24" t="str">
        <f ca="1">IFERROR(__xludf.DUMMYFUNCTION("""COMPUTED_VALUE"""),"http://feeds.washingtonpost.com/rss/national")</f>
        <v>http://feeds.washingtonpost.com/rss/national</v>
      </c>
    </row>
    <row r="524" spans="2:16" ht="12.75">
      <c r="B524" s="21"/>
      <c r="C524" s="21"/>
      <c r="D524" s="21"/>
      <c r="E524" s="22"/>
      <c r="F524" s="22"/>
      <c r="H524" s="21"/>
      <c r="I524" s="21"/>
      <c r="J524" s="22"/>
      <c r="N524" s="23" t="s">
        <v>2086</v>
      </c>
      <c r="O524" s="24" t="str">
        <f ca="1">IFERROR(__xludf.DUMMYFUNCTION("""COMPUTED_VALUE"""),"http://feeds.washingtonpost.com/rss/rss_checkpoint")</f>
        <v>http://feeds.washingtonpost.com/rss/rss_checkpoint</v>
      </c>
      <c r="P524" s="24" t="str">
        <f ca="1">IFERROR(__xludf.DUMMYFUNCTION("""COMPUTED_VALUE"""),"http://feeds.washingtonpost.com/rss/rss_checkpoint")</f>
        <v>http://feeds.washingtonpost.com/rss/rss_checkpoint</v>
      </c>
    </row>
    <row r="525" spans="2:16" ht="12.75">
      <c r="B525" s="21"/>
      <c r="C525" s="21"/>
      <c r="D525" s="21"/>
      <c r="E525" s="22"/>
      <c r="F525" s="22"/>
      <c r="H525" s="21"/>
      <c r="I525" s="21"/>
      <c r="J525" s="22"/>
      <c r="N525" s="23" t="s">
        <v>2088</v>
      </c>
      <c r="O525" s="24" t="str">
        <f ca="1">IFERROR(__xludf.DUMMYFUNCTION("""COMPUTED_VALUE"""),"http://feeds.washingtonpost.com/rss/rss_innovations")</f>
        <v>http://feeds.washingtonpost.com/rss/rss_innovations</v>
      </c>
      <c r="P525" s="24" t="str">
        <f ca="1">IFERROR(__xludf.DUMMYFUNCTION("""COMPUTED_VALUE"""),"http://feeds.washingtonpost.com/rss/rss_innovations")</f>
        <v>http://feeds.washingtonpost.com/rss/rss_innovations</v>
      </c>
    </row>
    <row r="526" spans="2:16" ht="12.75">
      <c r="B526" s="21"/>
      <c r="C526" s="21"/>
      <c r="D526" s="21"/>
      <c r="E526" s="22"/>
      <c r="F526" s="22"/>
      <c r="H526" s="21"/>
      <c r="I526" s="21"/>
      <c r="J526" s="22"/>
      <c r="N526" s="23" t="s">
        <v>2089</v>
      </c>
      <c r="O526" s="24" t="str">
        <f ca="1">IFERROR(__xludf.DUMMYFUNCTION("""COMPUTED_VALUE"""),"http://feeds.washingtonpost.com/rss/rss_morning-mix")</f>
        <v>http://feeds.washingtonpost.com/rss/rss_morning-mix</v>
      </c>
      <c r="P526" s="24" t="str">
        <f ca="1">IFERROR(__xludf.DUMMYFUNCTION("""COMPUTED_VALUE"""),"http://feeds.washingtonpost.com/rss/rss_morning-mix")</f>
        <v>http://feeds.washingtonpost.com/rss/rss_morning-mix</v>
      </c>
    </row>
    <row r="527" spans="2:16" ht="12.75">
      <c r="B527" s="21"/>
      <c r="C527" s="21"/>
      <c r="D527" s="21"/>
      <c r="E527" s="22"/>
      <c r="F527" s="22"/>
      <c r="H527" s="21"/>
      <c r="I527" s="21"/>
      <c r="J527" s="22"/>
      <c r="N527" s="23" t="s">
        <v>2091</v>
      </c>
      <c r="O527" s="24" t="str">
        <f ca="1">IFERROR(__xludf.DUMMYFUNCTION("""COMPUTED_VALUE"""),"http://feeds.washingtonpost.com/rss/world")</f>
        <v>http://feeds.washingtonpost.com/rss/world</v>
      </c>
      <c r="P527" s="24" t="str">
        <f ca="1">IFERROR(__xludf.DUMMYFUNCTION("""COMPUTED_VALUE"""),"http://feeds.washingtonpost.com/rss/world")</f>
        <v>http://feeds.washingtonpost.com/rss/world</v>
      </c>
    </row>
    <row r="528" spans="2:16" ht="12.75">
      <c r="B528" s="21"/>
      <c r="C528" s="21"/>
      <c r="D528" s="21"/>
      <c r="E528" s="22"/>
      <c r="F528" s="22"/>
      <c r="H528" s="21"/>
      <c r="I528" s="21"/>
      <c r="J528" s="22"/>
      <c r="N528" s="23" t="s">
        <v>2093</v>
      </c>
      <c r="O528" s="24" t="str">
        <f ca="1">IFERROR(__xludf.DUMMYFUNCTION("""COMPUTED_VALUE"""),"http://feeds.washingtonpost.com/rss/rss_blogpost")</f>
        <v>http://feeds.washingtonpost.com/rss/rss_blogpost</v>
      </c>
      <c r="P528" s="24" t="str">
        <f ca="1">IFERROR(__xludf.DUMMYFUNCTION("""COMPUTED_VALUE"""),"http://feeds.washingtonpost.com/rss/rss_blogpost")</f>
        <v>http://feeds.washingtonpost.com/rss/rss_blogpost</v>
      </c>
    </row>
    <row r="529" spans="2:16" ht="12.75">
      <c r="B529" s="21"/>
      <c r="C529" s="21"/>
      <c r="D529" s="21"/>
      <c r="E529" s="21"/>
      <c r="F529" s="22"/>
      <c r="H529" s="21"/>
      <c r="I529" s="21"/>
      <c r="J529" s="22"/>
      <c r="N529" s="23" t="s">
        <v>2095</v>
      </c>
      <c r="O529" s="24" t="str">
        <f ca="1">IFERROR(__xludf.DUMMYFUNCTION("""COMPUTED_VALUE"""),"http://feeds.washingtonpost.com/rss/business")</f>
        <v>http://feeds.washingtonpost.com/rss/business</v>
      </c>
      <c r="P529" s="24" t="str">
        <f ca="1">IFERROR(__xludf.DUMMYFUNCTION("""COMPUTED_VALUE"""),"http://feeds.washingtonpost.com/rss/business")</f>
        <v>http://feeds.washingtonpost.com/rss/business</v>
      </c>
    </row>
    <row r="530" spans="2:16" ht="12.75">
      <c r="B530" s="21"/>
      <c r="C530" s="21"/>
      <c r="D530" s="21"/>
      <c r="E530" s="21"/>
      <c r="F530" s="22"/>
      <c r="H530" s="21"/>
      <c r="I530" s="21"/>
      <c r="J530" s="22"/>
      <c r="N530" s="23" t="s">
        <v>2097</v>
      </c>
      <c r="O530" s="24" t="str">
        <f ca="1">IFERROR(__xludf.DUMMYFUNCTION("""COMPUTED_VALUE"""),"http://feeds.washingtonpost.com/rss/rss_on-leadership")</f>
        <v>http://feeds.washingtonpost.com/rss/rss_on-leadership</v>
      </c>
      <c r="P530" s="24" t="str">
        <f ca="1">IFERROR(__xludf.DUMMYFUNCTION("""COMPUTED_VALUE"""),"http://feeds.washingtonpost.com/rss/rss_on-leadership")</f>
        <v>http://feeds.washingtonpost.com/rss/rss_on-leadership</v>
      </c>
    </row>
    <row r="531" spans="2:16" ht="12.75">
      <c r="B531" s="21"/>
      <c r="C531" s="21"/>
      <c r="D531" s="21"/>
      <c r="E531" s="21"/>
      <c r="F531" s="22"/>
      <c r="H531" s="21"/>
      <c r="I531" s="21"/>
      <c r="J531" s="22"/>
      <c r="N531" s="23" t="s">
        <v>2099</v>
      </c>
      <c r="O531" s="24" t="str">
        <f ca="1">IFERROR(__xludf.DUMMYFUNCTION("""COMPUTED_VALUE"""),"http://feeds.washingtonpost.com/rss/blogs/rss_the-switch")</f>
        <v>http://feeds.washingtonpost.com/rss/blogs/rss_the-switch</v>
      </c>
      <c r="P531" s="24" t="str">
        <f ca="1">IFERROR(__xludf.DUMMYFUNCTION("""COMPUTED_VALUE"""),"http://feeds.washingtonpost.com/rss/blogs/rss_the-switch")</f>
        <v>http://feeds.washingtonpost.com/rss/blogs/rss_the-switch</v>
      </c>
    </row>
    <row r="532" spans="2:16" ht="14.25">
      <c r="B532" s="21"/>
      <c r="C532" s="21"/>
      <c r="D532" s="21"/>
      <c r="E532" s="42"/>
      <c r="F532" s="22"/>
      <c r="H532" s="21"/>
      <c r="I532" s="21"/>
      <c r="J532" s="22"/>
      <c r="N532" s="23" t="s">
        <v>2100</v>
      </c>
      <c r="O532" s="24" t="str">
        <f ca="1">IFERROR(__xludf.DUMMYFUNCTION("""COMPUTED_VALUE"""),"http://feeds.washingtonpost.com/rss/lifestyle")</f>
        <v>http://feeds.washingtonpost.com/rss/lifestyle</v>
      </c>
      <c r="P532" s="24" t="str">
        <f ca="1">IFERROR(__xludf.DUMMYFUNCTION("""COMPUTED_VALUE"""),"http://feeds.washingtonpost.com/rss/lifestyle")</f>
        <v>http://feeds.washingtonpost.com/rss/lifestyle</v>
      </c>
    </row>
    <row r="533" spans="2:16" ht="12.75">
      <c r="B533" s="21"/>
      <c r="C533" s="21"/>
      <c r="D533" s="21"/>
      <c r="E533" s="21"/>
      <c r="F533" s="22"/>
      <c r="H533" s="21"/>
      <c r="I533" s="21"/>
      <c r="J533" s="22"/>
      <c r="N533" s="23" t="s">
        <v>2101</v>
      </c>
      <c r="O533" s="24" t="str">
        <f ca="1">IFERROR(__xludf.DUMMYFUNCTION("""COMPUTED_VALUE"""),"http://feeds.washingtonpost.com/rss/rss_arts-post")</f>
        <v>http://feeds.washingtonpost.com/rss/rss_arts-post</v>
      </c>
      <c r="P533" s="24" t="str">
        <f ca="1">IFERROR(__xludf.DUMMYFUNCTION("""COMPUTED_VALUE"""),"http://feeds.washingtonpost.com/rss/rss_arts-post")</f>
        <v>http://feeds.washingtonpost.com/rss/rss_arts-post</v>
      </c>
    </row>
    <row r="534" spans="2:16" ht="12.75">
      <c r="B534" s="21"/>
      <c r="C534" s="21"/>
      <c r="D534" s="21"/>
      <c r="E534" s="21"/>
      <c r="F534" s="22"/>
      <c r="H534" s="21"/>
      <c r="I534" s="21"/>
      <c r="J534" s="22"/>
      <c r="N534" s="23" t="s">
        <v>2102</v>
      </c>
      <c r="O534" s="24" t="str">
        <f ca="1">IFERROR(__xludf.DUMMYFUNCTION("""COMPUTED_VALUE"""),"http://feeds.washingtonpost.com/rss/rss_soloish")</f>
        <v>http://feeds.washingtonpost.com/rss/rss_soloish</v>
      </c>
      <c r="P534" s="24" t="str">
        <f ca="1">IFERROR(__xludf.DUMMYFUNCTION("""COMPUTED_VALUE"""),"http://feeds.washingtonpost.com/rss/rss_soloish")</f>
        <v>http://feeds.washingtonpost.com/rss/rss_soloish</v>
      </c>
    </row>
    <row r="535" spans="2:16" ht="12.75">
      <c r="B535" s="21"/>
      <c r="C535" s="21"/>
      <c r="D535" s="21"/>
      <c r="E535" s="21"/>
      <c r="F535" s="22"/>
      <c r="H535" s="21"/>
      <c r="I535" s="21"/>
      <c r="J535" s="22"/>
      <c r="N535" s="23" t="s">
        <v>2104</v>
      </c>
      <c r="O535" s="24" t="str">
        <f ca="1">IFERROR(__xludf.DUMMYFUNCTION("""COMPUTED_VALUE"""),"http://feeds.washingtonpost.com/rss/rss_reliable-source")</f>
        <v>http://feeds.washingtonpost.com/rss/rss_reliable-source</v>
      </c>
      <c r="P535" s="24" t="str">
        <f ca="1">IFERROR(__xludf.DUMMYFUNCTION("""COMPUTED_VALUE"""),"http://feeds.washingtonpost.com/rss/rss_reliable-source")</f>
        <v>http://feeds.washingtonpost.com/rss/rss_reliable-source</v>
      </c>
    </row>
    <row r="536" spans="2:16" ht="12.75">
      <c r="B536" s="21"/>
      <c r="C536" s="21"/>
      <c r="D536" s="21"/>
      <c r="E536" s="21"/>
      <c r="F536" s="22"/>
      <c r="H536" s="21"/>
      <c r="I536" s="21"/>
      <c r="J536" s="22"/>
      <c r="N536" s="23" t="s">
        <v>2106</v>
      </c>
      <c r="O536" s="24" t="str">
        <f ca="1">IFERROR(__xludf.DUMMYFUNCTION("""COMPUTED_VALUE"""),"http://feeds.washingtonpost.com/rss/entertainment")</f>
        <v>http://feeds.washingtonpost.com/rss/entertainment</v>
      </c>
      <c r="P536" s="24" t="str">
        <f ca="1">IFERROR(__xludf.DUMMYFUNCTION("""COMPUTED_VALUE"""),"http://feeds.washingtonpost.com/rss/entertainment")</f>
        <v>http://feeds.washingtonpost.com/rss/entertainment</v>
      </c>
    </row>
    <row r="537" spans="2:16" ht="12.75">
      <c r="B537" s="21"/>
      <c r="C537" s="21"/>
      <c r="D537" s="21"/>
      <c r="E537" s="21"/>
      <c r="F537" s="22"/>
      <c r="H537" s="21"/>
      <c r="I537" s="21"/>
      <c r="J537" s="22"/>
      <c r="N537" s="23" t="s">
        <v>2108</v>
      </c>
      <c r="O537" s="24" t="str">
        <f ca="1">IFERROR(__xludf.DUMMYFUNCTION("""COMPUTED_VALUE"""),"http://feeds.washingtonpost.com/rss/rss_comic-riffs")</f>
        <v>http://feeds.washingtonpost.com/rss/rss_comic-riffs</v>
      </c>
      <c r="P537" s="24" t="str">
        <f ca="1">IFERROR(__xludf.DUMMYFUNCTION("""COMPUTED_VALUE"""),"http://feeds.washingtonpost.com/rss/rss_comic-riffs")</f>
        <v>http://feeds.washingtonpost.com/rss/rss_comic-riffs</v>
      </c>
    </row>
    <row r="538" spans="2:16" ht="12.75">
      <c r="B538" s="21"/>
      <c r="C538" s="21"/>
      <c r="D538" s="21"/>
      <c r="E538" s="21"/>
      <c r="F538" s="22"/>
      <c r="H538" s="21"/>
      <c r="I538" s="21"/>
      <c r="J538" s="22"/>
      <c r="N538" s="23" t="s">
        <v>2110</v>
      </c>
      <c r="O538" s="24" t="str">
        <f ca="1">IFERROR(__xludf.DUMMYFUNCTION("""COMPUTED_VALUE"""),"http://feeds.washingtonpost.com/rss/rss_going-out-gurus")</f>
        <v>http://feeds.washingtonpost.com/rss/rss_going-out-gurus</v>
      </c>
      <c r="P538" s="24" t="str">
        <f ca="1">IFERROR(__xludf.DUMMYFUNCTION("""COMPUTED_VALUE"""),"http://feeds.washingtonpost.com/rss/rss_going-out-gurus")</f>
        <v>http://feeds.washingtonpost.com/rss/rss_going-out-gurus</v>
      </c>
    </row>
    <row r="539" spans="2:16" ht="12.75">
      <c r="B539" s="21"/>
      <c r="C539" s="21"/>
      <c r="D539" s="21"/>
      <c r="E539" s="21"/>
      <c r="F539" s="22"/>
      <c r="H539" s="21"/>
      <c r="I539" s="21"/>
      <c r="J539" s="22"/>
      <c r="N539" s="23" t="s">
        <v>2112</v>
      </c>
      <c r="O539" s="24" t="str">
        <f ca="1">IFERROR(__xludf.DUMMYFUNCTION("""COMPUTED_VALUE"""),"https://www.fool.com/a/feeds/foolwatch?format=rss2&amp;id=foolwatch&amp;apikey=foolwatch-feed")</f>
        <v>https://www.fool.com/a/feeds/foolwatch?format=rss2&amp;id=foolwatch&amp;apikey=foolwatch-feed</v>
      </c>
      <c r="P539" s="24" t="str">
        <f ca="1">IFERROR(__xludf.DUMMYFUNCTION("""COMPUTED_VALUE"""),"https://www.fool.com/a/feeds/foolwatch?format=rss2&amp;id=foolwatch&amp;apikey=foolwatch-feed")</f>
        <v>https://www.fool.com/a/feeds/foolwatch?format=rss2&amp;id=foolwatch&amp;apikey=foolwatch-feed</v>
      </c>
    </row>
    <row r="540" spans="2:16" ht="12.75">
      <c r="B540" s="21"/>
      <c r="C540" s="21"/>
      <c r="D540" s="21"/>
      <c r="E540" s="21"/>
      <c r="F540" s="22"/>
      <c r="H540" s="21"/>
      <c r="I540" s="21"/>
      <c r="J540" s="22"/>
      <c r="N540" s="23" t="s">
        <v>763</v>
      </c>
      <c r="O540" s="24" t="str">
        <f ca="1">IFERROR(__xludf.DUMMYFUNCTION("""COMPUTED_VALUE"""),"http://feeds2.feedburner.com/InvestingRss?fmt=xml")</f>
        <v>http://feeds2.feedburner.com/InvestingRss?fmt=xml</v>
      </c>
      <c r="P540" s="24" t="str">
        <f ca="1">IFERROR(__xludf.DUMMYFUNCTION("""COMPUTED_VALUE"""),"http://feeds2.feedburner.com/InvestingRss?fmt=xml")</f>
        <v>http://feeds2.feedburner.com/InvestingRss?fmt=xml</v>
      </c>
    </row>
    <row r="541" spans="2:16" ht="12.75">
      <c r="B541" s="21"/>
      <c r="C541" s="21"/>
      <c r="D541" s="21"/>
      <c r="E541" s="21"/>
      <c r="F541" s="22"/>
      <c r="H541" s="21"/>
      <c r="I541" s="21"/>
      <c r="J541" s="22"/>
      <c r="N541" s="23" t="s">
        <v>117</v>
      </c>
      <c r="O541" s="24" t="str">
        <f ca="1">IFERROR(__xludf.DUMMYFUNCTION("""COMPUTED_VALUE"""),"http://feeds2.feedburner.com/BusinessRss?fmt=xml")</f>
        <v>http://feeds2.feedburner.com/BusinessRss?fmt=xml</v>
      </c>
      <c r="P541" s="24" t="str">
        <f ca="1">IFERROR(__xludf.DUMMYFUNCTION("""COMPUTED_VALUE"""),"http://feeds2.feedburner.com/BusinessRss?fmt=xml")</f>
        <v>http://feeds2.feedburner.com/BusinessRss?fmt=xml</v>
      </c>
    </row>
    <row r="542" spans="2:16" ht="12.75">
      <c r="B542" s="21"/>
      <c r="C542" s="21"/>
      <c r="D542" s="21"/>
      <c r="E542" s="21"/>
      <c r="F542" s="22"/>
      <c r="H542" s="21"/>
      <c r="I542" s="21"/>
      <c r="J542" s="21"/>
      <c r="N542" s="23" t="s">
        <v>128</v>
      </c>
      <c r="O542" s="24" t="str">
        <f ca="1">IFERROR(__xludf.DUMMYFUNCTION("""COMPUTED_VALUE"""),"http://feeds2.feedburner.com/EconomyRss?fmt=xml")</f>
        <v>http://feeds2.feedburner.com/EconomyRss?fmt=xml</v>
      </c>
      <c r="P542" s="24" t="str">
        <f ca="1">IFERROR(__xludf.DUMMYFUNCTION("""COMPUTED_VALUE"""),"http://feeds2.feedburner.com/EconomyRss?fmt=xml")</f>
        <v>http://feeds2.feedburner.com/EconomyRss?fmt=xml</v>
      </c>
    </row>
    <row r="543" spans="2:16" ht="12.75">
      <c r="B543" s="21"/>
      <c r="C543" s="21"/>
      <c r="D543" s="21"/>
      <c r="E543" s="21"/>
      <c r="F543" s="22"/>
      <c r="H543" s="21"/>
      <c r="I543" s="21"/>
      <c r="J543" s="21"/>
      <c r="N543" s="23" t="s">
        <v>140</v>
      </c>
      <c r="O543" s="24" t="str">
        <f ca="1">IFERROR(__xludf.DUMMYFUNCTION("""COMPUTED_VALUE"""),"http://feeds2.feedburner.com/InternetTechnologyRss?fmt=xml")</f>
        <v>http://feeds2.feedburner.com/InternetTechnologyRss?fmt=xml</v>
      </c>
      <c r="P543" s="24" t="str">
        <f ca="1">IFERROR(__xludf.DUMMYFUNCTION("""COMPUTED_VALUE"""),"http://feeds2.feedburner.com/InternetTechnologyRss?fmt=xml")</f>
        <v>http://feeds2.feedburner.com/InternetTechnologyRss?fmt=xml</v>
      </c>
    </row>
    <row r="544" spans="2:16" ht="12.75">
      <c r="B544" s="21"/>
      <c r="C544" s="21"/>
      <c r="D544" s="21"/>
      <c r="E544" s="21"/>
      <c r="F544" s="22"/>
      <c r="H544" s="21"/>
      <c r="I544" s="21"/>
      <c r="J544" s="21"/>
      <c r="N544" s="23" t="s">
        <v>153</v>
      </c>
      <c r="O544" s="24" t="str">
        <f ca="1">IFERROR(__xludf.DUMMYFUNCTION("""COMPUTED_VALUE"""),"http://feeds2.feedburner.com/ManagementRss?fmt=xml")</f>
        <v>http://feeds2.feedburner.com/ManagementRss?fmt=xml</v>
      </c>
      <c r="P544" s="24" t="str">
        <f ca="1">IFERROR(__xludf.DUMMYFUNCTION("""COMPUTED_VALUE"""),"http://feeds2.feedburner.com/ManagementRss?fmt=xml")</f>
        <v>http://feeds2.feedburner.com/ManagementRss?fmt=xml</v>
      </c>
    </row>
    <row r="545" spans="2:16" ht="12.75">
      <c r="B545" s="21"/>
      <c r="C545" s="21"/>
      <c r="D545" s="21"/>
      <c r="E545" s="21"/>
      <c r="F545" s="22"/>
      <c r="H545" s="21"/>
      <c r="I545" s="21"/>
      <c r="J545" s="21"/>
      <c r="N545" s="23" t="s">
        <v>164</v>
      </c>
      <c r="O545" s="24" t="str">
        <f ca="1">IFERROR(__xludf.DUMMYFUNCTION("""COMPUTED_VALUE"""),"http://feeds2.feedburner.com/PoliticRss?fmt=xml")</f>
        <v>http://feeds2.feedburner.com/PoliticRss?fmt=xml</v>
      </c>
      <c r="P545" s="24" t="str">
        <f ca="1">IFERROR(__xludf.DUMMYFUNCTION("""COMPUTED_VALUE"""),"http://feeds2.feedburner.com/PoliticRss?fmt=xml")</f>
        <v>http://feeds2.feedburner.com/PoliticRss?fmt=xml</v>
      </c>
    </row>
    <row r="546" spans="2:16" ht="12.75">
      <c r="B546" s="21"/>
      <c r="C546" s="21"/>
      <c r="D546" s="21"/>
      <c r="E546" s="21"/>
      <c r="F546" s="22"/>
      <c r="H546" s="21"/>
      <c r="I546" s="21"/>
      <c r="J546" s="21"/>
      <c r="N546" s="23" t="s">
        <v>172</v>
      </c>
      <c r="O546" s="24" t="str">
        <f ca="1">IFERROR(__xludf.DUMMYFUNCTION("""COMPUTED_VALUE"""),"http://feeds2.feedburner.com/EditorialRss?fmt=xml")</f>
        <v>http://feeds2.feedburner.com/EditorialRss?fmt=xml</v>
      </c>
      <c r="P546" s="24" t="str">
        <f ca="1">IFERROR(__xludf.DUMMYFUNCTION("""COMPUTED_VALUE"""),"http://feeds2.feedburner.com/EditorialRss?fmt=xml")</f>
        <v>http://feeds2.feedburner.com/EditorialRss?fmt=xml</v>
      </c>
    </row>
    <row r="547" spans="2:16" ht="12.75">
      <c r="B547" s="21"/>
      <c r="C547" s="21"/>
      <c r="D547" s="21"/>
      <c r="E547" s="21"/>
      <c r="F547" s="22"/>
      <c r="H547" s="21"/>
      <c r="I547" s="21"/>
      <c r="J547" s="21"/>
      <c r="N547" s="23" t="s">
        <v>181</v>
      </c>
      <c r="O547" s="24" t="str">
        <f ca="1">IFERROR(__xludf.DUMMYFUNCTION("""COMPUTED_VALUE"""),"http://feeds.reuters.com/news/artsculture?fmt=xml")</f>
        <v>http://feeds.reuters.com/news/artsculture?fmt=xml</v>
      </c>
      <c r="P547" s="24" t="str">
        <f ca="1">IFERROR(__xludf.DUMMYFUNCTION("""COMPUTED_VALUE"""),"http://feeds.reuters.com/news/artsculture?fmt=xml")</f>
        <v>http://feeds.reuters.com/news/artsculture?fmt=xml</v>
      </c>
    </row>
    <row r="548" spans="2:16" ht="12.75">
      <c r="B548" s="21"/>
      <c r="C548" s="21"/>
      <c r="D548" s="21"/>
      <c r="E548" s="21"/>
      <c r="F548" s="22"/>
      <c r="H548" s="21"/>
      <c r="I548" s="21"/>
      <c r="J548" s="21"/>
      <c r="N548" s="23" t="s">
        <v>1240</v>
      </c>
      <c r="O548" s="24" t="str">
        <f ca="1">IFERROR(__xludf.DUMMYFUNCTION("""COMPUTED_VALUE"""),"http://feeds.reuters.com/reuters/businessNews?fmt=xml")</f>
        <v>http://feeds.reuters.com/reuters/businessNews?fmt=xml</v>
      </c>
      <c r="P548" s="24" t="str">
        <f ca="1">IFERROR(__xludf.DUMMYFUNCTION("""COMPUTED_VALUE"""),"http://feeds.reuters.com/reuters/businessNews?fmt=xml")</f>
        <v>http://feeds.reuters.com/reuters/businessNews?fmt=xml</v>
      </c>
    </row>
    <row r="549" spans="2:16" ht="12.75">
      <c r="B549" s="21"/>
      <c r="C549" s="21"/>
      <c r="D549" s="21"/>
      <c r="E549" s="21"/>
      <c r="F549" s="22"/>
      <c r="H549" s="21"/>
      <c r="I549" s="21"/>
      <c r="J549" s="21"/>
      <c r="N549" s="23" t="s">
        <v>2179</v>
      </c>
      <c r="O549" s="24" t="str">
        <f ca="1">IFERROR(__xludf.DUMMYFUNCTION("""COMPUTED_VALUE"""),"http://feeds.reuters.com/reuters/companyNews?fmt=xml")</f>
        <v>http://feeds.reuters.com/reuters/companyNews?fmt=xml</v>
      </c>
      <c r="P549" s="24" t="str">
        <f ca="1">IFERROR(__xludf.DUMMYFUNCTION("""COMPUTED_VALUE"""),"http://feeds.reuters.com/reuters/companyNews?fmt=xml")</f>
        <v>http://feeds.reuters.com/reuters/companyNews?fmt=xml</v>
      </c>
    </row>
    <row r="550" spans="2:16" ht="12.75">
      <c r="B550" s="21"/>
      <c r="C550" s="21"/>
      <c r="D550" s="21"/>
      <c r="E550" s="21"/>
      <c r="F550" s="22"/>
      <c r="H550" s="21"/>
      <c r="I550" s="21"/>
      <c r="J550" s="21"/>
      <c r="N550" s="23" t="s">
        <v>2181</v>
      </c>
      <c r="O550" s="24" t="str">
        <f ca="1">IFERROR(__xludf.DUMMYFUNCTION("""COMPUTED_VALUE"""),"http://feeds.reuters.com/reuters/entertainment?fmt=xml")</f>
        <v>http://feeds.reuters.com/reuters/entertainment?fmt=xml</v>
      </c>
      <c r="P550" s="24" t="str">
        <f ca="1">IFERROR(__xludf.DUMMYFUNCTION("""COMPUTED_VALUE"""),"http://feeds.reuters.com/reuters/entertainment?fmt=xml")</f>
        <v>http://feeds.reuters.com/reuters/entertainment?fmt=xml</v>
      </c>
    </row>
    <row r="551" spans="2:16" ht="12.75">
      <c r="B551" s="21"/>
      <c r="C551" s="21"/>
      <c r="D551" s="21"/>
      <c r="E551" s="21"/>
      <c r="F551" s="22"/>
      <c r="H551" s="21"/>
      <c r="I551" s="21"/>
      <c r="J551" s="21"/>
      <c r="N551" s="23" t="s">
        <v>2183</v>
      </c>
      <c r="O551" s="24" t="str">
        <f ca="1">IFERROR(__xludf.DUMMYFUNCTION("""COMPUTED_VALUE"""),"http://feeds.reuters.com/reuters/environment?fmt=xml")</f>
        <v>http://feeds.reuters.com/reuters/environment?fmt=xml</v>
      </c>
      <c r="P551" s="24" t="str">
        <f ca="1">IFERROR(__xludf.DUMMYFUNCTION("""COMPUTED_VALUE"""),"http://feeds.reuters.com/reuters/environment?fmt=xml")</f>
        <v>http://feeds.reuters.com/reuters/environment?fmt=xml</v>
      </c>
    </row>
    <row r="552" spans="2:16" ht="12.75">
      <c r="B552" s="21"/>
      <c r="C552" s="21"/>
      <c r="D552" s="21"/>
      <c r="E552" s="21"/>
      <c r="F552" s="22"/>
      <c r="H552" s="21"/>
      <c r="I552" s="21"/>
      <c r="J552" s="21"/>
      <c r="N552" s="23" t="s">
        <v>2185</v>
      </c>
      <c r="O552" s="24" t="str">
        <f ca="1">IFERROR(__xludf.DUMMYFUNCTION("""COMPUTED_VALUE"""),"http://feeds.reuters.com/reuters/healthNews?fmt=xml")</f>
        <v>http://feeds.reuters.com/reuters/healthNews?fmt=xml</v>
      </c>
      <c r="P552" s="24" t="str">
        <f ca="1">IFERROR(__xludf.DUMMYFUNCTION("""COMPUTED_VALUE"""),"http://feeds.reuters.com/reuters/healthNews?fmt=xml")</f>
        <v>http://feeds.reuters.com/reuters/healthNews?fmt=xml</v>
      </c>
    </row>
    <row r="553" spans="2:16" ht="12.75">
      <c r="B553" s="21"/>
      <c r="C553" s="21"/>
      <c r="D553" s="21"/>
      <c r="E553" s="21"/>
      <c r="F553" s="22"/>
      <c r="H553" s="21"/>
      <c r="I553" s="21"/>
      <c r="J553" s="21"/>
      <c r="N553" s="23" t="s">
        <v>2187</v>
      </c>
      <c r="O553" s="24" t="str">
        <f ca="1">IFERROR(__xludf.DUMMYFUNCTION("""COMPUTED_VALUE"""),"http://feeds.reuters.com/reuters/lifestyle?fmt=xml")</f>
        <v>http://feeds.reuters.com/reuters/lifestyle?fmt=xml</v>
      </c>
      <c r="P553" s="24" t="str">
        <f ca="1">IFERROR(__xludf.DUMMYFUNCTION("""COMPUTED_VALUE"""),"http://feeds.reuters.com/reuters/lifestyle?fmt=xml")</f>
        <v>http://feeds.reuters.com/reuters/lifestyle?fmt=xml</v>
      </c>
    </row>
    <row r="554" spans="2:16" ht="12.75">
      <c r="B554" s="21"/>
      <c r="C554" s="21"/>
      <c r="D554" s="21"/>
      <c r="E554" s="21"/>
      <c r="F554" s="22"/>
      <c r="H554" s="21"/>
      <c r="I554" s="21"/>
      <c r="J554" s="21"/>
      <c r="N554" s="23" t="s">
        <v>2189</v>
      </c>
      <c r="O554" s="24" t="str">
        <f ca="1">IFERROR(__xludf.DUMMYFUNCTION("""COMPUTED_VALUE"""),"http://feeds.reuters.com/news/wealth?fmt=xml")</f>
        <v>http://feeds.reuters.com/news/wealth?fmt=xml</v>
      </c>
      <c r="P554" s="24" t="str">
        <f ca="1">IFERROR(__xludf.DUMMYFUNCTION("""COMPUTED_VALUE"""),"http://feeds.reuters.com/news/wealth?fmt=xml")</f>
        <v>http://feeds.reuters.com/news/wealth?fmt=xml</v>
      </c>
    </row>
    <row r="555" spans="2:16" ht="12.75">
      <c r="B555" s="21"/>
      <c r="C555" s="21"/>
      <c r="D555" s="21"/>
      <c r="E555" s="21"/>
      <c r="F555" s="22"/>
      <c r="H555" s="21"/>
      <c r="I555" s="21"/>
      <c r="J555" s="21"/>
      <c r="N555" s="23" t="s">
        <v>2191</v>
      </c>
      <c r="O555" s="24" t="str">
        <f ca="1">IFERROR(__xludf.DUMMYFUNCTION("""COMPUTED_VALUE"""),"http://feeds.reuters.com/reuters/oddlyEnoughNews?fmt=xml")</f>
        <v>http://feeds.reuters.com/reuters/oddlyEnoughNews?fmt=xml</v>
      </c>
      <c r="P555" s="24" t="str">
        <f ca="1">IFERROR(__xludf.DUMMYFUNCTION("""COMPUTED_VALUE"""),"http://feeds.reuters.com/reuters/oddlyEnoughNews?fmt=xml")</f>
        <v>http://feeds.reuters.com/reuters/oddlyEnoughNews?fmt=xml</v>
      </c>
    </row>
    <row r="556" spans="2:16" ht="12.75">
      <c r="B556" s="21"/>
      <c r="C556" s="21"/>
      <c r="D556" s="21"/>
      <c r="E556" s="21"/>
      <c r="F556" s="22"/>
      <c r="H556" s="21"/>
      <c r="I556" s="21"/>
      <c r="J556" s="21"/>
      <c r="N556" s="23" t="s">
        <v>2193</v>
      </c>
      <c r="O556" s="24" t="str">
        <f ca="1">IFERROR(__xludf.DUMMYFUNCTION("""COMPUTED_VALUE"""),"http://feeds.reuters.com/ReutersPictures?fmt=xml")</f>
        <v>http://feeds.reuters.com/ReutersPictures?fmt=xml</v>
      </c>
      <c r="P556" s="24" t="str">
        <f ca="1">IFERROR(__xludf.DUMMYFUNCTION("""COMPUTED_VALUE"""),"http://feeds.reuters.com/ReutersPictures?fmt=xml")</f>
        <v>http://feeds.reuters.com/ReutersPictures?fmt=xml</v>
      </c>
    </row>
    <row r="557" spans="2:16" ht="12.75">
      <c r="B557" s="21"/>
      <c r="C557" s="21"/>
      <c r="D557" s="21"/>
      <c r="E557" s="21"/>
      <c r="F557" s="22"/>
      <c r="H557" s="21"/>
      <c r="I557" s="21"/>
      <c r="J557" s="21"/>
      <c r="N557" s="23" t="s">
        <v>2194</v>
      </c>
      <c r="O557" s="24" t="str">
        <f ca="1">IFERROR(__xludf.DUMMYFUNCTION("""COMPUTED_VALUE"""),"http://feeds.reuters.com/reuters/peopleNews?fmt=xml")</f>
        <v>http://feeds.reuters.com/reuters/peopleNews?fmt=xml</v>
      </c>
      <c r="P557" s="24" t="str">
        <f ca="1">IFERROR(__xludf.DUMMYFUNCTION("""COMPUTED_VALUE"""),"http://feeds.reuters.com/reuters/peopleNews?fmt=xml")</f>
        <v>http://feeds.reuters.com/reuters/peopleNews?fmt=xml</v>
      </c>
    </row>
    <row r="558" spans="2:16" ht="12.75">
      <c r="B558" s="21"/>
      <c r="C558" s="21"/>
      <c r="D558" s="21"/>
      <c r="E558" s="21"/>
      <c r="F558" s="22"/>
      <c r="H558" s="21"/>
      <c r="I558" s="21"/>
      <c r="J558" s="21"/>
      <c r="N558" s="23" t="s">
        <v>2197</v>
      </c>
      <c r="O558" s="24" t="str">
        <f ca="1">IFERROR(__xludf.DUMMYFUNCTION("""COMPUTED_VALUE"""),"http://feeds.reuters.com/Reuters/PoliticsNews?fmt=xml")</f>
        <v>http://feeds.reuters.com/Reuters/PoliticsNews?fmt=xml</v>
      </c>
      <c r="P558" s="24" t="str">
        <f ca="1">IFERROR(__xludf.DUMMYFUNCTION("""COMPUTED_VALUE"""),"http://feeds.reuters.com/Reuters/PoliticsNews?fmt=xml")</f>
        <v>http://feeds.reuters.com/Reuters/PoliticsNews?fmt=xml</v>
      </c>
    </row>
    <row r="559" spans="2:16" ht="12.75">
      <c r="B559" s="21"/>
      <c r="C559" s="21"/>
      <c r="D559" s="21"/>
      <c r="E559" s="21"/>
      <c r="F559" s="22"/>
      <c r="H559" s="21"/>
      <c r="I559" s="21"/>
      <c r="J559" s="21"/>
      <c r="N559" s="23" t="s">
        <v>2199</v>
      </c>
      <c r="O559" s="24" t="str">
        <f ca="1">IFERROR(__xludf.DUMMYFUNCTION("""COMPUTED_VALUE"""),"http://feeds.reuters.com/reuters/scienceNews?fmt=xml")</f>
        <v>http://feeds.reuters.com/reuters/scienceNews?fmt=xml</v>
      </c>
      <c r="P559" s="24" t="str">
        <f ca="1">IFERROR(__xludf.DUMMYFUNCTION("""COMPUTED_VALUE"""),"http://feeds.reuters.com/reuters/scienceNews?fmt=xml")</f>
        <v>http://feeds.reuters.com/reuters/scienceNews?fmt=xml</v>
      </c>
    </row>
    <row r="560" spans="2:16" ht="12.75">
      <c r="B560" s="21"/>
      <c r="C560" s="21"/>
      <c r="D560" s="21"/>
      <c r="E560" s="21"/>
      <c r="F560" s="22"/>
      <c r="H560" s="21"/>
      <c r="I560" s="21"/>
      <c r="J560" s="21"/>
      <c r="N560" s="23" t="s">
        <v>2200</v>
      </c>
      <c r="O560" s="24" t="str">
        <f ca="1">IFERROR(__xludf.DUMMYFUNCTION("""COMPUTED_VALUE"""),"http://feeds.reuters.com/reuters/sportsNews?fmt=xml")</f>
        <v>http://feeds.reuters.com/reuters/sportsNews?fmt=xml</v>
      </c>
      <c r="P560" s="24" t="str">
        <f ca="1">IFERROR(__xludf.DUMMYFUNCTION("""COMPUTED_VALUE"""),"http://feeds.reuters.com/reuters/sportsNews?fmt=xml")</f>
        <v>http://feeds.reuters.com/reuters/sportsNews?fmt=xml</v>
      </c>
    </row>
    <row r="561" spans="2:16" ht="12.75">
      <c r="B561" s="21"/>
      <c r="C561" s="21"/>
      <c r="D561" s="21"/>
      <c r="E561" s="21"/>
      <c r="F561" s="22"/>
      <c r="H561" s="21"/>
      <c r="I561" s="21"/>
      <c r="J561" s="21"/>
      <c r="N561" s="23" t="s">
        <v>2202</v>
      </c>
      <c r="O561" s="24" t="str">
        <f ca="1">IFERROR(__xludf.DUMMYFUNCTION("""COMPUTED_VALUE"""),"http://feeds.reuters.com/reuters/technologyNews?fmt=xml")</f>
        <v>http://feeds.reuters.com/reuters/technologyNews?fmt=xml</v>
      </c>
      <c r="P561" s="24" t="str">
        <f ca="1">IFERROR(__xludf.DUMMYFUNCTION("""COMPUTED_VALUE"""),"http://feeds.reuters.com/reuters/technologyNews?fmt=xml")</f>
        <v>http://feeds.reuters.com/reuters/technologyNews?fmt=xml</v>
      </c>
    </row>
    <row r="562" spans="2:16" ht="12.75">
      <c r="B562" s="21"/>
      <c r="C562" s="21"/>
      <c r="D562" s="21"/>
      <c r="E562" s="21"/>
      <c r="F562" s="22"/>
      <c r="H562" s="21"/>
      <c r="I562" s="21"/>
      <c r="J562" s="21"/>
      <c r="N562" s="23" t="s">
        <v>2204</v>
      </c>
      <c r="O562" s="24" t="str">
        <f ca="1">IFERROR(__xludf.DUMMYFUNCTION("""COMPUTED_VALUE"""),"http://feeds.reuters.com/reuters/topNews?fmt=xml")</f>
        <v>http://feeds.reuters.com/reuters/topNews?fmt=xml</v>
      </c>
      <c r="P562" s="24" t="str">
        <f ca="1">IFERROR(__xludf.DUMMYFUNCTION("""COMPUTED_VALUE"""),"http://feeds.reuters.com/reuters/topNews?fmt=xml")</f>
        <v>http://feeds.reuters.com/reuters/topNews?fmt=xml</v>
      </c>
    </row>
    <row r="563" spans="2:16" ht="12.75">
      <c r="B563" s="21"/>
      <c r="C563" s="21"/>
      <c r="D563" s="21"/>
      <c r="E563" s="21"/>
      <c r="F563" s="22"/>
      <c r="H563" s="21"/>
      <c r="I563" s="21"/>
      <c r="J563" s="21"/>
      <c r="N563" s="23" t="s">
        <v>2206</v>
      </c>
      <c r="O563" s="24" t="str">
        <f ca="1">IFERROR(__xludf.DUMMYFUNCTION("""COMPUTED_VALUE"""),"http://feeds.reuters.com/Reuters/domesticNews?fmt=xml")</f>
        <v>http://feeds.reuters.com/Reuters/domesticNews?fmt=xml</v>
      </c>
      <c r="P563" s="24" t="str">
        <f ca="1">IFERROR(__xludf.DUMMYFUNCTION("""COMPUTED_VALUE"""),"http://feeds.reuters.com/Reuters/domesticNews?fmt=xml")</f>
        <v>http://feeds.reuters.com/Reuters/domesticNews?fmt=xml</v>
      </c>
    </row>
    <row r="564" spans="2:16" ht="12.75">
      <c r="B564" s="21"/>
      <c r="C564" s="21"/>
      <c r="D564" s="21"/>
      <c r="E564" s="21"/>
      <c r="F564" s="22"/>
      <c r="H564" s="21"/>
      <c r="I564" s="21"/>
      <c r="J564" s="21"/>
      <c r="N564" s="23" t="s">
        <v>2208</v>
      </c>
      <c r="O564" s="24" t="str">
        <f ca="1">IFERROR(__xludf.DUMMYFUNCTION("""COMPUTED_VALUE"""),"http://feeds.reuters.com/Reuters/worldNews?fmt=xml")</f>
        <v>http://feeds.reuters.com/Reuters/worldNews?fmt=xml</v>
      </c>
      <c r="P564" s="24" t="str">
        <f ca="1">IFERROR(__xludf.DUMMYFUNCTION("""COMPUTED_VALUE"""),"http://feeds.reuters.com/Reuters/worldNews?fmt=xml")</f>
        <v>http://feeds.reuters.com/Reuters/worldNews?fmt=xml</v>
      </c>
    </row>
    <row r="565" spans="2:16" ht="12.75">
      <c r="B565" s="21"/>
      <c r="C565" s="21"/>
      <c r="D565" s="21"/>
      <c r="E565" s="21"/>
      <c r="F565" s="22"/>
      <c r="H565" s="21"/>
      <c r="I565" s="21"/>
      <c r="J565" s="21"/>
      <c r="N565" s="23" t="s">
        <v>2210</v>
      </c>
      <c r="O565" s="21" t="str">
        <f ca="1">IFERROR(__xludf.DUMMYFUNCTION("""COMPUTED_VALUE"""),"")</f>
        <v/>
      </c>
      <c r="P565" s="21" t="str">
        <f ca="1">IFERROR(__xludf.DUMMYFUNCTION("""COMPUTED_VALUE"""),"")</f>
        <v/>
      </c>
    </row>
    <row r="566" spans="2:16" ht="12.75">
      <c r="B566" s="21"/>
      <c r="C566" s="21"/>
      <c r="D566" s="21"/>
      <c r="E566" s="21"/>
      <c r="F566" s="22"/>
      <c r="H566" s="21"/>
      <c r="I566" s="21"/>
      <c r="J566" s="21"/>
      <c r="N566" s="23" t="s">
        <v>1240</v>
      </c>
      <c r="O566" s="21"/>
      <c r="P566" s="21"/>
    </row>
    <row r="567" spans="2:16" ht="12.75">
      <c r="B567" s="21"/>
      <c r="C567" s="21"/>
      <c r="D567" s="21"/>
      <c r="E567" s="21"/>
      <c r="F567" s="22"/>
      <c r="H567" s="21"/>
      <c r="I567" s="21"/>
      <c r="J567" s="21"/>
      <c r="N567" s="23" t="s">
        <v>2179</v>
      </c>
      <c r="O567" s="21"/>
      <c r="P567" s="21"/>
    </row>
    <row r="568" spans="2:16" ht="12.75">
      <c r="B568" s="21"/>
      <c r="C568" s="21"/>
      <c r="D568" s="21"/>
      <c r="E568" s="21"/>
      <c r="F568" s="22"/>
      <c r="H568" s="21"/>
      <c r="I568" s="21"/>
      <c r="J568" s="21"/>
      <c r="N568" s="23" t="s">
        <v>2181</v>
      </c>
      <c r="O568" s="21"/>
      <c r="P568" s="21"/>
    </row>
    <row r="569" spans="2:16" ht="12.75">
      <c r="B569" s="21"/>
      <c r="C569" s="21"/>
      <c r="D569" s="21"/>
      <c r="E569" s="21"/>
      <c r="F569" s="22"/>
      <c r="H569" s="21"/>
      <c r="I569" s="21"/>
      <c r="J569" s="21"/>
      <c r="N569" s="23" t="s">
        <v>2183</v>
      </c>
      <c r="O569" s="21"/>
      <c r="P569" s="21"/>
    </row>
    <row r="570" spans="2:16" ht="12.75">
      <c r="B570" s="21"/>
      <c r="C570" s="21"/>
      <c r="D570" s="21"/>
      <c r="E570" s="21"/>
      <c r="F570" s="22"/>
      <c r="H570" s="21"/>
      <c r="I570" s="21"/>
      <c r="J570" s="21"/>
      <c r="N570" s="23" t="s">
        <v>2185</v>
      </c>
      <c r="O570" s="21"/>
      <c r="P570" s="21"/>
    </row>
    <row r="571" spans="2:16" ht="12.75">
      <c r="B571" s="21"/>
      <c r="C571" s="21"/>
      <c r="D571" s="21"/>
      <c r="E571" s="21"/>
      <c r="F571" s="22"/>
      <c r="H571" s="21"/>
      <c r="I571" s="21"/>
      <c r="J571" s="21"/>
      <c r="N571" s="23" t="s">
        <v>2187</v>
      </c>
      <c r="O571" s="21"/>
      <c r="P571" s="21"/>
    </row>
    <row r="572" spans="2:16" ht="12.75">
      <c r="B572" s="21"/>
      <c r="C572" s="21"/>
      <c r="D572" s="21"/>
      <c r="E572" s="21"/>
      <c r="F572" s="22"/>
      <c r="H572" s="21"/>
      <c r="I572" s="21"/>
      <c r="J572" s="21"/>
      <c r="N572" s="23" t="s">
        <v>2189</v>
      </c>
      <c r="O572" s="21"/>
      <c r="P572" s="21"/>
    </row>
    <row r="573" spans="2:16" ht="12.75">
      <c r="B573" s="21"/>
      <c r="C573" s="21"/>
      <c r="D573" s="21"/>
      <c r="E573" s="21"/>
      <c r="F573" s="22"/>
      <c r="H573" s="21"/>
      <c r="I573" s="21"/>
      <c r="J573" s="21"/>
      <c r="N573" s="23" t="s">
        <v>2191</v>
      </c>
      <c r="O573" s="21"/>
      <c r="P573" s="21"/>
    </row>
    <row r="574" spans="2:16" ht="12.75">
      <c r="B574" s="21"/>
      <c r="C574" s="21"/>
      <c r="D574" s="21"/>
      <c r="E574" s="21"/>
      <c r="F574" s="22"/>
      <c r="H574" s="21"/>
      <c r="I574" s="21"/>
      <c r="J574" s="21"/>
      <c r="N574" s="23" t="s">
        <v>2193</v>
      </c>
      <c r="O574" s="21"/>
      <c r="P574" s="21"/>
    </row>
    <row r="575" spans="2:16" ht="12.75">
      <c r="B575" s="21"/>
      <c r="C575" s="21"/>
      <c r="D575" s="21"/>
      <c r="E575" s="21"/>
      <c r="F575" s="22"/>
      <c r="H575" s="21"/>
      <c r="I575" s="21"/>
      <c r="J575" s="21"/>
      <c r="N575" s="23" t="s">
        <v>2194</v>
      </c>
      <c r="O575" s="21"/>
      <c r="P575" s="21"/>
    </row>
    <row r="576" spans="2:16" ht="12.75">
      <c r="B576" s="21"/>
      <c r="C576" s="21"/>
      <c r="D576" s="21"/>
      <c r="E576" s="21"/>
      <c r="F576" s="22"/>
      <c r="H576" s="21"/>
      <c r="I576" s="21"/>
      <c r="J576" s="21"/>
      <c r="N576" s="23" t="s">
        <v>2197</v>
      </c>
      <c r="O576" s="21"/>
      <c r="P576" s="21"/>
    </row>
    <row r="577" spans="2:16" ht="12.75">
      <c r="B577" s="21"/>
      <c r="C577" s="21"/>
      <c r="D577" s="21"/>
      <c r="E577" s="21"/>
      <c r="F577" s="22"/>
      <c r="H577" s="21"/>
      <c r="I577" s="21"/>
      <c r="J577" s="21"/>
      <c r="N577" s="23" t="s">
        <v>2199</v>
      </c>
      <c r="O577" s="21"/>
      <c r="P577" s="21"/>
    </row>
    <row r="578" spans="2:16" ht="12.75">
      <c r="B578" s="21"/>
      <c r="C578" s="21"/>
      <c r="D578" s="21"/>
      <c r="E578" s="21"/>
      <c r="F578" s="22"/>
      <c r="H578" s="21"/>
      <c r="I578" s="21"/>
      <c r="J578" s="21"/>
      <c r="N578" s="23" t="s">
        <v>2200</v>
      </c>
      <c r="O578" s="21"/>
      <c r="P578" s="21"/>
    </row>
    <row r="579" spans="2:16" ht="12.75">
      <c r="B579" s="21"/>
      <c r="C579" s="21"/>
      <c r="D579" s="21"/>
      <c r="E579" s="21"/>
      <c r="F579" s="22"/>
      <c r="H579" s="21"/>
      <c r="I579" s="21"/>
      <c r="J579" s="21"/>
      <c r="N579" s="23" t="s">
        <v>2202</v>
      </c>
      <c r="O579" s="21"/>
      <c r="P579" s="21"/>
    </row>
    <row r="580" spans="2:16" ht="12.75">
      <c r="B580" s="21"/>
      <c r="C580" s="21"/>
      <c r="D580" s="21"/>
      <c r="E580" s="21"/>
      <c r="F580" s="22"/>
      <c r="H580" s="21"/>
      <c r="I580" s="21"/>
      <c r="J580" s="21"/>
      <c r="N580" s="23" t="s">
        <v>2204</v>
      </c>
      <c r="O580" s="21"/>
      <c r="P580" s="21"/>
    </row>
    <row r="581" spans="2:16" ht="12.75">
      <c r="B581" s="21"/>
      <c r="C581" s="21"/>
      <c r="D581" s="21"/>
      <c r="E581" s="21"/>
      <c r="F581" s="22"/>
      <c r="H581" s="21"/>
      <c r="I581" s="21"/>
      <c r="J581" s="21"/>
      <c r="N581" s="23" t="s">
        <v>2206</v>
      </c>
      <c r="O581" s="21"/>
      <c r="P581" s="21"/>
    </row>
    <row r="582" spans="2:16" ht="12.75">
      <c r="B582" s="21"/>
      <c r="C582" s="21"/>
      <c r="D582" s="21"/>
      <c r="E582" s="21"/>
      <c r="F582" s="22"/>
      <c r="H582" s="21"/>
      <c r="I582" s="21"/>
      <c r="J582" s="21"/>
      <c r="N582" s="23" t="s">
        <v>2208</v>
      </c>
      <c r="O582" s="21"/>
      <c r="P582" s="21"/>
    </row>
    <row r="583" spans="2:16" ht="12.75">
      <c r="B583" s="21"/>
      <c r="C583" s="21"/>
      <c r="D583" s="21"/>
      <c r="E583" s="21"/>
      <c r="F583" s="22"/>
      <c r="H583" s="21"/>
      <c r="I583" s="21"/>
      <c r="J583" s="21"/>
      <c r="N583" s="23" t="s">
        <v>2210</v>
      </c>
      <c r="O583" s="21"/>
    </row>
    <row r="584" spans="2:16" ht="12.75">
      <c r="B584" s="21"/>
      <c r="C584" s="21"/>
      <c r="D584" s="21"/>
      <c r="E584" s="21"/>
      <c r="F584" s="22"/>
      <c r="H584" s="21"/>
      <c r="I584" s="21"/>
      <c r="J584" s="21"/>
      <c r="O584" s="21"/>
    </row>
    <row r="585" spans="2:16" ht="12.75">
      <c r="B585" s="21"/>
      <c r="C585" s="21"/>
      <c r="D585" s="21"/>
      <c r="E585" s="21"/>
      <c r="F585" s="22"/>
      <c r="H585" s="21"/>
      <c r="I585" s="21"/>
      <c r="J585" s="21"/>
      <c r="O585" s="21"/>
    </row>
    <row r="586" spans="2:16" ht="12.75">
      <c r="B586" s="21"/>
      <c r="C586" s="21"/>
      <c r="D586" s="21"/>
      <c r="E586" s="21"/>
      <c r="F586" s="22"/>
      <c r="H586" s="21"/>
      <c r="I586" s="21"/>
      <c r="J586" s="21"/>
      <c r="O586" s="21"/>
    </row>
    <row r="587" spans="2:16" ht="12.75">
      <c r="B587" s="21"/>
      <c r="C587" s="21"/>
      <c r="D587" s="21"/>
      <c r="E587" s="21"/>
      <c r="F587" s="22"/>
      <c r="H587" s="21"/>
      <c r="I587" s="21"/>
      <c r="J587" s="21"/>
      <c r="O587" s="21"/>
    </row>
    <row r="588" spans="2:16" ht="12.75">
      <c r="B588" s="21"/>
      <c r="C588" s="21"/>
      <c r="D588" s="21"/>
      <c r="E588" s="21"/>
      <c r="F588" s="22"/>
      <c r="H588" s="21"/>
      <c r="I588" s="21"/>
      <c r="J588" s="21"/>
      <c r="O588" s="21"/>
    </row>
    <row r="589" spans="2:16" ht="12.75">
      <c r="B589" s="21"/>
      <c r="C589" s="21"/>
      <c r="D589" s="21"/>
      <c r="E589" s="21"/>
      <c r="F589" s="22"/>
      <c r="H589" s="21"/>
      <c r="I589" s="21"/>
      <c r="J589" s="21"/>
      <c r="O589" s="21"/>
    </row>
    <row r="590" spans="2:16" ht="12.75">
      <c r="B590" s="21"/>
      <c r="C590" s="21"/>
      <c r="D590" s="21"/>
      <c r="E590" s="21"/>
      <c r="F590" s="22"/>
      <c r="H590" s="21"/>
      <c r="I590" s="21"/>
      <c r="J590" s="21"/>
      <c r="O590" s="21"/>
    </row>
    <row r="591" spans="2:16" ht="12.75">
      <c r="B591" s="21"/>
      <c r="C591" s="21"/>
      <c r="D591" s="21"/>
      <c r="E591" s="21"/>
      <c r="F591" s="22"/>
      <c r="H591" s="21"/>
      <c r="I591" s="21"/>
      <c r="J591" s="21"/>
      <c r="O591" s="21"/>
    </row>
    <row r="592" spans="2:16" ht="12.75">
      <c r="B592" s="21"/>
      <c r="C592" s="21"/>
      <c r="D592" s="21"/>
      <c r="E592" s="21"/>
      <c r="F592" s="22"/>
      <c r="H592" s="21"/>
      <c r="I592" s="21"/>
      <c r="J592" s="21"/>
      <c r="O592" s="21"/>
    </row>
    <row r="593" spans="2:15" ht="12.75">
      <c r="B593" s="21"/>
      <c r="C593" s="21"/>
      <c r="D593" s="21"/>
      <c r="E593" s="21"/>
      <c r="F593" s="22"/>
      <c r="H593" s="21"/>
      <c r="I593" s="21"/>
      <c r="J593" s="21"/>
      <c r="O593" s="21"/>
    </row>
    <row r="594" spans="2:15" ht="12.75">
      <c r="B594" s="22"/>
      <c r="C594" s="21"/>
      <c r="D594" s="21"/>
      <c r="E594" s="21"/>
      <c r="F594" s="22"/>
      <c r="H594" s="21"/>
      <c r="I594" s="21"/>
      <c r="J594" s="21"/>
      <c r="O594" s="21"/>
    </row>
    <row r="595" spans="2:15" ht="12.75">
      <c r="B595" s="21"/>
      <c r="C595" s="21"/>
      <c r="D595" s="21"/>
      <c r="E595" s="21"/>
      <c r="F595" s="22"/>
      <c r="H595" s="21"/>
      <c r="I595" s="21"/>
      <c r="J595" s="21"/>
      <c r="O595" s="21"/>
    </row>
    <row r="596" spans="2:15" ht="12.75">
      <c r="B596" s="21"/>
      <c r="C596" s="21"/>
      <c r="D596" s="21"/>
      <c r="E596" s="21"/>
      <c r="F596" s="22"/>
      <c r="H596" s="21"/>
      <c r="I596" s="21"/>
      <c r="J596" s="21"/>
      <c r="O596" s="21"/>
    </row>
    <row r="597" spans="2:15" ht="12.75">
      <c r="B597" s="21"/>
      <c r="C597" s="21"/>
      <c r="D597" s="21"/>
      <c r="E597" s="21"/>
      <c r="F597" s="22"/>
      <c r="H597" s="21"/>
      <c r="I597" s="21"/>
      <c r="J597" s="21"/>
      <c r="O597" s="21"/>
    </row>
    <row r="598" spans="2:15" ht="12.75">
      <c r="B598" s="21"/>
      <c r="C598" s="21"/>
      <c r="D598" s="21"/>
      <c r="E598" s="21"/>
      <c r="F598" s="22"/>
      <c r="H598" s="21"/>
      <c r="I598" s="21"/>
      <c r="J598" s="21"/>
      <c r="O598" s="21"/>
    </row>
    <row r="599" spans="2:15" ht="12.75">
      <c r="B599" s="21"/>
      <c r="C599" s="21"/>
      <c r="D599" s="21"/>
      <c r="E599" s="21"/>
      <c r="F599" s="22"/>
      <c r="H599" s="21"/>
      <c r="I599" s="21"/>
      <c r="J599" s="21"/>
      <c r="O599" s="21"/>
    </row>
    <row r="600" spans="2:15" ht="12.75">
      <c r="B600" s="21"/>
      <c r="C600" s="21"/>
      <c r="D600" s="21"/>
      <c r="E600" s="21"/>
      <c r="F600" s="22"/>
      <c r="H600" s="21"/>
      <c r="I600" s="21"/>
      <c r="J600" s="21"/>
      <c r="O600" s="21"/>
    </row>
    <row r="601" spans="2:15" ht="12.75">
      <c r="B601" s="21"/>
      <c r="C601" s="21"/>
      <c r="D601" s="21"/>
      <c r="E601" s="21"/>
      <c r="F601" s="22"/>
      <c r="H601" s="21"/>
      <c r="I601" s="21"/>
      <c r="J601" s="21"/>
      <c r="O601" s="21"/>
    </row>
    <row r="602" spans="2:15" ht="12.75">
      <c r="B602" s="21"/>
      <c r="C602" s="21"/>
      <c r="D602" s="21"/>
      <c r="E602" s="21"/>
      <c r="F602" s="22"/>
      <c r="H602" s="21"/>
      <c r="I602" s="21"/>
      <c r="J602" s="21"/>
      <c r="O602" s="21"/>
    </row>
    <row r="603" spans="2:15" ht="12.75">
      <c r="B603" s="21"/>
      <c r="C603" s="21"/>
      <c r="D603" s="21"/>
      <c r="E603" s="21"/>
      <c r="F603" s="22"/>
      <c r="H603" s="21"/>
      <c r="I603" s="21"/>
      <c r="J603" s="21"/>
      <c r="O603" s="21"/>
    </row>
    <row r="604" spans="2:15" ht="12.75">
      <c r="B604" s="21"/>
      <c r="C604" s="21"/>
      <c r="D604" s="21"/>
      <c r="E604" s="21"/>
      <c r="F604" s="22"/>
      <c r="H604" s="21"/>
      <c r="I604" s="21"/>
      <c r="J604" s="21"/>
      <c r="O604" s="21"/>
    </row>
    <row r="605" spans="2:15" ht="12.75">
      <c r="B605" s="21"/>
      <c r="C605" s="21"/>
      <c r="D605" s="21"/>
      <c r="E605" s="21"/>
      <c r="F605" s="22"/>
      <c r="H605" s="21"/>
      <c r="I605" s="21"/>
      <c r="J605" s="21"/>
      <c r="O605" s="21"/>
    </row>
    <row r="606" spans="2:15" ht="12.75">
      <c r="B606" s="21"/>
      <c r="C606" s="21"/>
      <c r="D606" s="21"/>
      <c r="E606" s="21"/>
      <c r="F606" s="22"/>
      <c r="H606" s="21"/>
      <c r="I606" s="21"/>
      <c r="J606" s="21"/>
      <c r="O606" s="21"/>
    </row>
    <row r="607" spans="2:15" ht="12.75">
      <c r="B607" s="21"/>
      <c r="C607" s="21"/>
      <c r="D607" s="21"/>
      <c r="E607" s="21"/>
      <c r="F607" s="22"/>
      <c r="H607" s="21"/>
      <c r="I607" s="21"/>
      <c r="J607" s="21"/>
      <c r="O607" s="21"/>
    </row>
    <row r="608" spans="2:15" ht="12.75">
      <c r="B608" s="21"/>
      <c r="C608" s="21"/>
      <c r="D608" s="21"/>
      <c r="E608" s="21"/>
      <c r="F608" s="22"/>
      <c r="H608" s="21"/>
      <c r="I608" s="21"/>
      <c r="J608" s="21"/>
      <c r="O608" s="21"/>
    </row>
    <row r="609" spans="2:15" ht="12.75">
      <c r="B609" s="21"/>
      <c r="C609" s="21"/>
      <c r="D609" s="21"/>
      <c r="E609" s="21"/>
      <c r="F609" s="22"/>
      <c r="H609" s="21"/>
      <c r="I609" s="21"/>
      <c r="J609" s="21"/>
      <c r="O609" s="21"/>
    </row>
    <row r="610" spans="2:15" ht="12.75">
      <c r="B610" s="21"/>
      <c r="C610" s="21"/>
      <c r="D610" s="21"/>
      <c r="E610" s="21"/>
      <c r="F610" s="22"/>
      <c r="H610" s="21"/>
      <c r="I610" s="21"/>
      <c r="J610" s="21"/>
      <c r="O610" s="21"/>
    </row>
    <row r="611" spans="2:15" ht="12.75">
      <c r="B611" s="21"/>
      <c r="C611" s="21"/>
      <c r="D611" s="21"/>
      <c r="E611" s="21"/>
      <c r="F611" s="22"/>
      <c r="H611" s="21"/>
      <c r="I611" s="21"/>
      <c r="J611" s="21"/>
      <c r="O611" s="21"/>
    </row>
    <row r="612" spans="2:15" ht="12.75">
      <c r="B612" s="21"/>
      <c r="C612" s="21"/>
      <c r="D612" s="21"/>
      <c r="E612" s="21"/>
      <c r="F612" s="22"/>
      <c r="H612" s="21"/>
      <c r="I612" s="21"/>
      <c r="J612" s="21"/>
      <c r="O612" s="21"/>
    </row>
    <row r="613" spans="2:15" ht="12.75">
      <c r="B613" s="21"/>
      <c r="C613" s="21"/>
      <c r="D613" s="21"/>
      <c r="E613" s="21"/>
      <c r="F613" s="22"/>
      <c r="H613" s="21"/>
      <c r="I613" s="21"/>
      <c r="J613" s="21"/>
      <c r="O613" s="21"/>
    </row>
    <row r="614" spans="2:15" ht="12.75">
      <c r="B614" s="21"/>
      <c r="C614" s="21"/>
      <c r="D614" s="21"/>
      <c r="E614" s="21"/>
      <c r="F614" s="22"/>
      <c r="H614" s="21"/>
      <c r="I614" s="21"/>
      <c r="J614" s="21"/>
      <c r="O614" s="21"/>
    </row>
    <row r="615" spans="2:15" ht="12.75">
      <c r="B615" s="21"/>
      <c r="C615" s="21"/>
      <c r="D615" s="21"/>
      <c r="E615" s="21"/>
      <c r="F615" s="22"/>
      <c r="H615" s="21"/>
      <c r="I615" s="21"/>
      <c r="J615" s="21"/>
      <c r="O615" s="21"/>
    </row>
    <row r="616" spans="2:15" ht="12.75">
      <c r="B616" s="21"/>
      <c r="C616" s="21"/>
      <c r="D616" s="21"/>
      <c r="E616" s="21"/>
      <c r="F616" s="22"/>
      <c r="H616" s="21"/>
      <c r="I616" s="21"/>
      <c r="J616" s="21"/>
      <c r="O616" s="21"/>
    </row>
    <row r="617" spans="2:15" ht="12.75">
      <c r="B617" s="21"/>
      <c r="C617" s="21"/>
      <c r="D617" s="21"/>
      <c r="E617" s="21"/>
      <c r="F617" s="22"/>
      <c r="H617" s="21"/>
      <c r="I617" s="21"/>
      <c r="J617" s="21"/>
      <c r="O617" s="21"/>
    </row>
    <row r="618" spans="2:15" ht="12.75">
      <c r="B618" s="21"/>
      <c r="C618" s="21"/>
      <c r="D618" s="21"/>
      <c r="E618" s="21"/>
      <c r="F618" s="22"/>
      <c r="H618" s="21"/>
      <c r="I618" s="21"/>
      <c r="J618" s="21"/>
      <c r="O618" s="21"/>
    </row>
    <row r="619" spans="2:15" ht="12.75">
      <c r="B619" s="21"/>
      <c r="C619" s="21"/>
      <c r="D619" s="21"/>
      <c r="E619" s="21"/>
      <c r="F619" s="22"/>
      <c r="H619" s="21"/>
      <c r="I619" s="21"/>
      <c r="J619" s="21"/>
      <c r="O619" s="21"/>
    </row>
    <row r="620" spans="2:15" ht="12.75">
      <c r="B620" s="21"/>
      <c r="C620" s="21"/>
      <c r="D620" s="21"/>
      <c r="E620" s="21"/>
      <c r="F620" s="22"/>
      <c r="H620" s="21"/>
      <c r="I620" s="21"/>
      <c r="J620" s="21"/>
      <c r="O620" s="21"/>
    </row>
    <row r="621" spans="2:15" ht="12.75">
      <c r="B621" s="21"/>
      <c r="C621" s="21"/>
      <c r="D621" s="21"/>
      <c r="E621" s="21"/>
      <c r="F621" s="22"/>
      <c r="H621" s="21"/>
      <c r="I621" s="21"/>
      <c r="J621" s="21"/>
      <c r="O621" s="21"/>
    </row>
    <row r="622" spans="2:15" ht="12.75">
      <c r="B622" s="21"/>
      <c r="C622" s="21"/>
      <c r="D622" s="21"/>
      <c r="E622" s="21"/>
      <c r="F622" s="22"/>
      <c r="H622" s="21"/>
      <c r="I622" s="21"/>
      <c r="J622" s="21"/>
      <c r="O622" s="21"/>
    </row>
    <row r="623" spans="2:15" ht="12.75">
      <c r="B623" s="21"/>
      <c r="C623" s="21"/>
      <c r="D623" s="21"/>
      <c r="E623" s="21"/>
      <c r="F623" s="22"/>
      <c r="H623" s="21"/>
      <c r="I623" s="21"/>
      <c r="J623" s="21"/>
      <c r="O623" s="21"/>
    </row>
    <row r="624" spans="2:15" ht="12.75">
      <c r="B624" s="21"/>
      <c r="C624" s="21"/>
      <c r="D624" s="21"/>
      <c r="E624" s="21"/>
      <c r="F624" s="22"/>
      <c r="H624" s="21"/>
      <c r="I624" s="21"/>
      <c r="J624" s="21"/>
      <c r="O624" s="21"/>
    </row>
    <row r="625" spans="2:15" ht="12.75">
      <c r="B625" s="21"/>
      <c r="C625" s="21"/>
      <c r="D625" s="21"/>
      <c r="E625" s="21"/>
      <c r="F625" s="22"/>
      <c r="H625" s="21"/>
      <c r="I625" s="21"/>
      <c r="J625" s="21"/>
      <c r="O625" s="21"/>
    </row>
    <row r="626" spans="2:15" ht="12.75">
      <c r="B626" s="21"/>
      <c r="C626" s="21"/>
      <c r="D626" s="21"/>
      <c r="E626" s="21"/>
      <c r="F626" s="22"/>
      <c r="H626" s="21"/>
      <c r="I626" s="21"/>
      <c r="J626" s="21"/>
      <c r="O626" s="21"/>
    </row>
    <row r="627" spans="2:15" ht="12.75">
      <c r="B627" s="21"/>
      <c r="C627" s="21"/>
      <c r="D627" s="21"/>
      <c r="E627" s="21"/>
      <c r="F627" s="22"/>
      <c r="H627" s="21"/>
      <c r="I627" s="21"/>
      <c r="J627" s="21"/>
      <c r="O627" s="21"/>
    </row>
    <row r="628" spans="2:15" ht="12.75">
      <c r="B628" s="21"/>
      <c r="C628" s="21"/>
      <c r="D628" s="21"/>
      <c r="E628" s="21"/>
      <c r="F628" s="22"/>
      <c r="H628" s="21"/>
      <c r="I628" s="21"/>
      <c r="J628" s="21"/>
      <c r="O628" s="21"/>
    </row>
    <row r="629" spans="2:15" ht="12.75">
      <c r="B629" s="21"/>
      <c r="C629" s="21"/>
      <c r="D629" s="21"/>
      <c r="E629" s="21"/>
      <c r="F629" s="22"/>
      <c r="H629" s="21"/>
      <c r="I629" s="21"/>
      <c r="J629" s="21"/>
      <c r="O629" s="21"/>
    </row>
    <row r="630" spans="2:15" ht="12.75">
      <c r="B630" s="21"/>
      <c r="C630" s="21"/>
      <c r="D630" s="21"/>
      <c r="E630" s="21"/>
      <c r="F630" s="22"/>
      <c r="H630" s="21"/>
      <c r="I630" s="21"/>
      <c r="J630" s="21"/>
      <c r="O630" s="21"/>
    </row>
    <row r="631" spans="2:15" ht="12.75">
      <c r="B631" s="21"/>
      <c r="C631" s="21"/>
      <c r="D631" s="21"/>
      <c r="E631" s="21"/>
      <c r="F631" s="22"/>
      <c r="H631" s="21"/>
      <c r="I631" s="21"/>
      <c r="J631" s="21"/>
      <c r="O631" s="21"/>
    </row>
    <row r="632" spans="2:15" ht="12.75">
      <c r="B632" s="21"/>
      <c r="C632" s="21"/>
      <c r="D632" s="21"/>
      <c r="E632" s="21"/>
      <c r="F632" s="22"/>
      <c r="H632" s="21"/>
      <c r="I632" s="21"/>
      <c r="J632" s="21"/>
      <c r="O632" s="21"/>
    </row>
    <row r="633" spans="2:15" ht="12.75">
      <c r="B633" s="21"/>
      <c r="C633" s="21"/>
      <c r="D633" s="21"/>
      <c r="E633" s="21"/>
      <c r="F633" s="22"/>
      <c r="H633" s="21"/>
      <c r="I633" s="21"/>
      <c r="J633" s="21"/>
      <c r="O633" s="21"/>
    </row>
    <row r="634" spans="2:15" ht="12.75">
      <c r="B634" s="21"/>
      <c r="C634" s="21"/>
      <c r="D634" s="21"/>
      <c r="E634" s="21"/>
      <c r="F634" s="22"/>
      <c r="H634" s="21"/>
      <c r="I634" s="21"/>
      <c r="J634" s="21"/>
      <c r="O634" s="21"/>
    </row>
    <row r="635" spans="2:15" ht="12.75">
      <c r="B635" s="21"/>
      <c r="C635" s="21"/>
      <c r="D635" s="21"/>
      <c r="E635" s="21"/>
      <c r="F635" s="22"/>
      <c r="H635" s="21"/>
      <c r="I635" s="21"/>
      <c r="J635" s="21"/>
      <c r="O635" s="21"/>
    </row>
    <row r="636" spans="2:15" ht="12.75">
      <c r="B636" s="21"/>
      <c r="C636" s="21"/>
      <c r="D636" s="21"/>
      <c r="E636" s="21"/>
      <c r="F636" s="22"/>
      <c r="H636" s="21"/>
      <c r="I636" s="21"/>
      <c r="J636" s="21"/>
      <c r="O636" s="21"/>
    </row>
    <row r="637" spans="2:15" ht="12.75">
      <c r="B637" s="21"/>
      <c r="C637" s="21"/>
      <c r="D637" s="21"/>
      <c r="E637" s="21"/>
      <c r="F637" s="22"/>
      <c r="H637" s="21"/>
      <c r="I637" s="21"/>
      <c r="J637" s="21"/>
      <c r="O637" s="21"/>
    </row>
    <row r="638" spans="2:15" ht="12.75">
      <c r="B638" s="21"/>
      <c r="C638" s="21"/>
      <c r="D638" s="21"/>
      <c r="E638" s="21"/>
      <c r="F638" s="22"/>
      <c r="H638" s="21"/>
      <c r="I638" s="21"/>
      <c r="J638" s="21"/>
      <c r="O638" s="21"/>
    </row>
    <row r="639" spans="2:15" ht="12.75">
      <c r="B639" s="21"/>
      <c r="C639" s="21"/>
      <c r="D639" s="21"/>
      <c r="E639" s="21"/>
      <c r="F639" s="22"/>
      <c r="H639" s="21"/>
      <c r="I639" s="21"/>
      <c r="J639" s="21"/>
      <c r="O639" s="21"/>
    </row>
    <row r="640" spans="2:15" ht="12.75">
      <c r="B640" s="21"/>
      <c r="C640" s="21"/>
      <c r="D640" s="21"/>
      <c r="E640" s="21"/>
      <c r="F640" s="22"/>
      <c r="H640" s="21"/>
      <c r="I640" s="21"/>
      <c r="J640" s="21"/>
      <c r="O640" s="21"/>
    </row>
    <row r="641" spans="2:15" ht="12.75">
      <c r="B641" s="21"/>
      <c r="C641" s="21"/>
      <c r="D641" s="21"/>
      <c r="E641" s="21"/>
      <c r="F641" s="22"/>
      <c r="H641" s="21"/>
      <c r="I641" s="21"/>
      <c r="J641" s="21"/>
      <c r="O641" s="21"/>
    </row>
    <row r="642" spans="2:15" ht="12.75">
      <c r="B642" s="21"/>
      <c r="C642" s="21"/>
      <c r="D642" s="21"/>
      <c r="E642" s="21"/>
      <c r="F642" s="22"/>
      <c r="H642" s="21"/>
      <c r="I642" s="21"/>
      <c r="J642" s="21"/>
      <c r="O642" s="21"/>
    </row>
    <row r="643" spans="2:15" ht="12.75">
      <c r="B643" s="21"/>
      <c r="C643" s="21"/>
      <c r="D643" s="21"/>
      <c r="E643" s="21"/>
      <c r="F643" s="22"/>
      <c r="H643" s="21"/>
      <c r="I643" s="21"/>
      <c r="J643" s="21"/>
      <c r="O643" s="21"/>
    </row>
    <row r="644" spans="2:15" ht="12.75">
      <c r="B644" s="21"/>
      <c r="C644" s="21"/>
      <c r="D644" s="21"/>
      <c r="E644" s="21"/>
      <c r="F644" s="22"/>
      <c r="H644" s="21"/>
      <c r="I644" s="21"/>
      <c r="J644" s="21"/>
      <c r="O644" s="21"/>
    </row>
    <row r="645" spans="2:15" ht="12.75">
      <c r="B645" s="21"/>
      <c r="C645" s="21"/>
      <c r="D645" s="21"/>
      <c r="E645" s="21"/>
      <c r="F645" s="22"/>
      <c r="H645" s="21"/>
      <c r="I645" s="21"/>
      <c r="J645" s="21"/>
      <c r="O645" s="21"/>
    </row>
    <row r="646" spans="2:15" ht="12.75">
      <c r="B646" s="21"/>
      <c r="C646" s="21"/>
      <c r="D646" s="21"/>
      <c r="E646" s="21"/>
      <c r="F646" s="22"/>
      <c r="H646" s="21"/>
      <c r="I646" s="21"/>
      <c r="J646" s="21"/>
      <c r="O646" s="21"/>
    </row>
    <row r="647" spans="2:15" ht="12.75">
      <c r="B647" s="21"/>
      <c r="C647" s="21"/>
      <c r="D647" s="21"/>
      <c r="E647" s="21"/>
      <c r="F647" s="22"/>
      <c r="H647" s="21"/>
      <c r="I647" s="21"/>
      <c r="J647" s="21"/>
      <c r="O647" s="21"/>
    </row>
    <row r="648" spans="2:15" ht="12.75">
      <c r="B648" s="21"/>
      <c r="C648" s="21"/>
      <c r="D648" s="21"/>
      <c r="E648" s="21"/>
      <c r="F648" s="22"/>
      <c r="H648" s="21"/>
      <c r="I648" s="21"/>
      <c r="J648" s="21"/>
      <c r="O648" s="21"/>
    </row>
    <row r="649" spans="2:15" ht="12.75">
      <c r="B649" s="21"/>
      <c r="C649" s="21"/>
      <c r="D649" s="21"/>
      <c r="E649" s="21"/>
      <c r="F649" s="22"/>
      <c r="H649" s="21"/>
      <c r="I649" s="21"/>
      <c r="J649" s="21"/>
      <c r="O649" s="21"/>
    </row>
    <row r="650" spans="2:15" ht="12.75">
      <c r="B650" s="21"/>
      <c r="C650" s="21"/>
      <c r="D650" s="21"/>
      <c r="E650" s="21"/>
      <c r="F650" s="22"/>
      <c r="H650" s="21"/>
      <c r="I650" s="21"/>
      <c r="J650" s="21"/>
      <c r="O650" s="21"/>
    </row>
    <row r="651" spans="2:15" ht="12.75">
      <c r="B651" s="21"/>
      <c r="C651" s="21"/>
      <c r="D651" s="21"/>
      <c r="E651" s="21"/>
      <c r="F651" s="22"/>
      <c r="H651" s="21"/>
      <c r="I651" s="21"/>
      <c r="J651" s="21"/>
      <c r="O651" s="21"/>
    </row>
    <row r="652" spans="2:15" ht="12.75">
      <c r="B652" s="21"/>
      <c r="C652" s="21"/>
      <c r="D652" s="21"/>
      <c r="E652" s="21"/>
      <c r="F652" s="22"/>
      <c r="H652" s="21"/>
      <c r="I652" s="21"/>
      <c r="J652" s="21"/>
      <c r="O652" s="21"/>
    </row>
    <row r="653" spans="2:15" ht="12.75">
      <c r="B653" s="21"/>
      <c r="C653" s="21"/>
      <c r="D653" s="21"/>
      <c r="E653" s="21"/>
      <c r="F653" s="22"/>
      <c r="H653" s="21"/>
      <c r="I653" s="21"/>
      <c r="J653" s="21"/>
      <c r="O653" s="21"/>
    </row>
    <row r="654" spans="2:15" ht="12.75">
      <c r="B654" s="21"/>
      <c r="C654" s="21"/>
      <c r="D654" s="21"/>
      <c r="E654" s="21"/>
      <c r="F654" s="22"/>
      <c r="H654" s="21"/>
      <c r="I654" s="21"/>
      <c r="J654" s="21"/>
      <c r="O654" s="21"/>
    </row>
    <row r="655" spans="2:15" ht="12.75">
      <c r="B655" s="21"/>
      <c r="C655" s="21"/>
      <c r="D655" s="21"/>
      <c r="E655" s="21"/>
      <c r="F655" s="22"/>
      <c r="H655" s="21"/>
      <c r="I655" s="21"/>
      <c r="J655" s="21"/>
      <c r="O655" s="21"/>
    </row>
    <row r="656" spans="2:15" ht="12.75">
      <c r="B656" s="21"/>
      <c r="C656" s="21"/>
      <c r="D656" s="21"/>
      <c r="E656" s="21"/>
      <c r="F656" s="22"/>
      <c r="H656" s="21"/>
      <c r="I656" s="21"/>
      <c r="J656" s="21"/>
      <c r="O656" s="21"/>
    </row>
    <row r="657" spans="2:15" ht="12.75">
      <c r="B657" s="21"/>
      <c r="C657" s="21"/>
      <c r="D657" s="21"/>
      <c r="E657" s="21"/>
      <c r="F657" s="22"/>
      <c r="H657" s="21"/>
      <c r="I657" s="21"/>
      <c r="J657" s="21"/>
      <c r="O657" s="21"/>
    </row>
    <row r="658" spans="2:15" ht="12.75">
      <c r="B658" s="21"/>
      <c r="C658" s="21"/>
      <c r="D658" s="21"/>
      <c r="E658" s="21"/>
      <c r="F658" s="22"/>
      <c r="H658" s="21"/>
      <c r="I658" s="21"/>
      <c r="J658" s="21"/>
      <c r="O658" s="21"/>
    </row>
    <row r="659" spans="2:15" ht="12.75">
      <c r="B659" s="21"/>
      <c r="C659" s="21"/>
      <c r="D659" s="21"/>
      <c r="E659" s="21"/>
      <c r="F659" s="22"/>
      <c r="H659" s="21"/>
      <c r="I659" s="21"/>
      <c r="J659" s="21"/>
      <c r="O659" s="21"/>
    </row>
    <row r="660" spans="2:15" ht="12.75">
      <c r="B660" s="21"/>
      <c r="C660" s="21"/>
      <c r="D660" s="21"/>
      <c r="E660" s="21"/>
      <c r="F660" s="22"/>
      <c r="H660" s="21"/>
      <c r="I660" s="21"/>
      <c r="J660" s="21"/>
      <c r="O660" s="21"/>
    </row>
    <row r="661" spans="2:15" ht="12.75">
      <c r="B661" s="21"/>
      <c r="C661" s="21"/>
      <c r="D661" s="21"/>
      <c r="E661" s="21"/>
      <c r="F661" s="22"/>
      <c r="H661" s="21"/>
      <c r="I661" s="21"/>
      <c r="J661" s="21"/>
      <c r="O661" s="21"/>
    </row>
    <row r="662" spans="2:15" ht="12.75">
      <c r="B662" s="21"/>
      <c r="C662" s="21"/>
      <c r="D662" s="21"/>
      <c r="E662" s="21"/>
      <c r="F662" s="22"/>
      <c r="H662" s="21"/>
      <c r="I662" s="21"/>
      <c r="J662" s="21"/>
      <c r="O662" s="21"/>
    </row>
    <row r="663" spans="2:15" ht="12.75">
      <c r="B663" s="21"/>
      <c r="C663" s="21"/>
      <c r="D663" s="21"/>
      <c r="E663" s="21"/>
      <c r="F663" s="22"/>
      <c r="H663" s="21"/>
      <c r="I663" s="21"/>
      <c r="J663" s="21"/>
      <c r="O663" s="21"/>
    </row>
    <row r="664" spans="2:15" ht="12.75">
      <c r="B664" s="21"/>
      <c r="C664" s="21"/>
      <c r="D664" s="21"/>
      <c r="E664" s="21"/>
      <c r="F664" s="22"/>
      <c r="H664" s="21"/>
      <c r="I664" s="21"/>
      <c r="J664" s="21"/>
      <c r="O664" s="21"/>
    </row>
    <row r="665" spans="2:15" ht="12.75">
      <c r="B665" s="21"/>
      <c r="C665" s="21"/>
      <c r="D665" s="21"/>
      <c r="E665" s="21"/>
      <c r="F665" s="22"/>
      <c r="H665" s="21"/>
      <c r="I665" s="21"/>
      <c r="J665" s="21"/>
      <c r="O665" s="21"/>
    </row>
    <row r="666" spans="2:15" ht="12.75">
      <c r="B666" s="21"/>
      <c r="C666" s="21"/>
      <c r="D666" s="21"/>
      <c r="E666" s="21"/>
      <c r="F666" s="22"/>
      <c r="H666" s="21"/>
      <c r="I666" s="21"/>
      <c r="J666" s="21"/>
      <c r="O666" s="21"/>
    </row>
    <row r="667" spans="2:15" ht="12.75">
      <c r="B667" s="21"/>
      <c r="C667" s="21"/>
      <c r="D667" s="21"/>
      <c r="E667" s="21"/>
      <c r="F667" s="22"/>
      <c r="H667" s="21"/>
      <c r="I667" s="21"/>
      <c r="J667" s="21"/>
      <c r="O667" s="21"/>
    </row>
    <row r="668" spans="2:15" ht="12.75">
      <c r="B668" s="21"/>
      <c r="C668" s="21"/>
      <c r="D668" s="21"/>
      <c r="E668" s="21"/>
      <c r="F668" s="22"/>
      <c r="H668" s="21"/>
      <c r="I668" s="21"/>
      <c r="J668" s="21"/>
      <c r="O668" s="21"/>
    </row>
    <row r="669" spans="2:15" ht="12.75">
      <c r="B669" s="21"/>
      <c r="C669" s="21"/>
      <c r="D669" s="21"/>
      <c r="E669" s="21"/>
      <c r="F669" s="22"/>
      <c r="H669" s="21"/>
      <c r="I669" s="21"/>
      <c r="J669" s="21"/>
      <c r="O669" s="21"/>
    </row>
    <row r="670" spans="2:15" ht="12.75">
      <c r="B670" s="21"/>
      <c r="C670" s="21"/>
      <c r="D670" s="21"/>
      <c r="E670" s="21"/>
      <c r="F670" s="22"/>
      <c r="H670" s="21"/>
      <c r="I670" s="21"/>
      <c r="J670" s="21"/>
      <c r="O670" s="21"/>
    </row>
    <row r="671" spans="2:15" ht="12.75">
      <c r="B671" s="21"/>
      <c r="C671" s="21"/>
      <c r="D671" s="21"/>
      <c r="E671" s="21"/>
      <c r="F671" s="22"/>
      <c r="H671" s="21"/>
      <c r="I671" s="21"/>
      <c r="J671" s="21"/>
      <c r="O671" s="21"/>
    </row>
    <row r="672" spans="2:15" ht="12.75">
      <c r="B672" s="21"/>
      <c r="C672" s="21"/>
      <c r="D672" s="21"/>
      <c r="E672" s="21"/>
      <c r="F672" s="22"/>
      <c r="H672" s="21"/>
      <c r="I672" s="21"/>
      <c r="J672" s="21"/>
      <c r="O672" s="21"/>
    </row>
    <row r="673" spans="2:15" ht="12.75">
      <c r="B673" s="21"/>
      <c r="C673" s="21"/>
      <c r="D673" s="21"/>
      <c r="E673" s="21"/>
      <c r="F673" s="22"/>
      <c r="H673" s="21"/>
      <c r="I673" s="21"/>
      <c r="J673" s="21"/>
      <c r="O673" s="21"/>
    </row>
    <row r="674" spans="2:15" ht="12.75">
      <c r="B674" s="21"/>
      <c r="C674" s="21"/>
      <c r="D674" s="21"/>
      <c r="E674" s="21"/>
      <c r="F674" s="22"/>
      <c r="H674" s="21"/>
      <c r="I674" s="21"/>
      <c r="J674" s="21"/>
      <c r="O674" s="21"/>
    </row>
    <row r="675" spans="2:15" ht="12.75">
      <c r="B675" s="21"/>
      <c r="C675" s="21"/>
      <c r="D675" s="21"/>
      <c r="E675" s="21"/>
      <c r="F675" s="22"/>
      <c r="H675" s="21"/>
      <c r="I675" s="21"/>
      <c r="J675" s="21"/>
      <c r="O675" s="21"/>
    </row>
    <row r="676" spans="2:15" ht="12.75">
      <c r="B676" s="21"/>
      <c r="C676" s="21"/>
      <c r="D676" s="21"/>
      <c r="E676" s="21"/>
      <c r="F676" s="22"/>
      <c r="H676" s="21"/>
      <c r="I676" s="21"/>
      <c r="J676" s="21"/>
      <c r="O676" s="21"/>
    </row>
    <row r="677" spans="2:15" ht="12.75">
      <c r="B677" s="22"/>
      <c r="C677" s="21"/>
      <c r="D677" s="21"/>
      <c r="E677" s="21"/>
      <c r="F677" s="22"/>
      <c r="H677" s="21"/>
      <c r="I677" s="21"/>
      <c r="J677" s="21"/>
      <c r="O677" s="21"/>
    </row>
    <row r="678" spans="2:15" ht="12.75">
      <c r="B678" s="22"/>
      <c r="C678" s="21"/>
      <c r="D678" s="21"/>
      <c r="E678" s="21"/>
      <c r="F678" s="22"/>
      <c r="H678" s="21"/>
      <c r="I678" s="21"/>
      <c r="J678" s="21"/>
      <c r="O678" s="21"/>
    </row>
    <row r="679" spans="2:15" ht="12.75">
      <c r="B679" s="22"/>
      <c r="C679" s="21"/>
      <c r="D679" s="21"/>
      <c r="E679" s="21"/>
      <c r="F679" s="22"/>
      <c r="H679" s="21"/>
      <c r="I679" s="21"/>
      <c r="J679" s="21"/>
      <c r="O679" s="21"/>
    </row>
    <row r="680" spans="2:15" ht="12.75">
      <c r="B680" s="22"/>
      <c r="C680" s="21"/>
      <c r="D680" s="21"/>
      <c r="E680" s="21"/>
      <c r="F680" s="22"/>
      <c r="H680" s="21"/>
      <c r="I680" s="21"/>
      <c r="J680" s="21"/>
      <c r="O680" s="21"/>
    </row>
    <row r="681" spans="2:15" ht="12.75">
      <c r="B681" s="22"/>
      <c r="C681" s="21"/>
      <c r="D681" s="21"/>
      <c r="E681" s="21"/>
      <c r="F681" s="22"/>
      <c r="H681" s="21"/>
      <c r="I681" s="21"/>
      <c r="J681" s="21"/>
      <c r="O681" s="21"/>
    </row>
    <row r="682" spans="2:15" ht="12.75">
      <c r="B682" s="22"/>
      <c r="C682" s="21"/>
      <c r="D682" s="21"/>
      <c r="E682" s="21"/>
      <c r="F682" s="22"/>
      <c r="H682" s="21"/>
      <c r="I682" s="21"/>
      <c r="J682" s="21"/>
      <c r="O682" s="21"/>
    </row>
    <row r="683" spans="2:15" ht="12.75">
      <c r="B683" s="22"/>
      <c r="C683" s="21"/>
      <c r="D683" s="21"/>
      <c r="E683" s="21"/>
      <c r="F683" s="22"/>
      <c r="H683" s="21"/>
      <c r="I683" s="21"/>
      <c r="J683" s="21"/>
      <c r="O683" s="21"/>
    </row>
    <row r="684" spans="2:15" ht="12.75">
      <c r="B684" s="22"/>
      <c r="C684" s="21"/>
      <c r="D684" s="21"/>
      <c r="E684" s="21"/>
      <c r="F684" s="22"/>
      <c r="H684" s="21"/>
      <c r="I684" s="21"/>
      <c r="J684" s="21"/>
      <c r="O684" s="21"/>
    </row>
    <row r="685" spans="2:15" ht="12.75">
      <c r="B685" s="22"/>
      <c r="C685" s="21"/>
      <c r="D685" s="21"/>
      <c r="E685" s="21"/>
      <c r="F685" s="22"/>
      <c r="H685" s="21"/>
      <c r="I685" s="21"/>
      <c r="J685" s="21"/>
      <c r="O685" s="21"/>
    </row>
    <row r="686" spans="2:15" ht="12.75">
      <c r="B686" s="22"/>
      <c r="C686" s="21"/>
      <c r="D686" s="21"/>
      <c r="E686" s="21"/>
      <c r="F686" s="22"/>
      <c r="H686" s="21"/>
      <c r="I686" s="21"/>
      <c r="J686" s="21"/>
      <c r="O686" s="21"/>
    </row>
    <row r="687" spans="2:15" ht="12.75">
      <c r="B687" s="22"/>
      <c r="C687" s="21"/>
      <c r="D687" s="21"/>
      <c r="E687" s="21"/>
      <c r="F687" s="22"/>
      <c r="H687" s="21"/>
      <c r="I687" s="21"/>
      <c r="J687" s="21"/>
      <c r="O687" s="21"/>
    </row>
    <row r="688" spans="2:15" ht="12.75">
      <c r="B688" s="22"/>
      <c r="C688" s="21"/>
      <c r="D688" s="21"/>
      <c r="E688" s="21"/>
      <c r="F688" s="22"/>
      <c r="H688" s="21"/>
      <c r="I688" s="21"/>
      <c r="J688" s="21"/>
      <c r="O688" s="21"/>
    </row>
    <row r="689" spans="2:15" ht="12.75">
      <c r="B689" s="22"/>
      <c r="C689" s="21"/>
      <c r="D689" s="21"/>
      <c r="E689" s="21"/>
      <c r="F689" s="22"/>
      <c r="H689" s="21"/>
      <c r="I689" s="21"/>
      <c r="J689" s="21"/>
      <c r="O689" s="21"/>
    </row>
    <row r="690" spans="2:15" ht="12.75">
      <c r="B690" s="22"/>
      <c r="C690" s="21"/>
      <c r="D690" s="21"/>
      <c r="E690" s="21"/>
      <c r="F690" s="22"/>
      <c r="H690" s="21"/>
      <c r="I690" s="21"/>
      <c r="J690" s="21"/>
      <c r="O690" s="21"/>
    </row>
    <row r="691" spans="2:15" ht="12.75">
      <c r="B691" s="22"/>
      <c r="C691" s="21"/>
      <c r="D691" s="21"/>
      <c r="E691" s="21"/>
      <c r="F691" s="22"/>
      <c r="H691" s="21"/>
      <c r="I691" s="21"/>
      <c r="J691" s="21"/>
      <c r="O691" s="21"/>
    </row>
    <row r="692" spans="2:15" ht="12.75">
      <c r="B692" s="22"/>
      <c r="C692" s="21"/>
      <c r="D692" s="21"/>
      <c r="E692" s="21"/>
      <c r="F692" s="22"/>
      <c r="H692" s="21"/>
      <c r="I692" s="21"/>
      <c r="J692" s="21"/>
      <c r="O692" s="21"/>
    </row>
    <row r="693" spans="2:15" ht="12.75">
      <c r="B693" s="22"/>
      <c r="C693" s="21"/>
      <c r="D693" s="21"/>
      <c r="E693" s="21"/>
      <c r="F693" s="22"/>
      <c r="H693" s="21"/>
      <c r="I693" s="21"/>
      <c r="J693" s="21"/>
      <c r="O693" s="21"/>
    </row>
    <row r="694" spans="2:15" ht="12.75">
      <c r="B694" s="22"/>
      <c r="C694" s="21"/>
      <c r="D694" s="21"/>
      <c r="E694" s="21"/>
      <c r="F694" s="22"/>
      <c r="H694" s="21"/>
      <c r="I694" s="21"/>
      <c r="J694" s="21"/>
      <c r="O694" s="21"/>
    </row>
    <row r="695" spans="2:15" ht="12.75">
      <c r="B695" s="22"/>
      <c r="C695" s="21"/>
      <c r="D695" s="21"/>
      <c r="E695" s="21"/>
      <c r="F695" s="22"/>
      <c r="H695" s="21"/>
      <c r="I695" s="21"/>
      <c r="J695" s="21"/>
      <c r="O695" s="21"/>
    </row>
    <row r="696" spans="2:15" ht="12.75">
      <c r="B696" s="22"/>
      <c r="C696" s="21"/>
      <c r="D696" s="21"/>
      <c r="E696" s="21"/>
      <c r="F696" s="22"/>
      <c r="H696" s="21"/>
      <c r="I696" s="21"/>
      <c r="J696" s="21"/>
      <c r="O696" s="21"/>
    </row>
    <row r="697" spans="2:15" ht="12.75">
      <c r="B697" s="22"/>
      <c r="C697" s="21"/>
      <c r="D697" s="21"/>
      <c r="E697" s="21"/>
      <c r="F697" s="22"/>
      <c r="H697" s="21"/>
      <c r="I697" s="21"/>
      <c r="J697" s="21"/>
      <c r="O697" s="21"/>
    </row>
    <row r="698" spans="2:15" ht="12.75">
      <c r="B698" s="22"/>
      <c r="C698" s="21"/>
      <c r="D698" s="21"/>
      <c r="E698" s="21"/>
      <c r="F698" s="22"/>
      <c r="H698" s="21"/>
      <c r="I698" s="21"/>
      <c r="J698" s="21"/>
      <c r="O698" s="21"/>
    </row>
    <row r="699" spans="2:15" ht="12.75">
      <c r="B699" s="22"/>
      <c r="C699" s="21"/>
      <c r="D699" s="21"/>
      <c r="E699" s="21"/>
      <c r="F699" s="22"/>
      <c r="H699" s="21"/>
      <c r="I699" s="21"/>
      <c r="J699" s="21"/>
      <c r="O699" s="21"/>
    </row>
    <row r="700" spans="2:15" ht="12.75">
      <c r="B700" s="22"/>
      <c r="C700" s="21"/>
      <c r="D700" s="21"/>
      <c r="E700" s="21"/>
      <c r="F700" s="22"/>
      <c r="H700" s="21"/>
      <c r="I700" s="21"/>
      <c r="J700" s="21"/>
      <c r="O700" s="21"/>
    </row>
    <row r="701" spans="2:15" ht="12.75">
      <c r="B701" s="22"/>
      <c r="C701" s="21"/>
      <c r="D701" s="21"/>
      <c r="E701" s="21"/>
      <c r="F701" s="22"/>
      <c r="H701" s="21"/>
      <c r="I701" s="21"/>
      <c r="J701" s="21"/>
      <c r="O701" s="21"/>
    </row>
    <row r="702" spans="2:15" ht="12.75">
      <c r="B702" s="22"/>
      <c r="C702" s="21"/>
      <c r="D702" s="21"/>
      <c r="E702" s="21"/>
      <c r="F702" s="22"/>
      <c r="H702" s="21"/>
      <c r="I702" s="21"/>
      <c r="J702" s="21"/>
      <c r="O702" s="21"/>
    </row>
    <row r="703" spans="2:15" ht="12.75">
      <c r="B703" s="22"/>
      <c r="C703" s="21"/>
      <c r="D703" s="21"/>
      <c r="E703" s="21"/>
      <c r="F703" s="22"/>
      <c r="H703" s="21"/>
      <c r="I703" s="21"/>
      <c r="J703" s="21"/>
      <c r="O703" s="21"/>
    </row>
    <row r="704" spans="2:15" ht="12.75">
      <c r="B704" s="22"/>
      <c r="C704" s="21"/>
      <c r="D704" s="21"/>
      <c r="E704" s="21"/>
      <c r="F704" s="22"/>
      <c r="H704" s="21"/>
      <c r="I704" s="21"/>
      <c r="J704" s="21"/>
      <c r="O704" s="21"/>
    </row>
    <row r="705" spans="2:15" ht="12.75">
      <c r="B705" s="22"/>
      <c r="C705" s="21"/>
      <c r="D705" s="21"/>
      <c r="E705" s="21"/>
      <c r="F705" s="22"/>
      <c r="H705" s="21"/>
      <c r="I705" s="21"/>
      <c r="J705" s="21"/>
      <c r="O705" s="21"/>
    </row>
    <row r="706" spans="2:15" ht="12.75">
      <c r="B706" s="22"/>
      <c r="C706" s="21"/>
      <c r="D706" s="21"/>
      <c r="E706" s="21"/>
      <c r="F706" s="22"/>
      <c r="H706" s="21"/>
      <c r="I706" s="21"/>
      <c r="J706" s="21"/>
      <c r="O706" s="21"/>
    </row>
    <row r="707" spans="2:15" ht="12.75">
      <c r="B707" s="22"/>
      <c r="C707" s="21"/>
      <c r="D707" s="21"/>
      <c r="E707" s="21"/>
      <c r="F707" s="22"/>
      <c r="H707" s="21"/>
      <c r="I707" s="21"/>
      <c r="J707" s="21"/>
      <c r="O707" s="21"/>
    </row>
    <row r="708" spans="2:15" ht="12.75">
      <c r="B708" s="22"/>
      <c r="C708" s="21"/>
      <c r="D708" s="21"/>
      <c r="E708" s="21"/>
      <c r="F708" s="22"/>
      <c r="H708" s="21"/>
      <c r="I708" s="21"/>
      <c r="J708" s="21"/>
      <c r="O708" s="21"/>
    </row>
    <row r="709" spans="2:15" ht="12.75">
      <c r="B709" s="22"/>
      <c r="C709" s="21"/>
      <c r="D709" s="21"/>
      <c r="E709" s="21"/>
      <c r="F709" s="22"/>
      <c r="H709" s="21"/>
      <c r="I709" s="21"/>
      <c r="J709" s="21"/>
      <c r="O709" s="21"/>
    </row>
    <row r="710" spans="2:15" ht="12.75">
      <c r="B710" s="22"/>
      <c r="C710" s="21"/>
      <c r="D710" s="21"/>
      <c r="E710" s="21"/>
      <c r="F710" s="22"/>
      <c r="H710" s="21"/>
      <c r="I710" s="21"/>
      <c r="J710" s="21"/>
      <c r="O710" s="21"/>
    </row>
    <row r="711" spans="2:15" ht="12.75">
      <c r="B711" s="22"/>
      <c r="C711" s="21"/>
      <c r="D711" s="21"/>
      <c r="E711" s="21"/>
      <c r="F711" s="22"/>
      <c r="H711" s="21"/>
      <c r="I711" s="21"/>
      <c r="J711" s="21"/>
      <c r="O711" s="21"/>
    </row>
    <row r="712" spans="2:15" ht="12.75">
      <c r="B712" s="22"/>
      <c r="C712" s="21"/>
      <c r="D712" s="21"/>
      <c r="E712" s="21"/>
      <c r="F712" s="22"/>
      <c r="H712" s="21"/>
      <c r="I712" s="21"/>
      <c r="J712" s="21"/>
      <c r="O712" s="21"/>
    </row>
    <row r="713" spans="2:15" ht="12.75">
      <c r="B713" s="22"/>
      <c r="C713" s="21"/>
      <c r="D713" s="21"/>
      <c r="E713" s="21"/>
      <c r="F713" s="22"/>
      <c r="H713" s="21"/>
      <c r="I713" s="21"/>
      <c r="J713" s="21"/>
      <c r="O713" s="21"/>
    </row>
    <row r="714" spans="2:15" ht="12.75">
      <c r="B714" s="22"/>
      <c r="C714" s="21"/>
      <c r="D714" s="21"/>
      <c r="E714" s="21"/>
      <c r="F714" s="22"/>
      <c r="H714" s="21"/>
      <c r="I714" s="21"/>
      <c r="J714" s="21"/>
      <c r="O714" s="21"/>
    </row>
    <row r="715" spans="2:15" ht="12.75">
      <c r="B715" s="22"/>
      <c r="C715" s="21"/>
      <c r="D715" s="21"/>
      <c r="E715" s="21"/>
      <c r="F715" s="22"/>
      <c r="H715" s="21"/>
      <c r="I715" s="21"/>
      <c r="J715" s="21"/>
      <c r="O715" s="21"/>
    </row>
    <row r="716" spans="2:15" ht="12.75">
      <c r="B716" s="22"/>
      <c r="C716" s="21"/>
      <c r="D716" s="21"/>
      <c r="E716" s="21"/>
      <c r="F716" s="22"/>
      <c r="H716" s="21"/>
      <c r="I716" s="21"/>
      <c r="J716" s="21"/>
      <c r="O716" s="21"/>
    </row>
    <row r="717" spans="2:15" ht="12.75">
      <c r="B717" s="22"/>
      <c r="C717" s="21"/>
      <c r="D717" s="21"/>
      <c r="E717" s="21"/>
      <c r="F717" s="22"/>
      <c r="H717" s="21"/>
      <c r="I717" s="21"/>
      <c r="J717" s="21"/>
      <c r="O717" s="21"/>
    </row>
    <row r="718" spans="2:15" ht="12.75">
      <c r="B718" s="22"/>
      <c r="C718" s="21"/>
      <c r="D718" s="21"/>
      <c r="E718" s="21"/>
      <c r="F718" s="22"/>
      <c r="H718" s="21"/>
      <c r="I718" s="21"/>
      <c r="J718" s="21"/>
      <c r="O718" s="21"/>
    </row>
    <row r="719" spans="2:15" ht="12.75">
      <c r="B719" s="22"/>
      <c r="C719" s="21"/>
      <c r="D719" s="21"/>
      <c r="E719" s="21"/>
      <c r="F719" s="22"/>
      <c r="H719" s="21"/>
      <c r="I719" s="21"/>
      <c r="J719" s="21"/>
      <c r="O719" s="21"/>
    </row>
    <row r="720" spans="2:15" ht="12.75">
      <c r="B720" s="22"/>
      <c r="C720" s="21"/>
      <c r="D720" s="21"/>
      <c r="E720" s="21"/>
      <c r="F720" s="22"/>
      <c r="H720" s="21"/>
      <c r="I720" s="21"/>
      <c r="J720" s="21"/>
      <c r="O720" s="21"/>
    </row>
    <row r="721" spans="2:15" ht="12.75">
      <c r="B721" s="22"/>
      <c r="C721" s="21"/>
      <c r="D721" s="21"/>
      <c r="E721" s="21"/>
      <c r="F721" s="22"/>
      <c r="H721" s="21"/>
      <c r="I721" s="21"/>
      <c r="J721" s="21"/>
      <c r="O721" s="21"/>
    </row>
    <row r="722" spans="2:15" ht="12.75">
      <c r="B722" s="22"/>
      <c r="C722" s="21"/>
      <c r="D722" s="21"/>
      <c r="E722" s="21"/>
      <c r="F722" s="22"/>
      <c r="H722" s="21"/>
      <c r="I722" s="21"/>
      <c r="J722" s="21"/>
      <c r="O722" s="21"/>
    </row>
    <row r="723" spans="2:15" ht="12.75">
      <c r="B723" s="22"/>
      <c r="C723" s="21"/>
      <c r="D723" s="21"/>
      <c r="E723" s="21"/>
      <c r="F723" s="22"/>
      <c r="H723" s="21"/>
      <c r="I723" s="21"/>
      <c r="J723" s="21"/>
      <c r="O723" s="21"/>
    </row>
    <row r="724" spans="2:15" ht="12.75">
      <c r="B724" s="22"/>
      <c r="C724" s="21"/>
      <c r="D724" s="21"/>
      <c r="E724" s="21"/>
      <c r="F724" s="22"/>
      <c r="H724" s="21"/>
      <c r="I724" s="21"/>
      <c r="J724" s="21"/>
      <c r="O724" s="21"/>
    </row>
    <row r="725" spans="2:15" ht="12.75">
      <c r="B725" s="22"/>
      <c r="C725" s="21"/>
      <c r="D725" s="21"/>
      <c r="E725" s="21"/>
      <c r="F725" s="22"/>
      <c r="H725" s="21"/>
      <c r="I725" s="21"/>
      <c r="J725" s="21"/>
      <c r="O725" s="21"/>
    </row>
    <row r="726" spans="2:15" ht="12.75">
      <c r="B726" s="22"/>
      <c r="C726" s="21"/>
      <c r="D726" s="21"/>
      <c r="E726" s="21"/>
      <c r="F726" s="22"/>
      <c r="H726" s="21"/>
      <c r="I726" s="21"/>
      <c r="J726" s="21"/>
      <c r="O726" s="21"/>
    </row>
    <row r="727" spans="2:15" ht="12.75">
      <c r="B727" s="22"/>
      <c r="C727" s="21"/>
      <c r="D727" s="21"/>
      <c r="E727" s="21"/>
      <c r="F727" s="22"/>
      <c r="H727" s="21"/>
      <c r="I727" s="21"/>
      <c r="J727" s="21"/>
      <c r="O727" s="21"/>
    </row>
    <row r="728" spans="2:15" ht="12.75">
      <c r="B728" s="22"/>
      <c r="C728" s="21"/>
      <c r="D728" s="21"/>
      <c r="E728" s="21"/>
      <c r="F728" s="22"/>
      <c r="H728" s="21"/>
      <c r="I728" s="21"/>
      <c r="J728" s="21"/>
      <c r="O728" s="21"/>
    </row>
    <row r="729" spans="2:15" ht="12.75">
      <c r="B729" s="22"/>
      <c r="C729" s="21"/>
      <c r="D729" s="21"/>
      <c r="E729" s="21"/>
      <c r="F729" s="22"/>
      <c r="H729" s="21"/>
      <c r="I729" s="21"/>
      <c r="J729" s="21"/>
      <c r="O729" s="21"/>
    </row>
    <row r="730" spans="2:15" ht="12.75">
      <c r="B730" s="22"/>
      <c r="C730" s="21"/>
      <c r="D730" s="21"/>
      <c r="E730" s="21"/>
      <c r="F730" s="22"/>
      <c r="H730" s="21"/>
      <c r="I730" s="21"/>
      <c r="J730" s="21"/>
      <c r="O730" s="21"/>
    </row>
    <row r="731" spans="2:15" ht="12.75">
      <c r="B731" s="22"/>
      <c r="C731" s="21"/>
      <c r="D731" s="21"/>
      <c r="E731" s="21"/>
      <c r="F731" s="22"/>
      <c r="H731" s="21"/>
      <c r="I731" s="21"/>
      <c r="J731" s="21"/>
      <c r="O731" s="21"/>
    </row>
    <row r="732" spans="2:15" ht="12.75">
      <c r="B732" s="22"/>
      <c r="C732" s="21"/>
      <c r="D732" s="21"/>
      <c r="E732" s="21"/>
      <c r="F732" s="22"/>
      <c r="H732" s="21"/>
      <c r="I732" s="21"/>
      <c r="J732" s="21"/>
      <c r="O732" s="21"/>
    </row>
    <row r="733" spans="2:15" ht="12.75">
      <c r="B733" s="22"/>
      <c r="C733" s="21"/>
      <c r="D733" s="21"/>
      <c r="E733" s="21"/>
      <c r="F733" s="22"/>
      <c r="H733" s="21"/>
      <c r="I733" s="21"/>
      <c r="J733" s="21"/>
      <c r="O733" s="21"/>
    </row>
    <row r="734" spans="2:15" ht="12.75">
      <c r="B734" s="22"/>
      <c r="C734" s="21"/>
      <c r="D734" s="21"/>
      <c r="E734" s="21"/>
      <c r="F734" s="22"/>
      <c r="H734" s="21"/>
      <c r="I734" s="21"/>
      <c r="J734" s="21"/>
      <c r="O734" s="21"/>
    </row>
    <row r="735" spans="2:15" ht="12.75">
      <c r="B735" s="22"/>
      <c r="C735" s="21"/>
      <c r="D735" s="21"/>
      <c r="E735" s="21"/>
      <c r="F735" s="22"/>
      <c r="H735" s="21"/>
      <c r="I735" s="21"/>
      <c r="J735" s="21"/>
      <c r="O735" s="21"/>
    </row>
    <row r="736" spans="2:15" ht="12.75">
      <c r="B736" s="22"/>
      <c r="C736" s="21"/>
      <c r="D736" s="21"/>
      <c r="E736" s="21"/>
      <c r="F736" s="22"/>
      <c r="H736" s="21"/>
      <c r="I736" s="21"/>
      <c r="J736" s="21"/>
      <c r="O736" s="21"/>
    </row>
    <row r="737" spans="2:15" ht="12.75">
      <c r="B737" s="22"/>
      <c r="C737" s="21"/>
      <c r="D737" s="21"/>
      <c r="E737" s="21"/>
      <c r="F737" s="22"/>
      <c r="H737" s="21"/>
      <c r="I737" s="21"/>
      <c r="J737" s="21"/>
      <c r="O737" s="21"/>
    </row>
    <row r="738" spans="2:15" ht="12.75">
      <c r="B738" s="22"/>
      <c r="C738" s="21"/>
      <c r="D738" s="21"/>
      <c r="E738" s="21"/>
      <c r="F738" s="22"/>
      <c r="H738" s="21"/>
      <c r="I738" s="21"/>
      <c r="J738" s="21"/>
      <c r="O738" s="21"/>
    </row>
    <row r="739" spans="2:15" ht="12.75">
      <c r="B739" s="22"/>
      <c r="C739" s="21"/>
      <c r="D739" s="21"/>
      <c r="E739" s="21"/>
      <c r="F739" s="22"/>
      <c r="H739" s="21"/>
      <c r="I739" s="21"/>
      <c r="J739" s="21"/>
      <c r="O739" s="21"/>
    </row>
    <row r="740" spans="2:15" ht="12.75">
      <c r="B740" s="22"/>
      <c r="C740" s="21"/>
      <c r="D740" s="21"/>
      <c r="E740" s="21"/>
      <c r="F740" s="22"/>
      <c r="H740" s="21"/>
      <c r="I740" s="21"/>
      <c r="J740" s="21"/>
      <c r="O740" s="21"/>
    </row>
    <row r="741" spans="2:15" ht="12.75">
      <c r="B741" s="22"/>
      <c r="C741" s="21"/>
      <c r="D741" s="21"/>
      <c r="E741" s="21"/>
      <c r="F741" s="22"/>
      <c r="H741" s="21"/>
      <c r="I741" s="21"/>
      <c r="J741" s="21"/>
      <c r="O741" s="21"/>
    </row>
    <row r="742" spans="2:15" ht="12.75">
      <c r="B742" s="22"/>
      <c r="C742" s="21"/>
      <c r="D742" s="21"/>
      <c r="E742" s="21"/>
      <c r="F742" s="22"/>
      <c r="H742" s="21"/>
      <c r="I742" s="21"/>
      <c r="J742" s="21"/>
      <c r="O742" s="21"/>
    </row>
    <row r="743" spans="2:15" ht="12.75">
      <c r="B743" s="22"/>
      <c r="C743" s="21"/>
      <c r="D743" s="21"/>
      <c r="E743" s="21"/>
      <c r="F743" s="22"/>
      <c r="H743" s="21"/>
      <c r="I743" s="21"/>
      <c r="J743" s="21"/>
      <c r="O743" s="21"/>
    </row>
    <row r="744" spans="2:15" ht="12.75">
      <c r="B744" s="22"/>
      <c r="C744" s="21"/>
      <c r="D744" s="21"/>
      <c r="E744" s="21"/>
      <c r="F744" s="22"/>
      <c r="H744" s="21"/>
      <c r="I744" s="21"/>
      <c r="J744" s="21"/>
      <c r="O744" s="21"/>
    </row>
    <row r="745" spans="2:15" ht="12.75">
      <c r="B745" s="22"/>
      <c r="C745" s="21"/>
      <c r="D745" s="21"/>
      <c r="E745" s="21"/>
      <c r="F745" s="22"/>
      <c r="H745" s="21"/>
      <c r="I745" s="21"/>
      <c r="J745" s="21"/>
      <c r="O745" s="21"/>
    </row>
    <row r="746" spans="2:15" ht="12.75">
      <c r="B746" s="22"/>
      <c r="C746" s="21"/>
      <c r="D746" s="21"/>
      <c r="E746" s="21"/>
      <c r="F746" s="22"/>
      <c r="H746" s="21"/>
      <c r="I746" s="21"/>
      <c r="J746" s="21"/>
      <c r="O746" s="21"/>
    </row>
    <row r="747" spans="2:15" ht="12.75">
      <c r="B747" s="22"/>
      <c r="C747" s="21"/>
      <c r="D747" s="21"/>
      <c r="E747" s="21"/>
      <c r="F747" s="22"/>
      <c r="H747" s="21"/>
      <c r="I747" s="21"/>
      <c r="J747" s="21"/>
      <c r="O747" s="21"/>
    </row>
    <row r="748" spans="2:15" ht="12.75">
      <c r="B748" s="22"/>
      <c r="C748" s="21"/>
      <c r="D748" s="21"/>
      <c r="E748" s="21"/>
      <c r="F748" s="22"/>
      <c r="H748" s="21"/>
      <c r="I748" s="21"/>
      <c r="J748" s="21"/>
      <c r="O748" s="21"/>
    </row>
    <row r="749" spans="2:15" ht="12.75">
      <c r="B749" s="22"/>
      <c r="C749" s="21"/>
      <c r="D749" s="21"/>
      <c r="E749" s="21"/>
      <c r="F749" s="22"/>
      <c r="H749" s="21"/>
      <c r="I749" s="21"/>
      <c r="J749" s="21"/>
      <c r="O749" s="21"/>
    </row>
    <row r="750" spans="2:15" ht="12.75">
      <c r="B750" s="22"/>
      <c r="C750" s="21"/>
      <c r="D750" s="21"/>
      <c r="E750" s="21"/>
      <c r="F750" s="22"/>
      <c r="H750" s="21"/>
      <c r="I750" s="21"/>
      <c r="J750" s="21"/>
      <c r="O750" s="21"/>
    </row>
    <row r="751" spans="2:15" ht="12.75">
      <c r="B751" s="22"/>
      <c r="C751" s="21"/>
      <c r="D751" s="21"/>
      <c r="E751" s="21"/>
      <c r="F751" s="22"/>
      <c r="H751" s="21"/>
      <c r="I751" s="21"/>
      <c r="J751" s="21"/>
      <c r="O751" s="21"/>
    </row>
    <row r="752" spans="2:15" ht="12.75">
      <c r="B752" s="22"/>
      <c r="C752" s="21"/>
      <c r="D752" s="21"/>
      <c r="E752" s="21"/>
      <c r="F752" s="22"/>
      <c r="H752" s="21"/>
      <c r="I752" s="21"/>
      <c r="J752" s="21"/>
      <c r="O752" s="21"/>
    </row>
    <row r="753" spans="2:15" ht="12.75">
      <c r="B753" s="22"/>
      <c r="C753" s="21"/>
      <c r="D753" s="21"/>
      <c r="E753" s="21"/>
      <c r="F753" s="22"/>
      <c r="H753" s="21"/>
      <c r="I753" s="21"/>
      <c r="J753" s="21"/>
      <c r="O753" s="21"/>
    </row>
    <row r="754" spans="2:15" ht="12.75">
      <c r="B754" s="22"/>
      <c r="C754" s="21"/>
      <c r="D754" s="21"/>
      <c r="E754" s="21"/>
      <c r="F754" s="22"/>
      <c r="H754" s="21"/>
      <c r="I754" s="21"/>
      <c r="J754" s="21"/>
      <c r="O754" s="21"/>
    </row>
    <row r="755" spans="2:15" ht="12.75">
      <c r="B755" s="22"/>
      <c r="C755" s="21"/>
      <c r="D755" s="21"/>
      <c r="E755" s="21"/>
      <c r="F755" s="22"/>
      <c r="H755" s="21"/>
      <c r="I755" s="21"/>
      <c r="J755" s="21"/>
      <c r="O755" s="21"/>
    </row>
    <row r="756" spans="2:15" ht="12.75">
      <c r="B756" s="22"/>
      <c r="C756" s="21"/>
      <c r="D756" s="21"/>
      <c r="E756" s="21"/>
      <c r="F756" s="22"/>
      <c r="H756" s="21"/>
      <c r="I756" s="21"/>
      <c r="J756" s="21"/>
      <c r="O756" s="21"/>
    </row>
    <row r="757" spans="2:15" ht="12.75">
      <c r="B757" s="22"/>
      <c r="C757" s="21"/>
      <c r="D757" s="21"/>
      <c r="E757" s="21"/>
      <c r="F757" s="22"/>
      <c r="H757" s="21"/>
      <c r="I757" s="21"/>
      <c r="J757" s="21"/>
      <c r="O757" s="21"/>
    </row>
    <row r="758" spans="2:15" ht="12.75">
      <c r="B758" s="22"/>
      <c r="C758" s="21"/>
      <c r="D758" s="21"/>
      <c r="E758" s="21"/>
      <c r="F758" s="22"/>
      <c r="H758" s="21"/>
      <c r="I758" s="21"/>
      <c r="J758" s="21"/>
      <c r="O758" s="21"/>
    </row>
    <row r="759" spans="2:15" ht="12.75">
      <c r="B759" s="22"/>
      <c r="C759" s="21"/>
      <c r="D759" s="21"/>
      <c r="E759" s="21"/>
      <c r="F759" s="22"/>
      <c r="H759" s="21"/>
      <c r="I759" s="21"/>
      <c r="J759" s="21"/>
      <c r="O759" s="21"/>
    </row>
    <row r="760" spans="2:15" ht="12.75">
      <c r="B760" s="22"/>
      <c r="C760" s="21"/>
      <c r="D760" s="21"/>
      <c r="E760" s="21"/>
      <c r="F760" s="22"/>
      <c r="H760" s="21"/>
      <c r="I760" s="21"/>
      <c r="J760" s="21"/>
      <c r="O760" s="21"/>
    </row>
    <row r="761" spans="2:15" ht="12.75">
      <c r="B761" s="22"/>
      <c r="C761" s="21"/>
      <c r="D761" s="21"/>
      <c r="E761" s="21"/>
      <c r="F761" s="22"/>
      <c r="H761" s="21"/>
      <c r="I761" s="21"/>
      <c r="J761" s="21"/>
      <c r="O761" s="21"/>
    </row>
    <row r="762" spans="2:15" ht="12.75">
      <c r="B762" s="22"/>
      <c r="C762" s="21"/>
      <c r="D762" s="21"/>
      <c r="E762" s="21"/>
      <c r="F762" s="22"/>
      <c r="H762" s="21"/>
      <c r="I762" s="21"/>
      <c r="J762" s="21"/>
      <c r="O762" s="21"/>
    </row>
    <row r="763" spans="2:15" ht="12.75">
      <c r="B763" s="22"/>
      <c r="C763" s="21"/>
      <c r="D763" s="21"/>
      <c r="E763" s="21"/>
      <c r="F763" s="22"/>
      <c r="H763" s="21"/>
      <c r="I763" s="21"/>
      <c r="J763" s="21"/>
      <c r="O763" s="21"/>
    </row>
    <row r="764" spans="2:15" ht="12.75">
      <c r="B764" s="22"/>
      <c r="C764" s="21"/>
      <c r="D764" s="21"/>
      <c r="E764" s="21"/>
      <c r="F764" s="22"/>
      <c r="H764" s="21"/>
      <c r="I764" s="21"/>
      <c r="J764" s="21"/>
      <c r="O764" s="21"/>
    </row>
    <row r="765" spans="2:15" ht="12.75">
      <c r="B765" s="22"/>
      <c r="C765" s="21"/>
      <c r="D765" s="21"/>
      <c r="E765" s="21"/>
      <c r="F765" s="22"/>
      <c r="H765" s="21"/>
      <c r="I765" s="21"/>
      <c r="J765" s="21"/>
      <c r="O765" s="21"/>
    </row>
    <row r="766" spans="2:15" ht="12.75">
      <c r="B766" s="21"/>
      <c r="C766" s="21"/>
      <c r="D766" s="21"/>
      <c r="E766" s="21"/>
      <c r="F766" s="21"/>
      <c r="H766" s="21"/>
      <c r="I766" s="21"/>
      <c r="J766" s="21"/>
      <c r="O766" s="21"/>
    </row>
    <row r="767" spans="2:15" ht="12.75">
      <c r="B767" s="21"/>
      <c r="C767" s="21"/>
      <c r="D767" s="21"/>
      <c r="E767" s="21"/>
      <c r="F767" s="21"/>
      <c r="H767" s="21"/>
      <c r="I767" s="21"/>
      <c r="J767" s="21"/>
      <c r="O767" s="21"/>
    </row>
    <row r="768" spans="2:15" ht="12.75">
      <c r="B768" s="21"/>
      <c r="C768" s="21"/>
      <c r="D768" s="21"/>
      <c r="E768" s="21"/>
      <c r="F768" s="21"/>
      <c r="H768" s="21"/>
      <c r="I768" s="21"/>
      <c r="J768" s="21"/>
      <c r="O768" s="21"/>
    </row>
    <row r="769" spans="2:15" ht="12.75">
      <c r="B769" s="21"/>
      <c r="C769" s="21"/>
      <c r="D769" s="21"/>
      <c r="E769" s="21"/>
      <c r="F769" s="21"/>
      <c r="H769" s="21"/>
      <c r="I769" s="21"/>
      <c r="J769" s="21"/>
      <c r="O769" s="21"/>
    </row>
    <row r="770" spans="2:15" ht="12.75">
      <c r="B770" s="21"/>
      <c r="C770" s="21"/>
      <c r="D770" s="21"/>
      <c r="E770" s="21"/>
      <c r="F770" s="21"/>
      <c r="H770" s="21"/>
      <c r="I770" s="21"/>
      <c r="J770" s="21"/>
      <c r="O770" s="21"/>
    </row>
    <row r="771" spans="2:15" ht="12.75">
      <c r="B771" s="21"/>
      <c r="C771" s="21"/>
      <c r="D771" s="21"/>
      <c r="E771" s="21"/>
      <c r="F771" s="21"/>
      <c r="H771" s="21"/>
      <c r="I771" s="21"/>
      <c r="J771" s="21"/>
      <c r="O771" s="21"/>
    </row>
    <row r="772" spans="2:15" ht="12.75">
      <c r="B772" s="21"/>
      <c r="C772" s="21"/>
      <c r="D772" s="21"/>
      <c r="E772" s="21"/>
      <c r="F772" s="21"/>
      <c r="H772" s="21"/>
      <c r="I772" s="21"/>
      <c r="J772" s="21"/>
      <c r="O772" s="21"/>
    </row>
    <row r="773" spans="2:15" ht="12.75">
      <c r="B773" s="21"/>
      <c r="C773" s="21"/>
      <c r="D773" s="21"/>
      <c r="E773" s="21"/>
      <c r="F773" s="21"/>
      <c r="H773" s="21"/>
      <c r="I773" s="21"/>
      <c r="J773" s="21"/>
      <c r="O773" s="21"/>
    </row>
    <row r="774" spans="2:15" ht="12.75">
      <c r="B774" s="21"/>
      <c r="C774" s="21"/>
      <c r="D774" s="21"/>
      <c r="E774" s="21"/>
      <c r="F774" s="21"/>
      <c r="H774" s="21"/>
      <c r="I774" s="21"/>
      <c r="J774" s="21"/>
      <c r="O774" s="21"/>
    </row>
    <row r="775" spans="2:15" ht="12.75">
      <c r="B775" s="21"/>
      <c r="C775" s="21"/>
      <c r="D775" s="21"/>
      <c r="E775" s="21"/>
      <c r="F775" s="21"/>
      <c r="H775" s="21"/>
      <c r="I775" s="21"/>
      <c r="J775" s="21"/>
      <c r="O775" s="21"/>
    </row>
    <row r="776" spans="2:15" ht="12.75">
      <c r="B776" s="21"/>
      <c r="C776" s="21"/>
      <c r="D776" s="21"/>
      <c r="E776" s="21"/>
      <c r="F776" s="21"/>
      <c r="H776" s="21"/>
      <c r="I776" s="21"/>
      <c r="J776" s="21"/>
      <c r="O776" s="21"/>
    </row>
    <row r="777" spans="2:15" ht="12.75">
      <c r="B777" s="21"/>
      <c r="C777" s="21"/>
      <c r="D777" s="21"/>
      <c r="E777" s="21"/>
      <c r="F777" s="21"/>
      <c r="H777" s="21"/>
      <c r="I777" s="21"/>
      <c r="J777" s="21"/>
      <c r="O777" s="21"/>
    </row>
    <row r="778" spans="2:15" ht="12.75">
      <c r="B778" s="21"/>
      <c r="C778" s="21"/>
      <c r="D778" s="21"/>
      <c r="E778" s="21"/>
      <c r="F778" s="21"/>
      <c r="H778" s="21"/>
      <c r="I778" s="21"/>
      <c r="J778" s="21"/>
      <c r="O778" s="21"/>
    </row>
    <row r="779" spans="2:15" ht="12.75">
      <c r="B779" s="21"/>
      <c r="C779" s="21"/>
      <c r="D779" s="21"/>
      <c r="E779" s="21"/>
      <c r="F779" s="21"/>
      <c r="H779" s="21"/>
      <c r="I779" s="21"/>
      <c r="J779" s="21"/>
      <c r="O779" s="21"/>
    </row>
    <row r="780" spans="2:15" ht="12.75">
      <c r="B780" s="21"/>
      <c r="C780" s="21"/>
      <c r="D780" s="21"/>
      <c r="E780" s="21"/>
      <c r="F780" s="21"/>
      <c r="H780" s="21"/>
      <c r="I780" s="21"/>
      <c r="J780" s="21"/>
      <c r="O780" s="21"/>
    </row>
    <row r="781" spans="2:15" ht="12.75">
      <c r="B781" s="21"/>
      <c r="C781" s="21"/>
      <c r="D781" s="21"/>
      <c r="E781" s="21"/>
      <c r="F781" s="21"/>
      <c r="H781" s="21"/>
      <c r="I781" s="21"/>
      <c r="J781" s="21"/>
      <c r="O781" s="21"/>
    </row>
    <row r="782" spans="2:15" ht="12.75">
      <c r="B782" s="21"/>
      <c r="C782" s="21"/>
      <c r="D782" s="21"/>
      <c r="E782" s="21"/>
      <c r="F782" s="21"/>
      <c r="H782" s="21"/>
      <c r="I782" s="21"/>
      <c r="J782" s="21"/>
      <c r="O782" s="21"/>
    </row>
    <row r="783" spans="2:15" ht="12.75">
      <c r="B783" s="21"/>
      <c r="C783" s="21"/>
      <c r="D783" s="21"/>
      <c r="E783" s="21"/>
      <c r="F783" s="21"/>
      <c r="H783" s="21"/>
      <c r="I783" s="21"/>
      <c r="J783" s="21"/>
      <c r="O783" s="21"/>
    </row>
    <row r="784" spans="2:15" ht="12.75">
      <c r="B784" s="21"/>
      <c r="C784" s="21"/>
      <c r="D784" s="21"/>
      <c r="E784" s="21"/>
      <c r="F784" s="21"/>
      <c r="H784" s="21"/>
      <c r="I784" s="21"/>
      <c r="J784" s="21"/>
      <c r="O784" s="21"/>
    </row>
    <row r="785" spans="2:15" ht="12.75">
      <c r="B785" s="21"/>
      <c r="C785" s="21"/>
      <c r="D785" s="21"/>
      <c r="E785" s="21"/>
      <c r="F785" s="21"/>
      <c r="H785" s="21"/>
      <c r="I785" s="21"/>
      <c r="J785" s="21"/>
      <c r="O785" s="21"/>
    </row>
    <row r="786" spans="2:15" ht="12.75">
      <c r="B786" s="21"/>
      <c r="C786" s="21"/>
      <c r="D786" s="21"/>
      <c r="E786" s="21"/>
      <c r="F786" s="21"/>
      <c r="H786" s="21"/>
      <c r="I786" s="21"/>
      <c r="J786" s="21"/>
      <c r="O786" s="21"/>
    </row>
    <row r="787" spans="2:15" ht="12.75">
      <c r="B787" s="21"/>
      <c r="C787" s="21"/>
      <c r="D787" s="21"/>
      <c r="E787" s="21"/>
      <c r="F787" s="21"/>
      <c r="H787" s="21"/>
      <c r="I787" s="21"/>
      <c r="J787" s="21"/>
      <c r="O787" s="21"/>
    </row>
    <row r="788" spans="2:15" ht="12.75">
      <c r="B788" s="21"/>
      <c r="C788" s="21"/>
      <c r="D788" s="21"/>
      <c r="E788" s="21"/>
      <c r="F788" s="21"/>
      <c r="H788" s="21"/>
      <c r="I788" s="21"/>
      <c r="J788" s="21"/>
      <c r="O788" s="21"/>
    </row>
    <row r="789" spans="2:15" ht="12.75">
      <c r="B789" s="21"/>
      <c r="C789" s="21"/>
      <c r="D789" s="21"/>
      <c r="E789" s="21"/>
      <c r="F789" s="21"/>
      <c r="H789" s="21"/>
      <c r="I789" s="21"/>
      <c r="J789" s="21"/>
      <c r="O789" s="21"/>
    </row>
    <row r="790" spans="2:15" ht="12.75">
      <c r="B790" s="21"/>
      <c r="C790" s="21"/>
      <c r="D790" s="21"/>
      <c r="E790" s="21"/>
      <c r="F790" s="21"/>
      <c r="H790" s="21"/>
      <c r="I790" s="21"/>
      <c r="J790" s="21"/>
      <c r="O790" s="21"/>
    </row>
    <row r="791" spans="2:15" ht="12.75">
      <c r="B791" s="21"/>
      <c r="C791" s="21"/>
      <c r="D791" s="21"/>
      <c r="E791" s="21"/>
      <c r="F791" s="21"/>
      <c r="H791" s="21"/>
      <c r="I791" s="21"/>
      <c r="J791" s="21"/>
      <c r="O791" s="21"/>
    </row>
    <row r="792" spans="2:15" ht="12.75">
      <c r="B792" s="21"/>
      <c r="C792" s="21"/>
      <c r="D792" s="21"/>
      <c r="E792" s="21"/>
      <c r="F792" s="21"/>
      <c r="H792" s="21"/>
      <c r="I792" s="21"/>
      <c r="J792" s="21"/>
      <c r="O792" s="21"/>
    </row>
    <row r="793" spans="2:15" ht="12.75">
      <c r="B793" s="21"/>
      <c r="C793" s="21"/>
      <c r="D793" s="21"/>
      <c r="E793" s="21"/>
      <c r="F793" s="21"/>
      <c r="H793" s="21"/>
      <c r="I793" s="21"/>
      <c r="J793" s="21"/>
      <c r="O793" s="21"/>
    </row>
    <row r="794" spans="2:15" ht="12.75">
      <c r="B794" s="21"/>
      <c r="C794" s="21"/>
      <c r="D794" s="21"/>
      <c r="E794" s="21"/>
      <c r="F794" s="21"/>
      <c r="H794" s="21"/>
      <c r="I794" s="21"/>
      <c r="J794" s="21"/>
      <c r="O794" s="21"/>
    </row>
    <row r="795" spans="2:15" ht="12.75">
      <c r="B795" s="21"/>
      <c r="C795" s="21"/>
      <c r="D795" s="21"/>
      <c r="E795" s="21"/>
      <c r="F795" s="21"/>
      <c r="H795" s="21"/>
      <c r="I795" s="21"/>
      <c r="J795" s="21"/>
      <c r="O795" s="21"/>
    </row>
    <row r="796" spans="2:15" ht="12.75">
      <c r="B796" s="21"/>
      <c r="C796" s="21"/>
      <c r="D796" s="21"/>
      <c r="E796" s="21"/>
      <c r="F796" s="21"/>
      <c r="H796" s="21"/>
      <c r="I796" s="21"/>
      <c r="J796" s="21"/>
      <c r="O796" s="21"/>
    </row>
    <row r="797" spans="2:15" ht="12.75">
      <c r="B797" s="21"/>
      <c r="C797" s="21"/>
      <c r="D797" s="21"/>
      <c r="E797" s="21"/>
      <c r="F797" s="21"/>
      <c r="H797" s="21"/>
      <c r="I797" s="21"/>
      <c r="J797" s="21"/>
      <c r="O797" s="21"/>
    </row>
    <row r="798" spans="2:15" ht="12.75">
      <c r="B798" s="21"/>
      <c r="C798" s="21"/>
      <c r="D798" s="21"/>
      <c r="E798" s="21"/>
      <c r="F798" s="21"/>
      <c r="H798" s="21"/>
      <c r="I798" s="21"/>
      <c r="J798" s="21"/>
      <c r="O798" s="21"/>
    </row>
    <row r="799" spans="2:15" ht="12.75">
      <c r="B799" s="21"/>
      <c r="C799" s="21"/>
      <c r="D799" s="21"/>
      <c r="E799" s="21"/>
      <c r="F799" s="21"/>
      <c r="H799" s="21"/>
      <c r="I799" s="21"/>
      <c r="J799" s="21"/>
      <c r="O799" s="21"/>
    </row>
    <row r="800" spans="2:15" ht="12.75">
      <c r="B800" s="21"/>
      <c r="C800" s="21"/>
      <c r="D800" s="21"/>
      <c r="E800" s="21"/>
      <c r="F800" s="21"/>
      <c r="H800" s="21"/>
      <c r="I800" s="21"/>
      <c r="J800" s="21"/>
      <c r="O800" s="21"/>
    </row>
    <row r="801" spans="2:15" ht="12.75">
      <c r="B801" s="21"/>
      <c r="C801" s="21"/>
      <c r="D801" s="21"/>
      <c r="E801" s="21"/>
      <c r="F801" s="21"/>
      <c r="H801" s="21"/>
      <c r="I801" s="21"/>
      <c r="J801" s="21"/>
      <c r="O801" s="21"/>
    </row>
    <row r="802" spans="2:15" ht="12.75">
      <c r="B802" s="21"/>
      <c r="C802" s="21"/>
      <c r="D802" s="21"/>
      <c r="E802" s="21"/>
      <c r="F802" s="21"/>
      <c r="H802" s="21"/>
      <c r="I802" s="21"/>
      <c r="J802" s="21"/>
      <c r="O802" s="21"/>
    </row>
    <row r="803" spans="2:15" ht="12.75">
      <c r="B803" s="21"/>
      <c r="C803" s="21"/>
      <c r="D803" s="21"/>
      <c r="E803" s="21"/>
      <c r="F803" s="21"/>
      <c r="H803" s="21"/>
      <c r="I803" s="21"/>
      <c r="J803" s="21"/>
      <c r="O803" s="21"/>
    </row>
    <row r="804" spans="2:15" ht="12.75">
      <c r="B804" s="21"/>
      <c r="C804" s="21"/>
      <c r="D804" s="21"/>
      <c r="E804" s="21"/>
      <c r="F804" s="21"/>
      <c r="H804" s="21"/>
      <c r="I804" s="21"/>
      <c r="J804" s="21"/>
      <c r="O804" s="21"/>
    </row>
    <row r="805" spans="2:15" ht="12.75">
      <c r="B805" s="21"/>
      <c r="C805" s="21"/>
      <c r="D805" s="21"/>
      <c r="E805" s="21"/>
      <c r="F805" s="21"/>
      <c r="H805" s="21"/>
      <c r="I805" s="21"/>
      <c r="J805" s="21"/>
      <c r="O805" s="21"/>
    </row>
    <row r="806" spans="2:15" ht="12.75">
      <c r="B806" s="21"/>
      <c r="C806" s="21"/>
      <c r="D806" s="21"/>
      <c r="E806" s="21"/>
      <c r="F806" s="21"/>
      <c r="H806" s="21"/>
      <c r="I806" s="21"/>
      <c r="J806" s="21"/>
      <c r="O806" s="21"/>
    </row>
    <row r="807" spans="2:15" ht="12.75">
      <c r="B807" s="21"/>
      <c r="C807" s="21"/>
      <c r="D807" s="21"/>
      <c r="E807" s="21"/>
      <c r="F807" s="21"/>
      <c r="H807" s="21"/>
      <c r="I807" s="21"/>
      <c r="J807" s="21"/>
      <c r="O807" s="21"/>
    </row>
    <row r="808" spans="2:15" ht="12.75">
      <c r="B808" s="21"/>
      <c r="C808" s="21"/>
      <c r="D808" s="21"/>
      <c r="E808" s="21"/>
      <c r="F808" s="21"/>
      <c r="H808" s="21"/>
      <c r="I808" s="21"/>
      <c r="J808" s="21"/>
      <c r="O808" s="21"/>
    </row>
    <row r="809" spans="2:15" ht="12.75">
      <c r="B809" s="21"/>
      <c r="C809" s="21"/>
      <c r="D809" s="21"/>
      <c r="E809" s="21"/>
      <c r="F809" s="21"/>
      <c r="H809" s="21"/>
      <c r="I809" s="21"/>
      <c r="J809" s="21"/>
      <c r="O809" s="21"/>
    </row>
    <row r="810" spans="2:15" ht="12.75">
      <c r="B810" s="21"/>
      <c r="C810" s="21"/>
      <c r="D810" s="21"/>
      <c r="E810" s="21"/>
      <c r="F810" s="21"/>
      <c r="H810" s="21"/>
      <c r="I810" s="21"/>
      <c r="J810" s="21"/>
      <c r="O810" s="21"/>
    </row>
    <row r="811" spans="2:15" ht="12.75">
      <c r="B811" s="21"/>
      <c r="C811" s="21"/>
      <c r="D811" s="21"/>
      <c r="E811" s="21"/>
      <c r="F811" s="21"/>
      <c r="H811" s="21"/>
      <c r="I811" s="21"/>
      <c r="J811" s="21"/>
      <c r="O811" s="21"/>
    </row>
    <row r="812" spans="2:15" ht="12.75">
      <c r="B812" s="21"/>
      <c r="C812" s="21"/>
      <c r="D812" s="21"/>
      <c r="E812" s="21"/>
      <c r="F812" s="21"/>
      <c r="H812" s="21"/>
      <c r="I812" s="21"/>
      <c r="J812" s="21"/>
      <c r="O812" s="21"/>
    </row>
    <row r="813" spans="2:15" ht="12.75">
      <c r="B813" s="21"/>
      <c r="C813" s="21"/>
      <c r="D813" s="21"/>
      <c r="E813" s="21"/>
      <c r="F813" s="21"/>
      <c r="H813" s="21"/>
      <c r="I813" s="21"/>
      <c r="J813" s="21"/>
      <c r="O813" s="21"/>
    </row>
    <row r="814" spans="2:15" ht="12.75">
      <c r="B814" s="21"/>
      <c r="C814" s="21"/>
      <c r="D814" s="21"/>
      <c r="E814" s="21"/>
      <c r="F814" s="21"/>
      <c r="H814" s="21"/>
      <c r="I814" s="21"/>
      <c r="J814" s="21"/>
      <c r="O814" s="21"/>
    </row>
    <row r="815" spans="2:15" ht="12.75">
      <c r="B815" s="21"/>
      <c r="C815" s="21"/>
      <c r="D815" s="21"/>
      <c r="E815" s="21"/>
      <c r="F815" s="21"/>
      <c r="H815" s="21"/>
      <c r="I815" s="21"/>
      <c r="J815" s="21"/>
      <c r="O815" s="21"/>
    </row>
    <row r="816" spans="2:15" ht="12.75">
      <c r="B816" s="21"/>
      <c r="C816" s="21"/>
      <c r="D816" s="21"/>
      <c r="E816" s="21"/>
      <c r="F816" s="21"/>
      <c r="H816" s="21"/>
      <c r="I816" s="21"/>
      <c r="J816" s="21"/>
      <c r="O816" s="21"/>
    </row>
    <row r="817" spans="2:15" ht="12.75">
      <c r="B817" s="21"/>
      <c r="C817" s="21"/>
      <c r="D817" s="21"/>
      <c r="E817" s="21"/>
      <c r="F817" s="21"/>
      <c r="H817" s="21"/>
      <c r="I817" s="21"/>
      <c r="J817" s="21"/>
      <c r="O817" s="21"/>
    </row>
    <row r="818" spans="2:15" ht="12.75">
      <c r="B818" s="21"/>
      <c r="C818" s="21"/>
      <c r="D818" s="21"/>
      <c r="E818" s="21"/>
      <c r="F818" s="21"/>
      <c r="H818" s="21"/>
      <c r="I818" s="21"/>
      <c r="J818" s="21"/>
      <c r="O818" s="21"/>
    </row>
    <row r="819" spans="2:15" ht="12.75">
      <c r="B819" s="21"/>
      <c r="C819" s="21"/>
      <c r="D819" s="21"/>
      <c r="E819" s="21"/>
      <c r="F819" s="21"/>
      <c r="H819" s="21"/>
      <c r="I819" s="21"/>
      <c r="J819" s="21"/>
      <c r="O819" s="21"/>
    </row>
    <row r="820" spans="2:15" ht="12.75">
      <c r="B820" s="21"/>
      <c r="C820" s="21"/>
      <c r="D820" s="21"/>
      <c r="E820" s="21"/>
      <c r="F820" s="21"/>
      <c r="H820" s="21"/>
      <c r="I820" s="21"/>
      <c r="J820" s="21"/>
      <c r="O820" s="21"/>
    </row>
    <row r="821" spans="2:15" ht="12.75">
      <c r="B821" s="21"/>
      <c r="C821" s="21"/>
      <c r="D821" s="21"/>
      <c r="E821" s="21"/>
      <c r="F821" s="21"/>
      <c r="H821" s="21"/>
      <c r="I821" s="21"/>
      <c r="J821" s="21"/>
      <c r="O821" s="21"/>
    </row>
    <row r="822" spans="2:15" ht="12.75">
      <c r="B822" s="21"/>
      <c r="C822" s="21"/>
      <c r="D822" s="21"/>
      <c r="E822" s="21"/>
      <c r="F822" s="21"/>
      <c r="H822" s="21"/>
      <c r="I822" s="21"/>
      <c r="J822" s="21"/>
      <c r="O822" s="21"/>
    </row>
    <row r="823" spans="2:15" ht="12.75">
      <c r="B823" s="21"/>
      <c r="C823" s="21"/>
      <c r="D823" s="21"/>
      <c r="E823" s="21"/>
      <c r="F823" s="21"/>
      <c r="H823" s="21"/>
      <c r="I823" s="21"/>
      <c r="J823" s="21"/>
      <c r="O823" s="21"/>
    </row>
    <row r="824" spans="2:15" ht="12.75">
      <c r="B824" s="21"/>
      <c r="C824" s="21"/>
      <c r="D824" s="21"/>
      <c r="E824" s="21"/>
      <c r="F824" s="21"/>
      <c r="H824" s="21"/>
      <c r="I824" s="21"/>
      <c r="J824" s="21"/>
      <c r="O824" s="21"/>
    </row>
    <row r="825" spans="2:15" ht="12.75">
      <c r="B825" s="21"/>
      <c r="C825" s="21"/>
      <c r="D825" s="21"/>
      <c r="E825" s="21"/>
      <c r="F825" s="21"/>
      <c r="H825" s="21"/>
      <c r="I825" s="21"/>
      <c r="J825" s="21"/>
      <c r="O825" s="21"/>
    </row>
    <row r="826" spans="2:15" ht="12.75">
      <c r="B826" s="21"/>
      <c r="C826" s="21"/>
      <c r="D826" s="21"/>
      <c r="E826" s="21"/>
      <c r="F826" s="21"/>
      <c r="H826" s="21"/>
      <c r="I826" s="21"/>
      <c r="J826" s="21"/>
      <c r="O826" s="21"/>
    </row>
    <row r="827" spans="2:15" ht="12.75">
      <c r="B827" s="21"/>
      <c r="C827" s="21"/>
      <c r="D827" s="21"/>
      <c r="E827" s="21"/>
      <c r="F827" s="21"/>
      <c r="H827" s="21"/>
      <c r="I827" s="21"/>
      <c r="J827" s="21"/>
      <c r="O827" s="21"/>
    </row>
    <row r="828" spans="2:15" ht="12.75">
      <c r="B828" s="21"/>
      <c r="C828" s="21"/>
      <c r="D828" s="21"/>
      <c r="E828" s="21"/>
      <c r="F828" s="21"/>
      <c r="H828" s="21"/>
      <c r="I828" s="21"/>
      <c r="J828" s="21"/>
      <c r="O828" s="21"/>
    </row>
    <row r="829" spans="2:15" ht="12.75">
      <c r="B829" s="21"/>
      <c r="C829" s="21"/>
      <c r="D829" s="21"/>
      <c r="E829" s="21"/>
      <c r="F829" s="21"/>
      <c r="H829" s="21"/>
      <c r="I829" s="21"/>
      <c r="J829" s="21"/>
      <c r="O829" s="21"/>
    </row>
    <row r="830" spans="2:15" ht="12.75">
      <c r="B830" s="21"/>
      <c r="C830" s="21"/>
      <c r="D830" s="21"/>
      <c r="E830" s="21"/>
      <c r="F830" s="21"/>
      <c r="H830" s="21"/>
      <c r="I830" s="21"/>
      <c r="J830" s="21"/>
      <c r="O830" s="21"/>
    </row>
    <row r="831" spans="2:15" ht="12.75">
      <c r="B831" s="21"/>
      <c r="C831" s="21"/>
      <c r="D831" s="21"/>
      <c r="E831" s="21"/>
      <c r="F831" s="21"/>
      <c r="H831" s="21"/>
      <c r="I831" s="21"/>
      <c r="J831" s="21"/>
      <c r="O831" s="21"/>
    </row>
    <row r="832" spans="2:15" ht="12.75">
      <c r="B832" s="21"/>
      <c r="C832" s="21"/>
      <c r="D832" s="21"/>
      <c r="E832" s="21"/>
      <c r="F832" s="21"/>
      <c r="H832" s="21"/>
      <c r="I832" s="21"/>
      <c r="J832" s="21"/>
      <c r="O832" s="21"/>
    </row>
    <row r="833" spans="2:15" ht="12.75">
      <c r="B833" s="21"/>
      <c r="C833" s="21"/>
      <c r="D833" s="21"/>
      <c r="E833" s="21"/>
      <c r="F833" s="21"/>
      <c r="H833" s="21"/>
      <c r="I833" s="21"/>
      <c r="J833" s="21"/>
      <c r="O833" s="21"/>
    </row>
    <row r="834" spans="2:15" ht="12.75">
      <c r="B834" s="21"/>
      <c r="C834" s="21"/>
      <c r="D834" s="21"/>
      <c r="E834" s="21"/>
      <c r="F834" s="21"/>
      <c r="H834" s="21"/>
      <c r="I834" s="21"/>
      <c r="J834" s="21"/>
      <c r="O834" s="21"/>
    </row>
    <row r="835" spans="2:15" ht="12.75">
      <c r="B835" s="21"/>
      <c r="C835" s="21"/>
      <c r="D835" s="21"/>
      <c r="E835" s="21"/>
      <c r="F835" s="21"/>
      <c r="H835" s="21"/>
      <c r="I835" s="21"/>
      <c r="J835" s="21"/>
      <c r="O835" s="21"/>
    </row>
    <row r="836" spans="2:15" ht="12.75">
      <c r="B836" s="21"/>
      <c r="C836" s="21"/>
      <c r="D836" s="21"/>
      <c r="E836" s="21"/>
      <c r="F836" s="21"/>
      <c r="H836" s="21"/>
      <c r="I836" s="21"/>
      <c r="J836" s="21"/>
      <c r="O836" s="21"/>
    </row>
    <row r="837" spans="2:15" ht="12.75">
      <c r="B837" s="21"/>
      <c r="C837" s="21"/>
      <c r="D837" s="21"/>
      <c r="E837" s="21"/>
      <c r="F837" s="21"/>
      <c r="H837" s="21"/>
      <c r="I837" s="21"/>
      <c r="J837" s="21"/>
      <c r="O837" s="21"/>
    </row>
    <row r="838" spans="2:15" ht="12.75">
      <c r="B838" s="21"/>
      <c r="C838" s="21"/>
      <c r="D838" s="21"/>
      <c r="E838" s="21"/>
      <c r="F838" s="21"/>
      <c r="H838" s="21"/>
      <c r="I838" s="21"/>
      <c r="J838" s="21"/>
      <c r="O838" s="21"/>
    </row>
    <row r="839" spans="2:15" ht="12.75">
      <c r="B839" s="21"/>
      <c r="C839" s="21"/>
      <c r="D839" s="21"/>
      <c r="E839" s="21"/>
      <c r="F839" s="21"/>
      <c r="H839" s="21"/>
      <c r="I839" s="21"/>
      <c r="J839" s="21"/>
      <c r="O839" s="21"/>
    </row>
    <row r="840" spans="2:15" ht="12.75">
      <c r="B840" s="21"/>
      <c r="C840" s="21"/>
      <c r="D840" s="21"/>
      <c r="E840" s="21"/>
      <c r="F840" s="21"/>
      <c r="H840" s="21"/>
      <c r="I840" s="21"/>
      <c r="J840" s="21"/>
      <c r="O840" s="21"/>
    </row>
    <row r="841" spans="2:15" ht="12.75">
      <c r="B841" s="21"/>
      <c r="C841" s="21"/>
      <c r="D841" s="21"/>
      <c r="E841" s="21"/>
      <c r="F841" s="21"/>
      <c r="H841" s="21"/>
      <c r="I841" s="21"/>
      <c r="J841" s="21"/>
      <c r="O841" s="21"/>
    </row>
    <row r="842" spans="2:15" ht="12.75">
      <c r="B842" s="21"/>
      <c r="C842" s="21"/>
      <c r="D842" s="21"/>
      <c r="E842" s="21"/>
      <c r="F842" s="21"/>
      <c r="H842" s="21"/>
      <c r="I842" s="21"/>
      <c r="J842" s="21"/>
      <c r="O842" s="21"/>
    </row>
    <row r="843" spans="2:15" ht="12.75">
      <c r="B843" s="21"/>
      <c r="C843" s="21"/>
      <c r="D843" s="21"/>
      <c r="E843" s="21"/>
      <c r="F843" s="21"/>
      <c r="H843" s="21"/>
      <c r="I843" s="21"/>
      <c r="J843" s="21"/>
      <c r="O843" s="21"/>
    </row>
    <row r="844" spans="2:15" ht="12.75">
      <c r="B844" s="21"/>
      <c r="C844" s="21"/>
      <c r="D844" s="21"/>
      <c r="E844" s="21"/>
      <c r="F844" s="21"/>
      <c r="H844" s="21"/>
      <c r="I844" s="21"/>
      <c r="J844" s="21"/>
      <c r="O844" s="21"/>
    </row>
    <row r="845" spans="2:15" ht="12.75">
      <c r="B845" s="21"/>
      <c r="C845" s="21"/>
      <c r="D845" s="21"/>
      <c r="E845" s="21"/>
      <c r="F845" s="21"/>
      <c r="H845" s="21"/>
      <c r="I845" s="21"/>
      <c r="J845" s="21"/>
      <c r="O845" s="21"/>
    </row>
    <row r="846" spans="2:15" ht="12.75">
      <c r="B846" s="21"/>
      <c r="C846" s="21"/>
      <c r="D846" s="21"/>
      <c r="E846" s="21"/>
      <c r="F846" s="21"/>
      <c r="H846" s="21"/>
      <c r="I846" s="21"/>
      <c r="J846" s="21"/>
      <c r="O846" s="21"/>
    </row>
    <row r="847" spans="2:15" ht="12.75">
      <c r="B847" s="21"/>
      <c r="C847" s="21"/>
      <c r="D847" s="21"/>
      <c r="E847" s="21"/>
      <c r="F847" s="21"/>
      <c r="H847" s="21"/>
      <c r="I847" s="21"/>
      <c r="J847" s="21"/>
      <c r="O847" s="21"/>
    </row>
    <row r="848" spans="2:15" ht="12.75">
      <c r="B848" s="21"/>
      <c r="C848" s="21"/>
      <c r="D848" s="21"/>
      <c r="E848" s="21"/>
      <c r="F848" s="21"/>
      <c r="H848" s="21"/>
      <c r="I848" s="21"/>
      <c r="J848" s="21"/>
      <c r="O848" s="21"/>
    </row>
    <row r="849" spans="2:15" ht="12.75">
      <c r="B849" s="21"/>
      <c r="C849" s="21"/>
      <c r="D849" s="21"/>
      <c r="E849" s="21"/>
      <c r="F849" s="21"/>
      <c r="H849" s="21"/>
      <c r="I849" s="21"/>
      <c r="J849" s="21"/>
      <c r="O849" s="21"/>
    </row>
    <row r="850" spans="2:15" ht="12.75">
      <c r="B850" s="21"/>
      <c r="C850" s="21"/>
      <c r="D850" s="21"/>
      <c r="E850" s="21"/>
      <c r="F850" s="21"/>
      <c r="H850" s="21"/>
      <c r="I850" s="21"/>
      <c r="J850" s="21"/>
      <c r="O850" s="21"/>
    </row>
    <row r="851" spans="2:15" ht="12.75">
      <c r="B851" s="21"/>
      <c r="C851" s="21"/>
      <c r="D851" s="21"/>
      <c r="E851" s="21"/>
      <c r="F851" s="21"/>
      <c r="H851" s="21"/>
      <c r="I851" s="21"/>
      <c r="J851" s="21"/>
      <c r="O851" s="21"/>
    </row>
    <row r="852" spans="2:15" ht="12.75">
      <c r="B852" s="21"/>
      <c r="C852" s="21"/>
      <c r="D852" s="21"/>
      <c r="E852" s="21"/>
      <c r="F852" s="21"/>
      <c r="H852" s="21"/>
      <c r="I852" s="21"/>
      <c r="J852" s="21"/>
      <c r="O852" s="21"/>
    </row>
    <row r="853" spans="2:15" ht="12.75">
      <c r="B853" s="21"/>
      <c r="C853" s="21"/>
      <c r="D853" s="21"/>
      <c r="E853" s="21"/>
      <c r="F853" s="21"/>
      <c r="H853" s="21"/>
      <c r="I853" s="21"/>
      <c r="J853" s="21"/>
      <c r="O853" s="21"/>
    </row>
    <row r="854" spans="2:15" ht="12.75">
      <c r="B854" s="21"/>
      <c r="C854" s="21"/>
      <c r="D854" s="21"/>
      <c r="E854" s="21"/>
      <c r="F854" s="21"/>
      <c r="H854" s="21"/>
      <c r="I854" s="21"/>
      <c r="J854" s="21"/>
      <c r="O854" s="21"/>
    </row>
    <row r="855" spans="2:15" ht="12.75">
      <c r="B855" s="21"/>
      <c r="C855" s="21"/>
      <c r="D855" s="21"/>
      <c r="E855" s="21"/>
      <c r="F855" s="21"/>
      <c r="H855" s="21"/>
      <c r="I855" s="21"/>
      <c r="J855" s="21"/>
      <c r="O855" s="21"/>
    </row>
    <row r="856" spans="2:15" ht="12.75">
      <c r="B856" s="21"/>
      <c r="C856" s="21"/>
      <c r="D856" s="21"/>
      <c r="E856" s="21"/>
      <c r="F856" s="21"/>
      <c r="H856" s="21"/>
      <c r="I856" s="21"/>
      <c r="J856" s="21"/>
      <c r="O856" s="21"/>
    </row>
    <row r="857" spans="2:15" ht="12.75">
      <c r="B857" s="21"/>
      <c r="C857" s="21"/>
      <c r="D857" s="21"/>
      <c r="E857" s="21"/>
      <c r="F857" s="21"/>
      <c r="H857" s="21"/>
      <c r="I857" s="21"/>
      <c r="J857" s="21"/>
      <c r="O857" s="21"/>
    </row>
    <row r="858" spans="2:15" ht="12.75">
      <c r="B858" s="21"/>
      <c r="C858" s="21"/>
      <c r="D858" s="21"/>
      <c r="E858" s="21"/>
      <c r="F858" s="21"/>
      <c r="H858" s="21"/>
      <c r="I858" s="21"/>
      <c r="J858" s="21"/>
      <c r="O858" s="21"/>
    </row>
    <row r="859" spans="2:15" ht="12.75">
      <c r="B859" s="21"/>
      <c r="C859" s="21"/>
      <c r="D859" s="21"/>
      <c r="E859" s="21"/>
      <c r="F859" s="21"/>
      <c r="H859" s="21"/>
      <c r="I859" s="21"/>
      <c r="J859" s="21"/>
      <c r="O859" s="21"/>
    </row>
    <row r="860" spans="2:15" ht="12.75">
      <c r="B860" s="21"/>
      <c r="C860" s="21"/>
      <c r="D860" s="21"/>
      <c r="E860" s="21"/>
      <c r="F860" s="21"/>
      <c r="H860" s="21"/>
      <c r="I860" s="21"/>
      <c r="J860" s="21"/>
      <c r="O860" s="21"/>
    </row>
    <row r="861" spans="2:15" ht="12.75">
      <c r="B861" s="21"/>
      <c r="C861" s="21"/>
      <c r="D861" s="21"/>
      <c r="E861" s="21"/>
      <c r="F861" s="21"/>
      <c r="H861" s="21"/>
      <c r="I861" s="21"/>
      <c r="J861" s="21"/>
      <c r="O861" s="21"/>
    </row>
    <row r="862" spans="2:15" ht="12.75">
      <c r="B862" s="21"/>
      <c r="C862" s="21"/>
      <c r="D862" s="21"/>
      <c r="E862" s="21"/>
      <c r="F862" s="21"/>
      <c r="H862" s="21"/>
      <c r="I862" s="21"/>
      <c r="J862" s="21"/>
      <c r="O862" s="21"/>
    </row>
    <row r="863" spans="2:15" ht="12.75">
      <c r="B863" s="21"/>
      <c r="C863" s="21"/>
      <c r="D863" s="21"/>
      <c r="E863" s="21"/>
      <c r="F863" s="21"/>
      <c r="H863" s="21"/>
      <c r="I863" s="21"/>
      <c r="J863" s="21"/>
      <c r="O863" s="21"/>
    </row>
    <row r="864" spans="2:15" ht="12.75">
      <c r="B864" s="21"/>
      <c r="C864" s="21"/>
      <c r="D864" s="21"/>
      <c r="E864" s="21"/>
      <c r="F864" s="21"/>
      <c r="H864" s="21"/>
      <c r="I864" s="21"/>
      <c r="J864" s="21"/>
      <c r="O864" s="21"/>
    </row>
    <row r="865" spans="2:15" ht="12.75">
      <c r="B865" s="21"/>
      <c r="C865" s="21"/>
      <c r="D865" s="21"/>
      <c r="E865" s="21"/>
      <c r="F865" s="21"/>
      <c r="H865" s="21"/>
      <c r="I865" s="21"/>
      <c r="J865" s="21"/>
      <c r="O865" s="21"/>
    </row>
    <row r="866" spans="2:15" ht="12.75">
      <c r="B866" s="21"/>
      <c r="C866" s="21"/>
      <c r="D866" s="21"/>
      <c r="E866" s="21"/>
      <c r="F866" s="21"/>
      <c r="H866" s="21"/>
      <c r="I866" s="21"/>
      <c r="J866" s="21"/>
      <c r="O866" s="21"/>
    </row>
    <row r="867" spans="2:15" ht="12.75">
      <c r="B867" s="21"/>
      <c r="C867" s="21"/>
      <c r="D867" s="21"/>
      <c r="E867" s="21"/>
      <c r="F867" s="21"/>
      <c r="H867" s="21"/>
      <c r="I867" s="21"/>
      <c r="J867" s="21"/>
      <c r="O867" s="21"/>
    </row>
    <row r="868" spans="2:15" ht="12.75">
      <c r="B868" s="21"/>
      <c r="C868" s="21"/>
      <c r="D868" s="21"/>
      <c r="E868" s="21"/>
      <c r="F868" s="21"/>
      <c r="H868" s="21"/>
      <c r="I868" s="21"/>
      <c r="J868" s="21"/>
      <c r="O868" s="21"/>
    </row>
    <row r="869" spans="2:15" ht="12.75">
      <c r="B869" s="21"/>
      <c r="C869" s="21"/>
      <c r="D869" s="21"/>
      <c r="E869" s="21"/>
      <c r="F869" s="21"/>
      <c r="H869" s="21"/>
      <c r="I869" s="21"/>
      <c r="J869" s="21"/>
      <c r="O869" s="21"/>
    </row>
    <row r="870" spans="2:15" ht="12.75">
      <c r="B870" s="21"/>
      <c r="C870" s="21"/>
      <c r="D870" s="21"/>
      <c r="E870" s="21"/>
      <c r="F870" s="21"/>
      <c r="H870" s="21"/>
      <c r="I870" s="21"/>
      <c r="J870" s="21"/>
      <c r="O870" s="21"/>
    </row>
    <row r="871" spans="2:15" ht="12.75">
      <c r="B871" s="21"/>
      <c r="C871" s="21"/>
      <c r="D871" s="21"/>
      <c r="E871" s="21"/>
      <c r="F871" s="21"/>
      <c r="H871" s="21"/>
      <c r="I871" s="21"/>
      <c r="J871" s="21"/>
      <c r="O871" s="21"/>
    </row>
    <row r="872" spans="2:15" ht="12.75">
      <c r="B872" s="21"/>
      <c r="C872" s="21"/>
      <c r="D872" s="21"/>
      <c r="E872" s="21"/>
      <c r="F872" s="21"/>
      <c r="H872" s="21"/>
      <c r="I872" s="21"/>
      <c r="J872" s="21"/>
      <c r="O872" s="21"/>
    </row>
    <row r="873" spans="2:15" ht="12.75">
      <c r="B873" s="21"/>
      <c r="C873" s="21"/>
      <c r="D873" s="21"/>
      <c r="E873" s="21"/>
      <c r="F873" s="21"/>
      <c r="H873" s="21"/>
      <c r="I873" s="21"/>
      <c r="J873" s="21"/>
      <c r="O873" s="21"/>
    </row>
    <row r="874" spans="2:15" ht="12.75">
      <c r="B874" s="21"/>
      <c r="C874" s="21"/>
      <c r="D874" s="21"/>
      <c r="E874" s="21"/>
      <c r="F874" s="21"/>
      <c r="H874" s="21"/>
      <c r="I874" s="21"/>
      <c r="J874" s="21"/>
      <c r="O874" s="21"/>
    </row>
    <row r="875" spans="2:15" ht="12.75">
      <c r="B875" s="21"/>
      <c r="C875" s="21"/>
      <c r="D875" s="21"/>
      <c r="E875" s="21"/>
      <c r="F875" s="21"/>
      <c r="H875" s="21"/>
      <c r="I875" s="21"/>
      <c r="J875" s="21"/>
      <c r="O875" s="21"/>
    </row>
    <row r="876" spans="2:15" ht="12.75">
      <c r="B876" s="21"/>
      <c r="C876" s="21"/>
      <c r="D876" s="21"/>
      <c r="E876" s="21"/>
      <c r="F876" s="21"/>
      <c r="H876" s="21"/>
      <c r="I876" s="21"/>
      <c r="J876" s="21"/>
      <c r="O876" s="21"/>
    </row>
    <row r="877" spans="2:15" ht="12.75">
      <c r="B877" s="21"/>
      <c r="C877" s="21"/>
      <c r="D877" s="21"/>
      <c r="E877" s="21"/>
      <c r="F877" s="21"/>
      <c r="H877" s="21"/>
      <c r="I877" s="21"/>
      <c r="J877" s="21"/>
      <c r="O877" s="21"/>
    </row>
    <row r="878" spans="2:15" ht="12.75">
      <c r="B878" s="21"/>
      <c r="C878" s="21"/>
      <c r="D878" s="21"/>
      <c r="E878" s="21"/>
      <c r="F878" s="21"/>
      <c r="H878" s="21"/>
      <c r="I878" s="21"/>
      <c r="J878" s="21"/>
      <c r="O878" s="21"/>
    </row>
    <row r="879" spans="2:15" ht="12.75">
      <c r="B879" s="21"/>
      <c r="C879" s="21"/>
      <c r="D879" s="21"/>
      <c r="E879" s="21"/>
      <c r="F879" s="21"/>
      <c r="H879" s="21"/>
      <c r="I879" s="21"/>
      <c r="J879" s="21"/>
      <c r="O879" s="21"/>
    </row>
    <row r="880" spans="2:15" ht="12.75">
      <c r="B880" s="21"/>
      <c r="C880" s="21"/>
      <c r="D880" s="21"/>
      <c r="E880" s="21"/>
      <c r="F880" s="21"/>
      <c r="H880" s="21"/>
      <c r="I880" s="21"/>
      <c r="J880" s="21"/>
      <c r="O880" s="21"/>
    </row>
    <row r="881" spans="2:15" ht="12.75">
      <c r="B881" s="21"/>
      <c r="C881" s="21"/>
      <c r="D881" s="21"/>
      <c r="E881" s="21"/>
      <c r="F881" s="21"/>
      <c r="H881" s="21"/>
      <c r="I881" s="21"/>
      <c r="J881" s="21"/>
      <c r="O881" s="21"/>
    </row>
    <row r="882" spans="2:15" ht="12.75">
      <c r="B882" s="21"/>
      <c r="C882" s="21"/>
      <c r="D882" s="21"/>
      <c r="E882" s="21"/>
      <c r="F882" s="21"/>
      <c r="H882" s="21"/>
      <c r="I882" s="21"/>
      <c r="J882" s="21"/>
      <c r="O882" s="21"/>
    </row>
    <row r="883" spans="2:15" ht="12.75">
      <c r="B883" s="21"/>
      <c r="C883" s="21"/>
      <c r="D883" s="21"/>
      <c r="E883" s="21"/>
      <c r="F883" s="21"/>
      <c r="H883" s="21"/>
      <c r="I883" s="21"/>
      <c r="J883" s="21"/>
      <c r="O883" s="21"/>
    </row>
    <row r="884" spans="2:15" ht="12.75">
      <c r="B884" s="21"/>
      <c r="C884" s="21"/>
      <c r="D884" s="21"/>
      <c r="E884" s="21"/>
      <c r="F884" s="21"/>
      <c r="H884" s="21"/>
      <c r="I884" s="21"/>
      <c r="J884" s="21"/>
      <c r="O884" s="21"/>
    </row>
    <row r="885" spans="2:15" ht="12.75">
      <c r="B885" s="21"/>
      <c r="C885" s="21"/>
      <c r="D885" s="21"/>
      <c r="E885" s="21"/>
      <c r="F885" s="21"/>
      <c r="H885" s="21"/>
      <c r="I885" s="21"/>
      <c r="J885" s="21"/>
      <c r="O885" s="21"/>
    </row>
    <row r="886" spans="2:15" ht="12.75">
      <c r="B886" s="21"/>
      <c r="C886" s="21"/>
      <c r="D886" s="21"/>
      <c r="E886" s="21"/>
      <c r="F886" s="21"/>
      <c r="H886" s="21"/>
      <c r="I886" s="21"/>
      <c r="J886" s="21"/>
      <c r="O886" s="21"/>
    </row>
    <row r="887" spans="2:15" ht="12.75">
      <c r="B887" s="21"/>
      <c r="C887" s="21"/>
      <c r="D887" s="21"/>
      <c r="E887" s="21"/>
      <c r="F887" s="21"/>
      <c r="H887" s="21"/>
      <c r="I887" s="21"/>
      <c r="J887" s="21"/>
      <c r="O887" s="21"/>
    </row>
    <row r="888" spans="2:15" ht="12.75">
      <c r="B888" s="21"/>
      <c r="C888" s="21"/>
      <c r="D888" s="21"/>
      <c r="E888" s="21"/>
      <c r="F888" s="21"/>
      <c r="H888" s="21"/>
      <c r="I888" s="21"/>
      <c r="J888" s="21"/>
      <c r="O888" s="21"/>
    </row>
    <row r="889" spans="2:15" ht="12.75">
      <c r="B889" s="21"/>
      <c r="C889" s="21"/>
      <c r="D889" s="21"/>
      <c r="E889" s="21"/>
      <c r="F889" s="21"/>
      <c r="H889" s="21"/>
      <c r="I889" s="21"/>
      <c r="J889" s="21"/>
      <c r="O889" s="21"/>
    </row>
    <row r="890" spans="2:15" ht="12.75">
      <c r="B890" s="21"/>
      <c r="C890" s="21"/>
      <c r="D890" s="21"/>
      <c r="E890" s="21"/>
      <c r="F890" s="21"/>
      <c r="H890" s="21"/>
      <c r="I890" s="21"/>
      <c r="J890" s="21"/>
      <c r="O890" s="21"/>
    </row>
    <row r="891" spans="2:15" ht="12.75">
      <c r="B891" s="21"/>
      <c r="C891" s="21"/>
      <c r="D891" s="21"/>
      <c r="E891" s="21"/>
      <c r="F891" s="21"/>
      <c r="H891" s="21"/>
      <c r="I891" s="21"/>
      <c r="J891" s="21"/>
      <c r="O891" s="21"/>
    </row>
    <row r="892" spans="2:15" ht="12.75">
      <c r="B892" s="21"/>
      <c r="C892" s="21"/>
      <c r="D892" s="21"/>
      <c r="E892" s="21"/>
      <c r="F892" s="21"/>
      <c r="H892" s="21"/>
      <c r="I892" s="21"/>
      <c r="J892" s="21"/>
      <c r="O892" s="21"/>
    </row>
    <row r="893" spans="2:15" ht="12.75">
      <c r="B893" s="21"/>
      <c r="C893" s="21"/>
      <c r="D893" s="21"/>
      <c r="E893" s="21"/>
      <c r="F893" s="21"/>
      <c r="H893" s="21"/>
      <c r="I893" s="21"/>
      <c r="J893" s="21"/>
      <c r="O893" s="21"/>
    </row>
    <row r="894" spans="2:15" ht="12.75">
      <c r="B894" s="21"/>
      <c r="C894" s="21"/>
      <c r="D894" s="21"/>
      <c r="E894" s="21"/>
      <c r="F894" s="21"/>
      <c r="H894" s="21"/>
      <c r="I894" s="21"/>
      <c r="J894" s="21"/>
      <c r="O894" s="21"/>
    </row>
    <row r="895" spans="2:15" ht="12.75">
      <c r="B895" s="21"/>
      <c r="C895" s="21"/>
      <c r="D895" s="21"/>
      <c r="E895" s="21"/>
      <c r="F895" s="21"/>
      <c r="H895" s="21"/>
      <c r="I895" s="21"/>
      <c r="J895" s="21"/>
      <c r="O895" s="21"/>
    </row>
    <row r="896" spans="2:15" ht="12.75">
      <c r="B896" s="21"/>
      <c r="C896" s="21"/>
      <c r="D896" s="21"/>
      <c r="E896" s="21"/>
      <c r="F896" s="21"/>
      <c r="H896" s="21"/>
      <c r="I896" s="21"/>
      <c r="J896" s="21"/>
      <c r="O896" s="21"/>
    </row>
    <row r="897" spans="2:15" ht="12.75">
      <c r="B897" s="21"/>
      <c r="C897" s="21"/>
      <c r="D897" s="21"/>
      <c r="E897" s="21"/>
      <c r="F897" s="21"/>
      <c r="H897" s="21"/>
      <c r="I897" s="21"/>
      <c r="J897" s="21"/>
      <c r="O897" s="21"/>
    </row>
    <row r="898" spans="2:15" ht="12.75">
      <c r="B898" s="21"/>
      <c r="C898" s="21"/>
      <c r="D898" s="21"/>
      <c r="E898" s="21"/>
      <c r="F898" s="21"/>
      <c r="H898" s="21"/>
      <c r="I898" s="21"/>
      <c r="J898" s="21"/>
      <c r="O898" s="21"/>
    </row>
    <row r="899" spans="2:15" ht="12.75">
      <c r="B899" s="21"/>
      <c r="C899" s="21"/>
      <c r="D899" s="21"/>
      <c r="E899" s="21"/>
      <c r="F899" s="21"/>
      <c r="H899" s="21"/>
      <c r="I899" s="21"/>
      <c r="J899" s="21"/>
      <c r="O899" s="21"/>
    </row>
    <row r="900" spans="2:15" ht="12.75">
      <c r="B900" s="21"/>
      <c r="C900" s="21"/>
      <c r="D900" s="21"/>
      <c r="E900" s="21"/>
      <c r="F900" s="21"/>
      <c r="H900" s="21"/>
      <c r="I900" s="21"/>
      <c r="J900" s="21"/>
      <c r="O900" s="21"/>
    </row>
    <row r="901" spans="2:15" ht="12.75">
      <c r="B901" s="21"/>
      <c r="C901" s="21"/>
      <c r="D901" s="21"/>
      <c r="E901" s="21"/>
      <c r="F901" s="21"/>
      <c r="H901" s="21"/>
      <c r="I901" s="21"/>
      <c r="J901" s="21"/>
      <c r="O901" s="21"/>
    </row>
    <row r="902" spans="2:15" ht="12.75">
      <c r="B902" s="21"/>
      <c r="C902" s="21"/>
      <c r="D902" s="21"/>
      <c r="E902" s="21"/>
      <c r="F902" s="21"/>
      <c r="H902" s="21"/>
      <c r="I902" s="21"/>
      <c r="J902" s="21"/>
      <c r="O902" s="21"/>
    </row>
    <row r="903" spans="2:15" ht="12.75">
      <c r="B903" s="21"/>
      <c r="C903" s="21"/>
      <c r="D903" s="21"/>
      <c r="E903" s="21"/>
      <c r="F903" s="21"/>
      <c r="H903" s="21"/>
      <c r="I903" s="21"/>
      <c r="J903" s="21"/>
      <c r="O903" s="21"/>
    </row>
    <row r="904" spans="2:15" ht="12.75">
      <c r="B904" s="21"/>
      <c r="C904" s="21"/>
      <c r="D904" s="21"/>
      <c r="E904" s="21"/>
      <c r="F904" s="21"/>
      <c r="H904" s="21"/>
      <c r="I904" s="21"/>
      <c r="J904" s="21"/>
      <c r="O904" s="21"/>
    </row>
    <row r="905" spans="2:15" ht="12.75">
      <c r="B905" s="21"/>
      <c r="C905" s="21"/>
      <c r="D905" s="21"/>
      <c r="E905" s="21"/>
      <c r="F905" s="21"/>
      <c r="H905" s="21"/>
      <c r="I905" s="21"/>
      <c r="J905" s="21"/>
      <c r="O905" s="21"/>
    </row>
    <row r="906" spans="2:15" ht="12.75">
      <c r="B906" s="21"/>
      <c r="C906" s="21"/>
      <c r="D906" s="21"/>
      <c r="E906" s="21"/>
      <c r="F906" s="21"/>
      <c r="H906" s="21"/>
      <c r="I906" s="21"/>
      <c r="J906" s="21"/>
      <c r="O906" s="21"/>
    </row>
    <row r="907" spans="2:15" ht="12.75">
      <c r="B907" s="21"/>
      <c r="C907" s="21"/>
      <c r="D907" s="21"/>
      <c r="E907" s="21"/>
      <c r="F907" s="21"/>
      <c r="H907" s="21"/>
      <c r="I907" s="21"/>
      <c r="J907" s="21"/>
      <c r="O907" s="21"/>
    </row>
    <row r="908" spans="2:15" ht="12.75">
      <c r="B908" s="21"/>
      <c r="C908" s="21"/>
      <c r="D908" s="21"/>
      <c r="E908" s="21"/>
      <c r="F908" s="21"/>
      <c r="H908" s="21"/>
      <c r="I908" s="21"/>
      <c r="J908" s="21"/>
      <c r="O908" s="21"/>
    </row>
    <row r="909" spans="2:15" ht="12.75">
      <c r="B909" s="21"/>
      <c r="C909" s="21"/>
      <c r="D909" s="21"/>
      <c r="E909" s="21"/>
      <c r="F909" s="21"/>
      <c r="H909" s="21"/>
      <c r="I909" s="21"/>
      <c r="J909" s="21"/>
      <c r="O909" s="21"/>
    </row>
    <row r="910" spans="2:15" ht="12.75">
      <c r="B910" s="21"/>
      <c r="C910" s="21"/>
      <c r="D910" s="21"/>
      <c r="E910" s="21"/>
      <c r="F910" s="21"/>
      <c r="H910" s="21"/>
      <c r="I910" s="21"/>
      <c r="J910" s="21"/>
      <c r="O910" s="21"/>
    </row>
    <row r="911" spans="2:15" ht="12.75">
      <c r="B911" s="21"/>
      <c r="C911" s="21"/>
      <c r="D911" s="21"/>
      <c r="E911" s="21"/>
      <c r="F911" s="21"/>
      <c r="H911" s="21"/>
      <c r="I911" s="21"/>
      <c r="J911" s="21"/>
      <c r="O911" s="21"/>
    </row>
    <row r="912" spans="2:15" ht="12.75">
      <c r="B912" s="21"/>
      <c r="C912" s="21"/>
      <c r="D912" s="21"/>
      <c r="E912" s="21"/>
      <c r="F912" s="21"/>
      <c r="H912" s="21"/>
      <c r="I912" s="21"/>
      <c r="J912" s="21"/>
      <c r="O912" s="21"/>
    </row>
    <row r="913" spans="2:15" ht="12.75">
      <c r="B913" s="21"/>
      <c r="C913" s="21"/>
      <c r="D913" s="21"/>
      <c r="E913" s="21"/>
      <c r="F913" s="21"/>
      <c r="H913" s="21"/>
      <c r="I913" s="21"/>
      <c r="J913" s="21"/>
      <c r="O913" s="21"/>
    </row>
    <row r="914" spans="2:15" ht="12.75">
      <c r="B914" s="21"/>
      <c r="C914" s="21"/>
      <c r="D914" s="21"/>
      <c r="E914" s="21"/>
      <c r="F914" s="21"/>
      <c r="H914" s="21"/>
      <c r="I914" s="21"/>
      <c r="J914" s="21"/>
      <c r="O914" s="21"/>
    </row>
    <row r="915" spans="2:15" ht="12.75">
      <c r="B915" s="21"/>
      <c r="C915" s="21"/>
      <c r="D915" s="21"/>
      <c r="E915" s="21"/>
      <c r="F915" s="21"/>
      <c r="H915" s="21"/>
      <c r="I915" s="21"/>
      <c r="J915" s="21"/>
      <c r="O915" s="21"/>
    </row>
    <row r="916" spans="2:15" ht="12.75">
      <c r="B916" s="21"/>
      <c r="C916" s="21"/>
      <c r="D916" s="21"/>
      <c r="E916" s="21"/>
      <c r="F916" s="21"/>
      <c r="H916" s="21"/>
      <c r="I916" s="21"/>
      <c r="J916" s="21"/>
      <c r="O916" s="21"/>
    </row>
    <row r="917" spans="2:15" ht="12.75">
      <c r="B917" s="21"/>
      <c r="C917" s="21"/>
      <c r="D917" s="21"/>
      <c r="E917" s="21"/>
      <c r="F917" s="21"/>
      <c r="H917" s="21"/>
      <c r="I917" s="21"/>
      <c r="J917" s="21"/>
      <c r="O917" s="21"/>
    </row>
    <row r="918" spans="2:15" ht="12.75">
      <c r="B918" s="21"/>
      <c r="C918" s="21"/>
      <c r="D918" s="21"/>
      <c r="E918" s="21"/>
      <c r="F918" s="21"/>
      <c r="H918" s="21"/>
      <c r="I918" s="21"/>
      <c r="J918" s="21"/>
      <c r="O918" s="21"/>
    </row>
    <row r="919" spans="2:15" ht="12.75">
      <c r="B919" s="21"/>
      <c r="C919" s="21"/>
      <c r="D919" s="21"/>
      <c r="E919" s="21"/>
      <c r="F919" s="21"/>
      <c r="H919" s="21"/>
      <c r="I919" s="21"/>
      <c r="J919" s="21"/>
      <c r="O919" s="21"/>
    </row>
    <row r="920" spans="2:15" ht="12.75">
      <c r="B920" s="21"/>
      <c r="C920" s="21"/>
      <c r="D920" s="21"/>
      <c r="E920" s="21"/>
      <c r="F920" s="21"/>
      <c r="H920" s="21"/>
      <c r="I920" s="21"/>
      <c r="J920" s="21"/>
      <c r="O920" s="21"/>
    </row>
    <row r="921" spans="2:15" ht="12.75">
      <c r="B921" s="21"/>
      <c r="C921" s="21"/>
      <c r="D921" s="21"/>
      <c r="E921" s="21"/>
      <c r="F921" s="21"/>
      <c r="H921" s="21"/>
      <c r="I921" s="21"/>
      <c r="J921" s="21"/>
      <c r="O921" s="21"/>
    </row>
    <row r="922" spans="2:15" ht="12.75">
      <c r="B922" s="21"/>
      <c r="C922" s="21"/>
      <c r="D922" s="21"/>
      <c r="E922" s="21"/>
      <c r="F922" s="21"/>
      <c r="H922" s="21"/>
      <c r="I922" s="21"/>
      <c r="J922" s="21"/>
      <c r="O922" s="21"/>
    </row>
    <row r="923" spans="2:15" ht="12.75">
      <c r="B923" s="21"/>
      <c r="C923" s="21"/>
      <c r="D923" s="21"/>
      <c r="E923" s="21"/>
      <c r="F923" s="21"/>
      <c r="H923" s="21"/>
      <c r="I923" s="21"/>
      <c r="J923" s="21"/>
      <c r="O923" s="21"/>
    </row>
    <row r="924" spans="2:15" ht="12.75">
      <c r="B924" s="21"/>
      <c r="C924" s="21"/>
      <c r="D924" s="21"/>
      <c r="E924" s="21"/>
      <c r="F924" s="21"/>
      <c r="H924" s="21"/>
      <c r="I924" s="21"/>
      <c r="J924" s="21"/>
      <c r="O924" s="21"/>
    </row>
    <row r="925" spans="2:15" ht="12.75">
      <c r="B925" s="21"/>
      <c r="C925" s="21"/>
      <c r="D925" s="21"/>
      <c r="E925" s="21"/>
      <c r="F925" s="21"/>
      <c r="H925" s="21"/>
      <c r="I925" s="21"/>
      <c r="J925" s="21"/>
      <c r="O925" s="21"/>
    </row>
    <row r="926" spans="2:15" ht="12.75">
      <c r="B926" s="21"/>
      <c r="C926" s="21"/>
      <c r="D926" s="21"/>
      <c r="E926" s="21"/>
      <c r="F926" s="21"/>
      <c r="H926" s="21"/>
      <c r="I926" s="21"/>
      <c r="J926" s="21"/>
      <c r="O926" s="21"/>
    </row>
    <row r="927" spans="2:15" ht="12.75">
      <c r="B927" s="21"/>
      <c r="C927" s="21"/>
      <c r="D927" s="21"/>
      <c r="E927" s="21"/>
      <c r="F927" s="21"/>
      <c r="H927" s="21"/>
      <c r="I927" s="21"/>
      <c r="J927" s="21"/>
      <c r="O927" s="21"/>
    </row>
    <row r="928" spans="2:15" ht="12.75">
      <c r="B928" s="21"/>
      <c r="C928" s="21"/>
      <c r="D928" s="21"/>
      <c r="E928" s="21"/>
      <c r="F928" s="21"/>
      <c r="H928" s="21"/>
      <c r="I928" s="21"/>
      <c r="J928" s="21"/>
      <c r="O928" s="21"/>
    </row>
    <row r="929" spans="2:15" ht="12.75">
      <c r="B929" s="21"/>
      <c r="C929" s="21"/>
      <c r="D929" s="21"/>
      <c r="E929" s="21"/>
      <c r="F929" s="21"/>
      <c r="H929" s="21"/>
      <c r="I929" s="21"/>
      <c r="J929" s="21"/>
      <c r="O929" s="21"/>
    </row>
    <row r="930" spans="2:15" ht="12.75">
      <c r="B930" s="21"/>
      <c r="C930" s="21"/>
      <c r="D930" s="21"/>
      <c r="E930" s="21"/>
      <c r="F930" s="21"/>
      <c r="H930" s="21"/>
      <c r="I930" s="21"/>
      <c r="J930" s="21"/>
      <c r="O930" s="21"/>
    </row>
    <row r="931" spans="2:15" ht="12.75">
      <c r="B931" s="21"/>
      <c r="C931" s="21"/>
      <c r="D931" s="21"/>
      <c r="E931" s="21"/>
      <c r="F931" s="21"/>
      <c r="H931" s="21"/>
      <c r="I931" s="21"/>
      <c r="J931" s="21"/>
      <c r="O931" s="21"/>
    </row>
    <row r="932" spans="2:15" ht="12.75">
      <c r="B932" s="21"/>
      <c r="C932" s="21"/>
      <c r="D932" s="21"/>
      <c r="E932" s="21"/>
      <c r="F932" s="21"/>
      <c r="H932" s="21"/>
      <c r="I932" s="21"/>
      <c r="J932" s="21"/>
      <c r="O932" s="21"/>
    </row>
    <row r="933" spans="2:15" ht="12.75">
      <c r="B933" s="21"/>
      <c r="C933" s="21"/>
      <c r="D933" s="21"/>
      <c r="E933" s="21"/>
      <c r="F933" s="21"/>
      <c r="H933" s="21"/>
      <c r="I933" s="21"/>
      <c r="J933" s="21"/>
      <c r="O933" s="21"/>
    </row>
    <row r="934" spans="2:15" ht="12.75">
      <c r="B934" s="21"/>
      <c r="C934" s="21"/>
      <c r="D934" s="21"/>
      <c r="E934" s="21"/>
      <c r="F934" s="21"/>
      <c r="H934" s="21"/>
      <c r="I934" s="21"/>
      <c r="J934" s="21"/>
      <c r="O934" s="21"/>
    </row>
    <row r="935" spans="2:15" ht="12.75">
      <c r="B935" s="21"/>
      <c r="C935" s="21"/>
      <c r="D935" s="21"/>
      <c r="E935" s="21"/>
      <c r="F935" s="21"/>
      <c r="H935" s="21"/>
      <c r="I935" s="21"/>
      <c r="J935" s="21"/>
      <c r="O935" s="21"/>
    </row>
    <row r="936" spans="2:15" ht="12.75">
      <c r="B936" s="21"/>
      <c r="C936" s="21"/>
      <c r="D936" s="21"/>
      <c r="E936" s="21"/>
      <c r="F936" s="21"/>
      <c r="H936" s="21"/>
      <c r="I936" s="21"/>
      <c r="J936" s="21"/>
      <c r="O936" s="21"/>
    </row>
    <row r="937" spans="2:15" ht="12.75">
      <c r="B937" s="21"/>
      <c r="C937" s="21"/>
      <c r="D937" s="21"/>
      <c r="E937" s="21"/>
      <c r="F937" s="21"/>
      <c r="H937" s="21"/>
      <c r="I937" s="21"/>
      <c r="J937" s="21"/>
      <c r="O937" s="21"/>
    </row>
    <row r="938" spans="2:15" ht="12.75">
      <c r="B938" s="21"/>
      <c r="C938" s="21"/>
      <c r="D938" s="21"/>
      <c r="E938" s="21"/>
      <c r="F938" s="21"/>
      <c r="H938" s="21"/>
      <c r="I938" s="21"/>
      <c r="J938" s="21"/>
      <c r="O938" s="21"/>
    </row>
    <row r="939" spans="2:15" ht="12.75">
      <c r="B939" s="21"/>
      <c r="C939" s="21"/>
      <c r="D939" s="21"/>
      <c r="E939" s="21"/>
      <c r="F939" s="21"/>
      <c r="H939" s="21"/>
      <c r="I939" s="21"/>
      <c r="J939" s="21"/>
      <c r="O939" s="21"/>
    </row>
    <row r="940" spans="2:15" ht="12.75">
      <c r="B940" s="21"/>
      <c r="C940" s="21"/>
      <c r="D940" s="21"/>
      <c r="E940" s="21"/>
      <c r="F940" s="21"/>
      <c r="H940" s="21"/>
      <c r="I940" s="21"/>
      <c r="J940" s="21"/>
      <c r="O940" s="21"/>
    </row>
    <row r="941" spans="2:15" ht="12.75">
      <c r="B941" s="21"/>
      <c r="C941" s="21"/>
      <c r="D941" s="21"/>
      <c r="E941" s="21"/>
      <c r="F941" s="21"/>
      <c r="H941" s="21"/>
      <c r="I941" s="21"/>
      <c r="J941" s="21"/>
      <c r="O941" s="21"/>
    </row>
    <row r="942" spans="2:15" ht="12.75">
      <c r="B942" s="21"/>
      <c r="C942" s="21"/>
      <c r="D942" s="21"/>
      <c r="E942" s="21"/>
      <c r="F942" s="21"/>
      <c r="H942" s="21"/>
      <c r="I942" s="21"/>
      <c r="J942" s="21"/>
      <c r="O942" s="21"/>
    </row>
    <row r="943" spans="2:15" ht="12.75">
      <c r="B943" s="21"/>
      <c r="C943" s="21"/>
      <c r="D943" s="21"/>
      <c r="E943" s="21"/>
      <c r="F943" s="21"/>
      <c r="H943" s="21"/>
      <c r="I943" s="21"/>
      <c r="J943" s="21"/>
      <c r="O943" s="21"/>
    </row>
    <row r="944" spans="2:15" ht="12.75">
      <c r="B944" s="21"/>
      <c r="C944" s="21"/>
      <c r="D944" s="21"/>
      <c r="E944" s="21"/>
      <c r="F944" s="21"/>
      <c r="H944" s="21"/>
      <c r="I944" s="21"/>
      <c r="J944" s="21"/>
      <c r="O944" s="21"/>
    </row>
    <row r="945" spans="2:15" ht="12.75">
      <c r="B945" s="21"/>
      <c r="C945" s="21"/>
      <c r="D945" s="21"/>
      <c r="E945" s="21"/>
      <c r="F945" s="21"/>
      <c r="H945" s="21"/>
      <c r="I945" s="21"/>
      <c r="J945" s="21"/>
      <c r="O945" s="21"/>
    </row>
    <row r="946" spans="2:15" ht="12.75">
      <c r="B946" s="21"/>
      <c r="C946" s="21"/>
      <c r="D946" s="21"/>
      <c r="E946" s="21"/>
      <c r="F946" s="21"/>
      <c r="H946" s="21"/>
      <c r="I946" s="21"/>
      <c r="J946" s="21"/>
      <c r="O946" s="21"/>
    </row>
    <row r="947" spans="2:15" ht="12.75">
      <c r="B947" s="21"/>
      <c r="C947" s="21"/>
      <c r="D947" s="21"/>
      <c r="E947" s="21"/>
      <c r="F947" s="21"/>
      <c r="H947" s="21"/>
      <c r="I947" s="21"/>
      <c r="J947" s="21"/>
      <c r="O947" s="21"/>
    </row>
    <row r="948" spans="2:15" ht="12.75">
      <c r="B948" s="21"/>
      <c r="C948" s="21"/>
      <c r="D948" s="21"/>
      <c r="E948" s="21"/>
      <c r="F948" s="21"/>
      <c r="H948" s="21"/>
      <c r="I948" s="21"/>
      <c r="J948" s="21"/>
      <c r="O948" s="21"/>
    </row>
    <row r="949" spans="2:15" ht="12.75">
      <c r="B949" s="21"/>
      <c r="C949" s="21"/>
      <c r="D949" s="21"/>
      <c r="E949" s="21"/>
      <c r="F949" s="21"/>
      <c r="H949" s="21"/>
      <c r="I949" s="21"/>
      <c r="J949" s="21"/>
      <c r="O949" s="21"/>
    </row>
    <row r="950" spans="2:15" ht="12.75">
      <c r="B950" s="21"/>
      <c r="C950" s="21"/>
      <c r="D950" s="21"/>
      <c r="E950" s="21"/>
      <c r="F950" s="21"/>
      <c r="H950" s="21"/>
      <c r="I950" s="21"/>
      <c r="J950" s="21"/>
      <c r="O950" s="21"/>
    </row>
    <row r="951" spans="2:15" ht="12.75">
      <c r="B951" s="21"/>
      <c r="C951" s="21"/>
      <c r="D951" s="21"/>
      <c r="E951" s="21"/>
      <c r="F951" s="21"/>
      <c r="H951" s="21"/>
      <c r="I951" s="21"/>
      <c r="J951" s="21"/>
      <c r="O951" s="21"/>
    </row>
    <row r="952" spans="2:15" ht="12.75">
      <c r="B952" s="21"/>
      <c r="C952" s="21"/>
      <c r="D952" s="21"/>
      <c r="E952" s="21"/>
      <c r="F952" s="21"/>
      <c r="H952" s="21"/>
      <c r="I952" s="21"/>
      <c r="J952" s="21"/>
      <c r="O952" s="21"/>
    </row>
    <row r="953" spans="2:15" ht="12.75">
      <c r="B953" s="21"/>
      <c r="C953" s="21"/>
      <c r="D953" s="21"/>
      <c r="E953" s="21"/>
      <c r="F953" s="21"/>
      <c r="H953" s="21"/>
      <c r="I953" s="21"/>
      <c r="J953" s="21"/>
      <c r="O953" s="21"/>
    </row>
    <row r="954" spans="2:15" ht="12.75">
      <c r="B954" s="21"/>
      <c r="C954" s="21"/>
      <c r="D954" s="21"/>
      <c r="E954" s="21"/>
      <c r="F954" s="21"/>
      <c r="H954" s="21"/>
      <c r="I954" s="21"/>
      <c r="J954" s="21"/>
      <c r="O954" s="21"/>
    </row>
    <row r="955" spans="2:15" ht="12.75">
      <c r="B955" s="21"/>
      <c r="C955" s="21"/>
      <c r="D955" s="21"/>
      <c r="E955" s="21"/>
      <c r="F955" s="21"/>
      <c r="H955" s="21"/>
      <c r="I955" s="21"/>
      <c r="J955" s="21"/>
      <c r="O955" s="21"/>
    </row>
    <row r="956" spans="2:15" ht="12.75">
      <c r="B956" s="21"/>
      <c r="C956" s="21"/>
      <c r="D956" s="21"/>
      <c r="E956" s="21"/>
      <c r="F956" s="21"/>
      <c r="H956" s="21"/>
      <c r="I956" s="21"/>
      <c r="J956" s="21"/>
      <c r="O956" s="21"/>
    </row>
    <row r="957" spans="2:15" ht="12.75">
      <c r="B957" s="21"/>
      <c r="C957" s="21"/>
      <c r="D957" s="21"/>
      <c r="E957" s="21"/>
      <c r="F957" s="21"/>
      <c r="H957" s="21"/>
      <c r="I957" s="21"/>
      <c r="J957" s="21"/>
      <c r="O957" s="21"/>
    </row>
    <row r="958" spans="2:15" ht="12.75">
      <c r="B958" s="21"/>
      <c r="C958" s="21"/>
      <c r="D958" s="21"/>
      <c r="E958" s="21"/>
      <c r="F958" s="21"/>
      <c r="H958" s="21"/>
      <c r="I958" s="21"/>
      <c r="J958" s="21"/>
      <c r="O958" s="21"/>
    </row>
    <row r="959" spans="2:15" ht="12.75">
      <c r="B959" s="21"/>
      <c r="C959" s="21"/>
      <c r="D959" s="21"/>
      <c r="E959" s="21"/>
      <c r="F959" s="21"/>
      <c r="H959" s="21"/>
      <c r="I959" s="21"/>
      <c r="J959" s="21"/>
      <c r="O959" s="21"/>
    </row>
    <row r="960" spans="2:15" ht="12.75">
      <c r="B960" s="21"/>
      <c r="C960" s="21"/>
      <c r="D960" s="21"/>
      <c r="E960" s="21"/>
      <c r="F960" s="21"/>
      <c r="H960" s="21"/>
      <c r="I960" s="21"/>
      <c r="J960" s="21"/>
      <c r="O960" s="21"/>
    </row>
    <row r="961" spans="2:15" ht="12.75">
      <c r="B961" s="21"/>
      <c r="C961" s="21"/>
      <c r="D961" s="21"/>
      <c r="E961" s="21"/>
      <c r="F961" s="21"/>
      <c r="H961" s="21"/>
      <c r="I961" s="21"/>
      <c r="J961" s="21"/>
      <c r="O961" s="21"/>
    </row>
    <row r="962" spans="2:15" ht="12.75">
      <c r="B962" s="21"/>
      <c r="C962" s="21"/>
      <c r="D962" s="21"/>
      <c r="E962" s="21"/>
      <c r="F962" s="21"/>
      <c r="H962" s="21"/>
      <c r="I962" s="21"/>
      <c r="J962" s="21"/>
      <c r="O962" s="21"/>
    </row>
    <row r="963" spans="2:15" ht="12.75">
      <c r="B963" s="21"/>
      <c r="C963" s="21"/>
      <c r="D963" s="21"/>
      <c r="E963" s="21"/>
      <c r="F963" s="21"/>
      <c r="H963" s="21"/>
      <c r="I963" s="21"/>
      <c r="J963" s="21"/>
      <c r="O963" s="21"/>
    </row>
    <row r="964" spans="2:15" ht="12.75">
      <c r="B964" s="21"/>
      <c r="C964" s="21"/>
      <c r="D964" s="21"/>
      <c r="E964" s="21"/>
      <c r="F964" s="21"/>
      <c r="H964" s="21"/>
      <c r="I964" s="21"/>
      <c r="J964" s="21"/>
      <c r="O964" s="21"/>
    </row>
    <row r="965" spans="2:15" ht="12.75">
      <c r="B965" s="21"/>
      <c r="C965" s="21"/>
      <c r="D965" s="21"/>
      <c r="E965" s="21"/>
      <c r="F965" s="21"/>
      <c r="H965" s="21"/>
      <c r="I965" s="21"/>
      <c r="J965" s="21"/>
      <c r="O965" s="21"/>
    </row>
    <row r="966" spans="2:15" ht="12.75">
      <c r="B966" s="21"/>
      <c r="C966" s="21"/>
      <c r="D966" s="21"/>
      <c r="E966" s="21"/>
      <c r="F966" s="21"/>
      <c r="H966" s="21"/>
      <c r="I966" s="21"/>
      <c r="J966" s="21"/>
      <c r="O966" s="21"/>
    </row>
    <row r="967" spans="2:15" ht="12.75">
      <c r="B967" s="21"/>
      <c r="C967" s="21"/>
      <c r="D967" s="21"/>
      <c r="E967" s="21"/>
      <c r="F967" s="21"/>
      <c r="H967" s="21"/>
      <c r="I967" s="21"/>
      <c r="J967" s="21"/>
      <c r="O967" s="21"/>
    </row>
    <row r="968" spans="2:15" ht="12.75">
      <c r="B968" s="21"/>
      <c r="C968" s="21"/>
      <c r="D968" s="21"/>
      <c r="E968" s="21"/>
      <c r="F968" s="21"/>
      <c r="H968" s="21"/>
      <c r="I968" s="21"/>
      <c r="J968" s="21"/>
      <c r="O968" s="21"/>
    </row>
    <row r="969" spans="2:15" ht="12.75">
      <c r="B969" s="21"/>
      <c r="C969" s="21"/>
      <c r="D969" s="21"/>
      <c r="E969" s="21"/>
      <c r="F969" s="21"/>
      <c r="H969" s="21"/>
      <c r="I969" s="21"/>
      <c r="J969" s="21"/>
      <c r="O969" s="21"/>
    </row>
    <row r="970" spans="2:15" ht="12.75">
      <c r="B970" s="21"/>
      <c r="C970" s="21"/>
      <c r="D970" s="21"/>
      <c r="E970" s="21"/>
      <c r="F970" s="21"/>
      <c r="H970" s="21"/>
      <c r="I970" s="21"/>
      <c r="J970" s="21"/>
      <c r="O970" s="21"/>
    </row>
    <row r="971" spans="2:15" ht="12.75">
      <c r="B971" s="21"/>
      <c r="C971" s="21"/>
      <c r="D971" s="21"/>
      <c r="E971" s="21"/>
      <c r="F971" s="21"/>
      <c r="H971" s="21"/>
      <c r="I971" s="21"/>
      <c r="J971" s="21"/>
      <c r="O971" s="21"/>
    </row>
    <row r="972" spans="2:15" ht="12.75">
      <c r="B972" s="21"/>
      <c r="C972" s="21"/>
      <c r="D972" s="21"/>
      <c r="E972" s="21"/>
      <c r="F972" s="21"/>
      <c r="H972" s="21"/>
      <c r="I972" s="21"/>
      <c r="J972" s="21"/>
      <c r="O972" s="21"/>
    </row>
    <row r="973" spans="2:15" ht="12.75">
      <c r="B973" s="21"/>
      <c r="C973" s="21"/>
      <c r="D973" s="21"/>
      <c r="E973" s="21"/>
      <c r="F973" s="21"/>
      <c r="H973" s="21"/>
      <c r="I973" s="21"/>
      <c r="J973" s="21"/>
      <c r="O973" s="21"/>
    </row>
    <row r="974" spans="2:15" ht="12.75">
      <c r="B974" s="21"/>
      <c r="C974" s="21"/>
      <c r="D974" s="21"/>
      <c r="E974" s="21"/>
      <c r="F974" s="21"/>
      <c r="H974" s="21"/>
      <c r="I974" s="21"/>
      <c r="J974" s="21"/>
      <c r="O974" s="21"/>
    </row>
    <row r="975" spans="2:15" ht="12.75">
      <c r="B975" s="21"/>
      <c r="C975" s="21"/>
      <c r="D975" s="21"/>
      <c r="E975" s="21"/>
      <c r="F975" s="21"/>
      <c r="H975" s="21"/>
      <c r="I975" s="21"/>
      <c r="J975" s="21"/>
      <c r="O975" s="21"/>
    </row>
    <row r="976" spans="2:15" ht="12.75">
      <c r="B976" s="21"/>
      <c r="C976" s="21"/>
      <c r="D976" s="21"/>
      <c r="E976" s="21"/>
      <c r="F976" s="21"/>
      <c r="H976" s="21"/>
      <c r="I976" s="21"/>
      <c r="J976" s="21"/>
      <c r="O976" s="21"/>
    </row>
    <row r="977" spans="2:15" ht="12.75">
      <c r="B977" s="21"/>
      <c r="C977" s="21"/>
      <c r="D977" s="21"/>
      <c r="E977" s="21"/>
      <c r="F977" s="21"/>
      <c r="H977" s="21"/>
      <c r="I977" s="21"/>
      <c r="J977" s="21"/>
      <c r="O977" s="21"/>
    </row>
    <row r="978" spans="2:15" ht="12.75">
      <c r="B978" s="21"/>
      <c r="C978" s="21"/>
      <c r="D978" s="21"/>
      <c r="E978" s="21"/>
      <c r="F978" s="21"/>
      <c r="H978" s="21"/>
      <c r="I978" s="21"/>
      <c r="J978" s="21"/>
      <c r="O978" s="21"/>
    </row>
    <row r="979" spans="2:15" ht="12.75">
      <c r="B979" s="21"/>
      <c r="C979" s="21"/>
      <c r="D979" s="21"/>
      <c r="E979" s="21"/>
      <c r="F979" s="21"/>
      <c r="H979" s="21"/>
      <c r="I979" s="21"/>
      <c r="J979" s="21"/>
      <c r="O979" s="21"/>
    </row>
    <row r="980" spans="2:15" ht="12.75">
      <c r="B980" s="21"/>
      <c r="C980" s="21"/>
      <c r="D980" s="21"/>
      <c r="E980" s="21"/>
      <c r="F980" s="21"/>
      <c r="H980" s="21"/>
      <c r="I980" s="21"/>
      <c r="J980" s="21"/>
      <c r="O980" s="21"/>
    </row>
    <row r="981" spans="2:15" ht="12.75">
      <c r="B981" s="21"/>
      <c r="C981" s="21"/>
      <c r="D981" s="21"/>
      <c r="E981" s="21"/>
      <c r="F981" s="21"/>
      <c r="H981" s="21"/>
      <c r="I981" s="21"/>
      <c r="J981" s="21"/>
      <c r="O981" s="21"/>
    </row>
    <row r="982" spans="2:15" ht="12.75">
      <c r="B982" s="21"/>
      <c r="C982" s="21"/>
      <c r="D982" s="21"/>
      <c r="E982" s="21"/>
      <c r="F982" s="21"/>
      <c r="H982" s="21"/>
      <c r="I982" s="21"/>
      <c r="J982" s="21"/>
      <c r="O982" s="21"/>
    </row>
    <row r="983" spans="2:15" ht="12.75">
      <c r="B983" s="21"/>
      <c r="C983" s="21"/>
      <c r="D983" s="21"/>
      <c r="E983" s="21"/>
      <c r="F983" s="21"/>
      <c r="H983" s="21"/>
      <c r="I983" s="21"/>
      <c r="J983" s="21"/>
      <c r="O983" s="21"/>
    </row>
    <row r="984" spans="2:15" ht="12.75">
      <c r="B984" s="21"/>
      <c r="C984" s="21"/>
      <c r="D984" s="21"/>
      <c r="E984" s="21"/>
      <c r="F984" s="21"/>
      <c r="H984" s="21"/>
      <c r="I984" s="21"/>
      <c r="J984" s="21"/>
      <c r="O984" s="21"/>
    </row>
    <row r="985" spans="2:15" ht="12.75">
      <c r="B985" s="21"/>
      <c r="C985" s="21"/>
      <c r="D985" s="21"/>
      <c r="E985" s="21"/>
      <c r="F985" s="21"/>
      <c r="H985" s="21"/>
      <c r="I985" s="21"/>
      <c r="J985" s="21"/>
      <c r="O985" s="21"/>
    </row>
    <row r="986" spans="2:15" ht="12.75">
      <c r="B986" s="21"/>
      <c r="C986" s="21"/>
      <c r="D986" s="21"/>
      <c r="E986" s="21"/>
      <c r="F986" s="21"/>
      <c r="H986" s="21"/>
      <c r="I986" s="21"/>
      <c r="J986" s="21"/>
      <c r="O986" s="21"/>
    </row>
    <row r="987" spans="2:15" ht="12.75">
      <c r="B987" s="21"/>
      <c r="C987" s="21"/>
      <c r="D987" s="21"/>
      <c r="E987" s="21"/>
      <c r="F987" s="21"/>
      <c r="H987" s="21"/>
      <c r="I987" s="21"/>
      <c r="J987" s="21"/>
      <c r="O987" s="21"/>
    </row>
    <row r="988" spans="2:15" ht="12.75">
      <c r="B988" s="21"/>
      <c r="C988" s="21"/>
      <c r="D988" s="21"/>
      <c r="E988" s="21"/>
      <c r="F988" s="21"/>
      <c r="H988" s="21"/>
      <c r="I988" s="21"/>
      <c r="J988" s="21"/>
      <c r="O988" s="21"/>
    </row>
    <row r="989" spans="2:15" ht="12.75">
      <c r="B989" s="21"/>
      <c r="C989" s="21"/>
      <c r="D989" s="21"/>
      <c r="E989" s="21"/>
      <c r="F989" s="21"/>
      <c r="H989" s="21"/>
      <c r="I989" s="21"/>
      <c r="J989" s="21"/>
      <c r="O989" s="21"/>
    </row>
    <row r="990" spans="2:15" ht="12.75">
      <c r="B990" s="21"/>
      <c r="C990" s="21"/>
      <c r="D990" s="21"/>
      <c r="E990" s="21"/>
      <c r="F990" s="21"/>
      <c r="H990" s="21"/>
      <c r="I990" s="21"/>
      <c r="J990" s="21"/>
      <c r="O990" s="21"/>
    </row>
    <row r="991" spans="2:15" ht="12.75">
      <c r="B991" s="21"/>
      <c r="C991" s="21"/>
      <c r="D991" s="21"/>
      <c r="E991" s="21"/>
      <c r="F991" s="21"/>
      <c r="H991" s="21"/>
      <c r="I991" s="21"/>
      <c r="J991" s="21"/>
      <c r="O991" s="21"/>
    </row>
    <row r="992" spans="2:15" ht="12.75">
      <c r="B992" s="21"/>
      <c r="C992" s="21"/>
      <c r="D992" s="21"/>
      <c r="E992" s="21"/>
      <c r="F992" s="21"/>
      <c r="H992" s="21"/>
      <c r="I992" s="21"/>
      <c r="J992" s="21"/>
      <c r="O992" s="21"/>
    </row>
    <row r="993" spans="2:15" ht="12.75">
      <c r="B993" s="21"/>
      <c r="C993" s="21"/>
      <c r="D993" s="21"/>
      <c r="E993" s="21"/>
      <c r="F993" s="21"/>
      <c r="H993" s="21"/>
      <c r="I993" s="21"/>
      <c r="J993" s="21"/>
      <c r="O993" s="21"/>
    </row>
    <row r="994" spans="2:15" ht="12.75">
      <c r="B994" s="21"/>
      <c r="C994" s="21"/>
      <c r="D994" s="21"/>
      <c r="E994" s="21"/>
      <c r="F994" s="21"/>
      <c r="H994" s="21"/>
      <c r="I994" s="21"/>
      <c r="J994" s="21"/>
      <c r="O994" s="21"/>
    </row>
    <row r="995" spans="2:15" ht="12.75">
      <c r="B995" s="21"/>
      <c r="C995" s="21"/>
      <c r="D995" s="21"/>
      <c r="E995" s="21"/>
      <c r="F995" s="21"/>
      <c r="H995" s="21"/>
      <c r="I995" s="21"/>
      <c r="J995" s="21"/>
      <c r="O995" s="21"/>
    </row>
    <row r="996" spans="2:15" ht="12.75">
      <c r="B996" s="21"/>
      <c r="C996" s="21"/>
      <c r="D996" s="21"/>
      <c r="E996" s="21"/>
      <c r="F996" s="21"/>
      <c r="H996" s="21"/>
      <c r="I996" s="21"/>
      <c r="J996" s="21"/>
      <c r="O996" s="21"/>
    </row>
    <row r="997" spans="2:15" ht="12.75">
      <c r="B997" s="21"/>
      <c r="C997" s="21"/>
      <c r="D997" s="21"/>
      <c r="E997" s="21"/>
      <c r="F997" s="21"/>
      <c r="H997" s="21"/>
      <c r="I997" s="21"/>
      <c r="J997" s="21"/>
      <c r="O997" s="21"/>
    </row>
    <row r="998" spans="2:15" ht="12.75">
      <c r="B998" s="21"/>
      <c r="C998" s="21"/>
      <c r="D998" s="21"/>
      <c r="E998" s="21"/>
      <c r="F998" s="21"/>
      <c r="H998" s="21"/>
      <c r="I998" s="21"/>
      <c r="J998" s="21"/>
      <c r="O998" s="21"/>
    </row>
    <row r="999" spans="2:15" ht="12.75">
      <c r="B999" s="21"/>
      <c r="C999" s="21"/>
      <c r="D999" s="21"/>
      <c r="E999" s="21"/>
      <c r="F999" s="21"/>
      <c r="H999" s="21"/>
      <c r="I999" s="21"/>
      <c r="J999" s="21"/>
      <c r="O999" s="21"/>
    </row>
    <row r="1000" spans="2:15" ht="12.75">
      <c r="B1000" s="21"/>
      <c r="C1000" s="21"/>
      <c r="D1000" s="21"/>
      <c r="E1000" s="21"/>
      <c r="F1000" s="21"/>
      <c r="H1000" s="21"/>
      <c r="I1000" s="21"/>
      <c r="J1000" s="21"/>
      <c r="O1000" s="21"/>
    </row>
  </sheetData>
  <hyperlinks>
    <hyperlink ref="B1" r:id="rId1" xr:uid="{00000000-0004-0000-0400-000000000000}"/>
    <hyperlink ref="N1" r:id="rId2" xr:uid="{00000000-0004-0000-0400-000001000000}"/>
    <hyperlink ref="B2" r:id="rId3" xr:uid="{00000000-0004-0000-0400-000002000000}"/>
    <hyperlink ref="N2" r:id="rId4" xr:uid="{00000000-0004-0000-0400-000003000000}"/>
    <hyperlink ref="O2" r:id="rId5" display="http://rssfeeds.usatoday.com/UsatodaycomNation-TopStories" xr:uid="{00000000-0004-0000-0400-000004000000}"/>
    <hyperlink ref="P2" r:id="rId6" display="http://rssfeeds.usatoday.com/UsatodaycomNation-TopStories" xr:uid="{00000000-0004-0000-0400-000005000000}"/>
    <hyperlink ref="B3" r:id="rId7" xr:uid="{00000000-0004-0000-0400-000006000000}"/>
    <hyperlink ref="N3" r:id="rId8" xr:uid="{00000000-0004-0000-0400-000007000000}"/>
    <hyperlink ref="O3" r:id="rId9" display="http://rssfeeds.usatoday.com/UsatodaycomWashington-TopStories" xr:uid="{00000000-0004-0000-0400-000008000000}"/>
    <hyperlink ref="P3" r:id="rId10" display="http://rssfeeds.usatoday.com/UsatodaycomWashington-TopStories" xr:uid="{00000000-0004-0000-0400-000009000000}"/>
    <hyperlink ref="B4" r:id="rId11" xr:uid="{00000000-0004-0000-0400-00000A000000}"/>
    <hyperlink ref="N4" r:id="rId12" xr:uid="{00000000-0004-0000-0400-00000B000000}"/>
    <hyperlink ref="O4" r:id="rId13" display="http://rssfeeds.usatoday.com/UsatodaycomWorld-TopStories" xr:uid="{00000000-0004-0000-0400-00000C000000}"/>
    <hyperlink ref="P4" r:id="rId14" display="http://rssfeeds.usatoday.com/UsatodaycomWorld-TopStories" xr:uid="{00000000-0004-0000-0400-00000D000000}"/>
    <hyperlink ref="B5" r:id="rId15" xr:uid="{00000000-0004-0000-0400-00000E000000}"/>
    <hyperlink ref="N5" r:id="rId16" xr:uid="{00000000-0004-0000-0400-00000F000000}"/>
    <hyperlink ref="O5" r:id="rId17" display="http://rssfeeds.usatoday.com/News-Opinion" xr:uid="{00000000-0004-0000-0400-000010000000}"/>
    <hyperlink ref="P5" r:id="rId18" display="http://rssfeeds.usatoday.com/News-Opinion" xr:uid="{00000000-0004-0000-0400-000011000000}"/>
    <hyperlink ref="B6" r:id="rId19" xr:uid="{00000000-0004-0000-0400-000012000000}"/>
    <hyperlink ref="N6" r:id="rId20" xr:uid="{00000000-0004-0000-0400-000013000000}"/>
    <hyperlink ref="O6" r:id="rId21" display="http://rssfeeds.usatoday.com/UsatodaycomSports-TopStories" xr:uid="{00000000-0004-0000-0400-000014000000}"/>
    <hyperlink ref="P6" r:id="rId22" display="http://rssfeeds.usatoday.com/UsatodaycomSports-TopStories" xr:uid="{00000000-0004-0000-0400-000015000000}"/>
    <hyperlink ref="B7" r:id="rId23" xr:uid="{00000000-0004-0000-0400-000016000000}"/>
    <hyperlink ref="N7" r:id="rId24" xr:uid="{00000000-0004-0000-0400-000017000000}"/>
    <hyperlink ref="O7" r:id="rId25" display="http://rssfeeds.usatoday.com/UsatodaycomNfl-TopStories" xr:uid="{00000000-0004-0000-0400-000018000000}"/>
    <hyperlink ref="P7" r:id="rId26" display="http://rssfeeds.usatoday.com/UsatodaycomNfl-TopStories" xr:uid="{00000000-0004-0000-0400-000019000000}"/>
    <hyperlink ref="B8" r:id="rId27" xr:uid="{00000000-0004-0000-0400-00001A000000}"/>
    <hyperlink ref="N8" r:id="rId28" xr:uid="{00000000-0004-0000-0400-00001B000000}"/>
    <hyperlink ref="O8" r:id="rId29" display="http://rssfeeds.usatoday.com/UsatodaycomCollegeFootball-TopStories" xr:uid="{00000000-0004-0000-0400-00001C000000}"/>
    <hyperlink ref="P8" r:id="rId30" display="http://rssfeeds.usatoday.com/UsatodaycomCollegeFootball-TopStories" xr:uid="{00000000-0004-0000-0400-00001D000000}"/>
    <hyperlink ref="B9" r:id="rId31" xr:uid="{00000000-0004-0000-0400-00001E000000}"/>
    <hyperlink ref="N9" r:id="rId32" xr:uid="{00000000-0004-0000-0400-00001F000000}"/>
    <hyperlink ref="O9" r:id="rId33" display="http://rssfeeds.usatoday.com/UsatodaycomMlb-TopStories" xr:uid="{00000000-0004-0000-0400-000020000000}"/>
    <hyperlink ref="P9" r:id="rId34" display="http://rssfeeds.usatoday.com/UsatodaycomMlb-TopStories" xr:uid="{00000000-0004-0000-0400-000021000000}"/>
    <hyperlink ref="B10" r:id="rId35" xr:uid="{00000000-0004-0000-0400-000022000000}"/>
    <hyperlink ref="N10" r:id="rId36" xr:uid="{00000000-0004-0000-0400-000023000000}"/>
    <hyperlink ref="O10" r:id="rId37" display="http://rssfeeds.usatoday.com/UsatodaycomNba-TopStories" xr:uid="{00000000-0004-0000-0400-000024000000}"/>
    <hyperlink ref="P10" r:id="rId38" display="http://rssfeeds.usatoday.com/UsatodaycomNba-TopStories" xr:uid="{00000000-0004-0000-0400-000025000000}"/>
    <hyperlink ref="B11" r:id="rId39" xr:uid="{00000000-0004-0000-0400-000026000000}"/>
    <hyperlink ref="N11" r:id="rId40" xr:uid="{00000000-0004-0000-0400-000027000000}"/>
    <hyperlink ref="O11" r:id="rId41" display="http://rssfeeds.usatoday.com/UsatodaycomGolf-TopStories" xr:uid="{00000000-0004-0000-0400-000028000000}"/>
    <hyperlink ref="P11" r:id="rId42" display="http://rssfeeds.usatoday.com/UsatodaycomGolf-TopStories" xr:uid="{00000000-0004-0000-0400-000029000000}"/>
    <hyperlink ref="B12" r:id="rId43" xr:uid="{00000000-0004-0000-0400-00002A000000}"/>
    <hyperlink ref="N12" r:id="rId44" xr:uid="{00000000-0004-0000-0400-00002B000000}"/>
    <hyperlink ref="O12" r:id="rId45" display="http://rssfeeds.usatoday.com/topfantasy" xr:uid="{00000000-0004-0000-0400-00002C000000}"/>
    <hyperlink ref="P12" r:id="rId46" display="http://rssfeeds.usatoday.com/topfantasy" xr:uid="{00000000-0004-0000-0400-00002D000000}"/>
    <hyperlink ref="B13" r:id="rId47" xr:uid="{00000000-0004-0000-0400-00002E000000}"/>
    <hyperlink ref="N13" r:id="rId48" xr:uid="{00000000-0004-0000-0400-00002F000000}"/>
    <hyperlink ref="O13" r:id="rId49" display="http://rssfeeds.usatoday.com/UsatodaycomNhl-TopStories" xr:uid="{00000000-0004-0000-0400-000030000000}"/>
    <hyperlink ref="P13" r:id="rId50" display="http://rssfeeds.usatoday.com/UsatodaycomNhl-TopStories" xr:uid="{00000000-0004-0000-0400-000031000000}"/>
    <hyperlink ref="B14" r:id="rId51" xr:uid="{00000000-0004-0000-0400-000032000000}"/>
    <hyperlink ref="N14" r:id="rId52" xr:uid="{00000000-0004-0000-0400-000033000000}"/>
    <hyperlink ref="O14" r:id="rId53" display="http://rssfeeds.usatoday.com/UsatodaycomCollegeMensBasketball-TopStories" xr:uid="{00000000-0004-0000-0400-000034000000}"/>
    <hyperlink ref="P14" r:id="rId54" display="http://rssfeeds.usatoday.com/UsatodaycomCollegeMensBasketball-TopStories" xr:uid="{00000000-0004-0000-0400-000035000000}"/>
    <hyperlink ref="B15" r:id="rId55" xr:uid="{00000000-0004-0000-0400-000036000000}"/>
    <hyperlink ref="N15" r:id="rId56" xr:uid="{00000000-0004-0000-0400-000037000000}"/>
    <hyperlink ref="O15" r:id="rId57" display="http://rssfeeds.usatoday.com/UsatodaycomSoccer-TopStories" xr:uid="{00000000-0004-0000-0400-000038000000}"/>
    <hyperlink ref="P15" r:id="rId58" display="http://rssfeeds.usatoday.com/UsatodaycomSoccer-TopStories" xr:uid="{00000000-0004-0000-0400-000039000000}"/>
    <hyperlink ref="B16" r:id="rId59" xr:uid="{00000000-0004-0000-0400-00003A000000}"/>
    <hyperlink ref="N16" r:id="rId60" xr:uid="{00000000-0004-0000-0400-00003B000000}"/>
    <hyperlink ref="O16" r:id="rId61" display="http://rssfeeds.usatoday.com/topmotorsports" xr:uid="{00000000-0004-0000-0400-00003C000000}"/>
    <hyperlink ref="P16" r:id="rId62" display="http://rssfeeds.usatoday.com/topmotorsports" xr:uid="{00000000-0004-0000-0400-00003D000000}"/>
    <hyperlink ref="B17" r:id="rId63" xr:uid="{00000000-0004-0000-0400-00003E000000}"/>
    <hyperlink ref="N17" r:id="rId64" xr:uid="{00000000-0004-0000-0400-00003F000000}"/>
    <hyperlink ref="O17" r:id="rId65" display="http://rssfeeds.usatoday.com/UsatodayTennis-TopStories" xr:uid="{00000000-0004-0000-0400-000040000000}"/>
    <hyperlink ref="P17" r:id="rId66" display="http://rssfeeds.usatoday.com/UsatodayTennis-TopStories" xr:uid="{00000000-0004-0000-0400-000041000000}"/>
    <hyperlink ref="B18" r:id="rId67" xr:uid="{00000000-0004-0000-0400-000042000000}"/>
    <hyperlink ref="N18" r:id="rId68" xr:uid="{00000000-0004-0000-0400-000043000000}"/>
    <hyperlink ref="O18" r:id="rId69" display="http://rssfeeds.usatoday.com/UsatodayCycling-TopStories" xr:uid="{00000000-0004-0000-0400-000044000000}"/>
    <hyperlink ref="P18" r:id="rId70" display="http://rssfeeds.usatoday.com/UsatodayCycling-TopStories" xr:uid="{00000000-0004-0000-0400-000045000000}"/>
    <hyperlink ref="B19" r:id="rId71" xr:uid="{00000000-0004-0000-0400-000046000000}"/>
    <hyperlink ref="N19" r:id="rId72" xr:uid="{00000000-0004-0000-0400-000047000000}"/>
    <hyperlink ref="O19" r:id="rId73" display="http://rssfeeds.usatoday.com/UsatodaycomOlympicsCoverage-TopStories" xr:uid="{00000000-0004-0000-0400-000048000000}"/>
    <hyperlink ref="P19" r:id="rId74" display="http://rssfeeds.usatoday.com/UsatodaycomOlympicsCoverage-TopStories" xr:uid="{00000000-0004-0000-0400-000049000000}"/>
    <hyperlink ref="B20" r:id="rId75" xr:uid="{00000000-0004-0000-0400-00004A000000}"/>
    <hyperlink ref="N20" r:id="rId76" xr:uid="{00000000-0004-0000-0400-00004B000000}"/>
    <hyperlink ref="O20" r:id="rId77" display="http://rssfeeds.usatoday.com/mmajunkie" xr:uid="{00000000-0004-0000-0400-00004C000000}"/>
    <hyperlink ref="P20" r:id="rId78" display="http://rssfeeds.usatoday.com/mmajunkie" xr:uid="{00000000-0004-0000-0400-00004D000000}"/>
    <hyperlink ref="B21" r:id="rId79" xr:uid="{00000000-0004-0000-0400-00004E000000}"/>
    <hyperlink ref="N21" r:id="rId80" xr:uid="{00000000-0004-0000-0400-00004F000000}"/>
    <hyperlink ref="O21" r:id="rId81" display="http://rssfeeds.usatoday.com/usatoday-LifeTopStories" xr:uid="{00000000-0004-0000-0400-000050000000}"/>
    <hyperlink ref="P21" r:id="rId82" display="http://rssfeeds.usatoday.com/usatoday-LifeTopStories" xr:uid="{00000000-0004-0000-0400-000051000000}"/>
    <hyperlink ref="B22" r:id="rId83" xr:uid="{00000000-0004-0000-0400-000052000000}"/>
    <hyperlink ref="N22" r:id="rId84" xr:uid="{00000000-0004-0000-0400-000053000000}"/>
    <hyperlink ref="O22" r:id="rId85" display="http://rssfeeds.usatoday.com/toppeople" xr:uid="{00000000-0004-0000-0400-000054000000}"/>
    <hyperlink ref="P22" r:id="rId86" display="http://rssfeeds.usatoday.com/toppeople" xr:uid="{00000000-0004-0000-0400-000055000000}"/>
    <hyperlink ref="B23" r:id="rId87" xr:uid="{00000000-0004-0000-0400-000056000000}"/>
    <hyperlink ref="N23" r:id="rId88" xr:uid="{00000000-0004-0000-0400-000057000000}"/>
    <hyperlink ref="O23" r:id="rId89" display="http://rssfeeds.usatoday.com/allthemoms" xr:uid="{00000000-0004-0000-0400-000058000000}"/>
    <hyperlink ref="P23" r:id="rId90" display="http://rssfeeds.usatoday.com/allthemoms" xr:uid="{00000000-0004-0000-0400-000059000000}"/>
    <hyperlink ref="B24" r:id="rId91" xr:uid="{00000000-0004-0000-0400-00005A000000}"/>
    <hyperlink ref="N24" r:id="rId92" xr:uid="{00000000-0004-0000-0400-00005B000000}"/>
    <hyperlink ref="O24" r:id="rId93" display="http://rssfeeds.usatoday.com/UsatodaycomMovies-TopStories" xr:uid="{00000000-0004-0000-0400-00005C000000}"/>
    <hyperlink ref="P24" r:id="rId94" display="http://rssfeeds.usatoday.com/UsatodaycomMovies-TopStories" xr:uid="{00000000-0004-0000-0400-00005D000000}"/>
    <hyperlink ref="B25" r:id="rId95" xr:uid="{00000000-0004-0000-0400-00005E000000}"/>
    <hyperlink ref="N25" r:id="rId96" xr:uid="{00000000-0004-0000-0400-00005F000000}"/>
    <hyperlink ref="O25" r:id="rId97" display="http://rssfeeds.usatoday.com/UsatodaycomMusic-TopStories" xr:uid="{00000000-0004-0000-0400-000060000000}"/>
    <hyperlink ref="P25" r:id="rId98" display="http://rssfeeds.usatoday.com/UsatodaycomMusic-TopStories" xr:uid="{00000000-0004-0000-0400-000061000000}"/>
    <hyperlink ref="B26" r:id="rId99" xr:uid="{00000000-0004-0000-0400-000062000000}"/>
    <hyperlink ref="N26" r:id="rId100" xr:uid="{00000000-0004-0000-0400-000063000000}"/>
    <hyperlink ref="O26" r:id="rId101" display="http://rssfeeds.usatoday.com/UsatodaycomTelevision-TopStories" xr:uid="{00000000-0004-0000-0400-000064000000}"/>
    <hyperlink ref="P26" r:id="rId102" display="http://rssfeeds.usatoday.com/UsatodaycomTelevision-TopStories" xr:uid="{00000000-0004-0000-0400-000065000000}"/>
    <hyperlink ref="B27" r:id="rId103" xr:uid="{00000000-0004-0000-0400-000066000000}"/>
    <hyperlink ref="N27" r:id="rId104" xr:uid="{00000000-0004-0000-0400-000067000000}"/>
    <hyperlink ref="O27" r:id="rId105" display="http://rssfeeds.usatoday.com/UsatodaycomBooks-TopStories" xr:uid="{00000000-0004-0000-0400-000068000000}"/>
    <hyperlink ref="P27" r:id="rId106" display="http://rssfeeds.usatoday.com/UsatodaycomBooks-TopStories" xr:uid="{00000000-0004-0000-0400-000069000000}"/>
    <hyperlink ref="B28" r:id="rId107" xr:uid="{00000000-0004-0000-0400-00006A000000}"/>
    <hyperlink ref="N28" r:id="rId108" xr:uid="{00000000-0004-0000-0400-00006B000000}"/>
    <hyperlink ref="O28" r:id="rId109" display="http://rssfeeds.usatoday.com/UsatodaycomMoney-TopStories" xr:uid="{00000000-0004-0000-0400-00006C000000}"/>
    <hyperlink ref="P28" r:id="rId110" display="http://rssfeeds.usatoday.com/UsatodaycomMoney-TopStories" xr:uid="{00000000-0004-0000-0400-00006D000000}"/>
    <hyperlink ref="B29" r:id="rId111" xr:uid="{00000000-0004-0000-0400-00006E000000}"/>
    <hyperlink ref="N29" r:id="rId112" xr:uid="{00000000-0004-0000-0400-00006F000000}"/>
    <hyperlink ref="O29" r:id="rId113" display="http://rssfeeds.usatoday.com/UsatodaycomMoney-Healey" xr:uid="{00000000-0004-0000-0400-000070000000}"/>
    <hyperlink ref="P29" r:id="rId114" display="http://rssfeeds.usatoday.com/UsatodaycomMoney-Healey" xr:uid="{00000000-0004-0000-0400-000071000000}"/>
    <hyperlink ref="B30" r:id="rId115" xr:uid="{00000000-0004-0000-0400-000072000000}"/>
    <hyperlink ref="N30" r:id="rId116" xr:uid="{00000000-0004-0000-0400-000073000000}"/>
    <hyperlink ref="O30" r:id="rId117" display="http://rssfeeds.usatoday.com/usatoday-TechTopStories" xr:uid="{00000000-0004-0000-0400-000074000000}"/>
    <hyperlink ref="P30" r:id="rId118" display="http://rssfeeds.usatoday.com/usatoday-TechTopStories" xr:uid="{00000000-0004-0000-0400-000075000000}"/>
    <hyperlink ref="B31" r:id="rId119" xr:uid="{00000000-0004-0000-0400-000076000000}"/>
    <hyperlink ref="N31" r:id="rId120" xr:uid="{00000000-0004-0000-0400-000077000000}"/>
    <hyperlink ref="O31" r:id="rId121" display="http://rssfeeds.usatoday.com/UsatodaycomTech-PersonalTalk" xr:uid="{00000000-0004-0000-0400-000078000000}"/>
    <hyperlink ref="P31" r:id="rId122" display="http://rssfeeds.usatoday.com/UsatodaycomTech-PersonalTalk" xr:uid="{00000000-0004-0000-0400-000079000000}"/>
    <hyperlink ref="B32" r:id="rId123" xr:uid="{00000000-0004-0000-0400-00007A000000}"/>
    <hyperlink ref="N32" r:id="rId124" xr:uid="{00000000-0004-0000-0400-00007B000000}"/>
    <hyperlink ref="O32" r:id="rId125" display="http://rssfeeds.usatoday.com/topgaming" xr:uid="{00000000-0004-0000-0400-00007C000000}"/>
    <hyperlink ref="P32" r:id="rId126" display="http://rssfeeds.usatoday.com/topgaming" xr:uid="{00000000-0004-0000-0400-00007D000000}"/>
    <hyperlink ref="B33" r:id="rId127" xr:uid="{00000000-0004-0000-0400-00007E000000}"/>
    <hyperlink ref="N33" r:id="rId128" xr:uid="{00000000-0004-0000-0400-00007F000000}"/>
    <hyperlink ref="O33" r:id="rId129" display="http://rssfeeds.usatoday.com/UsatodaycomTravel-TopStories" xr:uid="{00000000-0004-0000-0400-000080000000}"/>
    <hyperlink ref="P33" r:id="rId130" display="http://rssfeeds.usatoday.com/UsatodaycomTravel-TopStories" xr:uid="{00000000-0004-0000-0400-000081000000}"/>
    <hyperlink ref="B34" r:id="rId131" xr:uid="{00000000-0004-0000-0400-000082000000}"/>
    <hyperlink ref="N34" r:id="rId132" xr:uid="{00000000-0004-0000-0400-000083000000}"/>
    <hyperlink ref="O34" r:id="rId133" display="http://rssfeeds.usatoday.com/UsatodayTravel-Destinations" xr:uid="{00000000-0004-0000-0400-000084000000}"/>
    <hyperlink ref="P34" r:id="rId134" display="http://rssfeeds.usatoday.com/UsatodayTravel-Destinations" xr:uid="{00000000-0004-0000-0400-000085000000}"/>
    <hyperlink ref="B35" r:id="rId135" xr:uid="{00000000-0004-0000-0400-000086000000}"/>
    <hyperlink ref="N35" r:id="rId136" xr:uid="{00000000-0004-0000-0400-000087000000}"/>
    <hyperlink ref="O35" r:id="rId137" display="http://rssfeeds.usatoday.com/UsatodayTravel-Flights" xr:uid="{00000000-0004-0000-0400-000088000000}"/>
    <hyperlink ref="P35" r:id="rId138" display="http://rssfeeds.usatoday.com/UsatodayTravel-Flights" xr:uid="{00000000-0004-0000-0400-000089000000}"/>
    <hyperlink ref="B36" r:id="rId139" xr:uid="{00000000-0004-0000-0400-00008A000000}"/>
    <hyperlink ref="N36" r:id="rId140" xr:uid="{00000000-0004-0000-0400-00008B000000}"/>
    <hyperlink ref="O36" r:id="rId141" display="http://rssfeeds.usatoday.com/TP-TheCruiseLog" xr:uid="{00000000-0004-0000-0400-00008C000000}"/>
    <hyperlink ref="P36" r:id="rId142" display="http://rssfeeds.usatoday.com/TP-TheCruiseLog" xr:uid="{00000000-0004-0000-0400-00008D000000}"/>
    <hyperlink ref="B37" r:id="rId143" xr:uid="{00000000-0004-0000-0400-00008E000000}"/>
    <hyperlink ref="N37" r:id="rId144" xr:uid="{00000000-0004-0000-0400-00008F000000}"/>
    <hyperlink ref="O37" r:id="rId145" display="http://rssfeeds.usatoday.com/UsatodayTravel-Hotels" xr:uid="{00000000-0004-0000-0400-000090000000}"/>
    <hyperlink ref="P37" r:id="rId146" display="http://rssfeeds.usatoday.com/UsatodayTravel-Hotels" xr:uid="{00000000-0004-0000-0400-000091000000}"/>
    <hyperlink ref="B38" r:id="rId147" xr:uid="{00000000-0004-0000-0400-000092000000}"/>
    <hyperlink ref="N38" r:id="rId148" xr:uid="{00000000-0004-0000-0400-000093000000}"/>
    <hyperlink ref="O38" r:id="rId149" display="https://www.huffingtonpost.com/section/asian-voices/feed" xr:uid="{00000000-0004-0000-0400-000094000000}"/>
    <hyperlink ref="P38" r:id="rId150" display="https://www.huffingtonpost.com/section/asian-voices/feed" xr:uid="{00000000-0004-0000-0400-000095000000}"/>
    <hyperlink ref="B39" r:id="rId151" xr:uid="{00000000-0004-0000-0400-000096000000}"/>
    <hyperlink ref="N39" r:id="rId152" xr:uid="{00000000-0004-0000-0400-000097000000}"/>
    <hyperlink ref="O39" r:id="rId153" display="https://www.huffingtonpost.com/section/black-voices/feed" xr:uid="{00000000-0004-0000-0400-000098000000}"/>
    <hyperlink ref="P39" r:id="rId154" display="https://www.huffingtonpost.com/section/black-voices/feed" xr:uid="{00000000-0004-0000-0400-000099000000}"/>
    <hyperlink ref="B40" r:id="rId155" xr:uid="{00000000-0004-0000-0400-00009A000000}"/>
    <hyperlink ref="N40" r:id="rId156" xr:uid="{00000000-0004-0000-0400-00009B000000}"/>
    <hyperlink ref="O40" r:id="rId157" display="https://www.huffingtonpost.com/section/books/feed" xr:uid="{00000000-0004-0000-0400-00009C000000}"/>
    <hyperlink ref="P40" r:id="rId158" display="https://www.huffingtonpost.com/section/books/feed" xr:uid="{00000000-0004-0000-0400-00009D000000}"/>
    <hyperlink ref="B41" r:id="rId159" xr:uid="{00000000-0004-0000-0400-00009E000000}"/>
    <hyperlink ref="N41" r:id="rId160" xr:uid="{00000000-0004-0000-0400-00009F000000}"/>
    <hyperlink ref="O41" r:id="rId161" display="https://www.huffingtonpost.com/section/business/feed" xr:uid="{00000000-0004-0000-0400-0000A0000000}"/>
    <hyperlink ref="P41" r:id="rId162" display="https://www.huffingtonpost.com/section/business/feed" xr:uid="{00000000-0004-0000-0400-0000A1000000}"/>
    <hyperlink ref="B42" r:id="rId163" xr:uid="{00000000-0004-0000-0400-0000A2000000}"/>
    <hyperlink ref="N42" r:id="rId164" xr:uid="{00000000-0004-0000-0400-0000A3000000}"/>
    <hyperlink ref="O42" r:id="rId165" display="https://www.huffingtonpost.com/section/celebrity/feed" xr:uid="{00000000-0004-0000-0400-0000A4000000}"/>
    <hyperlink ref="P42" r:id="rId166" display="https://www.huffingtonpost.com/section/celebrity/feed" xr:uid="{00000000-0004-0000-0400-0000A5000000}"/>
    <hyperlink ref="B43" r:id="rId167" xr:uid="{00000000-0004-0000-0400-0000A6000000}"/>
    <hyperlink ref="N43" r:id="rId168" xr:uid="{00000000-0004-0000-0400-0000A7000000}"/>
    <hyperlink ref="O43" r:id="rId169" display="https://www.huffingtonpost.com/section/college/feed" xr:uid="{00000000-0004-0000-0400-0000A8000000}"/>
    <hyperlink ref="P43" r:id="rId170" display="https://www.huffingtonpost.com/section/college/feed" xr:uid="{00000000-0004-0000-0400-0000A9000000}"/>
    <hyperlink ref="B44" r:id="rId171" xr:uid="{00000000-0004-0000-0400-0000AA000000}"/>
    <hyperlink ref="N44" r:id="rId172" xr:uid="{00000000-0004-0000-0400-0000AB000000}"/>
    <hyperlink ref="O44" r:id="rId173" display="https://www.huffingtonpost.com/section/comedy/feed" xr:uid="{00000000-0004-0000-0400-0000AC000000}"/>
    <hyperlink ref="P44" r:id="rId174" display="https://www.huffingtonpost.com/section/comedy/feed" xr:uid="{00000000-0004-0000-0400-0000AD000000}"/>
    <hyperlink ref="B45" r:id="rId175" xr:uid="{00000000-0004-0000-0400-0000AE000000}"/>
    <hyperlink ref="N45" r:id="rId176" xr:uid="{00000000-0004-0000-0400-0000AF000000}"/>
    <hyperlink ref="O45" r:id="rId177" display="https://www.huffingtonpost.com/section/crime/feed" xr:uid="{00000000-0004-0000-0400-0000B0000000}"/>
    <hyperlink ref="P45" r:id="rId178" display="https://www.huffingtonpost.com/section/crime/feed" xr:uid="{00000000-0004-0000-0400-0000B1000000}"/>
    <hyperlink ref="B46" r:id="rId179" xr:uid="{00000000-0004-0000-0400-0000B2000000}"/>
    <hyperlink ref="N46" r:id="rId180" xr:uid="{00000000-0004-0000-0400-0000B3000000}"/>
    <hyperlink ref="O46" r:id="rId181" display="https://www.huffingtonpost.com/section/arts/feed" xr:uid="{00000000-0004-0000-0400-0000B4000000}"/>
    <hyperlink ref="P46" r:id="rId182" display="https://www.huffingtonpost.com/section/arts/feed" xr:uid="{00000000-0004-0000-0400-0000B5000000}"/>
    <hyperlink ref="B47" r:id="rId183" xr:uid="{00000000-0004-0000-0400-0000B6000000}"/>
    <hyperlink ref="N47" r:id="rId184" xr:uid="{00000000-0004-0000-0400-0000B7000000}"/>
    <hyperlink ref="O47" r:id="rId185" display="https://www.huffingtonpost.com/section/divorce/feed" xr:uid="{00000000-0004-0000-0400-0000B8000000}"/>
    <hyperlink ref="P47" r:id="rId186" display="https://www.huffingtonpost.com/section/divorce/feed" xr:uid="{00000000-0004-0000-0400-0000B9000000}"/>
    <hyperlink ref="B48" r:id="rId187" xr:uid="{00000000-0004-0000-0400-0000BA000000}"/>
    <hyperlink ref="N48" r:id="rId188" xr:uid="{00000000-0004-0000-0400-0000BB000000}"/>
    <hyperlink ref="O48" r:id="rId189" display="https://www.huffingtonpost.com/section/education/feed" xr:uid="{00000000-0004-0000-0400-0000BC000000}"/>
    <hyperlink ref="P48" r:id="rId190" display="https://www.huffingtonpost.com/section/education/feed" xr:uid="{00000000-0004-0000-0400-0000BD000000}"/>
    <hyperlink ref="B49" r:id="rId191" xr:uid="{00000000-0004-0000-0400-0000BE000000}"/>
    <hyperlink ref="N49" r:id="rId192" xr:uid="{00000000-0004-0000-0400-0000BF000000}"/>
    <hyperlink ref="O49" r:id="rId193" display="https://www.huffingtonpost.com/section/entertainment/feed" xr:uid="{00000000-0004-0000-0400-0000C0000000}"/>
    <hyperlink ref="P49" r:id="rId194" display="https://www.huffingtonpost.com/section/entertainment/feed" xr:uid="{00000000-0004-0000-0400-0000C1000000}"/>
    <hyperlink ref="B50" r:id="rId195" xr:uid="{00000000-0004-0000-0400-0000C2000000}"/>
    <hyperlink ref="N50" r:id="rId196" xr:uid="{00000000-0004-0000-0400-0000C3000000}"/>
    <hyperlink ref="O50" r:id="rId197" display="https://www.huffingtonpost.com/section/green/feed" xr:uid="{00000000-0004-0000-0400-0000C4000000}"/>
    <hyperlink ref="P50" r:id="rId198" display="https://www.huffingtonpost.com/section/green/feed" xr:uid="{00000000-0004-0000-0400-0000C5000000}"/>
    <hyperlink ref="B51" r:id="rId199" xr:uid="{00000000-0004-0000-0400-0000C6000000}"/>
    <hyperlink ref="N51" r:id="rId200" xr:uid="{00000000-0004-0000-0400-0000C7000000}"/>
    <hyperlink ref="O51" r:id="rId201" display="https://www.huffingtonpost.com/section/taste/feed" xr:uid="{00000000-0004-0000-0400-0000C8000000}"/>
    <hyperlink ref="P51" r:id="rId202" display="https://www.huffingtonpost.com/section/taste/feed" xr:uid="{00000000-0004-0000-0400-0000C9000000}"/>
    <hyperlink ref="B52" r:id="rId203" xr:uid="{00000000-0004-0000-0400-0000CA000000}"/>
    <hyperlink ref="N52" r:id="rId204" xr:uid="{00000000-0004-0000-0400-0000CB000000}"/>
    <hyperlink ref="O52" r:id="rId205" display="https://www.huffingtonpost.com/section/health/feed" xr:uid="{00000000-0004-0000-0400-0000CC000000}"/>
    <hyperlink ref="P52" r:id="rId206" display="https://www.huffingtonpost.com/section/health/feed" xr:uid="{00000000-0004-0000-0400-0000CD000000}"/>
    <hyperlink ref="B53" r:id="rId207" xr:uid="{00000000-0004-0000-0400-0000CE000000}"/>
    <hyperlink ref="N53" r:id="rId208" xr:uid="{00000000-0004-0000-0400-0000CF000000}"/>
    <hyperlink ref="O53" r:id="rId209" display="https://www.huffingtonpost.com/section/huffpost-home/feed" xr:uid="{00000000-0004-0000-0400-0000D0000000}"/>
    <hyperlink ref="P53" r:id="rId210" display="https://www.huffingtonpost.com/section/huffpost-home/feed" xr:uid="{00000000-0004-0000-0400-0000D1000000}"/>
    <hyperlink ref="B54" r:id="rId211" xr:uid="{00000000-0004-0000-0400-0000D2000000}"/>
    <hyperlink ref="N54" r:id="rId212" xr:uid="{00000000-0004-0000-0400-0000D3000000}"/>
    <hyperlink ref="O54" r:id="rId213" display="https://www.huffingtonpost.com/section/huffpost-code/feed" xr:uid="{00000000-0004-0000-0400-0000D4000000}"/>
    <hyperlink ref="P54" r:id="rId214" display="https://www.huffingtonpost.com/section/huffpost-code/feed" xr:uid="{00000000-0004-0000-0400-0000D5000000}"/>
    <hyperlink ref="B55" r:id="rId215" xr:uid="{00000000-0004-0000-0400-0000D6000000}"/>
    <hyperlink ref="N55" r:id="rId216" xr:uid="{00000000-0004-0000-0400-0000D7000000}"/>
    <hyperlink ref="O55" r:id="rId217" display="https://www.huffingtonpost.com/section/huffpost-personal/feed" xr:uid="{00000000-0004-0000-0400-0000D8000000}"/>
    <hyperlink ref="P55" r:id="rId218" display="https://www.huffingtonpost.com/section/huffpost-personal/feed" xr:uid="{00000000-0004-0000-0400-0000D9000000}"/>
    <hyperlink ref="B56" r:id="rId219" xr:uid="{00000000-0004-0000-0400-0000DA000000}"/>
    <hyperlink ref="N56" r:id="rId220" xr:uid="{00000000-0004-0000-0400-0000DB000000}"/>
    <hyperlink ref="O56" r:id="rId221" display="https://www.huffingtonpost.com/section/impact/feed" xr:uid="{00000000-0004-0000-0400-0000DC000000}"/>
    <hyperlink ref="P56" r:id="rId222" display="https://www.huffingtonpost.com/section/impact/feed" xr:uid="{00000000-0004-0000-0400-0000DD000000}"/>
    <hyperlink ref="B57" r:id="rId223" xr:uid="{00000000-0004-0000-0400-0000DE000000}"/>
    <hyperlink ref="N57" r:id="rId224" xr:uid="{00000000-0004-0000-0400-0000DF000000}"/>
    <hyperlink ref="O57" r:id="rId225" display="https://www.huffingtonpost.com/section/latino-voices/feed" xr:uid="{00000000-0004-0000-0400-0000E0000000}"/>
    <hyperlink ref="P57" r:id="rId226" display="https://www.huffingtonpost.com/section/latino-voices/feed" xr:uid="{00000000-0004-0000-0400-0000E1000000}"/>
    <hyperlink ref="B58" r:id="rId227" xr:uid="{00000000-0004-0000-0400-0000E2000000}"/>
    <hyperlink ref="N58" r:id="rId228" xr:uid="{00000000-0004-0000-0400-0000E3000000}"/>
    <hyperlink ref="O58" r:id="rId229" display="https://www.huffingtonpost.com/section/media/feed" xr:uid="{00000000-0004-0000-0400-0000E4000000}"/>
    <hyperlink ref="P58" r:id="rId230" display="https://www.huffingtonpost.com/section/media/feed" xr:uid="{00000000-0004-0000-0400-0000E5000000}"/>
    <hyperlink ref="B59" r:id="rId231" xr:uid="{00000000-0004-0000-0400-0000E6000000}"/>
    <hyperlink ref="N59" r:id="rId232" xr:uid="{00000000-0004-0000-0400-0000E7000000}"/>
    <hyperlink ref="O59" r:id="rId233" display="https://www.huffingtonpost.com/section/money/feed" xr:uid="{00000000-0004-0000-0400-0000E8000000}"/>
    <hyperlink ref="P59" r:id="rId234" display="https://www.huffingtonpost.com/section/money/feed" xr:uid="{00000000-0004-0000-0400-0000E9000000}"/>
    <hyperlink ref="B60" r:id="rId235" xr:uid="{00000000-0004-0000-0400-0000EA000000}"/>
    <hyperlink ref="N60" r:id="rId236" xr:uid="{00000000-0004-0000-0400-0000EB000000}"/>
    <hyperlink ref="O60" r:id="rId237" display="https://www.huffingtonpost.com/section/own/feed" xr:uid="{00000000-0004-0000-0400-0000EC000000}"/>
    <hyperlink ref="P60" r:id="rId238" display="https://www.huffingtonpost.com/section/own/feed" xr:uid="{00000000-0004-0000-0400-0000ED000000}"/>
    <hyperlink ref="B61" r:id="rId239" xr:uid="{00000000-0004-0000-0400-0000EE000000}"/>
    <hyperlink ref="N61" r:id="rId240" xr:uid="{00000000-0004-0000-0400-0000EF000000}"/>
    <hyperlink ref="O61" r:id="rId241" display="https://www.huffingtonpost.com/section/opinion/feed" xr:uid="{00000000-0004-0000-0400-0000F0000000}"/>
    <hyperlink ref="P61" r:id="rId242" display="https://www.huffingtonpost.com/section/opinion/feed" xr:uid="{00000000-0004-0000-0400-0000F1000000}"/>
    <hyperlink ref="B62" r:id="rId243" xr:uid="{00000000-0004-0000-0400-0000F2000000}"/>
    <hyperlink ref="N62" r:id="rId244" xr:uid="{00000000-0004-0000-0400-0000F3000000}"/>
    <hyperlink ref="O62" r:id="rId245" display="https://www.huffingtonpost.com/section/parents/feed" xr:uid="{00000000-0004-0000-0400-0000F4000000}"/>
    <hyperlink ref="P62" r:id="rId246" display="https://www.huffingtonpost.com/section/parents/feed" xr:uid="{00000000-0004-0000-0400-0000F5000000}"/>
    <hyperlink ref="B63" r:id="rId247" xr:uid="{00000000-0004-0000-0400-0000F6000000}"/>
    <hyperlink ref="N63" r:id="rId248" xr:uid="{00000000-0004-0000-0400-0000F7000000}"/>
    <hyperlink ref="O63" r:id="rId249" display="https://www.huffingtonpost.com/section/politics/feed" xr:uid="{00000000-0004-0000-0400-0000F8000000}"/>
    <hyperlink ref="P63" r:id="rId250" display="https://www.huffingtonpost.com/section/politics/feed" xr:uid="{00000000-0004-0000-0400-0000F9000000}"/>
    <hyperlink ref="B64" r:id="rId251" xr:uid="{00000000-0004-0000-0400-0000FA000000}"/>
    <hyperlink ref="N64" r:id="rId252" xr:uid="{00000000-0004-0000-0400-0000FB000000}"/>
    <hyperlink ref="O64" r:id="rId253" display="https://www.huffingtonpost.com/section/fifty/feed" xr:uid="{00000000-0004-0000-0400-0000FC000000}"/>
    <hyperlink ref="P64" r:id="rId254" display="https://www.huffingtonpost.com/section/fifty/feed" xr:uid="{00000000-0004-0000-0400-0000FD000000}"/>
    <hyperlink ref="B65" r:id="rId255" xr:uid="{00000000-0004-0000-0400-0000FE000000}"/>
    <hyperlink ref="N65" r:id="rId256" xr:uid="{00000000-0004-0000-0400-0000FF000000}"/>
    <hyperlink ref="O65" r:id="rId257" display="https://www.huffingtonpost.com/section/queer-voices/feed" xr:uid="{00000000-0004-0000-0400-000000010000}"/>
    <hyperlink ref="P65" r:id="rId258" display="https://www.huffingtonpost.com/section/queer-voices/feed" xr:uid="{00000000-0004-0000-0400-000001010000}"/>
    <hyperlink ref="B66" r:id="rId259" xr:uid="{00000000-0004-0000-0400-000002010000}"/>
    <hyperlink ref="N66" r:id="rId260" xr:uid="{00000000-0004-0000-0400-000003010000}"/>
    <hyperlink ref="O66" r:id="rId261" display="https://www.huffingtonpost.com/section/relationships/feed" xr:uid="{00000000-0004-0000-0400-000004010000}"/>
    <hyperlink ref="P66" r:id="rId262" display="https://www.huffingtonpost.com/section/relationships/feed" xr:uid="{00000000-0004-0000-0400-000005010000}"/>
    <hyperlink ref="B67" r:id="rId263" xr:uid="{00000000-0004-0000-0400-000006010000}"/>
    <hyperlink ref="N67" r:id="rId264" xr:uid="{00000000-0004-0000-0400-000007010000}"/>
    <hyperlink ref="O67" r:id="rId265" display="https://www.huffingtonpost.com/section/religion/feed" xr:uid="{00000000-0004-0000-0400-000008010000}"/>
    <hyperlink ref="P67" r:id="rId266" display="https://www.huffingtonpost.com/section/religion/feed" xr:uid="{00000000-0004-0000-0400-000009010000}"/>
    <hyperlink ref="B68" r:id="rId267" xr:uid="{00000000-0004-0000-0400-00000A010000}"/>
    <hyperlink ref="N68" r:id="rId268" xr:uid="{00000000-0004-0000-0400-00000B010000}"/>
    <hyperlink ref="O68" r:id="rId269" display="https://www.huffingtonpost.com/section/science/feed" xr:uid="{00000000-0004-0000-0400-00000C010000}"/>
    <hyperlink ref="P68" r:id="rId270" display="https://www.huffingtonpost.com/section/science/feed" xr:uid="{00000000-0004-0000-0400-00000D010000}"/>
    <hyperlink ref="B69" r:id="rId271" xr:uid="{00000000-0004-0000-0400-00000E010000}"/>
    <hyperlink ref="N69" r:id="rId272" xr:uid="{00000000-0004-0000-0400-00000F010000}"/>
    <hyperlink ref="O69" r:id="rId273" display="https://www.huffingtonpost.com/section/sports/feed" xr:uid="{00000000-0004-0000-0400-000010010000}"/>
    <hyperlink ref="P69" r:id="rId274" display="https://www.huffingtonpost.com/section/sports/feed" xr:uid="{00000000-0004-0000-0400-000011010000}"/>
    <hyperlink ref="B70" r:id="rId275" xr:uid="{00000000-0004-0000-0400-000012010000}"/>
    <hyperlink ref="N70" r:id="rId276" xr:uid="{00000000-0004-0000-0400-000013010000}"/>
    <hyperlink ref="O70" r:id="rId277" display="https://www.huffingtonpost.com/section/style/feed" xr:uid="{00000000-0004-0000-0400-000014010000}"/>
    <hyperlink ref="P70" r:id="rId278" display="https://www.huffingtonpost.com/section/style/feed" xr:uid="{00000000-0004-0000-0400-000015010000}"/>
    <hyperlink ref="B71" r:id="rId279" xr:uid="{00000000-0004-0000-0400-000016010000}"/>
    <hyperlink ref="N71" r:id="rId280" xr:uid="{00000000-0004-0000-0400-000017010000}"/>
    <hyperlink ref="O71" r:id="rId281" display="https://www.huffingtonpost.com/section/tv/feed" xr:uid="{00000000-0004-0000-0400-000018010000}"/>
    <hyperlink ref="P71" r:id="rId282" display="https://www.huffingtonpost.com/section/tv/feed" xr:uid="{00000000-0004-0000-0400-000019010000}"/>
    <hyperlink ref="B72" r:id="rId283" xr:uid="{00000000-0004-0000-0400-00001A010000}"/>
    <hyperlink ref="N72" r:id="rId284" xr:uid="{00000000-0004-0000-0400-00001B010000}"/>
    <hyperlink ref="O72" r:id="rId285" display="https://www.huffingtonpost.com/section/technology/feed" xr:uid="{00000000-0004-0000-0400-00001C010000}"/>
    <hyperlink ref="P72" r:id="rId286" display="https://www.huffingtonpost.com/section/technology/feed" xr:uid="{00000000-0004-0000-0400-00001D010000}"/>
    <hyperlink ref="B73" r:id="rId287" xr:uid="{00000000-0004-0000-0400-00001E010000}"/>
    <hyperlink ref="N73" r:id="rId288" xr:uid="{00000000-0004-0000-0400-00001F010000}"/>
    <hyperlink ref="O73" r:id="rId289" display="https://www.huffingtonpost.com/section/teen/feed" xr:uid="{00000000-0004-0000-0400-000020010000}"/>
    <hyperlink ref="P73" r:id="rId290" display="https://www.huffingtonpost.com/section/teen/feed" xr:uid="{00000000-0004-0000-0400-000021010000}"/>
    <hyperlink ref="B74" r:id="rId291" xr:uid="{00000000-0004-0000-0400-000022010000}"/>
    <hyperlink ref="N74" r:id="rId292" xr:uid="{00000000-0004-0000-0400-000023010000}"/>
    <hyperlink ref="O74" r:id="rId293" display="https://www.huffingtonpost.com/section/travel/feed" xr:uid="{00000000-0004-0000-0400-000024010000}"/>
    <hyperlink ref="P74" r:id="rId294" display="https://www.huffingtonpost.com/section/travel/feed" xr:uid="{00000000-0004-0000-0400-000025010000}"/>
    <hyperlink ref="B75" r:id="rId295" xr:uid="{00000000-0004-0000-0400-000026010000}"/>
    <hyperlink ref="N75" r:id="rId296" xr:uid="{00000000-0004-0000-0400-000027010000}"/>
    <hyperlink ref="O75" r:id="rId297" display="https://www.huffingtonpost.com/section/us-news/feed" xr:uid="{00000000-0004-0000-0400-000028010000}"/>
    <hyperlink ref="P75" r:id="rId298" display="https://www.huffingtonpost.com/section/us-news/feed" xr:uid="{00000000-0004-0000-0400-000029010000}"/>
    <hyperlink ref="B76" r:id="rId299" xr:uid="{00000000-0004-0000-0400-00002A010000}"/>
    <hyperlink ref="N76" r:id="rId300" xr:uid="{00000000-0004-0000-0400-00002B010000}"/>
    <hyperlink ref="O76" r:id="rId301" display="https://www.huffingtonpost.com/section/video/feed" xr:uid="{00000000-0004-0000-0400-00002C010000}"/>
    <hyperlink ref="P76" r:id="rId302" display="https://www.huffingtonpost.com/section/video/feed" xr:uid="{00000000-0004-0000-0400-00002D010000}"/>
    <hyperlink ref="B77" r:id="rId303" xr:uid="{00000000-0004-0000-0400-00002E010000}"/>
    <hyperlink ref="N77" r:id="rId304" xr:uid="{00000000-0004-0000-0400-00002F010000}"/>
    <hyperlink ref="O77" r:id="rId305" display="https://www.huffingtonpost.com/section/weddings/feed" xr:uid="{00000000-0004-0000-0400-000030010000}"/>
    <hyperlink ref="P77" r:id="rId306" display="https://www.huffingtonpost.com/section/weddings/feed" xr:uid="{00000000-0004-0000-0400-000031010000}"/>
    <hyperlink ref="B78" r:id="rId307" xr:uid="{00000000-0004-0000-0400-000032010000}"/>
    <hyperlink ref="N78" r:id="rId308" xr:uid="{00000000-0004-0000-0400-000033010000}"/>
    <hyperlink ref="O78" r:id="rId309" display="https://www.huffingtonpost.com/section/weird-news/feed" xr:uid="{00000000-0004-0000-0400-000034010000}"/>
    <hyperlink ref="P78" r:id="rId310" display="https://www.huffingtonpost.com/section/weird-news/feed" xr:uid="{00000000-0004-0000-0400-000035010000}"/>
    <hyperlink ref="B79" r:id="rId311" xr:uid="{00000000-0004-0000-0400-000036010000}"/>
    <hyperlink ref="N79" r:id="rId312" xr:uid="{00000000-0004-0000-0400-000037010000}"/>
    <hyperlink ref="O79" r:id="rId313" display="https://www.huffingtonpost.com/section/healthy-living/feed" xr:uid="{00000000-0004-0000-0400-000038010000}"/>
    <hyperlink ref="P79" r:id="rId314" display="https://www.huffingtonpost.com/section/healthy-living/feed" xr:uid="{00000000-0004-0000-0400-000039010000}"/>
    <hyperlink ref="B80" r:id="rId315" xr:uid="{00000000-0004-0000-0400-00003A010000}"/>
    <hyperlink ref="N80" r:id="rId316" xr:uid="{00000000-0004-0000-0400-00003B010000}"/>
    <hyperlink ref="O80" r:id="rId317" display="https://www.huffingtonpost.com/section/women/feed" xr:uid="{00000000-0004-0000-0400-00003C010000}"/>
    <hyperlink ref="P80" r:id="rId318" display="https://www.huffingtonpost.com/section/women/feed" xr:uid="{00000000-0004-0000-0400-00003D010000}"/>
    <hyperlink ref="B81" r:id="rId319" xr:uid="{00000000-0004-0000-0400-00003E010000}"/>
    <hyperlink ref="N81" r:id="rId320" xr:uid="{00000000-0004-0000-0400-00003F010000}"/>
    <hyperlink ref="O81" r:id="rId321" display="https://www.huffingtonpost.com/section/worklife/feed" xr:uid="{00000000-0004-0000-0400-000040010000}"/>
    <hyperlink ref="P81" r:id="rId322" display="https://www.huffingtonpost.com/section/worklife/feed" xr:uid="{00000000-0004-0000-0400-000041010000}"/>
    <hyperlink ref="B82" r:id="rId323" xr:uid="{00000000-0004-0000-0400-000042010000}"/>
    <hyperlink ref="N82" r:id="rId324" xr:uid="{00000000-0004-0000-0400-000043010000}"/>
    <hyperlink ref="O82" r:id="rId325" display="https://www.huffingtonpost.com/section/world-news/feed" xr:uid="{00000000-0004-0000-0400-000044010000}"/>
    <hyperlink ref="P82" r:id="rId326" display="https://www.huffingtonpost.com/section/world-news/feed" xr:uid="{00000000-0004-0000-0400-000045010000}"/>
    <hyperlink ref="B83" r:id="rId327" xr:uid="{00000000-0004-0000-0400-000046010000}"/>
    <hyperlink ref="N83" r:id="rId328" xr:uid="{00000000-0004-0000-0400-000047010000}"/>
    <hyperlink ref="O83" r:id="rId329" display="https://finance-commerce.com/feed/" xr:uid="{00000000-0004-0000-0400-000048010000}"/>
    <hyperlink ref="P83" r:id="rId330" display="https://finance-commerce.com/feed/" xr:uid="{00000000-0004-0000-0400-000049010000}"/>
    <hyperlink ref="B84" r:id="rId331" xr:uid="{00000000-0004-0000-0400-00004A010000}"/>
    <hyperlink ref="N84" r:id="rId332" xr:uid="{00000000-0004-0000-0400-00004B010000}"/>
    <hyperlink ref="O84" r:id="rId333" display="https://feed.businesswire.com/rss/home/?rss=G1QFDERJXkJeEVlZXw==" xr:uid="{00000000-0004-0000-0400-00004C010000}"/>
    <hyperlink ref="P84" r:id="rId334" display="https://feed.businesswire.com/rss/home/?rss=G1QFDERJXkJeEVlZXw==" xr:uid="{00000000-0004-0000-0400-00004D010000}"/>
    <hyperlink ref="B85" r:id="rId335" xr:uid="{00000000-0004-0000-0400-00004E010000}"/>
    <hyperlink ref="N85" r:id="rId336" xr:uid="{00000000-0004-0000-0400-00004F010000}"/>
    <hyperlink ref="O85" r:id="rId337" display="https://feed.businesswire.com/rss/home/?rss=G1QFDERJXkJeGFJYWw==" xr:uid="{00000000-0004-0000-0400-000050010000}"/>
    <hyperlink ref="P85" r:id="rId338" display="https://feed.businesswire.com/rss/home/?rss=G1QFDERJXkJeGFJYWw==" xr:uid="{00000000-0004-0000-0400-000051010000}"/>
    <hyperlink ref="B86" r:id="rId339" xr:uid="{00000000-0004-0000-0400-000052010000}"/>
    <hyperlink ref="N86" r:id="rId340" xr:uid="{00000000-0004-0000-0400-000053010000}"/>
    <hyperlink ref="O86" r:id="rId341" display="https://feed.businesswire.com/rss/home/?rss=G1QFDERJXkJeGFJYWg==" xr:uid="{00000000-0004-0000-0400-000054010000}"/>
    <hyperlink ref="P86" r:id="rId342" display="https://feed.businesswire.com/rss/home/?rss=G1QFDERJXkJeGFJYWg==" xr:uid="{00000000-0004-0000-0400-000055010000}"/>
    <hyperlink ref="B87" r:id="rId343" xr:uid="{00000000-0004-0000-0400-000056010000}"/>
    <hyperlink ref="N87" r:id="rId344" xr:uid="{00000000-0004-0000-0400-000057010000}"/>
    <hyperlink ref="O87" r:id="rId345" display="https://feed.businesswire.com/rss/home/?rss=G1QFDERJXkJeGFJYVQ==" xr:uid="{00000000-0004-0000-0400-000058010000}"/>
    <hyperlink ref="P87" r:id="rId346" display="https://feed.businesswire.com/rss/home/?rss=G1QFDERJXkJeGFJYVQ==" xr:uid="{00000000-0004-0000-0400-000059010000}"/>
    <hyperlink ref="B88" r:id="rId347" xr:uid="{00000000-0004-0000-0400-00005A010000}"/>
    <hyperlink ref="N88" r:id="rId348" xr:uid="{00000000-0004-0000-0400-00005B010000}"/>
    <hyperlink ref="O88" r:id="rId349" display="https://feed.businesswire.com/rss/home/?rss=G1QFDERJXkJeGFJYVA==" xr:uid="{00000000-0004-0000-0400-00005C010000}"/>
    <hyperlink ref="P88" r:id="rId350" display="https://feed.businesswire.com/rss/home/?rss=G1QFDERJXkJeGFJYVA==" xr:uid="{00000000-0004-0000-0400-00005D010000}"/>
    <hyperlink ref="B89" r:id="rId351" xr:uid="{00000000-0004-0000-0400-00005E010000}"/>
    <hyperlink ref="N89" r:id="rId352" xr:uid="{00000000-0004-0000-0400-00005F010000}"/>
    <hyperlink ref="O89" r:id="rId353" display="https://feed.businesswire.com/rss/home/?rss=G1QFDERJXkJeGFNRXQ==" xr:uid="{00000000-0004-0000-0400-000060010000}"/>
    <hyperlink ref="P89" r:id="rId354" display="https://feed.businesswire.com/rss/home/?rss=G1QFDERJXkJeGFNRXQ==" xr:uid="{00000000-0004-0000-0400-000061010000}"/>
    <hyperlink ref="B90" r:id="rId355" xr:uid="{00000000-0004-0000-0400-000062010000}"/>
    <hyperlink ref="N90" r:id="rId356" xr:uid="{00000000-0004-0000-0400-000063010000}"/>
    <hyperlink ref="O90" r:id="rId357" display="https://feed.businesswire.com/rss/home/?rss=G1QFDERJXkJeGFNRXA==" xr:uid="{00000000-0004-0000-0400-000064010000}"/>
    <hyperlink ref="P90" r:id="rId358" display="https://feed.businesswire.com/rss/home/?rss=G1QFDERJXkJeGFNRXA==" xr:uid="{00000000-0004-0000-0400-000065010000}"/>
    <hyperlink ref="B91" r:id="rId359" xr:uid="{00000000-0004-0000-0400-000066010000}"/>
    <hyperlink ref="N91" r:id="rId360" xr:uid="{00000000-0004-0000-0400-000067010000}"/>
    <hyperlink ref="O91" r:id="rId361" display="https://feed.businesswire.com/rss/home/?rss=G1QFDERJXkJeGVpUXw==" xr:uid="{00000000-0004-0000-0400-000068010000}"/>
    <hyperlink ref="P91" r:id="rId362" display="https://feed.businesswire.com/rss/home/?rss=G1QFDERJXkJeGVpUXw==" xr:uid="{00000000-0004-0000-0400-000069010000}"/>
    <hyperlink ref="B92" r:id="rId363" xr:uid="{00000000-0004-0000-0400-00006A010000}"/>
    <hyperlink ref="N92" r:id="rId364" xr:uid="{00000000-0004-0000-0400-00006B010000}"/>
    <hyperlink ref="O92" r:id="rId365" display="https://feed.businesswire.com/rss/home/?rss=G1QFDERJXkJeGVpUXg==" xr:uid="{00000000-0004-0000-0400-00006C010000}"/>
    <hyperlink ref="P92" r:id="rId366" display="https://feed.businesswire.com/rss/home/?rss=G1QFDERJXkJeGVpUXg==" xr:uid="{00000000-0004-0000-0400-00006D010000}"/>
    <hyperlink ref="B93" r:id="rId367" xr:uid="{00000000-0004-0000-0400-00006E010000}"/>
    <hyperlink ref="N93" r:id="rId368" xr:uid="{00000000-0004-0000-0400-00006F010000}"/>
    <hyperlink ref="O93" r:id="rId369" display="https://feed.businesswire.com/rss/home/?rss=G1QFDERJXkJeGVpXXQ==" xr:uid="{00000000-0004-0000-0400-000070010000}"/>
    <hyperlink ref="P93" r:id="rId370" display="https://feed.businesswire.com/rss/home/?rss=G1QFDERJXkJeGVpXXQ==" xr:uid="{00000000-0004-0000-0400-000071010000}"/>
    <hyperlink ref="B94" r:id="rId371" xr:uid="{00000000-0004-0000-0400-000072010000}"/>
    <hyperlink ref="N94" r:id="rId372" xr:uid="{00000000-0004-0000-0400-000073010000}"/>
    <hyperlink ref="O94" r:id="rId373" display="https://feed.businesswire.com/rss/home/?rss=G1QFDERJXkJeGV1SXw==" xr:uid="{00000000-0004-0000-0400-000074010000}"/>
    <hyperlink ref="P94" r:id="rId374" display="https://feed.businesswire.com/rss/home/?rss=G1QFDERJXkJeGV1SXw==" xr:uid="{00000000-0004-0000-0400-000075010000}"/>
    <hyperlink ref="B95" r:id="rId375" xr:uid="{00000000-0004-0000-0400-000076010000}"/>
    <hyperlink ref="N95" r:id="rId376" xr:uid="{00000000-0004-0000-0400-000077010000}"/>
    <hyperlink ref="O95" r:id="rId377" display="https://feed.businesswire.com/rss/home/?rss=G1QFDERJXkJeEFpRVQ==" xr:uid="{00000000-0004-0000-0400-000078010000}"/>
    <hyperlink ref="P95" r:id="rId378" display="https://feed.businesswire.com/rss/home/?rss=G1QFDERJXkJeEFpRVQ==" xr:uid="{00000000-0004-0000-0400-000079010000}"/>
    <hyperlink ref="B96" r:id="rId379" xr:uid="{00000000-0004-0000-0400-00007A010000}"/>
    <hyperlink ref="N96" r:id="rId380" xr:uid="{00000000-0004-0000-0400-00007B010000}"/>
    <hyperlink ref="O96" r:id="rId381" display="https://feed.businesswire.com/rss/home/?rss=G1QFDERJXkJeGVpUWQ==" xr:uid="{00000000-0004-0000-0400-00007C010000}"/>
    <hyperlink ref="P96" r:id="rId382" display="https://feed.businesswire.com/rss/home/?rss=G1QFDERJXkJeGVpUWQ==" xr:uid="{00000000-0004-0000-0400-00007D010000}"/>
    <hyperlink ref="B97" r:id="rId383" xr:uid="{00000000-0004-0000-0400-00007E010000}"/>
    <hyperlink ref="N97" r:id="rId384" xr:uid="{00000000-0004-0000-0400-00007F010000}"/>
    <hyperlink ref="O97" r:id="rId385" display="https://feed.businesswire.com/rss/home/?rss=G1QFDERJXkJeGVpUWA==" xr:uid="{00000000-0004-0000-0400-000080010000}"/>
    <hyperlink ref="P97" r:id="rId386" display="https://feed.businesswire.com/rss/home/?rss=G1QFDERJXkJeGVpUWA==" xr:uid="{00000000-0004-0000-0400-000081010000}"/>
    <hyperlink ref="B98" r:id="rId387" xr:uid="{00000000-0004-0000-0400-000082010000}"/>
    <hyperlink ref="N98" r:id="rId388" xr:uid="{00000000-0004-0000-0400-000083010000}"/>
    <hyperlink ref="O98" r:id="rId389" display="https://feed.businesswire.com/rss/home/?rss=G1QFDERJXkJeGVpUWw==" xr:uid="{00000000-0004-0000-0400-000084010000}"/>
    <hyperlink ref="P98" r:id="rId390" display="https://feed.businesswire.com/rss/home/?rss=G1QFDERJXkJeGVpUWw==" xr:uid="{00000000-0004-0000-0400-000085010000}"/>
    <hyperlink ref="B99" r:id="rId391" xr:uid="{00000000-0004-0000-0400-000086010000}"/>
    <hyperlink ref="N99" r:id="rId392" xr:uid="{00000000-0004-0000-0400-000087010000}"/>
    <hyperlink ref="O99" r:id="rId393" display="https://feed.businesswire.com/rss/home/?rss=G1QFDERJXkJeGVpUWg==" xr:uid="{00000000-0004-0000-0400-000088010000}"/>
    <hyperlink ref="P99" r:id="rId394" display="https://feed.businesswire.com/rss/home/?rss=G1QFDERJXkJeGVpUWg==" xr:uid="{00000000-0004-0000-0400-000089010000}"/>
    <hyperlink ref="B100" r:id="rId395" xr:uid="{00000000-0004-0000-0400-00008A010000}"/>
    <hyperlink ref="N100" r:id="rId396" xr:uid="{00000000-0004-0000-0400-00008B010000}"/>
    <hyperlink ref="O100" r:id="rId397" display="https://feed.businesswire.com/rss/home/?rss=G1QFDERJXkJeGVpXXw==" xr:uid="{00000000-0004-0000-0400-00008C010000}"/>
    <hyperlink ref="P100" r:id="rId398" display="https://feed.businesswire.com/rss/home/?rss=G1QFDERJXkJeGVpXXw==" xr:uid="{00000000-0004-0000-0400-00008D010000}"/>
    <hyperlink ref="B101" r:id="rId399" xr:uid="{00000000-0004-0000-0400-00008E010000}"/>
    <hyperlink ref="N101" r:id="rId400" xr:uid="{00000000-0004-0000-0400-00008F010000}"/>
    <hyperlink ref="O101" r:id="rId401" display="https://feed.businesswire.com/rss/home/?rss=G1QFDERJXkJeGVpXXg==" xr:uid="{00000000-0004-0000-0400-000090010000}"/>
    <hyperlink ref="P101" r:id="rId402" display="https://feed.businesswire.com/rss/home/?rss=G1QFDERJXkJeGVpXXg==" xr:uid="{00000000-0004-0000-0400-000091010000}"/>
    <hyperlink ref="B102" r:id="rId403" xr:uid="{00000000-0004-0000-0400-000092010000}"/>
    <hyperlink ref="N102" r:id="rId404" xr:uid="{00000000-0004-0000-0400-000093010000}"/>
    <hyperlink ref="O102" r:id="rId405" display="https://feed.businesswire.com/rss/home/?rss=G1QFDERJXkJeGVpXWQ==" xr:uid="{00000000-0004-0000-0400-000094010000}"/>
    <hyperlink ref="P102" r:id="rId406" display="https://feed.businesswire.com/rss/home/?rss=G1QFDERJXkJeGVpXWQ==" xr:uid="{00000000-0004-0000-0400-000095010000}"/>
    <hyperlink ref="B103" r:id="rId407" xr:uid="{00000000-0004-0000-0400-000096010000}"/>
    <hyperlink ref="N103" r:id="rId408" xr:uid="{00000000-0004-0000-0400-000097010000}"/>
    <hyperlink ref="O103" r:id="rId409" display="https://feed.businesswire.com/rss/home/?rss=G1QFDERJXkJeGVpXWA==" xr:uid="{00000000-0004-0000-0400-000098010000}"/>
    <hyperlink ref="P103" r:id="rId410" display="https://feed.businesswire.com/rss/home/?rss=G1QFDERJXkJeGVpXWA==" xr:uid="{00000000-0004-0000-0400-000099010000}"/>
    <hyperlink ref="B104" r:id="rId411" xr:uid="{00000000-0004-0000-0400-00009A010000}"/>
    <hyperlink ref="N104" r:id="rId412" xr:uid="{00000000-0004-0000-0400-00009B010000}"/>
    <hyperlink ref="O104" r:id="rId413" display="https://feed.businesswire.com/rss/home/?rss=G1QFDERJXkJeEFpRVA==" xr:uid="{00000000-0004-0000-0400-00009C010000}"/>
    <hyperlink ref="P104" r:id="rId414" display="https://feed.businesswire.com/rss/home/?rss=G1QFDERJXkJeEFpRVA==" xr:uid="{00000000-0004-0000-0400-00009D010000}"/>
    <hyperlink ref="B105" r:id="rId415" xr:uid="{00000000-0004-0000-0400-00009E010000}"/>
    <hyperlink ref="N105" r:id="rId416" xr:uid="{00000000-0004-0000-0400-00009F010000}"/>
    <hyperlink ref="O105" r:id="rId417" display="https://feed.businesswire.com/rss/home/?rss=G1QFDERJXkJeGVpXWw==" xr:uid="{00000000-0004-0000-0400-0000A0010000}"/>
    <hyperlink ref="P105" r:id="rId418" display="https://feed.businesswire.com/rss/home/?rss=G1QFDERJXkJeGVpXWw==" xr:uid="{00000000-0004-0000-0400-0000A1010000}"/>
    <hyperlink ref="B106" r:id="rId419" xr:uid="{00000000-0004-0000-0400-0000A2010000}"/>
    <hyperlink ref="N106" r:id="rId420" xr:uid="{00000000-0004-0000-0400-0000A3010000}"/>
    <hyperlink ref="O106" r:id="rId421" display="https://feed.businesswire.com/rss/home/?rss=G1QFDERJXkJeGVpXWg==" xr:uid="{00000000-0004-0000-0400-0000A4010000}"/>
    <hyperlink ref="P106" r:id="rId422" display="https://feed.businesswire.com/rss/home/?rss=G1QFDERJXkJeGVpXWg==" xr:uid="{00000000-0004-0000-0400-0000A5010000}"/>
    <hyperlink ref="B107" r:id="rId423" xr:uid="{00000000-0004-0000-0400-0000A6010000}"/>
    <hyperlink ref="N107" r:id="rId424" xr:uid="{00000000-0004-0000-0400-0000A7010000}"/>
    <hyperlink ref="O107" r:id="rId425" display="https://feed.businesswire.com/rss/home/?rss=G1QFDERJXkJeGVpXVQ==" xr:uid="{00000000-0004-0000-0400-0000A8010000}"/>
    <hyperlink ref="P107" r:id="rId426" display="https://feed.businesswire.com/rss/home/?rss=G1QFDERJXkJeGVpXVQ==" xr:uid="{00000000-0004-0000-0400-0000A9010000}"/>
    <hyperlink ref="B108" r:id="rId427" xr:uid="{00000000-0004-0000-0400-0000AA010000}"/>
    <hyperlink ref="N108" r:id="rId428" xr:uid="{00000000-0004-0000-0400-0000AB010000}"/>
    <hyperlink ref="O108" r:id="rId429" display="https://feed.businesswire.com/rss/home/?rss=G1QFDERJXkJeGVpXVA==" xr:uid="{00000000-0004-0000-0400-0000AC010000}"/>
    <hyperlink ref="P108" r:id="rId430" display="https://feed.businesswire.com/rss/home/?rss=G1QFDERJXkJeGVpXVA==" xr:uid="{00000000-0004-0000-0400-0000AD010000}"/>
    <hyperlink ref="B109" r:id="rId431" xr:uid="{00000000-0004-0000-0400-0000AE010000}"/>
    <hyperlink ref="N109" r:id="rId432" xr:uid="{00000000-0004-0000-0400-0000AF010000}"/>
    <hyperlink ref="O109" r:id="rId433" display="https://feed.businesswire.com/rss/home/?rss=G1QFDERJXkJeGVpWXQ==" xr:uid="{00000000-0004-0000-0400-0000B0010000}"/>
    <hyperlink ref="P109" r:id="rId434" display="https://feed.businesswire.com/rss/home/?rss=G1QFDERJXkJeGVpWXQ==" xr:uid="{00000000-0004-0000-0400-0000B1010000}"/>
    <hyperlink ref="B110" r:id="rId435" xr:uid="{00000000-0004-0000-0400-0000B2010000}"/>
    <hyperlink ref="N110" r:id="rId436" xr:uid="{00000000-0004-0000-0400-0000B3010000}"/>
    <hyperlink ref="O110" r:id="rId437" display="https://feed.businesswire.com/rss/home/?rss=G1QFDERJXkJeGVpWXA==" xr:uid="{00000000-0004-0000-0400-0000B4010000}"/>
    <hyperlink ref="P110" r:id="rId438" display="https://feed.businesswire.com/rss/home/?rss=G1QFDERJXkJeGVpWXA==" xr:uid="{00000000-0004-0000-0400-0000B5010000}"/>
    <hyperlink ref="B111" r:id="rId439" xr:uid="{00000000-0004-0000-0400-0000B6010000}"/>
    <hyperlink ref="N111" r:id="rId440" xr:uid="{00000000-0004-0000-0400-0000B7010000}"/>
    <hyperlink ref="O111" r:id="rId441" display="https://feed.businesswire.com/rss/home/?rss=G1QFDERJXkJeGVpWXg==" xr:uid="{00000000-0004-0000-0400-0000B8010000}"/>
    <hyperlink ref="P111" r:id="rId442" display="https://feed.businesswire.com/rss/home/?rss=G1QFDERJXkJeGVpWXg==" xr:uid="{00000000-0004-0000-0400-0000B9010000}"/>
    <hyperlink ref="B112" r:id="rId443" xr:uid="{00000000-0004-0000-0400-0000BA010000}"/>
    <hyperlink ref="N112" r:id="rId444" xr:uid="{00000000-0004-0000-0400-0000BB010000}"/>
    <hyperlink ref="O112" r:id="rId445" display="https://feed.businesswire.com/rss/home/?rss=G1QFDERJXkJeGVpWWQ==" xr:uid="{00000000-0004-0000-0400-0000BC010000}"/>
    <hyperlink ref="P112" r:id="rId446" display="https://feed.businesswire.com/rss/home/?rss=G1QFDERJXkJeGVpWWQ==" xr:uid="{00000000-0004-0000-0400-0000BD010000}"/>
    <hyperlink ref="B113" r:id="rId447" xr:uid="{00000000-0004-0000-0400-0000BE010000}"/>
    <hyperlink ref="N113" r:id="rId448" xr:uid="{00000000-0004-0000-0400-0000BF010000}"/>
    <hyperlink ref="O113" r:id="rId449" display="https://feed.businesswire.com/rss/home/?rss=G1QFDERJXkJeEFpQXQ==" xr:uid="{00000000-0004-0000-0400-0000C0010000}"/>
    <hyperlink ref="P113" r:id="rId450" display="https://feed.businesswire.com/rss/home/?rss=G1QFDERJXkJeEFpQXQ==" xr:uid="{00000000-0004-0000-0400-0000C1010000}"/>
    <hyperlink ref="B114" r:id="rId451" xr:uid="{00000000-0004-0000-0400-0000C2010000}"/>
    <hyperlink ref="N114" r:id="rId452" xr:uid="{00000000-0004-0000-0400-0000C3010000}"/>
    <hyperlink ref="O114" r:id="rId453" display="https://feed.businesswire.com/rss/home/?rss=G1QFDERJXkJeGVpWWA==" xr:uid="{00000000-0004-0000-0400-0000C4010000}"/>
    <hyperlink ref="P114" r:id="rId454" display="https://feed.businesswire.com/rss/home/?rss=G1QFDERJXkJeGVpWWA==" xr:uid="{00000000-0004-0000-0400-0000C5010000}"/>
    <hyperlink ref="B115" r:id="rId455" xr:uid="{00000000-0004-0000-0400-0000C6010000}"/>
    <hyperlink ref="N115" r:id="rId456" xr:uid="{00000000-0004-0000-0400-0000C7010000}"/>
    <hyperlink ref="O115" r:id="rId457" display="https://feed.businesswire.com/rss/home/?rss=G1QFDERJXkJeGVpWWw==" xr:uid="{00000000-0004-0000-0400-0000C8010000}"/>
    <hyperlink ref="P115" r:id="rId458" display="https://feed.businesswire.com/rss/home/?rss=G1QFDERJXkJeGVpWWw==" xr:uid="{00000000-0004-0000-0400-0000C9010000}"/>
    <hyperlink ref="B116" r:id="rId459" xr:uid="{00000000-0004-0000-0400-0000CA010000}"/>
    <hyperlink ref="N116" r:id="rId460" xr:uid="{00000000-0004-0000-0400-0000CB010000}"/>
    <hyperlink ref="O116" r:id="rId461" display="https://feed.businesswire.com/rss/home/?rss=G1QFDERJXkJeGVpWWg==" xr:uid="{00000000-0004-0000-0400-0000CC010000}"/>
    <hyperlink ref="P116" r:id="rId462" display="https://feed.businesswire.com/rss/home/?rss=G1QFDERJXkJeGVpWWg==" xr:uid="{00000000-0004-0000-0400-0000CD010000}"/>
    <hyperlink ref="B117" r:id="rId463" xr:uid="{00000000-0004-0000-0400-0000CE010000}"/>
    <hyperlink ref="N117" r:id="rId464" xr:uid="{00000000-0004-0000-0400-0000CF010000}"/>
    <hyperlink ref="O117" r:id="rId465" display="https://feed.businesswire.com/rss/home/?rss=G1QFDERJXkJeGVpWVQ==" xr:uid="{00000000-0004-0000-0400-0000D0010000}"/>
    <hyperlink ref="P117" r:id="rId466" display="https://feed.businesswire.com/rss/home/?rss=G1QFDERJXkJeGVpWVQ==" xr:uid="{00000000-0004-0000-0400-0000D1010000}"/>
    <hyperlink ref="B118" r:id="rId467" xr:uid="{00000000-0004-0000-0400-0000D2010000}"/>
    <hyperlink ref="N118" r:id="rId468" xr:uid="{00000000-0004-0000-0400-0000D3010000}"/>
    <hyperlink ref="O118" r:id="rId469" display="https://feed.businesswire.com/rss/home/?rss=G1QFDERJXkJeGVpWVA==" xr:uid="{00000000-0004-0000-0400-0000D4010000}"/>
    <hyperlink ref="P118" r:id="rId470" display="https://feed.businesswire.com/rss/home/?rss=G1QFDERJXkJeGVpWVA==" xr:uid="{00000000-0004-0000-0400-0000D5010000}"/>
    <hyperlink ref="B119" r:id="rId471" xr:uid="{00000000-0004-0000-0400-0000D6010000}"/>
    <hyperlink ref="N119" r:id="rId472" xr:uid="{00000000-0004-0000-0400-0000D7010000}"/>
    <hyperlink ref="O119" r:id="rId473" display="https://feed.businesswire.com/rss/home/?rss=G1QFDERJXkJeGVpZXQ==" xr:uid="{00000000-0004-0000-0400-0000D8010000}"/>
    <hyperlink ref="P119" r:id="rId474" display="https://feed.businesswire.com/rss/home/?rss=G1QFDERJXkJeGVpZXQ==" xr:uid="{00000000-0004-0000-0400-0000D9010000}"/>
    <hyperlink ref="B120" r:id="rId475" xr:uid="{00000000-0004-0000-0400-0000DA010000}"/>
    <hyperlink ref="N120" r:id="rId476" xr:uid="{00000000-0004-0000-0400-0000DB010000}"/>
    <hyperlink ref="O120" r:id="rId477" display="https://feed.businesswire.com/rss/home/?rss=G1QFDERJXkJeGVtSXw==" xr:uid="{00000000-0004-0000-0400-0000DC010000}"/>
    <hyperlink ref="P120" r:id="rId478" display="https://feed.businesswire.com/rss/home/?rss=G1QFDERJXkJeGVtSXw==" xr:uid="{00000000-0004-0000-0400-0000DD010000}"/>
    <hyperlink ref="B121" r:id="rId479" xr:uid="{00000000-0004-0000-0400-0000DE010000}"/>
    <hyperlink ref="N121" r:id="rId480" xr:uid="{00000000-0004-0000-0400-0000DF010000}"/>
    <hyperlink ref="O121" r:id="rId481" display="https://feed.businesswire.com/rss/home/?rss=G1QFDERJXkJeGVtSXg==" xr:uid="{00000000-0004-0000-0400-0000E0010000}"/>
    <hyperlink ref="P121" r:id="rId482" display="https://feed.businesswire.com/rss/home/?rss=G1QFDERJXkJeGVtSXg==" xr:uid="{00000000-0004-0000-0400-0000E1010000}"/>
    <hyperlink ref="B122" r:id="rId483" xr:uid="{00000000-0004-0000-0400-0000E2010000}"/>
    <hyperlink ref="N122" r:id="rId484" xr:uid="{00000000-0004-0000-0400-0000E3010000}"/>
    <hyperlink ref="O122" r:id="rId485" display="https://feed.businesswire.com/rss/home/?rss=G1QFDERJXkJeGVtSWQ==" xr:uid="{00000000-0004-0000-0400-0000E4010000}"/>
    <hyperlink ref="P122" r:id="rId486" display="https://feed.businesswire.com/rss/home/?rss=G1QFDERJXkJeGVtSWQ==" xr:uid="{00000000-0004-0000-0400-0000E5010000}"/>
    <hyperlink ref="B123" r:id="rId487" xr:uid="{00000000-0004-0000-0400-0000E6010000}"/>
    <hyperlink ref="N123" r:id="rId488" xr:uid="{00000000-0004-0000-0400-0000E7010000}"/>
    <hyperlink ref="O123" r:id="rId489" display="https://feed.businesswire.com/rss/home/?rss=G1QFDERJXkJeGVtSWA==" xr:uid="{00000000-0004-0000-0400-0000E8010000}"/>
    <hyperlink ref="P123" r:id="rId490" display="https://feed.businesswire.com/rss/home/?rss=G1QFDERJXkJeGVtSWA==" xr:uid="{00000000-0004-0000-0400-0000E9010000}"/>
    <hyperlink ref="B124" r:id="rId491" xr:uid="{00000000-0004-0000-0400-0000EA010000}"/>
    <hyperlink ref="N124" r:id="rId492" xr:uid="{00000000-0004-0000-0400-0000EB010000}"/>
    <hyperlink ref="O124" r:id="rId493" display="https://feed.businesswire.com/rss/home/?rss=G1QFDERJXkJeGVtSWw==" xr:uid="{00000000-0004-0000-0400-0000EC010000}"/>
    <hyperlink ref="P124" r:id="rId494" display="https://feed.businesswire.com/rss/home/?rss=G1QFDERJXkJeGVtSWw==" xr:uid="{00000000-0004-0000-0400-0000ED010000}"/>
    <hyperlink ref="B125" r:id="rId495" xr:uid="{00000000-0004-0000-0400-0000EE010000}"/>
    <hyperlink ref="N125" r:id="rId496" xr:uid="{00000000-0004-0000-0400-0000EF010000}"/>
    <hyperlink ref="O125" r:id="rId497" display="https://feed.businesswire.com/rss/home/?rss=G1QFDERJXkJeGVtSWg==" xr:uid="{00000000-0004-0000-0400-0000F0010000}"/>
    <hyperlink ref="P125" r:id="rId498" display="https://feed.businesswire.com/rss/home/?rss=G1QFDERJXkJeGVtSWg==" xr:uid="{00000000-0004-0000-0400-0000F1010000}"/>
    <hyperlink ref="B126" r:id="rId499" xr:uid="{00000000-0004-0000-0400-0000F2010000}"/>
    <hyperlink ref="N126" r:id="rId500" xr:uid="{00000000-0004-0000-0400-0000F3010000}"/>
    <hyperlink ref="O126" r:id="rId501" display="https://feed.businesswire.com/rss/home/?rss=G1QFDERJXkJeGVtSVQ==" xr:uid="{00000000-0004-0000-0400-0000F4010000}"/>
    <hyperlink ref="P126" r:id="rId502" display="https://feed.businesswire.com/rss/home/?rss=G1QFDERJXkJeGVtSVQ==" xr:uid="{00000000-0004-0000-0400-0000F5010000}"/>
    <hyperlink ref="B127" r:id="rId503" xr:uid="{00000000-0004-0000-0400-0000F6010000}"/>
    <hyperlink ref="N127" r:id="rId504" xr:uid="{00000000-0004-0000-0400-0000F7010000}"/>
    <hyperlink ref="O127" r:id="rId505" display="https://feed.businesswire.com/rss/home/?rss=G1QFDERJXkJeGVtSVA==" xr:uid="{00000000-0004-0000-0400-0000F8010000}"/>
    <hyperlink ref="P127" r:id="rId506" display="https://feed.businesswire.com/rss/home/?rss=G1QFDERJXkJeGVtSVA==" xr:uid="{00000000-0004-0000-0400-0000F9010000}"/>
    <hyperlink ref="B128" r:id="rId507" xr:uid="{00000000-0004-0000-0400-0000FA010000}"/>
    <hyperlink ref="N128" r:id="rId508" xr:uid="{00000000-0004-0000-0400-0000FB010000}"/>
    <hyperlink ref="O128" r:id="rId509" display="https://feed.businesswire.com/rss/home/?rss=G1QFDERJXkJeFFlUXw==" xr:uid="{00000000-0004-0000-0400-0000FC010000}"/>
    <hyperlink ref="P128" r:id="rId510" display="https://feed.businesswire.com/rss/home/?rss=G1QFDERJXkJeFFlUXw==" xr:uid="{00000000-0004-0000-0400-0000FD010000}"/>
    <hyperlink ref="B129" r:id="rId511" xr:uid="{00000000-0004-0000-0400-0000FE010000}"/>
    <hyperlink ref="N129" r:id="rId512" xr:uid="{00000000-0004-0000-0400-0000FF010000}"/>
    <hyperlink ref="O129" r:id="rId513" display="https://feed.businesswire.com/rss/home/?rss=G1QFDERJXkJeGVpZWQ==" xr:uid="{00000000-0004-0000-0400-000000020000}"/>
    <hyperlink ref="P129" r:id="rId514" display="https://feed.businesswire.com/rss/home/?rss=G1QFDERJXkJeGVpZWQ==" xr:uid="{00000000-0004-0000-0400-000001020000}"/>
    <hyperlink ref="B130" r:id="rId515" xr:uid="{00000000-0004-0000-0400-000002020000}"/>
    <hyperlink ref="N130" r:id="rId516" xr:uid="{00000000-0004-0000-0400-000003020000}"/>
    <hyperlink ref="O130" r:id="rId517" display="https://feed.businesswire.com/rss/home/?rss=G1QFDERJXkJeGVtVXQ==" xr:uid="{00000000-0004-0000-0400-000004020000}"/>
    <hyperlink ref="P130" r:id="rId518" display="https://feed.businesswire.com/rss/home/?rss=G1QFDERJXkJeGVtVXQ==" xr:uid="{00000000-0004-0000-0400-000005020000}"/>
    <hyperlink ref="B131" r:id="rId519" xr:uid="{00000000-0004-0000-0400-000006020000}"/>
    <hyperlink ref="N131" r:id="rId520" xr:uid="{00000000-0004-0000-0400-000007020000}"/>
    <hyperlink ref="O131" r:id="rId521" display="https://feed.businesswire.com/rss/home/?rss=G1QFDERJXkJeEFpQXA==" xr:uid="{00000000-0004-0000-0400-000008020000}"/>
    <hyperlink ref="P131" r:id="rId522" display="https://feed.businesswire.com/rss/home/?rss=G1QFDERJXkJeEFpQXA==" xr:uid="{00000000-0004-0000-0400-000009020000}"/>
    <hyperlink ref="B132" r:id="rId523" xr:uid="{00000000-0004-0000-0400-00000A020000}"/>
    <hyperlink ref="N132" r:id="rId524" xr:uid="{00000000-0004-0000-0400-00000B020000}"/>
    <hyperlink ref="O132" r:id="rId525" display="https://feed.businesswire.com/rss/home/?rss=G1QFDERJXkJeGVtVXA==" xr:uid="{00000000-0004-0000-0400-00000C020000}"/>
    <hyperlink ref="P132" r:id="rId526" display="https://feed.businesswire.com/rss/home/?rss=G1QFDERJXkJeGVtVXA==" xr:uid="{00000000-0004-0000-0400-00000D020000}"/>
    <hyperlink ref="B133" r:id="rId527" xr:uid="{00000000-0004-0000-0400-00000E020000}"/>
    <hyperlink ref="N133" r:id="rId528" xr:uid="{00000000-0004-0000-0400-00000F020000}"/>
    <hyperlink ref="O133" r:id="rId529" display="https://feed.businesswire.com/rss/home/?rss=G1QFDERJXkJeGVtVXw==" xr:uid="{00000000-0004-0000-0400-000010020000}"/>
    <hyperlink ref="P133" r:id="rId530" display="https://feed.businesswire.com/rss/home/?rss=G1QFDERJXkJeGVtVXw==" xr:uid="{00000000-0004-0000-0400-000011020000}"/>
    <hyperlink ref="B134" r:id="rId531" xr:uid="{00000000-0004-0000-0400-000012020000}"/>
    <hyperlink ref="N134" r:id="rId532" xr:uid="{00000000-0004-0000-0400-000013020000}"/>
    <hyperlink ref="O134" r:id="rId533" display="https://feed.businesswire.com/rss/home/?rss=G1QFDERJXkJeGVtVXg==" xr:uid="{00000000-0004-0000-0400-000014020000}"/>
    <hyperlink ref="P134" r:id="rId534" display="https://feed.businesswire.com/rss/home/?rss=G1QFDERJXkJeGVtVXg==" xr:uid="{00000000-0004-0000-0400-000015020000}"/>
    <hyperlink ref="B135" r:id="rId535" xr:uid="{00000000-0004-0000-0400-000016020000}"/>
    <hyperlink ref="N135" r:id="rId536" xr:uid="{00000000-0004-0000-0400-000017020000}"/>
    <hyperlink ref="O135" r:id="rId537" display="https://feed.businesswire.com/rss/home/?rss=G1QFDERJXkJeGVtVWQ==" xr:uid="{00000000-0004-0000-0400-000018020000}"/>
    <hyperlink ref="P135" r:id="rId538" display="https://feed.businesswire.com/rss/home/?rss=G1QFDERJXkJeGVtVWQ==" xr:uid="{00000000-0004-0000-0400-000019020000}"/>
    <hyperlink ref="B136" r:id="rId539" xr:uid="{00000000-0004-0000-0400-00001A020000}"/>
    <hyperlink ref="N136" r:id="rId540" xr:uid="{00000000-0004-0000-0400-00001B020000}"/>
    <hyperlink ref="O136" r:id="rId541" display="https://feed.businesswire.com/rss/home/?rss=G1QFDERJXkJeGVtVWA==" xr:uid="{00000000-0004-0000-0400-00001C020000}"/>
    <hyperlink ref="P136" r:id="rId542" display="https://feed.businesswire.com/rss/home/?rss=G1QFDERJXkJeGVtVWA==" xr:uid="{00000000-0004-0000-0400-00001D020000}"/>
    <hyperlink ref="B137" r:id="rId543" xr:uid="{00000000-0004-0000-0400-00001E020000}"/>
    <hyperlink ref="N137" r:id="rId544" xr:uid="{00000000-0004-0000-0400-00001F020000}"/>
    <hyperlink ref="O137" r:id="rId545" display="https://feed.businesswire.com/rss/home/?rss=G1QFDERJXkJeEFpQXw==" xr:uid="{00000000-0004-0000-0400-000020020000}"/>
    <hyperlink ref="P137" r:id="rId546" display="https://feed.businesswire.com/rss/home/?rss=G1QFDERJXkJeEFpQXw==" xr:uid="{00000000-0004-0000-0400-000021020000}"/>
    <hyperlink ref="B138" r:id="rId547" xr:uid="{00000000-0004-0000-0400-000022020000}"/>
    <hyperlink ref="N138" r:id="rId548" xr:uid="{00000000-0004-0000-0400-000023020000}"/>
    <hyperlink ref="O138" r:id="rId549" display="https://feed.businesswire.com/rss/home/?rss=G1QFDERJXkJeGFNSXQ==" xr:uid="{00000000-0004-0000-0400-000024020000}"/>
    <hyperlink ref="P138" r:id="rId550" display="https://feed.businesswire.com/rss/home/?rss=G1QFDERJXkJeGFNSXQ==" xr:uid="{00000000-0004-0000-0400-000025020000}"/>
    <hyperlink ref="B139" r:id="rId551" xr:uid="{00000000-0004-0000-0400-000026020000}"/>
    <hyperlink ref="N139" r:id="rId552" xr:uid="{00000000-0004-0000-0400-000027020000}"/>
    <hyperlink ref="O139" r:id="rId553" display="https://feed.businesswire.com/rss/home/?rss=G1QFDERJXkJeGFNSWQ==" xr:uid="{00000000-0004-0000-0400-000028020000}"/>
    <hyperlink ref="P139" r:id="rId554" display="https://feed.businesswire.com/rss/home/?rss=G1QFDERJXkJeGFNSWQ==" xr:uid="{00000000-0004-0000-0400-000029020000}"/>
    <hyperlink ref="B140" r:id="rId555" xr:uid="{00000000-0004-0000-0400-00002A020000}"/>
    <hyperlink ref="N140" r:id="rId556" xr:uid="{00000000-0004-0000-0400-00002B020000}"/>
    <hyperlink ref="O140" r:id="rId557" display="https://feed.businesswire.com/rss/home/?rss=G1QFDERJXkJeGFNSWg==" xr:uid="{00000000-0004-0000-0400-00002C020000}"/>
    <hyperlink ref="P140" r:id="rId558" display="https://feed.businesswire.com/rss/home/?rss=G1QFDERJXkJeGFNSWg==" xr:uid="{00000000-0004-0000-0400-00002D020000}"/>
    <hyperlink ref="B141" r:id="rId559" xr:uid="{00000000-0004-0000-0400-00002E020000}"/>
    <hyperlink ref="N141" r:id="rId560" xr:uid="{00000000-0004-0000-0400-00002F020000}"/>
    <hyperlink ref="O141" r:id="rId561" display="https://feed.businesswire.com/rss/home/?rss=G1QFDERJXkJeGFNSVQ==" xr:uid="{00000000-0004-0000-0400-000030020000}"/>
    <hyperlink ref="P141" r:id="rId562" display="https://feed.businesswire.com/rss/home/?rss=G1QFDERJXkJeGFNSVQ==" xr:uid="{00000000-0004-0000-0400-000031020000}"/>
    <hyperlink ref="B142" r:id="rId563" xr:uid="{00000000-0004-0000-0400-000032020000}"/>
    <hyperlink ref="N142" r:id="rId564" xr:uid="{00000000-0004-0000-0400-000033020000}"/>
    <hyperlink ref="O142" r:id="rId565" display="https://feed.businesswire.com/rss/home/?rss=G1QFDERJXkJeGFNVXQ==" xr:uid="{00000000-0004-0000-0400-000034020000}"/>
    <hyperlink ref="P142" r:id="rId566" display="https://feed.businesswire.com/rss/home/?rss=G1QFDERJXkJeGFNVXQ==" xr:uid="{00000000-0004-0000-0400-000035020000}"/>
    <hyperlink ref="B143" r:id="rId567" xr:uid="{00000000-0004-0000-0400-000036020000}"/>
    <hyperlink ref="N143" r:id="rId568" xr:uid="{00000000-0004-0000-0400-000037020000}"/>
    <hyperlink ref="O143" r:id="rId569" display="https://feed.businesswire.com/rss/home/?rss=G1QFDERJXkJeEVlWWw==" xr:uid="{00000000-0004-0000-0400-000038020000}"/>
    <hyperlink ref="P143" r:id="rId570" display="https://feed.businesswire.com/rss/home/?rss=G1QFDERJXkJeEVlWWw==" xr:uid="{00000000-0004-0000-0400-000039020000}"/>
    <hyperlink ref="B144" r:id="rId571" xr:uid="{00000000-0004-0000-0400-00003A020000}"/>
    <hyperlink ref="N144" r:id="rId572" xr:uid="{00000000-0004-0000-0400-00003B020000}"/>
    <hyperlink ref="O144" r:id="rId573" display="https://feed.businesswire.com/rss/home/?rss=G1QFDERJXkJeGFNVXg==" xr:uid="{00000000-0004-0000-0400-00003C020000}"/>
    <hyperlink ref="P144" r:id="rId574" display="https://feed.businesswire.com/rss/home/?rss=G1QFDERJXkJeGFNVXg==" xr:uid="{00000000-0004-0000-0400-00003D020000}"/>
    <hyperlink ref="B145" r:id="rId575" xr:uid="{00000000-0004-0000-0400-00003E020000}"/>
    <hyperlink ref="N145" r:id="rId576" xr:uid="{00000000-0004-0000-0400-00003F020000}"/>
    <hyperlink ref="O145" r:id="rId577" display="https://feed.businesswire.com/rss/home/?rss=G1QFDERJXkJeGFNVWQ==" xr:uid="{00000000-0004-0000-0400-000040020000}"/>
    <hyperlink ref="P145" r:id="rId578" display="https://feed.businesswire.com/rss/home/?rss=G1QFDERJXkJeGFNVWQ==" xr:uid="{00000000-0004-0000-0400-000041020000}"/>
    <hyperlink ref="B146" r:id="rId579" xr:uid="{00000000-0004-0000-0400-000042020000}"/>
    <hyperlink ref="N146" r:id="rId580" xr:uid="{00000000-0004-0000-0400-000043020000}"/>
    <hyperlink ref="O146" r:id="rId581" display="https://feed.businesswire.com/rss/home/?rss=G1QFDERJXkJeGFNVWA==" xr:uid="{00000000-0004-0000-0400-000044020000}"/>
    <hyperlink ref="P146" r:id="rId582" display="https://feed.businesswire.com/rss/home/?rss=G1QFDERJXkJeGFNVWA==" xr:uid="{00000000-0004-0000-0400-000045020000}"/>
    <hyperlink ref="B147" r:id="rId583" xr:uid="{00000000-0004-0000-0400-000046020000}"/>
    <hyperlink ref="N147" r:id="rId584" xr:uid="{00000000-0004-0000-0400-000047020000}"/>
    <hyperlink ref="O147" r:id="rId585" display="https://feed.businesswire.com/rss/home/?rss=G1QFDERJXkJeGFNVWg==" xr:uid="{00000000-0004-0000-0400-000048020000}"/>
    <hyperlink ref="P147" r:id="rId586" display="https://feed.businesswire.com/rss/home/?rss=G1QFDERJXkJeGFNVWg==" xr:uid="{00000000-0004-0000-0400-000049020000}"/>
    <hyperlink ref="B148" r:id="rId587" xr:uid="{00000000-0004-0000-0400-00004A020000}"/>
    <hyperlink ref="N148" r:id="rId588" xr:uid="{00000000-0004-0000-0400-00004B020000}"/>
    <hyperlink ref="O148" r:id="rId589" display="https://feed.businesswire.com/rss/home/?rss=G1QFDERJXkJeGFNVWw==" xr:uid="{00000000-0004-0000-0400-00004C020000}"/>
    <hyperlink ref="P148" r:id="rId590" display="https://feed.businesswire.com/rss/home/?rss=G1QFDERJXkJeGFNVWw==" xr:uid="{00000000-0004-0000-0400-00004D020000}"/>
    <hyperlink ref="B149" r:id="rId591" xr:uid="{00000000-0004-0000-0400-00004E020000}"/>
    <hyperlink ref="N149" r:id="rId592" xr:uid="{00000000-0004-0000-0400-00004F020000}"/>
    <hyperlink ref="O149" r:id="rId593" display="https://feed.businesswire.com/rss/home/?rss=G1QFDERJXkJeGFNVVQ==" xr:uid="{00000000-0004-0000-0400-000050020000}"/>
    <hyperlink ref="P149" r:id="rId594" display="https://feed.businesswire.com/rss/home/?rss=G1QFDERJXkJeGFNVVQ==" xr:uid="{00000000-0004-0000-0400-000051020000}"/>
    <hyperlink ref="B150" r:id="rId595" xr:uid="{00000000-0004-0000-0400-000052020000}"/>
    <hyperlink ref="N150" r:id="rId596" xr:uid="{00000000-0004-0000-0400-000053020000}"/>
    <hyperlink ref="O150" r:id="rId597" display="https://feed.businesswire.com/rss/home/?rss=G1QFDERJXkJeGFNVVA==" xr:uid="{00000000-0004-0000-0400-000054020000}"/>
    <hyperlink ref="P150" r:id="rId598" display="https://feed.businesswire.com/rss/home/?rss=G1QFDERJXkJeGFNVVA==" xr:uid="{00000000-0004-0000-0400-000055020000}"/>
    <hyperlink ref="B151" r:id="rId599" xr:uid="{00000000-0004-0000-0400-000056020000}"/>
    <hyperlink ref="N151" r:id="rId600" xr:uid="{00000000-0004-0000-0400-000057020000}"/>
    <hyperlink ref="O151" r:id="rId601" display="https://feed.businesswire.com/rss/home/?rss=G1QFDERJXkJeGFNUXQ==" xr:uid="{00000000-0004-0000-0400-000058020000}"/>
    <hyperlink ref="P151" r:id="rId602" display="https://feed.businesswire.com/rss/home/?rss=G1QFDERJXkJeGFNUXQ==" xr:uid="{00000000-0004-0000-0400-000059020000}"/>
    <hyperlink ref="B152" r:id="rId603" xr:uid="{00000000-0004-0000-0400-00005A020000}"/>
    <hyperlink ref="N152" r:id="rId604" xr:uid="{00000000-0004-0000-0400-00005B020000}"/>
    <hyperlink ref="O152" r:id="rId605" display="https://feed.businesswire.com/rss/home/?rss=G1QFDERJXkJeGFNUXA==" xr:uid="{00000000-0004-0000-0400-00005C020000}"/>
    <hyperlink ref="P152" r:id="rId606" display="https://feed.businesswire.com/rss/home/?rss=G1QFDERJXkJeGFNUXA==" xr:uid="{00000000-0004-0000-0400-00005D020000}"/>
    <hyperlink ref="B153" r:id="rId607" xr:uid="{00000000-0004-0000-0400-00005E020000}"/>
    <hyperlink ref="N153" r:id="rId608" xr:uid="{00000000-0004-0000-0400-00005F020000}"/>
    <hyperlink ref="O153" r:id="rId609" display="https://feed.businesswire.com/rss/home/?rss=G1QFDERJXkJeGFNUXw==" xr:uid="{00000000-0004-0000-0400-000060020000}"/>
    <hyperlink ref="P153" r:id="rId610" display="https://feed.businesswire.com/rss/home/?rss=G1QFDERJXkJeGFNUXw==" xr:uid="{00000000-0004-0000-0400-000061020000}"/>
    <hyperlink ref="B154" r:id="rId611" xr:uid="{00000000-0004-0000-0400-000062020000}"/>
    <hyperlink ref="N154" r:id="rId612" xr:uid="{00000000-0004-0000-0400-000063020000}"/>
    <hyperlink ref="O154" r:id="rId613" display="https://feed.businesswire.com/rss/home/?rss=G1QFDERJXkJeGFNUWQ==" xr:uid="{00000000-0004-0000-0400-000064020000}"/>
    <hyperlink ref="P154" r:id="rId614" display="https://feed.businesswire.com/rss/home/?rss=G1QFDERJXkJeGFNUWQ==" xr:uid="{00000000-0004-0000-0400-000065020000}"/>
    <hyperlink ref="B155" r:id="rId615" xr:uid="{00000000-0004-0000-0400-000066020000}"/>
    <hyperlink ref="N155" r:id="rId616" xr:uid="{00000000-0004-0000-0400-000067020000}"/>
    <hyperlink ref="O155" r:id="rId617" display="https://feed.businesswire.com/rss/home/?rss=G1QFDERJXkJeGFNUWA==" xr:uid="{00000000-0004-0000-0400-000068020000}"/>
    <hyperlink ref="P155" r:id="rId618" display="https://feed.businesswire.com/rss/home/?rss=G1QFDERJXkJeGFNUWA==" xr:uid="{00000000-0004-0000-0400-000069020000}"/>
    <hyperlink ref="B156" r:id="rId619" xr:uid="{00000000-0004-0000-0400-00006A020000}"/>
    <hyperlink ref="N156" r:id="rId620" xr:uid="{00000000-0004-0000-0400-00006B020000}"/>
    <hyperlink ref="O156" r:id="rId621" display="https://feed.businesswire.com/rss/home/?rss=G1QFDERJXkJeGFNUWw==" xr:uid="{00000000-0004-0000-0400-00006C020000}"/>
    <hyperlink ref="P156" r:id="rId622" display="https://feed.businesswire.com/rss/home/?rss=G1QFDERJXkJeGFNUWw==" xr:uid="{00000000-0004-0000-0400-00006D020000}"/>
    <hyperlink ref="B157" r:id="rId623" xr:uid="{00000000-0004-0000-0400-00006E020000}"/>
    <hyperlink ref="N157" r:id="rId624" xr:uid="{00000000-0004-0000-0400-00006F020000}"/>
    <hyperlink ref="O157" r:id="rId625" display="https://feed.businesswire.com/rss/home/?rss=G1QFDERJXkJeGFNUWg==" xr:uid="{00000000-0004-0000-0400-000070020000}"/>
    <hyperlink ref="P157" r:id="rId626" display="https://feed.businesswire.com/rss/home/?rss=G1QFDERJXkJeGFNUWg==" xr:uid="{00000000-0004-0000-0400-000071020000}"/>
    <hyperlink ref="B158" r:id="rId627" xr:uid="{00000000-0004-0000-0400-000072020000}"/>
    <hyperlink ref="N158" r:id="rId628" xr:uid="{00000000-0004-0000-0400-000073020000}"/>
    <hyperlink ref="O158" r:id="rId629" display="https://feed.businesswire.com/rss/home/?rss=G1QFDERJXkJeEFtRXA==" xr:uid="{00000000-0004-0000-0400-000074020000}"/>
    <hyperlink ref="P158" r:id="rId630" display="https://feed.businesswire.com/rss/home/?rss=G1QFDERJXkJeEFtRXA==" xr:uid="{00000000-0004-0000-0400-000075020000}"/>
    <hyperlink ref="B159" r:id="rId631" xr:uid="{00000000-0004-0000-0400-000076020000}"/>
    <hyperlink ref="N159" r:id="rId632" xr:uid="{00000000-0004-0000-0400-000077020000}"/>
    <hyperlink ref="O159" r:id="rId633" display="https://feed.businesswire.com/rss/home/?rss=G1QFDERJXkJeEVlZWA==" xr:uid="{00000000-0004-0000-0400-000078020000}"/>
    <hyperlink ref="P159" r:id="rId634" display="https://feed.businesswire.com/rss/home/?rss=G1QFDERJXkJeEVlZWA==" xr:uid="{00000000-0004-0000-0400-000079020000}"/>
    <hyperlink ref="B160" r:id="rId635" xr:uid="{00000000-0004-0000-0400-00007A020000}"/>
    <hyperlink ref="N160" r:id="rId636" xr:uid="{00000000-0004-0000-0400-00007B020000}"/>
    <hyperlink ref="O160" r:id="rId637" display="https://feed.businesswire.com/rss/home/?rss=G1QFDERJXkJeGFNUVA==" xr:uid="{00000000-0004-0000-0400-00007C020000}"/>
    <hyperlink ref="P160" r:id="rId638" display="https://feed.businesswire.com/rss/home/?rss=G1QFDERJXkJeGFNUVA==" xr:uid="{00000000-0004-0000-0400-00007D020000}"/>
    <hyperlink ref="B161" r:id="rId639" xr:uid="{00000000-0004-0000-0400-00007E020000}"/>
    <hyperlink ref="N161" r:id="rId640" xr:uid="{00000000-0004-0000-0400-00007F020000}"/>
    <hyperlink ref="O161" r:id="rId641" display="https://feed.businesswire.com/rss/home/?rss=G1QFDERJXkJeGFNUVQ==" xr:uid="{00000000-0004-0000-0400-000080020000}"/>
    <hyperlink ref="P161" r:id="rId642" display="https://feed.businesswire.com/rss/home/?rss=G1QFDERJXkJeGFNUVQ==" xr:uid="{00000000-0004-0000-0400-000081020000}"/>
    <hyperlink ref="B162" r:id="rId643" xr:uid="{00000000-0004-0000-0400-000082020000}"/>
    <hyperlink ref="N162" r:id="rId644" xr:uid="{00000000-0004-0000-0400-000083020000}"/>
    <hyperlink ref="O162" r:id="rId645" display="https://feed.businesswire.com/rss/home/?rss=G1QFDERJXkJeGFNXXQ==" xr:uid="{00000000-0004-0000-0400-000084020000}"/>
    <hyperlink ref="P162" r:id="rId646" display="https://feed.businesswire.com/rss/home/?rss=G1QFDERJXkJeGFNXXQ==" xr:uid="{00000000-0004-0000-0400-000085020000}"/>
    <hyperlink ref="B163" r:id="rId647" xr:uid="{00000000-0004-0000-0400-000086020000}"/>
    <hyperlink ref="N163" r:id="rId648" xr:uid="{00000000-0004-0000-0400-000087020000}"/>
    <hyperlink ref="O163" r:id="rId649" display="https://feed.businesswire.com/rss/home/?rss=G1QFDERJXkJeGFNXXA==" xr:uid="{00000000-0004-0000-0400-000088020000}"/>
    <hyperlink ref="P163" r:id="rId650" display="https://feed.businesswire.com/rss/home/?rss=G1QFDERJXkJeGFNXXA==" xr:uid="{00000000-0004-0000-0400-000089020000}"/>
    <hyperlink ref="B164" r:id="rId651" xr:uid="{00000000-0004-0000-0400-00008A020000}"/>
    <hyperlink ref="N164" r:id="rId652" xr:uid="{00000000-0004-0000-0400-00008B020000}"/>
    <hyperlink ref="O164" r:id="rId653" display="https://feed.businesswire.com/rss/home/?rss=G1QFDERJXkJeGFNXXw==" xr:uid="{00000000-0004-0000-0400-00008C020000}"/>
    <hyperlink ref="P164" r:id="rId654" display="https://feed.businesswire.com/rss/home/?rss=G1QFDERJXkJeGFNXXw==" xr:uid="{00000000-0004-0000-0400-00008D020000}"/>
    <hyperlink ref="B165" r:id="rId655" xr:uid="{00000000-0004-0000-0400-00008E020000}"/>
    <hyperlink ref="N165" r:id="rId656" xr:uid="{00000000-0004-0000-0400-00008F020000}"/>
    <hyperlink ref="O165" r:id="rId657" display="https://feed.businesswire.com/rss/home/?rss=G1QFDERJXkJeGFNXXg==" xr:uid="{00000000-0004-0000-0400-000090020000}"/>
    <hyperlink ref="P165" r:id="rId658" display="https://feed.businesswire.com/rss/home/?rss=G1QFDERJXkJeGFNXXg==" xr:uid="{00000000-0004-0000-0400-000091020000}"/>
    <hyperlink ref="B166" r:id="rId659" xr:uid="{00000000-0004-0000-0400-000092020000}"/>
    <hyperlink ref="N166" r:id="rId660" xr:uid="{00000000-0004-0000-0400-000093020000}"/>
    <hyperlink ref="O166" r:id="rId661" display="https://feed.businesswire.com/rss/home/?rss=G1QFDERJXkJeGFNXWQ==" xr:uid="{00000000-0004-0000-0400-000094020000}"/>
    <hyperlink ref="P166" r:id="rId662" display="https://feed.businesswire.com/rss/home/?rss=G1QFDERJXkJeGFNXWQ==" xr:uid="{00000000-0004-0000-0400-000095020000}"/>
    <hyperlink ref="B167" r:id="rId663" xr:uid="{00000000-0004-0000-0400-000096020000}"/>
    <hyperlink ref="N167" r:id="rId664" xr:uid="{00000000-0004-0000-0400-000097020000}"/>
    <hyperlink ref="O167" r:id="rId665" display="https://feed.businesswire.com/rss/home/?rss=G1QFDERJXkJeGFNXWA==" xr:uid="{00000000-0004-0000-0400-000098020000}"/>
    <hyperlink ref="P167" r:id="rId666" display="https://feed.businesswire.com/rss/home/?rss=G1QFDERJXkJeGFNXWA==" xr:uid="{00000000-0004-0000-0400-000099020000}"/>
    <hyperlink ref="B168" r:id="rId667" xr:uid="{00000000-0004-0000-0400-00009A020000}"/>
    <hyperlink ref="N168" r:id="rId668" xr:uid="{00000000-0004-0000-0400-00009B020000}"/>
    <hyperlink ref="O168" r:id="rId669" display="https://feed.businesswire.com/rss/home/?rss=G1QFDERJXkJeGFNXWw==" xr:uid="{00000000-0004-0000-0400-00009C020000}"/>
    <hyperlink ref="P168" r:id="rId670" display="https://feed.businesswire.com/rss/home/?rss=G1QFDERJXkJeGFNXWw==" xr:uid="{00000000-0004-0000-0400-00009D020000}"/>
    <hyperlink ref="B169" r:id="rId671" xr:uid="{00000000-0004-0000-0400-00009E020000}"/>
    <hyperlink ref="N169" r:id="rId672" xr:uid="{00000000-0004-0000-0400-00009F020000}"/>
    <hyperlink ref="O169" r:id="rId673" display="https://feed.businesswire.com/rss/home/?rss=G1QFDERJXkJeGFNXWg==" xr:uid="{00000000-0004-0000-0400-0000A0020000}"/>
    <hyperlink ref="P169" r:id="rId674" display="https://feed.businesswire.com/rss/home/?rss=G1QFDERJXkJeGFNXWg==" xr:uid="{00000000-0004-0000-0400-0000A1020000}"/>
    <hyperlink ref="B170" r:id="rId675" xr:uid="{00000000-0004-0000-0400-0000A2020000}"/>
    <hyperlink ref="N170" r:id="rId676" xr:uid="{00000000-0004-0000-0400-0000A3020000}"/>
    <hyperlink ref="O170" r:id="rId677" display="https://feed.businesswire.com/rss/home/?rss=G1QFDERJXkJeGFNXVQ==" xr:uid="{00000000-0004-0000-0400-0000A4020000}"/>
    <hyperlink ref="P170" r:id="rId678" display="https://feed.businesswire.com/rss/home/?rss=G1QFDERJXkJeGFNXVQ==" xr:uid="{00000000-0004-0000-0400-0000A5020000}"/>
    <hyperlink ref="B171" r:id="rId679" xr:uid="{00000000-0004-0000-0400-0000A6020000}"/>
    <hyperlink ref="N171" r:id="rId680" xr:uid="{00000000-0004-0000-0400-0000A7020000}"/>
    <hyperlink ref="O171" r:id="rId681" display="https://feed.businesswire.com/rss/home/?rss=G1QFDERJXkJeGFNXVA==" xr:uid="{00000000-0004-0000-0400-0000A8020000}"/>
    <hyperlink ref="P171" r:id="rId682" display="https://feed.businesswire.com/rss/home/?rss=G1QFDERJXkJeGFNXVA==" xr:uid="{00000000-0004-0000-0400-0000A9020000}"/>
    <hyperlink ref="B172" r:id="rId683" xr:uid="{00000000-0004-0000-0400-0000AA020000}"/>
    <hyperlink ref="N172" r:id="rId684" xr:uid="{00000000-0004-0000-0400-0000AB020000}"/>
    <hyperlink ref="O172" r:id="rId685" display="https://feed.businesswire.com/rss/home/?rss=G1QFDERJXkJeGFNWXQ==" xr:uid="{00000000-0004-0000-0400-0000AC020000}"/>
    <hyperlink ref="P172" r:id="rId686" display="https://feed.businesswire.com/rss/home/?rss=G1QFDERJXkJeGFNWXQ==" xr:uid="{00000000-0004-0000-0400-0000AD020000}"/>
    <hyperlink ref="B173" r:id="rId687" xr:uid="{00000000-0004-0000-0400-0000AE020000}"/>
    <hyperlink ref="N173" r:id="rId688" xr:uid="{00000000-0004-0000-0400-0000AF020000}"/>
    <hyperlink ref="O173" r:id="rId689" display="https://feed.businesswire.com/rss/home/?rss=G1QFDERJXkJeGFNWXA==" xr:uid="{00000000-0004-0000-0400-0000B0020000}"/>
    <hyperlink ref="P173" r:id="rId690" display="https://feed.businesswire.com/rss/home/?rss=G1QFDERJXkJeGFNWXA==" xr:uid="{00000000-0004-0000-0400-0000B1020000}"/>
    <hyperlink ref="B174" r:id="rId691" xr:uid="{00000000-0004-0000-0400-0000B2020000}"/>
    <hyperlink ref="N174" r:id="rId692" xr:uid="{00000000-0004-0000-0400-0000B3020000}"/>
    <hyperlink ref="O174" r:id="rId693" display="https://feed.businesswire.com/rss/home/?rss=G1QFDERJXkJeGFNWXw==" xr:uid="{00000000-0004-0000-0400-0000B4020000}"/>
    <hyperlink ref="P174" r:id="rId694" display="https://feed.businesswire.com/rss/home/?rss=G1QFDERJXkJeGFNWXw==" xr:uid="{00000000-0004-0000-0400-0000B5020000}"/>
    <hyperlink ref="B175" r:id="rId695" xr:uid="{00000000-0004-0000-0400-0000B6020000}"/>
    <hyperlink ref="N175" r:id="rId696" xr:uid="{00000000-0004-0000-0400-0000B7020000}"/>
    <hyperlink ref="O175" r:id="rId697" display="https://feed.businesswire.com/rss/home/?rss=G1QFDERJXkJeGFNWXg==" xr:uid="{00000000-0004-0000-0400-0000B8020000}"/>
    <hyperlink ref="P175" r:id="rId698" display="https://feed.businesswire.com/rss/home/?rss=G1QFDERJXkJeGFNWXg==" xr:uid="{00000000-0004-0000-0400-0000B9020000}"/>
    <hyperlink ref="B176" r:id="rId699" xr:uid="{00000000-0004-0000-0400-0000BA020000}"/>
    <hyperlink ref="N176" r:id="rId700" xr:uid="{00000000-0004-0000-0400-0000BB020000}"/>
    <hyperlink ref="O176" r:id="rId701" display="https://feed.businesswire.com/rss/home/?rss=G1QFDERJXkJeGFNWWQ==" xr:uid="{00000000-0004-0000-0400-0000BC020000}"/>
    <hyperlink ref="P176" r:id="rId702" display="https://feed.businesswire.com/rss/home/?rss=G1QFDERJXkJeGFNWWQ==" xr:uid="{00000000-0004-0000-0400-0000BD020000}"/>
    <hyperlink ref="B177" r:id="rId703" xr:uid="{00000000-0004-0000-0400-0000BE020000}"/>
    <hyperlink ref="N177" r:id="rId704" xr:uid="{00000000-0004-0000-0400-0000BF020000}"/>
    <hyperlink ref="O177" r:id="rId705" display="https://feed.businesswire.com/rss/home/?rss=G1QFDERJXkJeGFNWWA==" xr:uid="{00000000-0004-0000-0400-0000C0020000}"/>
    <hyperlink ref="P177" r:id="rId706" display="https://feed.businesswire.com/rss/home/?rss=G1QFDERJXkJeGFNWWA==" xr:uid="{00000000-0004-0000-0400-0000C1020000}"/>
    <hyperlink ref="B178" r:id="rId707" xr:uid="{00000000-0004-0000-0400-0000C2020000}"/>
    <hyperlink ref="N178" r:id="rId708" xr:uid="{00000000-0004-0000-0400-0000C3020000}"/>
    <hyperlink ref="O178" r:id="rId709" display="https://feed.businesswire.com/rss/home/?rss=G1QFDERJXkJeGFNWWg==" xr:uid="{00000000-0004-0000-0400-0000C4020000}"/>
    <hyperlink ref="P178" r:id="rId710" display="https://feed.businesswire.com/rss/home/?rss=G1QFDERJXkJeGFNWWg==" xr:uid="{00000000-0004-0000-0400-0000C5020000}"/>
    <hyperlink ref="B179" r:id="rId711" xr:uid="{00000000-0004-0000-0400-0000C6020000}"/>
    <hyperlink ref="N179" r:id="rId712" xr:uid="{00000000-0004-0000-0400-0000C7020000}"/>
    <hyperlink ref="O179" r:id="rId713" display="https://feed.businesswire.com/rss/home/?rss=G1QFDERJXkJeGFNWVQ==" xr:uid="{00000000-0004-0000-0400-0000C8020000}"/>
    <hyperlink ref="P179" r:id="rId714" display="https://feed.businesswire.com/rss/home/?rss=G1QFDERJXkJeGFNWVQ==" xr:uid="{00000000-0004-0000-0400-0000C9020000}"/>
    <hyperlink ref="B180" r:id="rId715" xr:uid="{00000000-0004-0000-0400-0000CA020000}"/>
    <hyperlink ref="N180" r:id="rId716" xr:uid="{00000000-0004-0000-0400-0000CB020000}"/>
    <hyperlink ref="O180" r:id="rId717" display="https://feed.businesswire.com/rss/home/?rss=G1QFDERJXkJeGFNWVA==" xr:uid="{00000000-0004-0000-0400-0000CC020000}"/>
    <hyperlink ref="P180" r:id="rId718" display="https://feed.businesswire.com/rss/home/?rss=G1QFDERJXkJeGFNWVA==" xr:uid="{00000000-0004-0000-0400-0000CD020000}"/>
    <hyperlink ref="B181" r:id="rId719" xr:uid="{00000000-0004-0000-0400-0000CE020000}"/>
    <hyperlink ref="N181" r:id="rId720" xr:uid="{00000000-0004-0000-0400-0000CF020000}"/>
    <hyperlink ref="O181" r:id="rId721" display="https://feed.businesswire.com/rss/home/?rss=G1QFDERJXkJfEVxWXw==" xr:uid="{00000000-0004-0000-0400-0000D0020000}"/>
    <hyperlink ref="P181" r:id="rId722" display="https://feed.businesswire.com/rss/home/?rss=G1QFDERJXkJfEVxWXw==" xr:uid="{00000000-0004-0000-0400-0000D1020000}"/>
    <hyperlink ref="B182" r:id="rId723" xr:uid="{00000000-0004-0000-0400-0000D2020000}"/>
    <hyperlink ref="N182" r:id="rId724" xr:uid="{00000000-0004-0000-0400-0000D3020000}"/>
    <hyperlink ref="O182" r:id="rId725" display="https://feed.businesswire.com/rss/home/?rss=G1QFDERJXkJeEFpTXA==" xr:uid="{00000000-0004-0000-0400-0000D4020000}"/>
    <hyperlink ref="P182" r:id="rId726" display="https://feed.businesswire.com/rss/home/?rss=G1QFDERJXkJeEFpTXA==" xr:uid="{00000000-0004-0000-0400-0000D5020000}"/>
    <hyperlink ref="B183" r:id="rId727" xr:uid="{00000000-0004-0000-0400-0000D6020000}"/>
    <hyperlink ref="N183" r:id="rId728" xr:uid="{00000000-0004-0000-0400-0000D7020000}"/>
    <hyperlink ref="O183" r:id="rId729" display="https://feed.businesswire.com/rss/home/?rss=G1QFDERJXkJeGFNZXQ==" xr:uid="{00000000-0004-0000-0400-0000D8020000}"/>
    <hyperlink ref="P183" r:id="rId730" display="https://feed.businesswire.com/rss/home/?rss=G1QFDERJXkJeGFNZXQ==" xr:uid="{00000000-0004-0000-0400-0000D9020000}"/>
    <hyperlink ref="B184" r:id="rId731" xr:uid="{00000000-0004-0000-0400-0000DA020000}"/>
    <hyperlink ref="N184" r:id="rId732" xr:uid="{00000000-0004-0000-0400-0000DB020000}"/>
    <hyperlink ref="O184" r:id="rId733" display="https://feed.businesswire.com/rss/home/?rss=G1QFDERJXkJeGFNZXA==" xr:uid="{00000000-0004-0000-0400-0000DC020000}"/>
    <hyperlink ref="P184" r:id="rId734" display="https://feed.businesswire.com/rss/home/?rss=G1QFDERJXkJeGFNZXA==" xr:uid="{00000000-0004-0000-0400-0000DD020000}"/>
    <hyperlink ref="B185" r:id="rId735" xr:uid="{00000000-0004-0000-0400-0000DE020000}"/>
    <hyperlink ref="N185" r:id="rId736" xr:uid="{00000000-0004-0000-0400-0000DF020000}"/>
    <hyperlink ref="O185" r:id="rId737" display="https://feed.businesswire.com/rss/home/?rss=G1QFDERJXkJeGFNZXw==" xr:uid="{00000000-0004-0000-0400-0000E0020000}"/>
    <hyperlink ref="P185" r:id="rId738" display="https://feed.businesswire.com/rss/home/?rss=G1QFDERJXkJeGFNZXw==" xr:uid="{00000000-0004-0000-0400-0000E1020000}"/>
    <hyperlink ref="B186" r:id="rId739" xr:uid="{00000000-0004-0000-0400-0000E2020000}"/>
    <hyperlink ref="N186" r:id="rId740" xr:uid="{00000000-0004-0000-0400-0000E3020000}"/>
    <hyperlink ref="O186" r:id="rId741" display="https://feed.businesswire.com/rss/home/?rss=G1QFDERJXkJeGFNZXg==" xr:uid="{00000000-0004-0000-0400-0000E4020000}"/>
    <hyperlink ref="P186" r:id="rId742" display="https://feed.businesswire.com/rss/home/?rss=G1QFDERJXkJeGFNZXg==" xr:uid="{00000000-0004-0000-0400-0000E5020000}"/>
    <hyperlink ref="B187" r:id="rId743" xr:uid="{00000000-0004-0000-0400-0000E6020000}"/>
    <hyperlink ref="N187" r:id="rId744" xr:uid="{00000000-0004-0000-0400-0000E7020000}"/>
    <hyperlink ref="O187" r:id="rId745" display="https://feed.businesswire.com/rss/home/?rss=G1QFDERJXkJeGFNZWA==" xr:uid="{00000000-0004-0000-0400-0000E8020000}"/>
    <hyperlink ref="P187" r:id="rId746" display="https://feed.businesswire.com/rss/home/?rss=G1QFDERJXkJeGFNZWA==" xr:uid="{00000000-0004-0000-0400-0000E9020000}"/>
    <hyperlink ref="B188" r:id="rId747" xr:uid="{00000000-0004-0000-0400-0000EA020000}"/>
    <hyperlink ref="N188" r:id="rId748" xr:uid="{00000000-0004-0000-0400-0000EB020000}"/>
    <hyperlink ref="O188" r:id="rId749" display="https://feed.businesswire.com/rss/home/?rss=G1QFDERJXkJeGFNZWw==" xr:uid="{00000000-0004-0000-0400-0000EC020000}"/>
    <hyperlink ref="P188" r:id="rId750" display="https://feed.businesswire.com/rss/home/?rss=G1QFDERJXkJeGFNZWw==" xr:uid="{00000000-0004-0000-0400-0000ED020000}"/>
    <hyperlink ref="B189" r:id="rId751" xr:uid="{00000000-0004-0000-0400-0000EE020000}"/>
    <hyperlink ref="N189" r:id="rId752" xr:uid="{00000000-0004-0000-0400-0000EF020000}"/>
    <hyperlink ref="O189" r:id="rId753" display="https://feed.businesswire.com/rss/home/?rss=G1QFDERJXkJeGFNZWg==" xr:uid="{00000000-0004-0000-0400-0000F0020000}"/>
    <hyperlink ref="P189" r:id="rId754" display="https://feed.businesswire.com/rss/home/?rss=G1QFDERJXkJeGFNZWg==" xr:uid="{00000000-0004-0000-0400-0000F1020000}"/>
    <hyperlink ref="B190" r:id="rId755" xr:uid="{00000000-0004-0000-0400-0000F2020000}"/>
    <hyperlink ref="N190" r:id="rId756" xr:uid="{00000000-0004-0000-0400-0000F3020000}"/>
    <hyperlink ref="O190" r:id="rId757" display="https://feed.businesswire.com/rss/home/?rss=G1QFDERJXkJeGVtXWw==" xr:uid="{00000000-0004-0000-0400-0000F4020000}"/>
    <hyperlink ref="P190" r:id="rId758" display="https://feed.businesswire.com/rss/home/?rss=G1QFDERJXkJeGVtXWw==" xr:uid="{00000000-0004-0000-0400-0000F5020000}"/>
    <hyperlink ref="B191" r:id="rId759" xr:uid="{00000000-0004-0000-0400-0000F6020000}"/>
    <hyperlink ref="N191" r:id="rId760" xr:uid="{00000000-0004-0000-0400-0000F7020000}"/>
    <hyperlink ref="O191" r:id="rId761" display="https://feed.businesswire.com/rss/home/?rss=G1QFDERJXkJeEFpQWA==" xr:uid="{00000000-0004-0000-0400-0000F8020000}"/>
    <hyperlink ref="P191" r:id="rId762" display="https://feed.businesswire.com/rss/home/?rss=G1QFDERJXkJeEFpQWA==" xr:uid="{00000000-0004-0000-0400-0000F9020000}"/>
    <hyperlink ref="B192" r:id="rId763" xr:uid="{00000000-0004-0000-0400-0000FA020000}"/>
    <hyperlink ref="N192" r:id="rId764" xr:uid="{00000000-0004-0000-0400-0000FB020000}"/>
    <hyperlink ref="O192" r:id="rId765" display="https://feed.businesswire.com/rss/home/?rss=G1QFDERJXkJeGFNZVQ==" xr:uid="{00000000-0004-0000-0400-0000FC020000}"/>
    <hyperlink ref="P192" r:id="rId766" display="https://feed.businesswire.com/rss/home/?rss=G1QFDERJXkJeGFNZVQ==" xr:uid="{00000000-0004-0000-0400-0000FD020000}"/>
    <hyperlink ref="B193" r:id="rId767" xr:uid="{00000000-0004-0000-0400-0000FE020000}"/>
    <hyperlink ref="N193" r:id="rId768" xr:uid="{00000000-0004-0000-0400-0000FF020000}"/>
    <hyperlink ref="O193" r:id="rId769" display="https://feed.businesswire.com/rss/home/?rss=G1QFDERJXkJeGFNZVA==" xr:uid="{00000000-0004-0000-0400-000000030000}"/>
    <hyperlink ref="P193" r:id="rId770" display="https://feed.businesswire.com/rss/home/?rss=G1QFDERJXkJeGFNZVA==" xr:uid="{00000000-0004-0000-0400-000001030000}"/>
    <hyperlink ref="B194" r:id="rId771" xr:uid="{00000000-0004-0000-0400-000002030000}"/>
    <hyperlink ref="N194" r:id="rId772" xr:uid="{00000000-0004-0000-0400-000003030000}"/>
    <hyperlink ref="O194" r:id="rId773" display="https://feed.businesswire.com/rss/home/?rss=G1QFDERJXkJeGFNYXQ==" xr:uid="{00000000-0004-0000-0400-000004030000}"/>
    <hyperlink ref="P194" r:id="rId774" display="https://feed.businesswire.com/rss/home/?rss=G1QFDERJXkJeGFNYXQ==" xr:uid="{00000000-0004-0000-0400-000005030000}"/>
    <hyperlink ref="B195" r:id="rId775" xr:uid="{00000000-0004-0000-0400-000006030000}"/>
    <hyperlink ref="N195" r:id="rId776" xr:uid="{00000000-0004-0000-0400-000007030000}"/>
    <hyperlink ref="O195" r:id="rId777" display="https://feed.businesswire.com/rss/home/?rss=G1QFDERJXkJeEFpTXw==" xr:uid="{00000000-0004-0000-0400-000008030000}"/>
    <hyperlink ref="P195" r:id="rId778" display="https://feed.businesswire.com/rss/home/?rss=G1QFDERJXkJeEFpTXw==" xr:uid="{00000000-0004-0000-0400-000009030000}"/>
    <hyperlink ref="B196" r:id="rId779" xr:uid="{00000000-0004-0000-0400-00000A030000}"/>
    <hyperlink ref="N196" r:id="rId780" xr:uid="{00000000-0004-0000-0400-00000B030000}"/>
    <hyperlink ref="O196" r:id="rId781" display="https://feed.businesswire.com/rss/home/?rss=G1QFDERJXkJeGFNYXw==" xr:uid="{00000000-0004-0000-0400-00000C030000}"/>
    <hyperlink ref="P196" r:id="rId782" display="https://feed.businesswire.com/rss/home/?rss=G1QFDERJXkJeGFNYXw==" xr:uid="{00000000-0004-0000-0400-00000D030000}"/>
    <hyperlink ref="B197" r:id="rId783" xr:uid="{00000000-0004-0000-0400-00000E030000}"/>
    <hyperlink ref="N197" r:id="rId784" xr:uid="{00000000-0004-0000-0400-00000F030000}"/>
    <hyperlink ref="O197" r:id="rId785" display="https://feed.businesswire.com/rss/home/?rss=G1QFDERJXkJeGFNYXg==" xr:uid="{00000000-0004-0000-0400-000010030000}"/>
    <hyperlink ref="P197" r:id="rId786" display="https://feed.businesswire.com/rss/home/?rss=G1QFDERJXkJeGFNYXg==" xr:uid="{00000000-0004-0000-0400-000011030000}"/>
    <hyperlink ref="B198" r:id="rId787" xr:uid="{00000000-0004-0000-0400-000012030000}"/>
    <hyperlink ref="N198" r:id="rId788" xr:uid="{00000000-0004-0000-0400-000013030000}"/>
    <hyperlink ref="O198" r:id="rId789" display="https://feed.businesswire.com/rss/home/?rss=G1QFDERJXkJeEFpQWw==" xr:uid="{00000000-0004-0000-0400-000014030000}"/>
    <hyperlink ref="P198" r:id="rId790" display="https://feed.businesswire.com/rss/home/?rss=G1QFDERJXkJeEFpQWw==" xr:uid="{00000000-0004-0000-0400-000015030000}"/>
    <hyperlink ref="B199" r:id="rId791" xr:uid="{00000000-0004-0000-0400-000016030000}"/>
    <hyperlink ref="N199" r:id="rId792" xr:uid="{00000000-0004-0000-0400-000017030000}"/>
    <hyperlink ref="O199" r:id="rId793" display="https://feed.businesswire.com/rss/home/?rss=G1QFDERJXkJeGFNQVQ==" xr:uid="{00000000-0004-0000-0400-000018030000}"/>
    <hyperlink ref="P199" r:id="rId794" display="https://feed.businesswire.com/rss/home/?rss=G1QFDERJXkJeGFNQVQ==" xr:uid="{00000000-0004-0000-0400-000019030000}"/>
    <hyperlink ref="B200" r:id="rId795" xr:uid="{00000000-0004-0000-0400-00001A030000}"/>
    <hyperlink ref="N200" r:id="rId796" xr:uid="{00000000-0004-0000-0400-00001B030000}"/>
    <hyperlink ref="O200" r:id="rId797" display="https://feed.businesswire.com/rss/home/?rss=G1QFDERJXkJeGFNTXA==" xr:uid="{00000000-0004-0000-0400-00001C030000}"/>
    <hyperlink ref="P200" r:id="rId798" display="https://feed.businesswire.com/rss/home/?rss=G1QFDERJXkJeGFNTXA==" xr:uid="{00000000-0004-0000-0400-00001D030000}"/>
    <hyperlink ref="B201" r:id="rId799" xr:uid="{00000000-0004-0000-0400-00001E030000}"/>
    <hyperlink ref="N201" r:id="rId800" xr:uid="{00000000-0004-0000-0400-00001F030000}"/>
    <hyperlink ref="O201" r:id="rId801" display="https://feed.businesswire.com/rss/home/?rss=G1QFDERJXkJeGVpXXA==" xr:uid="{00000000-0004-0000-0400-000020030000}"/>
    <hyperlink ref="P201" r:id="rId802" display="https://feed.businesswire.com/rss/home/?rss=G1QFDERJXkJeGVpXXA==" xr:uid="{00000000-0004-0000-0400-000021030000}"/>
    <hyperlink ref="B202" r:id="rId803" xr:uid="{00000000-0004-0000-0400-000022030000}"/>
    <hyperlink ref="N202" r:id="rId804" xr:uid="{00000000-0004-0000-0400-000023030000}"/>
    <hyperlink ref="O202" r:id="rId805" display="https://feed.businesswire.com/rss/home/?rss=G1QFDERJXkJeGFNTXg==" xr:uid="{00000000-0004-0000-0400-000024030000}"/>
    <hyperlink ref="P202" r:id="rId806" display="https://feed.businesswire.com/rss/home/?rss=G1QFDERJXkJeGFNTXg==" xr:uid="{00000000-0004-0000-0400-000025030000}"/>
    <hyperlink ref="B203" r:id="rId807" xr:uid="{00000000-0004-0000-0400-000026030000}"/>
    <hyperlink ref="N203" r:id="rId808" xr:uid="{00000000-0004-0000-0400-000027030000}"/>
    <hyperlink ref="O203" r:id="rId809" display="https://feed.businesswire.com/rss/home/?rss=G1QFDERJXkJeGFNTWQ==" xr:uid="{00000000-0004-0000-0400-000028030000}"/>
    <hyperlink ref="P203" r:id="rId810" display="https://feed.businesswire.com/rss/home/?rss=G1QFDERJXkJeGFNTWQ==" xr:uid="{00000000-0004-0000-0400-000029030000}"/>
    <hyperlink ref="B204" r:id="rId811" xr:uid="{00000000-0004-0000-0400-00002A030000}"/>
    <hyperlink ref="N204" r:id="rId812" xr:uid="{00000000-0004-0000-0400-00002B030000}"/>
    <hyperlink ref="O204" r:id="rId813" display="https://feed.businesswire.com/rss/home/?rss=G1QFDERJXkJeGFNTWA==" xr:uid="{00000000-0004-0000-0400-00002C030000}"/>
    <hyperlink ref="P204" r:id="rId814" display="https://feed.businesswire.com/rss/home/?rss=G1QFDERJXkJeGFNTWA==" xr:uid="{00000000-0004-0000-0400-00002D030000}"/>
    <hyperlink ref="B205" r:id="rId815" xr:uid="{00000000-0004-0000-0400-00002E030000}"/>
    <hyperlink ref="N205" r:id="rId816" xr:uid="{00000000-0004-0000-0400-00002F030000}"/>
    <hyperlink ref="O205" r:id="rId817" display="https://feed.businesswire.com/rss/home/?rss=G1QFDERJXkJeGFNTWw==" xr:uid="{00000000-0004-0000-0400-000030030000}"/>
    <hyperlink ref="P205" r:id="rId818" display="https://feed.businesswire.com/rss/home/?rss=G1QFDERJXkJeGFNTWw==" xr:uid="{00000000-0004-0000-0400-000031030000}"/>
    <hyperlink ref="B206" r:id="rId819" xr:uid="{00000000-0004-0000-0400-000032030000}"/>
    <hyperlink ref="N206" r:id="rId820" xr:uid="{00000000-0004-0000-0400-000033030000}"/>
    <hyperlink ref="O206" r:id="rId821" display="https://feed.businesswire.com/rss/home/?rss=G1QFDERJXkJeEFpQWQ==" xr:uid="{00000000-0004-0000-0400-000034030000}"/>
    <hyperlink ref="P206" r:id="rId822" display="https://feed.businesswire.com/rss/home/?rss=G1QFDERJXkJeEFpQWQ==" xr:uid="{00000000-0004-0000-0400-000035030000}"/>
    <hyperlink ref="B207" r:id="rId823" xr:uid="{00000000-0004-0000-0400-000036030000}"/>
    <hyperlink ref="N207" r:id="rId824" xr:uid="{00000000-0004-0000-0400-000037030000}"/>
    <hyperlink ref="O207" r:id="rId825" display="https://feed.businesswire.com/rss/home/?rss=G1QFDERJXkJeGVpQXg==" xr:uid="{00000000-0004-0000-0400-000038030000}"/>
    <hyperlink ref="P207" r:id="rId826" display="https://feed.businesswire.com/rss/home/?rss=G1QFDERJXkJeGVpQXg==" xr:uid="{00000000-0004-0000-0400-000039030000}"/>
    <hyperlink ref="B208" r:id="rId827" xr:uid="{00000000-0004-0000-0400-00003A030000}"/>
    <hyperlink ref="N208" r:id="rId828" xr:uid="{00000000-0004-0000-0400-00003B030000}"/>
    <hyperlink ref="O208" r:id="rId829" display="https://feed.businesswire.com/rss/home/?rss=G1QFDERJXkJeGVpQWQ==" xr:uid="{00000000-0004-0000-0400-00003C030000}"/>
    <hyperlink ref="P208" r:id="rId830" display="https://feed.businesswire.com/rss/home/?rss=G1QFDERJXkJeGVpQWQ==" xr:uid="{00000000-0004-0000-0400-00003D030000}"/>
    <hyperlink ref="B209" r:id="rId831" xr:uid="{00000000-0004-0000-0400-00003E030000}"/>
    <hyperlink ref="N209" r:id="rId832" xr:uid="{00000000-0004-0000-0400-00003F030000}"/>
    <hyperlink ref="O209" r:id="rId833" display="https://feed.businesswire.com/rss/home/?rss=G1QFDERJXkJeGVpQWw==" xr:uid="{00000000-0004-0000-0400-000040030000}"/>
    <hyperlink ref="P209" r:id="rId834" display="https://feed.businesswire.com/rss/home/?rss=G1QFDERJXkJeGVpQWw==" xr:uid="{00000000-0004-0000-0400-000041030000}"/>
    <hyperlink ref="B210" r:id="rId835" xr:uid="{00000000-0004-0000-0400-000042030000}"/>
    <hyperlink ref="N210" r:id="rId836" xr:uid="{00000000-0004-0000-0400-000043030000}"/>
    <hyperlink ref="O210" r:id="rId837" display="https://feed.businesswire.com/rss/home/?rss=G1QFDERJXkJeGVpQWg==" xr:uid="{00000000-0004-0000-0400-000044030000}"/>
    <hyperlink ref="P210" r:id="rId838" display="https://feed.businesswire.com/rss/home/?rss=G1QFDERJXkJeGVpQWg==" xr:uid="{00000000-0004-0000-0400-000045030000}"/>
    <hyperlink ref="B211" r:id="rId839" xr:uid="{00000000-0004-0000-0400-000046030000}"/>
    <hyperlink ref="N211" r:id="rId840" xr:uid="{00000000-0004-0000-0400-000047030000}"/>
    <hyperlink ref="O211" r:id="rId841" display="https://feed.businesswire.com/rss/home/?rss=G1QFDERJXkJeGVpQVQ==" xr:uid="{00000000-0004-0000-0400-000048030000}"/>
    <hyperlink ref="P211" r:id="rId842" display="https://feed.businesswire.com/rss/home/?rss=G1QFDERJXkJeGVpQVQ==" xr:uid="{00000000-0004-0000-0400-000049030000}"/>
    <hyperlink ref="B212" r:id="rId843" xr:uid="{00000000-0004-0000-0400-00004A030000}"/>
    <hyperlink ref="N212" r:id="rId844" xr:uid="{00000000-0004-0000-0400-00004B030000}"/>
    <hyperlink ref="O212" r:id="rId845" display="https://feed.businesswire.com/rss/home/?rss=G1QFDERJXkJeGVpTXA==" xr:uid="{00000000-0004-0000-0400-00004C030000}"/>
    <hyperlink ref="P212" r:id="rId846" display="https://feed.businesswire.com/rss/home/?rss=G1QFDERJXkJeGVpTXA==" xr:uid="{00000000-0004-0000-0400-00004D030000}"/>
    <hyperlink ref="B213" r:id="rId847" xr:uid="{00000000-0004-0000-0400-00004E030000}"/>
    <hyperlink ref="N213" r:id="rId848" xr:uid="{00000000-0004-0000-0400-00004F030000}"/>
    <hyperlink ref="O213" r:id="rId849" display="https://feed.businesswire.com/rss/home/?rss=G1QFDERJXkJeGVpTXw==" xr:uid="{00000000-0004-0000-0400-000050030000}"/>
    <hyperlink ref="P213" r:id="rId850" display="https://feed.businesswire.com/rss/home/?rss=G1QFDERJXkJeGVpTXw==" xr:uid="{00000000-0004-0000-0400-000051030000}"/>
    <hyperlink ref="B214" r:id="rId851" xr:uid="{00000000-0004-0000-0400-000052030000}"/>
    <hyperlink ref="N214" r:id="rId852" xr:uid="{00000000-0004-0000-0400-000053030000}"/>
    <hyperlink ref="O214" r:id="rId853" display="https://feed.businesswire.com/rss/home/?rss=G1QFDERJXkJeGVpTWQ==" xr:uid="{00000000-0004-0000-0400-000054030000}"/>
    <hyperlink ref="P214" r:id="rId854" display="https://feed.businesswire.com/rss/home/?rss=G1QFDERJXkJeGVpTWQ==" xr:uid="{00000000-0004-0000-0400-000055030000}"/>
    <hyperlink ref="B215" r:id="rId855" xr:uid="{00000000-0004-0000-0400-000056030000}"/>
    <hyperlink ref="N215" r:id="rId856" xr:uid="{00000000-0004-0000-0400-000057030000}"/>
    <hyperlink ref="O215" r:id="rId857" display="https://feed.businesswire.com/rss/home/?rss=G1QFDERJXkJeEF5XWQ==" xr:uid="{00000000-0004-0000-0400-000058030000}"/>
    <hyperlink ref="P215" r:id="rId858" display="https://feed.businesswire.com/rss/home/?rss=G1QFDERJXkJeEF5XWQ==" xr:uid="{00000000-0004-0000-0400-000059030000}"/>
    <hyperlink ref="B216" r:id="rId859" xr:uid="{00000000-0004-0000-0400-00005A030000}"/>
    <hyperlink ref="N216" r:id="rId860" xr:uid="{00000000-0004-0000-0400-00005B030000}"/>
    <hyperlink ref="O216" r:id="rId861" display="https://feed.businesswire.com/rss/home/?rss=G1QFDERJXkJeGVpTWA==" xr:uid="{00000000-0004-0000-0400-00005C030000}"/>
    <hyperlink ref="P216" r:id="rId862" display="https://feed.businesswire.com/rss/home/?rss=G1QFDERJXkJeGVpTWA==" xr:uid="{00000000-0004-0000-0400-00005D030000}"/>
    <hyperlink ref="B217" r:id="rId863" xr:uid="{00000000-0004-0000-0400-00005E030000}"/>
    <hyperlink ref="N217" r:id="rId864" xr:uid="{00000000-0004-0000-0400-00005F030000}"/>
    <hyperlink ref="O217" r:id="rId865" display="https://feed.businesswire.com/rss/home/?rss=G1QFDERJXkJeGVpTWg==" xr:uid="{00000000-0004-0000-0400-000060030000}"/>
    <hyperlink ref="P217" r:id="rId866" display="https://feed.businesswire.com/rss/home/?rss=G1QFDERJXkJeGVpTWg==" xr:uid="{00000000-0004-0000-0400-000061030000}"/>
    <hyperlink ref="B218" r:id="rId867" xr:uid="{00000000-0004-0000-0400-000062030000}"/>
    <hyperlink ref="N218" r:id="rId868" xr:uid="{00000000-0004-0000-0400-000063030000}"/>
    <hyperlink ref="O218" r:id="rId869" display="https://feed.businesswire.com/rss/home/?rss=G1QFDERJXkJeGVpTVA==" xr:uid="{00000000-0004-0000-0400-000064030000}"/>
    <hyperlink ref="P218" r:id="rId870" display="https://feed.businesswire.com/rss/home/?rss=G1QFDERJXkJeGVpTVA==" xr:uid="{00000000-0004-0000-0400-000065030000}"/>
    <hyperlink ref="B219" r:id="rId871" xr:uid="{00000000-0004-0000-0400-000066030000}"/>
    <hyperlink ref="N219" r:id="rId872" xr:uid="{00000000-0004-0000-0400-000067030000}"/>
    <hyperlink ref="O219" r:id="rId873" display="https://feed.businesswire.com/rss/home/?rss=G1QFDERJXkJeGVpWXw==" xr:uid="{00000000-0004-0000-0400-000068030000}"/>
    <hyperlink ref="P219" r:id="rId874" display="https://feed.businesswire.com/rss/home/?rss=G1QFDERJXkJeGVpWXw==" xr:uid="{00000000-0004-0000-0400-000069030000}"/>
    <hyperlink ref="B220" r:id="rId875" xr:uid="{00000000-0004-0000-0400-00006A030000}"/>
    <hyperlink ref="N220" r:id="rId876" xr:uid="{00000000-0004-0000-0400-00006B030000}"/>
    <hyperlink ref="O220" r:id="rId877" display="https://feed.businesswire.com/rss/home/?rss=G1QFDERJXkJeGVpZXA==" xr:uid="{00000000-0004-0000-0400-00006C030000}"/>
    <hyperlink ref="P220" r:id="rId878" display="https://feed.businesswire.com/rss/home/?rss=G1QFDERJXkJeGVpZXA==" xr:uid="{00000000-0004-0000-0400-00006D030000}"/>
    <hyperlink ref="B221" r:id="rId879" xr:uid="{00000000-0004-0000-0400-00006E030000}"/>
    <hyperlink ref="N221" r:id="rId880" xr:uid="{00000000-0004-0000-0400-00006F030000}"/>
    <hyperlink ref="O221" r:id="rId881" display="https://feed.businesswire.com/rss/home/?rss=G1QFDERJXkJeGVpZWw==" xr:uid="{00000000-0004-0000-0400-000070030000}"/>
    <hyperlink ref="P221" r:id="rId882" display="https://feed.businesswire.com/rss/home/?rss=G1QFDERJXkJeGVpZWw==" xr:uid="{00000000-0004-0000-0400-000071030000}"/>
    <hyperlink ref="B222" r:id="rId883" xr:uid="{00000000-0004-0000-0400-000072030000}"/>
    <hyperlink ref="N222" r:id="rId884" xr:uid="{00000000-0004-0000-0400-000073030000}"/>
    <hyperlink ref="O222" r:id="rId885" display="https://feed.businesswire.com/rss/home/?rss=G1QFDERJXkJeGVpZWg==" xr:uid="{00000000-0004-0000-0400-000074030000}"/>
    <hyperlink ref="P222" r:id="rId886" display="https://feed.businesswire.com/rss/home/?rss=G1QFDERJXkJeGVpZWg==" xr:uid="{00000000-0004-0000-0400-000075030000}"/>
    <hyperlink ref="B223" r:id="rId887" xr:uid="{00000000-0004-0000-0400-000076030000}"/>
    <hyperlink ref="N223" r:id="rId888" xr:uid="{00000000-0004-0000-0400-000077030000}"/>
    <hyperlink ref="O223" r:id="rId889" display="https://feed.businesswire.com/rss/home/?rss=G1QFDERJXkJeGVpZVQ==" xr:uid="{00000000-0004-0000-0400-000078030000}"/>
    <hyperlink ref="P223" r:id="rId890" display="https://feed.businesswire.com/rss/home/?rss=G1QFDERJXkJeGVpZVQ==" xr:uid="{00000000-0004-0000-0400-000079030000}"/>
    <hyperlink ref="B224" r:id="rId891" xr:uid="{00000000-0004-0000-0400-00007A030000}"/>
    <hyperlink ref="N224" r:id="rId892" xr:uid="{00000000-0004-0000-0400-00007B030000}"/>
    <hyperlink ref="O224" r:id="rId893" display="https://feed.businesswire.com/rss/home/?rss=G1QFDERJXkJcGVlWWQ==" xr:uid="{00000000-0004-0000-0400-00007C030000}"/>
    <hyperlink ref="P224" r:id="rId894" display="https://feed.businesswire.com/rss/home/?rss=G1QFDERJXkJcGVlWWQ==" xr:uid="{00000000-0004-0000-0400-00007D030000}"/>
    <hyperlink ref="B225" r:id="rId895" xr:uid="{00000000-0004-0000-0400-00007E030000}"/>
    <hyperlink ref="N225" r:id="rId896" xr:uid="{00000000-0004-0000-0400-00007F030000}"/>
    <hyperlink ref="O225" r:id="rId897" display="https://feed.businesswire.com/rss/home/?rss=G1QFDERJXkJeGVpZVA==" xr:uid="{00000000-0004-0000-0400-000080030000}"/>
    <hyperlink ref="P225" r:id="rId898" display="https://feed.businesswire.com/rss/home/?rss=G1QFDERJXkJeGVpZVA==" xr:uid="{00000000-0004-0000-0400-000081030000}"/>
    <hyperlink ref="B226" r:id="rId899" xr:uid="{00000000-0004-0000-0400-000082030000}"/>
    <hyperlink ref="N226" r:id="rId900" xr:uid="{00000000-0004-0000-0400-000083030000}"/>
    <hyperlink ref="O226" r:id="rId901" display="https://feed.businesswire.com/rss/home/?rss=G1QFDERJXkJeGVpYXQ==" xr:uid="{00000000-0004-0000-0400-000084030000}"/>
    <hyperlink ref="P226" r:id="rId902" display="https://feed.businesswire.com/rss/home/?rss=G1QFDERJXkJeGVpYXQ==" xr:uid="{00000000-0004-0000-0400-000085030000}"/>
    <hyperlink ref="B227" r:id="rId903" xr:uid="{00000000-0004-0000-0400-000086030000}"/>
    <hyperlink ref="N227" r:id="rId904" xr:uid="{00000000-0004-0000-0400-000087030000}"/>
    <hyperlink ref="O227" r:id="rId905" display="https://feed.businesswire.com/rss/home/?rss=G1QFDERJXkJeGVpYXw==" xr:uid="{00000000-0004-0000-0400-000088030000}"/>
    <hyperlink ref="P227" r:id="rId906" display="https://feed.businesswire.com/rss/home/?rss=G1QFDERJXkJeGVpYXw==" xr:uid="{00000000-0004-0000-0400-000089030000}"/>
    <hyperlink ref="B228" r:id="rId907" xr:uid="{00000000-0004-0000-0400-00008A030000}"/>
    <hyperlink ref="N228" r:id="rId908" xr:uid="{00000000-0004-0000-0400-00008B030000}"/>
    <hyperlink ref="O228" r:id="rId909" display="https://feed.businesswire.com/rss/home/?rss=G1QFDERJXkJeEFtTXQ==" xr:uid="{00000000-0004-0000-0400-00008C030000}"/>
    <hyperlink ref="P228" r:id="rId910" display="https://feed.businesswire.com/rss/home/?rss=G1QFDERJXkJeEFtTXQ==" xr:uid="{00000000-0004-0000-0400-00008D030000}"/>
    <hyperlink ref="B229" r:id="rId911" xr:uid="{00000000-0004-0000-0400-00008E030000}"/>
    <hyperlink ref="N229" r:id="rId912" xr:uid="{00000000-0004-0000-0400-00008F030000}"/>
    <hyperlink ref="O229" r:id="rId913" display="https://feed.businesswire.com/rss/home/?rss=G1QFDERJXkJeGVpYXg==" xr:uid="{00000000-0004-0000-0400-000090030000}"/>
    <hyperlink ref="P229" r:id="rId914" display="https://feed.businesswire.com/rss/home/?rss=G1QFDERJXkJeGVpYXg==" xr:uid="{00000000-0004-0000-0400-000091030000}"/>
    <hyperlink ref="B230" r:id="rId915" xr:uid="{00000000-0004-0000-0400-000092030000}"/>
    <hyperlink ref="N230" r:id="rId916" xr:uid="{00000000-0004-0000-0400-000093030000}"/>
    <hyperlink ref="O230" r:id="rId917" display="https://feed.businesswire.com/rss/home/?rss=G1QFDERJXkJeGVpYWQ==" xr:uid="{00000000-0004-0000-0400-000094030000}"/>
    <hyperlink ref="P230" r:id="rId918" display="https://feed.businesswire.com/rss/home/?rss=G1QFDERJXkJeGVpYWQ==" xr:uid="{00000000-0004-0000-0400-000095030000}"/>
    <hyperlink ref="B231" r:id="rId919" xr:uid="{00000000-0004-0000-0400-000096030000}"/>
    <hyperlink ref="N231" r:id="rId920" xr:uid="{00000000-0004-0000-0400-000097030000}"/>
    <hyperlink ref="O231" r:id="rId921" display="https://feed.businesswire.com/rss/home/?rss=G1QFDERJXkJeGVpYWA==" xr:uid="{00000000-0004-0000-0400-000098030000}"/>
    <hyperlink ref="P231" r:id="rId922" display="https://feed.businesswire.com/rss/home/?rss=G1QFDERJXkJeGVpYWA==" xr:uid="{00000000-0004-0000-0400-000099030000}"/>
    <hyperlink ref="B232" r:id="rId923" xr:uid="{00000000-0004-0000-0400-00009A030000}"/>
    <hyperlink ref="N232" r:id="rId924" xr:uid="{00000000-0004-0000-0400-00009B030000}"/>
    <hyperlink ref="O232" r:id="rId925" display="https://feed.businesswire.com/rss/home/?rss=G1QFDERJXkJeGVpYWw==" xr:uid="{00000000-0004-0000-0400-00009C030000}"/>
    <hyperlink ref="P232" r:id="rId926" display="https://feed.businesswire.com/rss/home/?rss=G1QFDERJXkJeGVpYWw==" xr:uid="{00000000-0004-0000-0400-00009D030000}"/>
    <hyperlink ref="B233" r:id="rId927" xr:uid="{00000000-0004-0000-0400-00009E030000}"/>
    <hyperlink ref="N233" r:id="rId928" xr:uid="{00000000-0004-0000-0400-00009F030000}"/>
    <hyperlink ref="O233" r:id="rId929" display="https://feed.businesswire.com/rss/home/?rss=G1QFDERJXkJeGVpYWg==" xr:uid="{00000000-0004-0000-0400-0000A0030000}"/>
    <hyperlink ref="P233" r:id="rId930" display="https://feed.businesswire.com/rss/home/?rss=G1QFDERJXkJeGVpYWg==" xr:uid="{00000000-0004-0000-0400-0000A1030000}"/>
    <hyperlink ref="B234" r:id="rId931" xr:uid="{00000000-0004-0000-0400-0000A2030000}"/>
    <hyperlink ref="N234" r:id="rId932" xr:uid="{00000000-0004-0000-0400-0000A3030000}"/>
    <hyperlink ref="O234" r:id="rId933" display="https://feed.businesswire.com/rss/home/?rss=G1QFDERJXkJeGVtXWQ==" xr:uid="{00000000-0004-0000-0400-0000A4030000}"/>
    <hyperlink ref="P234" r:id="rId934" display="https://feed.businesswire.com/rss/home/?rss=G1QFDERJXkJeGVtXWQ==" xr:uid="{00000000-0004-0000-0400-0000A5030000}"/>
    <hyperlink ref="B235" r:id="rId935" xr:uid="{00000000-0004-0000-0400-0000A6030000}"/>
    <hyperlink ref="N235" r:id="rId936" xr:uid="{00000000-0004-0000-0400-0000A7030000}"/>
    <hyperlink ref="O235" r:id="rId937" display="https://feed.businesswire.com/rss/home/?rss=G1QFDERJXkJeGVtUXQ==" xr:uid="{00000000-0004-0000-0400-0000A8030000}"/>
    <hyperlink ref="P235" r:id="rId938" display="https://feed.businesswire.com/rss/home/?rss=G1QFDERJXkJeGVtUXQ==" xr:uid="{00000000-0004-0000-0400-0000A9030000}"/>
    <hyperlink ref="B236" r:id="rId939" xr:uid="{00000000-0004-0000-0400-0000AA030000}"/>
    <hyperlink ref="N236" r:id="rId940" xr:uid="{00000000-0004-0000-0400-0000AB030000}"/>
    <hyperlink ref="O236" r:id="rId941" display="https://feed.businesswire.com/rss/home/?rss=G1QFDERJXkJeEVlZXg==" xr:uid="{00000000-0004-0000-0400-0000AC030000}"/>
    <hyperlink ref="P236" r:id="rId942" display="https://feed.businesswire.com/rss/home/?rss=G1QFDERJXkJeEVlZXg==" xr:uid="{00000000-0004-0000-0400-0000AD030000}"/>
    <hyperlink ref="B237" r:id="rId943" xr:uid="{00000000-0004-0000-0400-0000AE030000}"/>
    <hyperlink ref="N237" r:id="rId944" xr:uid="{00000000-0004-0000-0400-0000AF030000}"/>
    <hyperlink ref="O237" r:id="rId945" display="https://feed.businesswire.com/rss/home/?rss=G1QFDERJXkJeGVtUXA==" xr:uid="{00000000-0004-0000-0400-0000B0030000}"/>
    <hyperlink ref="P237" r:id="rId946" display="https://feed.businesswire.com/rss/home/?rss=G1QFDERJXkJeGVtUXA==" xr:uid="{00000000-0004-0000-0400-0000B1030000}"/>
    <hyperlink ref="B238" r:id="rId947" xr:uid="{00000000-0004-0000-0400-0000B2030000}"/>
    <hyperlink ref="N238" r:id="rId948" xr:uid="{00000000-0004-0000-0400-0000B3030000}"/>
    <hyperlink ref="O238" r:id="rId949" display="https://feed.businesswire.com/rss/home/?rss=G1QFDERJXkJeGVtUXw==" xr:uid="{00000000-0004-0000-0400-0000B4030000}"/>
    <hyperlink ref="P238" r:id="rId950" display="https://feed.businesswire.com/rss/home/?rss=G1QFDERJXkJeGVtUXw==" xr:uid="{00000000-0004-0000-0400-0000B5030000}"/>
    <hyperlink ref="B239" r:id="rId951" xr:uid="{00000000-0004-0000-0400-0000B6030000}"/>
    <hyperlink ref="N239" r:id="rId952" xr:uid="{00000000-0004-0000-0400-0000B7030000}"/>
    <hyperlink ref="O239" r:id="rId953" display="https://feed.businesswire.com/rss/home/?rss=G1QFDERJXkJeGVtUXg==" xr:uid="{00000000-0004-0000-0400-0000B8030000}"/>
    <hyperlink ref="P239" r:id="rId954" display="https://feed.businesswire.com/rss/home/?rss=G1QFDERJXkJeGVtUXg==" xr:uid="{00000000-0004-0000-0400-0000B9030000}"/>
    <hyperlink ref="B240" r:id="rId955" xr:uid="{00000000-0004-0000-0400-0000BA030000}"/>
    <hyperlink ref="N240" r:id="rId956" xr:uid="{00000000-0004-0000-0400-0000BB030000}"/>
    <hyperlink ref="O240" r:id="rId957" display="https://feed.businesswire.com/rss/home/?rss=G1QFDERJXkJeGVtUWQ==" xr:uid="{00000000-0004-0000-0400-0000BC030000}"/>
    <hyperlink ref="P240" r:id="rId958" display="https://feed.businesswire.com/rss/home/?rss=G1QFDERJXkJeGVtUWQ==" xr:uid="{00000000-0004-0000-0400-0000BD030000}"/>
    <hyperlink ref="B241" r:id="rId959" xr:uid="{00000000-0004-0000-0400-0000BE030000}"/>
    <hyperlink ref="N241" r:id="rId960" xr:uid="{00000000-0004-0000-0400-0000BF030000}"/>
    <hyperlink ref="O241" r:id="rId961" display="https://feed.businesswire.com/rss/home/?rss=G1QFDERJXkJeGVtUWA==" xr:uid="{00000000-0004-0000-0400-0000C0030000}"/>
    <hyperlink ref="P241" r:id="rId962" display="https://feed.businesswire.com/rss/home/?rss=G1QFDERJXkJeGVtUWA==" xr:uid="{00000000-0004-0000-0400-0000C1030000}"/>
    <hyperlink ref="B242" r:id="rId963" xr:uid="{00000000-0004-0000-0400-0000C2030000}"/>
    <hyperlink ref="N242" r:id="rId964" xr:uid="{00000000-0004-0000-0400-0000C3030000}"/>
    <hyperlink ref="O242" r:id="rId965" display="https://feed.businesswire.com/rss/home/?rss=G1QFDERJXkJeGVtUWw==" xr:uid="{00000000-0004-0000-0400-0000C4030000}"/>
    <hyperlink ref="P242" r:id="rId966" display="https://feed.businesswire.com/rss/home/?rss=G1QFDERJXkJeGVtUWw==" xr:uid="{00000000-0004-0000-0400-0000C5030000}"/>
    <hyperlink ref="B243" r:id="rId967" xr:uid="{00000000-0004-0000-0400-0000C6030000}"/>
    <hyperlink ref="N243" r:id="rId968" xr:uid="{00000000-0004-0000-0400-0000C7030000}"/>
    <hyperlink ref="O243" r:id="rId969" display="https://feed.businesswire.com/rss/home/?rss=G1QFDERJXkJeGVtUWg==" xr:uid="{00000000-0004-0000-0400-0000C8030000}"/>
    <hyperlink ref="P243" r:id="rId970" display="https://feed.businesswire.com/rss/home/?rss=G1QFDERJXkJeGVtUWg==" xr:uid="{00000000-0004-0000-0400-0000C9030000}"/>
    <hyperlink ref="B244" r:id="rId971" xr:uid="{00000000-0004-0000-0400-0000CA030000}"/>
    <hyperlink ref="N244" r:id="rId972" xr:uid="{00000000-0004-0000-0400-0000CB030000}"/>
    <hyperlink ref="O244" r:id="rId973" display="https://feed.businesswire.com/rss/home/?rss=G1QFDERJXkJeGVtUVQ==" xr:uid="{00000000-0004-0000-0400-0000CC030000}"/>
    <hyperlink ref="P244" r:id="rId974" display="https://feed.businesswire.com/rss/home/?rss=G1QFDERJXkJeGVtUVQ==" xr:uid="{00000000-0004-0000-0400-0000CD030000}"/>
    <hyperlink ref="B245" r:id="rId975" xr:uid="{00000000-0004-0000-0400-0000CE030000}"/>
    <hyperlink ref="N245" r:id="rId976" xr:uid="{00000000-0004-0000-0400-0000CF030000}"/>
    <hyperlink ref="O245" r:id="rId977" display="https://feed.businesswire.com/rss/home/?rss=G1QFDERJXkJeGVtUVA==" xr:uid="{00000000-0004-0000-0400-0000D0030000}"/>
    <hyperlink ref="P245" r:id="rId978" display="https://feed.businesswire.com/rss/home/?rss=G1QFDERJXkJeGVtUVA==" xr:uid="{00000000-0004-0000-0400-0000D1030000}"/>
    <hyperlink ref="B246" r:id="rId979" xr:uid="{00000000-0004-0000-0400-0000D2030000}"/>
    <hyperlink ref="N246" r:id="rId980" xr:uid="{00000000-0004-0000-0400-0000D3030000}"/>
    <hyperlink ref="O246" r:id="rId981" display="https://feed.businesswire.com/rss/home/?rss=G1QFDERJXkJeGVtXXQ==" xr:uid="{00000000-0004-0000-0400-0000D4030000}"/>
    <hyperlink ref="P246" r:id="rId982" display="https://feed.businesswire.com/rss/home/?rss=G1QFDERJXkJeGVtXXQ==" xr:uid="{00000000-0004-0000-0400-0000D5030000}"/>
    <hyperlink ref="B247" r:id="rId983" xr:uid="{00000000-0004-0000-0400-0000D6030000}"/>
    <hyperlink ref="N247" r:id="rId984" xr:uid="{00000000-0004-0000-0400-0000D7030000}"/>
    <hyperlink ref="O247" r:id="rId985" display="https://feed.businesswire.com/rss/home/?rss=G1QFDERJXkJeGVtXXA==" xr:uid="{00000000-0004-0000-0400-0000D8030000}"/>
    <hyperlink ref="P247" r:id="rId986" display="https://feed.businesswire.com/rss/home/?rss=G1QFDERJXkJeGVtXXA==" xr:uid="{00000000-0004-0000-0400-0000D9030000}"/>
    <hyperlink ref="B248" r:id="rId987" xr:uid="{00000000-0004-0000-0400-0000DA030000}"/>
    <hyperlink ref="N248" r:id="rId988" xr:uid="{00000000-0004-0000-0400-0000DB030000}"/>
    <hyperlink ref="O248" r:id="rId989" display="https://feed.businesswire.com/rss/home/?rss=G1QFDERJXkJeGVtXXw==" xr:uid="{00000000-0004-0000-0400-0000DC030000}"/>
    <hyperlink ref="P248" r:id="rId990" display="https://feed.businesswire.com/rss/home/?rss=G1QFDERJXkJeGVtXXw==" xr:uid="{00000000-0004-0000-0400-0000DD030000}"/>
    <hyperlink ref="B249" r:id="rId991" xr:uid="{00000000-0004-0000-0400-0000DE030000}"/>
    <hyperlink ref="N249" r:id="rId992" xr:uid="{00000000-0004-0000-0400-0000DF030000}"/>
    <hyperlink ref="O249" r:id="rId993" display="https://feed.businesswire.com/rss/home/?rss=G1QFDERJXkJeGVtXXg==" xr:uid="{00000000-0004-0000-0400-0000E0030000}"/>
    <hyperlink ref="P249" r:id="rId994" display="https://feed.businesswire.com/rss/home/?rss=G1QFDERJXkJeGVtXXg==" xr:uid="{00000000-0004-0000-0400-0000E1030000}"/>
    <hyperlink ref="B250" r:id="rId995" xr:uid="{00000000-0004-0000-0400-0000E2030000}"/>
    <hyperlink ref="N250" r:id="rId996" xr:uid="{00000000-0004-0000-0400-0000E3030000}"/>
    <hyperlink ref="O250" r:id="rId997" display="https://feed.businesswire.com/rss/home/?rss=G1QFDERJXkJeGFNQWQ==" xr:uid="{00000000-0004-0000-0400-0000E4030000}"/>
    <hyperlink ref="P250" r:id="rId998" display="https://feed.businesswire.com/rss/home/?rss=G1QFDERJXkJeGFNQWQ==" xr:uid="{00000000-0004-0000-0400-0000E5030000}"/>
    <hyperlink ref="B251" r:id="rId999" xr:uid="{00000000-0004-0000-0400-0000E6030000}"/>
    <hyperlink ref="N251" r:id="rId1000" xr:uid="{00000000-0004-0000-0400-0000E7030000}"/>
    <hyperlink ref="O251" r:id="rId1001" display="https://feed.businesswire.com/rss/home/?rss=G1QFDERJXkJeGFNQWA==" xr:uid="{00000000-0004-0000-0400-0000E8030000}"/>
    <hyperlink ref="P251" r:id="rId1002" display="https://feed.businesswire.com/rss/home/?rss=G1QFDERJXkJeGFNQWA==" xr:uid="{00000000-0004-0000-0400-0000E9030000}"/>
    <hyperlink ref="B252" r:id="rId1003" xr:uid="{00000000-0004-0000-0400-0000EA030000}"/>
    <hyperlink ref="N252" r:id="rId1004" xr:uid="{00000000-0004-0000-0400-0000EB030000}"/>
    <hyperlink ref="O252" r:id="rId1005" display="https://feed.businesswire.com/rss/home/?rss=G1QFDERJXkJeGFNQWw==" xr:uid="{00000000-0004-0000-0400-0000EC030000}"/>
    <hyperlink ref="P252" r:id="rId1006" display="https://feed.businesswire.com/rss/home/?rss=G1QFDERJXkJeGFNQWw==" xr:uid="{00000000-0004-0000-0400-0000ED030000}"/>
    <hyperlink ref="B253" r:id="rId1007" xr:uid="{00000000-0004-0000-0400-0000EE030000}"/>
    <hyperlink ref="N253" r:id="rId1008" xr:uid="{00000000-0004-0000-0400-0000EF030000}"/>
    <hyperlink ref="O253" r:id="rId1009" display="https://feed.businesswire.com/rss/home/?rss=G1QFDERJXkJeGFNQWg==" xr:uid="{00000000-0004-0000-0400-0000F0030000}"/>
    <hyperlink ref="P253" r:id="rId1010" display="https://feed.businesswire.com/rss/home/?rss=G1QFDERJXkJeGFNQWg==" xr:uid="{00000000-0004-0000-0400-0000F1030000}"/>
    <hyperlink ref="B254" r:id="rId1011" xr:uid="{00000000-0004-0000-0400-0000F2030000}"/>
    <hyperlink ref="N254" r:id="rId1012" xr:uid="{00000000-0004-0000-0400-0000F3030000}"/>
    <hyperlink ref="O254" r:id="rId1013" display="https://feed.businesswire.com/rss/home/?rss=G1QFDERJXkJeGFNQVA==" xr:uid="{00000000-0004-0000-0400-0000F4030000}"/>
    <hyperlink ref="P254" r:id="rId1014" display="https://feed.businesswire.com/rss/home/?rss=G1QFDERJXkJeGFNQVA==" xr:uid="{00000000-0004-0000-0400-0000F5030000}"/>
    <hyperlink ref="B255" r:id="rId1015" xr:uid="{00000000-0004-0000-0400-0000F6030000}"/>
    <hyperlink ref="N255" r:id="rId1016" xr:uid="{00000000-0004-0000-0400-0000F7030000}"/>
    <hyperlink ref="O255" r:id="rId1017" display="https://feed.businesswire.com/rss/home/?rss=G1QFDERJXkJeGFNTXQ==" xr:uid="{00000000-0004-0000-0400-0000F8030000}"/>
    <hyperlink ref="P255" r:id="rId1018" display="https://feed.businesswire.com/rss/home/?rss=G1QFDERJXkJeGFNTXQ==" xr:uid="{00000000-0004-0000-0400-0000F9030000}"/>
    <hyperlink ref="B256" r:id="rId1019" xr:uid="{00000000-0004-0000-0400-0000FA030000}"/>
    <hyperlink ref="N256" r:id="rId1020" xr:uid="{00000000-0004-0000-0400-0000FB030000}"/>
    <hyperlink ref="O256" r:id="rId1021" display="https://feed.businesswire.com/rss/home/?rss=G1QFDERJXkJeGFNTWg==" xr:uid="{00000000-0004-0000-0400-0000FC030000}"/>
    <hyperlink ref="P256" r:id="rId1022" display="https://feed.businesswire.com/rss/home/?rss=G1QFDERJXkJeGFNTWg==" xr:uid="{00000000-0004-0000-0400-0000FD030000}"/>
    <hyperlink ref="B257" r:id="rId1023" xr:uid="{00000000-0004-0000-0400-0000FE030000}"/>
    <hyperlink ref="N257" r:id="rId1024" xr:uid="{00000000-0004-0000-0400-0000FF030000}"/>
    <hyperlink ref="O257" r:id="rId1025" display="https://feed.businesswire.com/rss/home/?rss=G1QFDERJXkJeGFNTVQ==" xr:uid="{00000000-0004-0000-0400-000000040000}"/>
    <hyperlink ref="P257" r:id="rId1026" display="https://feed.businesswire.com/rss/home/?rss=G1QFDERJXkJeGFNTVQ==" xr:uid="{00000000-0004-0000-0400-000001040000}"/>
    <hyperlink ref="B258" r:id="rId1027" xr:uid="{00000000-0004-0000-0400-000002040000}"/>
    <hyperlink ref="N258" r:id="rId1028" xr:uid="{00000000-0004-0000-0400-000003040000}"/>
    <hyperlink ref="O258" r:id="rId1029" display="https://feed.businesswire.com/rss/home/?rss=G1QFDERJXkJeGFNSXA==" xr:uid="{00000000-0004-0000-0400-000004040000}"/>
    <hyperlink ref="P258" r:id="rId1030" display="https://feed.businesswire.com/rss/home/?rss=G1QFDERJXkJeGFNSXA==" xr:uid="{00000000-0004-0000-0400-000005040000}"/>
    <hyperlink ref="B259" r:id="rId1031" xr:uid="{00000000-0004-0000-0400-000006040000}"/>
    <hyperlink ref="N259" r:id="rId1032" xr:uid="{00000000-0004-0000-0400-000007040000}"/>
    <hyperlink ref="O259" r:id="rId1033" display="https://feed.businesswire.com/rss/home/?rss=G1QFDERJXkJeGFNSXw==" xr:uid="{00000000-0004-0000-0400-000008040000}"/>
    <hyperlink ref="P259" r:id="rId1034" display="https://feed.businesswire.com/rss/home/?rss=G1QFDERJXkJeGFNSXw==" xr:uid="{00000000-0004-0000-0400-000009040000}"/>
    <hyperlink ref="B260" r:id="rId1035" xr:uid="{00000000-0004-0000-0400-00000A040000}"/>
    <hyperlink ref="N260" r:id="rId1036" xr:uid="{00000000-0004-0000-0400-00000B040000}"/>
    <hyperlink ref="O260" r:id="rId1037" display="https://feed.businesswire.com/rss/home/?rss=G1QFDERJXkJeGFNSXg==" xr:uid="{00000000-0004-0000-0400-00000C040000}"/>
    <hyperlink ref="P260" r:id="rId1038" display="https://feed.businesswire.com/rss/home/?rss=G1QFDERJXkJeGFNSXg==" xr:uid="{00000000-0004-0000-0400-00000D040000}"/>
    <hyperlink ref="B261" r:id="rId1039" xr:uid="{00000000-0004-0000-0400-00000E040000}"/>
    <hyperlink ref="N261" r:id="rId1040" xr:uid="{00000000-0004-0000-0400-00000F040000}"/>
    <hyperlink ref="O261" r:id="rId1041" display="https://feed.businesswire.com/rss/home/?rss=G1QFDERJXkJeGFNSWw==" xr:uid="{00000000-0004-0000-0400-000010040000}"/>
    <hyperlink ref="P261" r:id="rId1042" display="https://feed.businesswire.com/rss/home/?rss=G1QFDERJXkJeGFNSWw==" xr:uid="{00000000-0004-0000-0400-000011040000}"/>
    <hyperlink ref="B262" r:id="rId1043" xr:uid="{00000000-0004-0000-0400-000012040000}"/>
    <hyperlink ref="N262" r:id="rId1044" xr:uid="{00000000-0004-0000-0400-000013040000}"/>
    <hyperlink ref="O262" r:id="rId1045" display="https://feed.businesswire.com/rss/home/?rss=G1QFDERJXkJeGFNSWA==" xr:uid="{00000000-0004-0000-0400-000014040000}"/>
    <hyperlink ref="P262" r:id="rId1046" display="https://feed.businesswire.com/rss/home/?rss=G1QFDERJXkJeGFNSWA==" xr:uid="{00000000-0004-0000-0400-000015040000}"/>
    <hyperlink ref="B263" r:id="rId1047" xr:uid="{00000000-0004-0000-0400-000016040000}"/>
    <hyperlink ref="N263" r:id="rId1048" xr:uid="{00000000-0004-0000-0400-000017040000}"/>
    <hyperlink ref="O263" r:id="rId1049" display="https://feed.businesswire.com/rss/home/?rss=G1QFDERJXkJeGFNVXA==" xr:uid="{00000000-0004-0000-0400-000018040000}"/>
    <hyperlink ref="P263" r:id="rId1050" display="https://feed.businesswire.com/rss/home/?rss=G1QFDERJXkJeGFNVXA==" xr:uid="{00000000-0004-0000-0400-000019040000}"/>
    <hyperlink ref="B264" r:id="rId1051" xr:uid="{00000000-0004-0000-0400-00001A040000}"/>
    <hyperlink ref="N264" r:id="rId1052" xr:uid="{00000000-0004-0000-0400-00001B040000}"/>
    <hyperlink ref="O264" r:id="rId1053" display="https://feed.businesswire.com/rss/home/?rss=G1QFDERJXkJeGFNVXw==" xr:uid="{00000000-0004-0000-0400-00001C040000}"/>
    <hyperlink ref="P264" r:id="rId1054" display="https://feed.businesswire.com/rss/home/?rss=G1QFDERJXkJeGFNVXw==" xr:uid="{00000000-0004-0000-0400-00001D040000}"/>
    <hyperlink ref="B265" r:id="rId1055" xr:uid="{00000000-0004-0000-0400-00001E040000}"/>
    <hyperlink ref="N265" r:id="rId1056" xr:uid="{00000000-0004-0000-0400-00001F040000}"/>
    <hyperlink ref="O265" r:id="rId1057" display="https://feed.businesswire.com/rss/home/?rss=G1QFDERJXkJeGVpTVQ==" xr:uid="{00000000-0004-0000-0400-000020040000}"/>
    <hyperlink ref="P265" r:id="rId1058" display="https://feed.businesswire.com/rss/home/?rss=G1QFDERJXkJeGVpTVQ==" xr:uid="{00000000-0004-0000-0400-000021040000}"/>
    <hyperlink ref="B266" r:id="rId1059" xr:uid="{00000000-0004-0000-0400-000022040000}"/>
    <hyperlink ref="N266" r:id="rId1060" xr:uid="{00000000-0004-0000-0400-000023040000}"/>
    <hyperlink ref="O266" r:id="rId1061" display="https://feed.businesswire.com/rss/home/?rss=G1QFDERJXkJeGVpSXQ==" xr:uid="{00000000-0004-0000-0400-000024040000}"/>
    <hyperlink ref="P266" r:id="rId1062" display="https://feed.businesswire.com/rss/home/?rss=G1QFDERJXkJeGVpSXQ==" xr:uid="{00000000-0004-0000-0400-000025040000}"/>
    <hyperlink ref="B267" r:id="rId1063" xr:uid="{00000000-0004-0000-0400-000026040000}"/>
    <hyperlink ref="N267" r:id="rId1064" xr:uid="{00000000-0004-0000-0400-000027040000}"/>
    <hyperlink ref="O267" r:id="rId1065" display="https://feed.businesswire.com/rss/home/?rss=G1QFDERJXkJeGVpSXA==" xr:uid="{00000000-0004-0000-0400-000028040000}"/>
    <hyperlink ref="P267" r:id="rId1066" display="https://feed.businesswire.com/rss/home/?rss=G1QFDERJXkJeGVpSXA==" xr:uid="{00000000-0004-0000-0400-000029040000}"/>
    <hyperlink ref="B268" r:id="rId1067" xr:uid="{00000000-0004-0000-0400-00002A040000}"/>
    <hyperlink ref="N268" r:id="rId1068" xr:uid="{00000000-0004-0000-0400-00002B040000}"/>
    <hyperlink ref="O268" r:id="rId1069" display="https://feed.businesswire.com/rss/home/?rss=G1QFDERJXkJeGVpSXw==" xr:uid="{00000000-0004-0000-0400-00002C040000}"/>
    <hyperlink ref="P268" r:id="rId1070" display="https://feed.businesswire.com/rss/home/?rss=G1QFDERJXkJeGVpSXw==" xr:uid="{00000000-0004-0000-0400-00002D040000}"/>
    <hyperlink ref="B269" r:id="rId1071" xr:uid="{00000000-0004-0000-0400-00002E040000}"/>
    <hyperlink ref="N269" r:id="rId1072" xr:uid="{00000000-0004-0000-0400-00002F040000}"/>
    <hyperlink ref="O269" r:id="rId1073" display="https://feed.businesswire.com/rss/home/?rss=G1QFDERJXkJeGVpSWQ==" xr:uid="{00000000-0004-0000-0400-000030040000}"/>
    <hyperlink ref="P269" r:id="rId1074" display="https://feed.businesswire.com/rss/home/?rss=G1QFDERJXkJeGVpSWQ==" xr:uid="{00000000-0004-0000-0400-000031040000}"/>
    <hyperlink ref="B270" r:id="rId1075" xr:uid="{00000000-0004-0000-0400-000032040000}"/>
    <hyperlink ref="N270" r:id="rId1076" xr:uid="{00000000-0004-0000-0400-000033040000}"/>
    <hyperlink ref="O270" r:id="rId1077" display="https://feed.businesswire.com/rss/home/?rss=G1QFDERJXkJeEFpQWg==" xr:uid="{00000000-0004-0000-0400-000034040000}"/>
    <hyperlink ref="P270" r:id="rId1078" display="https://feed.businesswire.com/rss/home/?rss=G1QFDERJXkJeEFpQWg==" xr:uid="{00000000-0004-0000-0400-000035040000}"/>
    <hyperlink ref="B271" r:id="rId1079" xr:uid="{00000000-0004-0000-0400-000036040000}"/>
    <hyperlink ref="N271" r:id="rId1080" xr:uid="{00000000-0004-0000-0400-000037040000}"/>
    <hyperlink ref="O271" r:id="rId1081" display="https://feed.businesswire.com/rss/home/?rss=G1QFDERJXkJeGVpSWA==" xr:uid="{00000000-0004-0000-0400-000038040000}"/>
    <hyperlink ref="P271" r:id="rId1082" display="https://feed.businesswire.com/rss/home/?rss=G1QFDERJXkJeGVpSWA==" xr:uid="{00000000-0004-0000-0400-000039040000}"/>
    <hyperlink ref="B272" r:id="rId1083" xr:uid="{00000000-0004-0000-0400-00003A040000}"/>
    <hyperlink ref="N272" r:id="rId1084" xr:uid="{00000000-0004-0000-0400-00003B040000}"/>
    <hyperlink ref="O272" r:id="rId1085" display="https://feed.businesswire.com/rss/home/?rss=G1QFDERJXkJeGVpSWw==" xr:uid="{00000000-0004-0000-0400-00003C040000}"/>
    <hyperlink ref="P272" r:id="rId1086" display="https://feed.businesswire.com/rss/home/?rss=G1QFDERJXkJeGVpSWw==" xr:uid="{00000000-0004-0000-0400-00003D040000}"/>
    <hyperlink ref="B273" r:id="rId1087" xr:uid="{00000000-0004-0000-0400-00003E040000}"/>
    <hyperlink ref="N273" r:id="rId1088" xr:uid="{00000000-0004-0000-0400-00003F040000}"/>
    <hyperlink ref="O273" r:id="rId1089" display="https://feed.businesswire.com/rss/home/?rss=G1QFDERJXkJeGVpSVQ==" xr:uid="{00000000-0004-0000-0400-000040040000}"/>
    <hyperlink ref="P273" r:id="rId1090" display="https://feed.businesswire.com/rss/home/?rss=G1QFDERJXkJeGVpSVQ==" xr:uid="{00000000-0004-0000-0400-000041040000}"/>
    <hyperlink ref="B274" r:id="rId1091" xr:uid="{00000000-0004-0000-0400-000042040000}"/>
    <hyperlink ref="N274" r:id="rId1092" xr:uid="{00000000-0004-0000-0400-000043040000}"/>
    <hyperlink ref="O274" r:id="rId1093" display="https://feed.businesswire.com/rss/home/?rss=G1QFDERJXkJeGVpSWg==" xr:uid="{00000000-0004-0000-0400-000044040000}"/>
    <hyperlink ref="P274" r:id="rId1094" display="https://feed.businesswire.com/rss/home/?rss=G1QFDERJXkJeGVpSWg==" xr:uid="{00000000-0004-0000-0400-000045040000}"/>
    <hyperlink ref="B275" r:id="rId1095" xr:uid="{00000000-0004-0000-0400-000046040000}"/>
    <hyperlink ref="N275" r:id="rId1096" xr:uid="{00000000-0004-0000-0400-000047040000}"/>
    <hyperlink ref="O275" r:id="rId1097" display="https://feed.businesswire.com/rss/home/?rss=G1QFDERJXkJeGVpSVA==" xr:uid="{00000000-0004-0000-0400-000048040000}"/>
    <hyperlink ref="P275" r:id="rId1098" display="https://feed.businesswire.com/rss/home/?rss=G1QFDERJXkJeGVpSVA==" xr:uid="{00000000-0004-0000-0400-000049040000}"/>
    <hyperlink ref="B276" r:id="rId1099" xr:uid="{00000000-0004-0000-0400-00004A040000}"/>
    <hyperlink ref="N276" r:id="rId1100" xr:uid="{00000000-0004-0000-0400-00004B040000}"/>
    <hyperlink ref="O276" r:id="rId1101" display="https://feed.businesswire.com/rss/home/?rss=G1QFDERJXkJeGVpVXQ==" xr:uid="{00000000-0004-0000-0400-00004C040000}"/>
    <hyperlink ref="P276" r:id="rId1102" display="https://feed.businesswire.com/rss/home/?rss=G1QFDERJXkJeGVpVXQ==" xr:uid="{00000000-0004-0000-0400-00004D040000}"/>
    <hyperlink ref="B277" r:id="rId1103" xr:uid="{00000000-0004-0000-0400-00004E040000}"/>
    <hyperlink ref="N277" r:id="rId1104" xr:uid="{00000000-0004-0000-0400-00004F040000}"/>
    <hyperlink ref="O277" r:id="rId1105" display="https://feed.businesswire.com/rss/home/?rss=G1QFDERJXkJeGVtRWQ==" xr:uid="{00000000-0004-0000-0400-000050040000}"/>
    <hyperlink ref="P277" r:id="rId1106" display="https://feed.businesswire.com/rss/home/?rss=G1QFDERJXkJeGVtRWQ==" xr:uid="{00000000-0004-0000-0400-000051040000}"/>
    <hyperlink ref="B278" r:id="rId1107" xr:uid="{00000000-0004-0000-0400-000052040000}"/>
    <hyperlink ref="N278" r:id="rId1108" xr:uid="{00000000-0004-0000-0400-000053040000}"/>
    <hyperlink ref="O278" r:id="rId1109" display="https://feed.businesswire.com/rss/home/?rss=G1QFDERJXkJeGVtRWA==" xr:uid="{00000000-0004-0000-0400-000054040000}"/>
    <hyperlink ref="P278" r:id="rId1110" display="https://feed.businesswire.com/rss/home/?rss=G1QFDERJXkJeGVtRWA==" xr:uid="{00000000-0004-0000-0400-000055040000}"/>
    <hyperlink ref="B279" r:id="rId1111" xr:uid="{00000000-0004-0000-0400-000056040000}"/>
    <hyperlink ref="N279" r:id="rId1112" xr:uid="{00000000-0004-0000-0400-000057040000}"/>
    <hyperlink ref="O279" r:id="rId1113" display="https://feed.businesswire.com/rss/home/?rss=G1QFDERJXkJeGVtRWg==" xr:uid="{00000000-0004-0000-0400-000058040000}"/>
    <hyperlink ref="P279" r:id="rId1114" display="https://feed.businesswire.com/rss/home/?rss=G1QFDERJXkJeGVtRWg==" xr:uid="{00000000-0004-0000-0400-000059040000}"/>
    <hyperlink ref="B280" r:id="rId1115" xr:uid="{00000000-0004-0000-0400-00005A040000}"/>
    <hyperlink ref="N280" r:id="rId1116" xr:uid="{00000000-0004-0000-0400-00005B040000}"/>
    <hyperlink ref="O280" r:id="rId1117" display="https://feed.businesswire.com/rss/home/?rss=G1QFDERJXkJeGVtRVA==" xr:uid="{00000000-0004-0000-0400-00005C040000}"/>
    <hyperlink ref="P280" r:id="rId1118" display="https://feed.businesswire.com/rss/home/?rss=G1QFDERJXkJeGVtRVA==" xr:uid="{00000000-0004-0000-0400-00005D040000}"/>
    <hyperlink ref="B281" r:id="rId1119" xr:uid="{00000000-0004-0000-0400-00005E040000}"/>
    <hyperlink ref="N281" r:id="rId1120" xr:uid="{00000000-0004-0000-0400-00005F040000}"/>
    <hyperlink ref="O281" r:id="rId1121" display="https://feed.businesswire.com/rss/home/?rss=G1QFDERJXkJeGVtRVQ==" xr:uid="{00000000-0004-0000-0400-000060040000}"/>
    <hyperlink ref="P281" r:id="rId1122" display="https://feed.businesswire.com/rss/home/?rss=G1QFDERJXkJeGVtRVQ==" xr:uid="{00000000-0004-0000-0400-000061040000}"/>
    <hyperlink ref="B282" r:id="rId1123" xr:uid="{00000000-0004-0000-0400-000062040000}"/>
    <hyperlink ref="N282" r:id="rId1124" xr:uid="{00000000-0004-0000-0400-000063040000}"/>
    <hyperlink ref="O282" r:id="rId1125" display="https://feed.businesswire.com/rss/home/?rss=G1QFDERJXkJeGVtQXA==" xr:uid="{00000000-0004-0000-0400-000064040000}"/>
    <hyperlink ref="P282" r:id="rId1126" display="https://feed.businesswire.com/rss/home/?rss=G1QFDERJXkJeGVtQXA==" xr:uid="{00000000-0004-0000-0400-000065040000}"/>
    <hyperlink ref="B283" r:id="rId1127" xr:uid="{00000000-0004-0000-0400-000066040000}"/>
    <hyperlink ref="N283" r:id="rId1128" xr:uid="{00000000-0004-0000-0400-000067040000}"/>
    <hyperlink ref="O283" r:id="rId1129" display="https://feed.businesswire.com/rss/home/?rss=G1QFDERJXkJeGVtQXQ==" xr:uid="{00000000-0004-0000-0400-000068040000}"/>
    <hyperlink ref="P283" r:id="rId1130" display="https://feed.businesswire.com/rss/home/?rss=G1QFDERJXkJeGVtQXQ==" xr:uid="{00000000-0004-0000-0400-000069040000}"/>
    <hyperlink ref="B284" r:id="rId1131" xr:uid="{00000000-0004-0000-0400-00006A040000}"/>
    <hyperlink ref="N284" r:id="rId1132" xr:uid="{00000000-0004-0000-0400-00006B040000}"/>
    <hyperlink ref="O284" r:id="rId1133" display="https://feed.businesswire.com/rss/home/?rss=G1QFDERJXkJeGVtQXw==" xr:uid="{00000000-0004-0000-0400-00006C040000}"/>
    <hyperlink ref="P284" r:id="rId1134" display="https://feed.businesswire.com/rss/home/?rss=G1QFDERJXkJeGVtQXw==" xr:uid="{00000000-0004-0000-0400-00006D040000}"/>
    <hyperlink ref="B285" r:id="rId1135" xr:uid="{00000000-0004-0000-0400-00006E040000}"/>
    <hyperlink ref="N285" r:id="rId1136" xr:uid="{00000000-0004-0000-0400-00006F040000}"/>
    <hyperlink ref="O285" r:id="rId1137" display="https://feed.businesswire.com/rss/home/?rss=G1QFDERJXkJeGVtQXg==" xr:uid="{00000000-0004-0000-0400-000070040000}"/>
    <hyperlink ref="P285" r:id="rId1138" display="https://feed.businesswire.com/rss/home/?rss=G1QFDERJXkJeGVtQXg==" xr:uid="{00000000-0004-0000-0400-000071040000}"/>
    <hyperlink ref="B286" r:id="rId1139" xr:uid="{00000000-0004-0000-0400-000072040000}"/>
    <hyperlink ref="N286" r:id="rId1140" xr:uid="{00000000-0004-0000-0400-000073040000}"/>
    <hyperlink ref="O286" r:id="rId1141" display="https://feed.businesswire.com/rss/home/?rss=G1QFDERJXkJeEFxXVA==" xr:uid="{00000000-0004-0000-0400-000074040000}"/>
    <hyperlink ref="P286" r:id="rId1142" display="https://feed.businesswire.com/rss/home/?rss=G1QFDERJXkJeEFxXVA==" xr:uid="{00000000-0004-0000-0400-000075040000}"/>
    <hyperlink ref="B287" r:id="rId1143" xr:uid="{00000000-0004-0000-0400-000076040000}"/>
    <hyperlink ref="N287" r:id="rId1144" xr:uid="{00000000-0004-0000-0400-000077040000}"/>
    <hyperlink ref="O287" r:id="rId1145" display="https://feed.businesswire.com/rss/home/?rss=G1QFDERJXkJeEFpQVQ==" xr:uid="{00000000-0004-0000-0400-000078040000}"/>
    <hyperlink ref="P287" r:id="rId1146" display="https://feed.businesswire.com/rss/home/?rss=G1QFDERJXkJeEFpQVQ==" xr:uid="{00000000-0004-0000-0400-000079040000}"/>
    <hyperlink ref="B288" r:id="rId1147" xr:uid="{00000000-0004-0000-0400-00007A040000}"/>
    <hyperlink ref="N288" r:id="rId1148" xr:uid="{00000000-0004-0000-0400-00007B040000}"/>
    <hyperlink ref="O288" r:id="rId1149" display="https://feed.businesswire.com/rss/home/?rss=G1QFDERJXkJeGVtQWA==" xr:uid="{00000000-0004-0000-0400-00007C040000}"/>
    <hyperlink ref="P288" r:id="rId1150" display="https://feed.businesswire.com/rss/home/?rss=G1QFDERJXkJeGVtQWA==" xr:uid="{00000000-0004-0000-0400-00007D040000}"/>
    <hyperlink ref="B289" r:id="rId1151" xr:uid="{00000000-0004-0000-0400-00007E040000}"/>
    <hyperlink ref="N289" r:id="rId1152" xr:uid="{00000000-0004-0000-0400-00007F040000}"/>
    <hyperlink ref="O289" r:id="rId1153" display="https://feed.businesswire.com/rss/home/?rss=G1QFDERJXkJeGVtQWg==" xr:uid="{00000000-0004-0000-0400-000080040000}"/>
    <hyperlink ref="P289" r:id="rId1154" display="https://feed.businesswire.com/rss/home/?rss=G1QFDERJXkJeGVtQWg==" xr:uid="{00000000-0004-0000-0400-000081040000}"/>
    <hyperlink ref="B290" r:id="rId1155" xr:uid="{00000000-0004-0000-0400-000082040000}"/>
    <hyperlink ref="N290" r:id="rId1156" xr:uid="{00000000-0004-0000-0400-000083040000}"/>
    <hyperlink ref="O290" r:id="rId1157" display="https://feed.businesswire.com/rss/home/?rss=G1QFDERJXkJeGVtQWw==" xr:uid="{00000000-0004-0000-0400-000084040000}"/>
    <hyperlink ref="P290" r:id="rId1158" display="https://feed.businesswire.com/rss/home/?rss=G1QFDERJXkJeGVtQWw==" xr:uid="{00000000-0004-0000-0400-000085040000}"/>
    <hyperlink ref="B291" r:id="rId1159" xr:uid="{00000000-0004-0000-0400-000086040000}"/>
    <hyperlink ref="N291" r:id="rId1160" xr:uid="{00000000-0004-0000-0400-000087040000}"/>
    <hyperlink ref="O291" r:id="rId1161" display="https://feed.businesswire.com/rss/home/?rss=G1QFDERJXkJeGVtQVQ==" xr:uid="{00000000-0004-0000-0400-000088040000}"/>
    <hyperlink ref="P291" r:id="rId1162" display="https://feed.businesswire.com/rss/home/?rss=G1QFDERJXkJeGVtQVQ==" xr:uid="{00000000-0004-0000-0400-000089040000}"/>
    <hyperlink ref="B292" r:id="rId1163" xr:uid="{00000000-0004-0000-0400-00008A040000}"/>
    <hyperlink ref="N292" r:id="rId1164" xr:uid="{00000000-0004-0000-0400-00008B040000}"/>
    <hyperlink ref="O292" r:id="rId1165" display="https://feed.businesswire.com/rss/home/?rss=G1QFDERJXkJeGVtTXA==" xr:uid="{00000000-0004-0000-0400-00008C040000}"/>
    <hyperlink ref="P292" r:id="rId1166" display="https://feed.businesswire.com/rss/home/?rss=G1QFDERJXkJeGVtTXA==" xr:uid="{00000000-0004-0000-0400-00008D040000}"/>
    <hyperlink ref="B293" r:id="rId1167" xr:uid="{00000000-0004-0000-0400-00008E040000}"/>
    <hyperlink ref="N293" r:id="rId1168" xr:uid="{00000000-0004-0000-0400-00008F040000}"/>
    <hyperlink ref="O293" r:id="rId1169" display="https://feed.businesswire.com/rss/home/?rss=G1QFDERJXkJeGVtTXQ==" xr:uid="{00000000-0004-0000-0400-000090040000}"/>
    <hyperlink ref="P293" r:id="rId1170" display="https://feed.businesswire.com/rss/home/?rss=G1QFDERJXkJeGVtTXQ==" xr:uid="{00000000-0004-0000-0400-000091040000}"/>
    <hyperlink ref="B294" r:id="rId1171" xr:uid="{00000000-0004-0000-0400-000092040000}"/>
    <hyperlink ref="N294" r:id="rId1172" xr:uid="{00000000-0004-0000-0400-000093040000}"/>
    <hyperlink ref="O294" r:id="rId1173" display="https://feed.businesswire.com/rss/home/?rss=G1QFDERJXkJeEVlZWQ==" xr:uid="{00000000-0004-0000-0400-000094040000}"/>
    <hyperlink ref="P294" r:id="rId1174" display="https://feed.businesswire.com/rss/home/?rss=G1QFDERJXkJeEVlZWQ==" xr:uid="{00000000-0004-0000-0400-000095040000}"/>
    <hyperlink ref="B295" r:id="rId1175" xr:uid="{00000000-0004-0000-0400-000096040000}"/>
    <hyperlink ref="N295" r:id="rId1176" xr:uid="{00000000-0004-0000-0400-000097040000}"/>
    <hyperlink ref="O295" r:id="rId1177" display="https://feed.businesswire.com/rss/home/?rss=G1QFDERJXkJeGVtTXg==" xr:uid="{00000000-0004-0000-0400-000098040000}"/>
    <hyperlink ref="P295" r:id="rId1178" display="https://feed.businesswire.com/rss/home/?rss=G1QFDERJXkJeGVtTXg==" xr:uid="{00000000-0004-0000-0400-000099040000}"/>
    <hyperlink ref="B296" r:id="rId1179" xr:uid="{00000000-0004-0000-0400-00009A040000}"/>
    <hyperlink ref="N296" r:id="rId1180" xr:uid="{00000000-0004-0000-0400-00009B040000}"/>
    <hyperlink ref="O296" r:id="rId1181" display="https://feed.businesswire.com/rss/home/?rss=G1QFDERJXkJeGVtTWA==" xr:uid="{00000000-0004-0000-0400-00009C040000}"/>
    <hyperlink ref="P296" r:id="rId1182" display="https://feed.businesswire.com/rss/home/?rss=G1QFDERJXkJeGVtTWA==" xr:uid="{00000000-0004-0000-0400-00009D040000}"/>
    <hyperlink ref="B297" r:id="rId1183" xr:uid="{00000000-0004-0000-0400-00009E040000}"/>
    <hyperlink ref="N297" r:id="rId1184" xr:uid="{00000000-0004-0000-0400-00009F040000}"/>
    <hyperlink ref="O297" r:id="rId1185" display="https://feed.businesswire.com/rss/home/?rss=G1QFDERJXkJeGVtTWQ==" xr:uid="{00000000-0004-0000-0400-0000A0040000}"/>
    <hyperlink ref="P297" r:id="rId1186" display="https://feed.businesswire.com/rss/home/?rss=G1QFDERJXkJeGVtTWQ==" xr:uid="{00000000-0004-0000-0400-0000A1040000}"/>
    <hyperlink ref="B298" r:id="rId1187" xr:uid="{00000000-0004-0000-0400-0000A2040000}"/>
    <hyperlink ref="N298" r:id="rId1188" xr:uid="{00000000-0004-0000-0400-0000A3040000}"/>
    <hyperlink ref="O298" r:id="rId1189" display="https://feed.businesswire.com/rss/home/?rss=G1QFDERJXkJeGVtTWw==" xr:uid="{00000000-0004-0000-0400-0000A4040000}"/>
    <hyperlink ref="P298" r:id="rId1190" display="https://feed.businesswire.com/rss/home/?rss=G1QFDERJXkJeGVtTWw==" xr:uid="{00000000-0004-0000-0400-0000A5040000}"/>
    <hyperlink ref="B299" r:id="rId1191" xr:uid="{00000000-0004-0000-0400-0000A6040000}"/>
    <hyperlink ref="N299" r:id="rId1192" xr:uid="{00000000-0004-0000-0400-0000A7040000}"/>
    <hyperlink ref="O299" r:id="rId1193" display="https://feed.businesswire.com/rss/home/?rss=G1QFDERJXkJeGVtTVQ==" xr:uid="{00000000-0004-0000-0400-0000A8040000}"/>
    <hyperlink ref="P299" r:id="rId1194" display="https://feed.businesswire.com/rss/home/?rss=G1QFDERJXkJeGVtTVQ==" xr:uid="{00000000-0004-0000-0400-0000A9040000}"/>
    <hyperlink ref="B300" r:id="rId1195" xr:uid="{00000000-0004-0000-0400-0000AA040000}"/>
    <hyperlink ref="N300" r:id="rId1196" xr:uid="{00000000-0004-0000-0400-0000AB040000}"/>
    <hyperlink ref="O300" r:id="rId1197" display="https://feed.businesswire.com/rss/home/?rss=G1QFDERJXkJdEVhZXw==" xr:uid="{00000000-0004-0000-0400-0000AC040000}"/>
    <hyperlink ref="P300" r:id="rId1198" display="https://feed.businesswire.com/rss/home/?rss=G1QFDERJXkJdEVhZXw==" xr:uid="{00000000-0004-0000-0400-0000AD040000}"/>
    <hyperlink ref="B301" r:id="rId1199" xr:uid="{00000000-0004-0000-0400-0000AE040000}"/>
    <hyperlink ref="N301" r:id="rId1200" xr:uid="{00000000-0004-0000-0400-0000AF040000}"/>
    <hyperlink ref="O301" r:id="rId1201" display="https://feed.businesswire.com/rss/home/?rss=G1QFDERJXkJeEFxQWQ==" xr:uid="{00000000-0004-0000-0400-0000B0040000}"/>
    <hyperlink ref="P301" r:id="rId1202" display="https://feed.businesswire.com/rss/home/?rss=G1QFDERJXkJeEFxQWQ==" xr:uid="{00000000-0004-0000-0400-0000B1040000}"/>
    <hyperlink ref="B302" r:id="rId1203" xr:uid="{00000000-0004-0000-0400-0000B2040000}"/>
    <hyperlink ref="N302" r:id="rId1204" xr:uid="{00000000-0004-0000-0400-0000B3040000}"/>
    <hyperlink ref="O302" r:id="rId1205" display="http://feed.businesswire.com/rss/home/?rss=G1QFDERJXkJeEFpRWw==" xr:uid="{00000000-0004-0000-0400-0000B4040000}"/>
    <hyperlink ref="P302" r:id="rId1206" display="http://feed.businesswire.com/rss/home/?rss=G1QFDERJXkJeEFpRWw==" xr:uid="{00000000-0004-0000-0400-0000B5040000}"/>
    <hyperlink ref="B303" r:id="rId1207" xr:uid="{00000000-0004-0000-0400-0000B6040000}"/>
    <hyperlink ref="N303" r:id="rId1208" xr:uid="{00000000-0004-0000-0400-0000B7040000}"/>
    <hyperlink ref="O303" r:id="rId1209" display="http://feed.businesswire.com/rss/home/?rss=G1QFDERJXkJeGVtVVQ==" xr:uid="{00000000-0004-0000-0400-0000B8040000}"/>
    <hyperlink ref="P303" r:id="rId1210" display="http://feed.businesswire.com/rss/home/?rss=G1QFDERJXkJeGVtVVQ==" xr:uid="{00000000-0004-0000-0400-0000B9040000}"/>
    <hyperlink ref="B304" r:id="rId1211" xr:uid="{00000000-0004-0000-0400-0000BA040000}"/>
    <hyperlink ref="N304" r:id="rId1212" xr:uid="{00000000-0004-0000-0400-0000BB040000}"/>
    <hyperlink ref="O304" r:id="rId1213" display="http://feed.businesswire.com/rss/home/?rss=G1QFDERJXkJeEFtRXQ==" xr:uid="{00000000-0004-0000-0400-0000BC040000}"/>
    <hyperlink ref="P304" r:id="rId1214" display="http://feed.businesswire.com/rss/home/?rss=G1QFDERJXkJeEFtRXQ==" xr:uid="{00000000-0004-0000-0400-0000BD040000}"/>
    <hyperlink ref="B305" r:id="rId1215" xr:uid="{00000000-0004-0000-0400-0000BE040000}"/>
    <hyperlink ref="N305" r:id="rId1216" xr:uid="{00000000-0004-0000-0400-0000BF040000}"/>
    <hyperlink ref="O305" r:id="rId1217" display="http://feed.businesswire.com/rss/home/?rss=G1QFDERJXkJeGVtYXw==" xr:uid="{00000000-0004-0000-0400-0000C0040000}"/>
    <hyperlink ref="P305" r:id="rId1218" display="http://feed.businesswire.com/rss/home/?rss=G1QFDERJXkJeGVtYXw==" xr:uid="{00000000-0004-0000-0400-0000C1040000}"/>
    <hyperlink ref="B306" r:id="rId1219" xr:uid="{00000000-0004-0000-0400-0000C2040000}"/>
    <hyperlink ref="N306" r:id="rId1220" xr:uid="{00000000-0004-0000-0400-0000C3040000}"/>
    <hyperlink ref="O306" r:id="rId1221" display="http://feed.businesswire.com/rss/home/?rss=G1QFDERJXkJeEF5XWw==" xr:uid="{00000000-0004-0000-0400-0000C4040000}"/>
    <hyperlink ref="P306" r:id="rId1222" display="http://feed.businesswire.com/rss/home/?rss=G1QFDERJXkJeEF5XWw==" xr:uid="{00000000-0004-0000-0400-0000C5040000}"/>
    <hyperlink ref="B307" r:id="rId1223" xr:uid="{00000000-0004-0000-0400-0000C6040000}"/>
    <hyperlink ref="N307" r:id="rId1224" xr:uid="{00000000-0004-0000-0400-0000C7040000}"/>
    <hyperlink ref="O307" r:id="rId1225" display="http://feed.businesswire.com/rss/home/?rss=G1QFDERJXkJeGVtYXg==" xr:uid="{00000000-0004-0000-0400-0000C8040000}"/>
    <hyperlink ref="P307" r:id="rId1226" display="http://feed.businesswire.com/rss/home/?rss=G1QFDERJXkJeGVtYXg==" xr:uid="{00000000-0004-0000-0400-0000C9040000}"/>
    <hyperlink ref="B308" r:id="rId1227" xr:uid="{00000000-0004-0000-0400-0000CA040000}"/>
    <hyperlink ref="N308" r:id="rId1228" xr:uid="{00000000-0004-0000-0400-0000CB040000}"/>
    <hyperlink ref="O308" r:id="rId1229" display="http://feed.businesswire.com/rss/home/?rss=G1QFDERJXkJeGV1SXw==" xr:uid="{00000000-0004-0000-0400-0000CC040000}"/>
    <hyperlink ref="P308" r:id="rId1230" display="http://feed.businesswire.com/rss/home/?rss=G1QFDERJXkJeGV1SXw==" xr:uid="{00000000-0004-0000-0400-0000CD040000}"/>
    <hyperlink ref="B309" r:id="rId1231" xr:uid="{00000000-0004-0000-0400-0000CE040000}"/>
    <hyperlink ref="N309" r:id="rId1232" xr:uid="{00000000-0004-0000-0400-0000CF040000}"/>
    <hyperlink ref="O309" r:id="rId1233" display="http://feed.businesswire.com/rss/home/?rss=G1QFDERJXkJeGVtYWQ==" xr:uid="{00000000-0004-0000-0400-0000D0040000}"/>
    <hyperlink ref="P309" r:id="rId1234" display="http://feed.businesswire.com/rss/home/?rss=G1QFDERJXkJeGVtYWQ==" xr:uid="{00000000-0004-0000-0400-0000D1040000}"/>
    <hyperlink ref="B310" r:id="rId1235" xr:uid="{00000000-0004-0000-0400-0000D2040000}"/>
    <hyperlink ref="N310" r:id="rId1236" xr:uid="{00000000-0004-0000-0400-0000D3040000}"/>
    <hyperlink ref="O310" r:id="rId1237" display="http://feed.businesswire.com/rss/home/?rss=G1QFDERJXkJeGVtYWA==" xr:uid="{00000000-0004-0000-0400-0000D4040000}"/>
    <hyperlink ref="P310" r:id="rId1238" display="http://feed.businesswire.com/rss/home/?rss=G1QFDERJXkJeGVtYWA==" xr:uid="{00000000-0004-0000-0400-0000D5040000}"/>
    <hyperlink ref="B311" r:id="rId1239" xr:uid="{00000000-0004-0000-0400-0000D6040000}"/>
    <hyperlink ref="N311" r:id="rId1240" xr:uid="{00000000-0004-0000-0400-0000D7040000}"/>
    <hyperlink ref="O311" r:id="rId1241" display="http://feed.businesswire.com/rss/home/?rss=G1QFDERJXkJeGVtYWw==" xr:uid="{00000000-0004-0000-0400-0000D8040000}"/>
    <hyperlink ref="P311" r:id="rId1242" display="http://feed.businesswire.com/rss/home/?rss=G1QFDERJXkJeGVtYWw==" xr:uid="{00000000-0004-0000-0400-0000D9040000}"/>
    <hyperlink ref="B312" r:id="rId1243" xr:uid="{00000000-0004-0000-0400-0000DA040000}"/>
    <hyperlink ref="N312" r:id="rId1244" xr:uid="{00000000-0004-0000-0400-0000DB040000}"/>
    <hyperlink ref="O312" r:id="rId1245" display="http://feed.businesswire.com/rss/home/?rss=G1QFDERJXkJeEF5XWA==" xr:uid="{00000000-0004-0000-0400-0000DC040000}"/>
    <hyperlink ref="P312" r:id="rId1246" display="http://feed.businesswire.com/rss/home/?rss=G1QFDERJXkJeEF5XWA==" xr:uid="{00000000-0004-0000-0400-0000DD040000}"/>
    <hyperlink ref="B313" r:id="rId1247" xr:uid="{00000000-0004-0000-0400-0000DE040000}"/>
    <hyperlink ref="N313" r:id="rId1248" xr:uid="{00000000-0004-0000-0400-0000DF040000}"/>
    <hyperlink ref="O313" r:id="rId1249" display="http://feed.businesswire.com/rss/home/?rss=G1QFDERJXkJeFFlUXw==" xr:uid="{00000000-0004-0000-0400-0000E0040000}"/>
    <hyperlink ref="P313" r:id="rId1250" display="http://feed.businesswire.com/rss/home/?rss=G1QFDERJXkJeFFlUXw==" xr:uid="{00000000-0004-0000-0400-0000E1040000}"/>
    <hyperlink ref="B314" r:id="rId1251" xr:uid="{00000000-0004-0000-0400-0000E2040000}"/>
    <hyperlink ref="N314" r:id="rId1252" xr:uid="{00000000-0004-0000-0400-0000E3040000}"/>
    <hyperlink ref="O314" r:id="rId1253" display="http://feed.businesswire.com/rss/home/?rss=G1QFDERJXkJeGVtWXQ==" xr:uid="{00000000-0004-0000-0400-0000E4040000}"/>
    <hyperlink ref="P314" r:id="rId1254" display="http://feed.businesswire.com/rss/home/?rss=G1QFDERJXkJeGVtWXQ==" xr:uid="{00000000-0004-0000-0400-0000E5040000}"/>
    <hyperlink ref="B315" r:id="rId1255" xr:uid="{00000000-0004-0000-0400-0000E6040000}"/>
    <hyperlink ref="N315" r:id="rId1256" xr:uid="{00000000-0004-0000-0400-0000E7040000}"/>
    <hyperlink ref="O315" r:id="rId1257" display="http://feed.businesswire.com/rss/home/?rss=G1QFDERJXkJeEF9ZVA==" xr:uid="{00000000-0004-0000-0400-0000E8040000}"/>
    <hyperlink ref="P315" r:id="rId1258" display="http://feed.businesswire.com/rss/home/?rss=G1QFDERJXkJeEF9ZVA==" xr:uid="{00000000-0004-0000-0400-0000E9040000}"/>
    <hyperlink ref="B316" r:id="rId1259" xr:uid="{00000000-0004-0000-0400-0000EA040000}"/>
    <hyperlink ref="N316" r:id="rId1260" xr:uid="{00000000-0004-0000-0400-0000EB040000}"/>
    <hyperlink ref="O316" r:id="rId1261" display="http://feed.businesswire.com/rss/home/?rss=G1QFDERJXkJeEF9YXA==" xr:uid="{00000000-0004-0000-0400-0000EC040000}"/>
    <hyperlink ref="P316" r:id="rId1262" display="http://feed.businesswire.com/rss/home/?rss=G1QFDERJXkJeEF9YXA==" xr:uid="{00000000-0004-0000-0400-0000ED040000}"/>
    <hyperlink ref="B317" r:id="rId1263" xr:uid="{00000000-0004-0000-0400-0000EE040000}"/>
    <hyperlink ref="N317" r:id="rId1264" xr:uid="{00000000-0004-0000-0400-0000EF040000}"/>
    <hyperlink ref="O317" r:id="rId1265" display="http://feed.businesswire.com/rss/home/?rss=G1QFDERJXkJeGVtWWQ==" xr:uid="{00000000-0004-0000-0400-0000F0040000}"/>
    <hyperlink ref="P317" r:id="rId1266" display="http://feed.businesswire.com/rss/home/?rss=G1QFDERJXkJeGVtWWQ==" xr:uid="{00000000-0004-0000-0400-0000F1040000}"/>
    <hyperlink ref="B318" r:id="rId1267" xr:uid="{00000000-0004-0000-0400-0000F2040000}"/>
    <hyperlink ref="N318" r:id="rId1268" xr:uid="{00000000-0004-0000-0400-0000F3040000}"/>
    <hyperlink ref="O318" r:id="rId1269" display="http://feed.businesswire.com/rss/home/?rss=G1QFDERJXkJeEFtRXA==" xr:uid="{00000000-0004-0000-0400-0000F4040000}"/>
    <hyperlink ref="P318" r:id="rId1270" display="http://feed.businesswire.com/rss/home/?rss=G1QFDERJXkJeEFtRXA==" xr:uid="{00000000-0004-0000-0400-0000F5040000}"/>
    <hyperlink ref="B319" r:id="rId1271" xr:uid="{00000000-0004-0000-0400-0000F6040000}"/>
    <hyperlink ref="N319" r:id="rId1272" xr:uid="{00000000-0004-0000-0400-0000F7040000}"/>
    <hyperlink ref="O319" r:id="rId1273" display="http://feed.businesswire.com/rss/home/?rss=G1QFDERJXkJeGVtWWA==" xr:uid="{00000000-0004-0000-0400-0000F8040000}"/>
    <hyperlink ref="P319" r:id="rId1274" display="http://feed.businesswire.com/rss/home/?rss=G1QFDERJXkJeGVtWWA==" xr:uid="{00000000-0004-0000-0400-0000F9040000}"/>
    <hyperlink ref="B320" r:id="rId1275" xr:uid="{00000000-0004-0000-0400-0000FA040000}"/>
    <hyperlink ref="N320" r:id="rId1276" xr:uid="{00000000-0004-0000-0400-0000FB040000}"/>
    <hyperlink ref="O320" r:id="rId1277" display="http://feed.businesswire.com/rss/home/?rss=G1QFDERJXkJeEFtRXw==" xr:uid="{00000000-0004-0000-0400-0000FC040000}"/>
    <hyperlink ref="P320" r:id="rId1278" display="http://feed.businesswire.com/rss/home/?rss=G1QFDERJXkJeEFtRXw==" xr:uid="{00000000-0004-0000-0400-0000FD040000}"/>
    <hyperlink ref="B321" r:id="rId1279" xr:uid="{00000000-0004-0000-0400-0000FE040000}"/>
    <hyperlink ref="N321" r:id="rId1280" xr:uid="{00000000-0004-0000-0400-0000FF040000}"/>
    <hyperlink ref="O321" r:id="rId1281" display="http://feed.businesswire.com/rss/home/?rss=G1QFDERJXkJeGVtWWw==" xr:uid="{00000000-0004-0000-0400-000000050000}"/>
    <hyperlink ref="P321" r:id="rId1282" display="http://feed.businesswire.com/rss/home/?rss=G1QFDERJXkJeGVtWWw==" xr:uid="{00000000-0004-0000-0400-000001050000}"/>
    <hyperlink ref="B322" r:id="rId1283" xr:uid="{00000000-0004-0000-0400-000002050000}"/>
    <hyperlink ref="N322" r:id="rId1284" xr:uid="{00000000-0004-0000-0400-000003050000}"/>
    <hyperlink ref="O322" r:id="rId1285" display="http://feed.businesswire.com/rss/home/?rss=G1QFDERJXkJeEF9YXQ==" xr:uid="{00000000-0004-0000-0400-000004050000}"/>
    <hyperlink ref="P322" r:id="rId1286" display="http://feed.businesswire.com/rss/home/?rss=G1QFDERJXkJeEF9YXQ==" xr:uid="{00000000-0004-0000-0400-000005050000}"/>
    <hyperlink ref="B323" r:id="rId1287" xr:uid="{00000000-0004-0000-0400-000006050000}"/>
    <hyperlink ref="N323" r:id="rId1288" xr:uid="{00000000-0004-0000-0400-000007050000}"/>
    <hyperlink ref="O323" r:id="rId1289" display="http://feed.businesswire.com/rss/home/?rss=G1QFDERJXkJeEFtRXg==" xr:uid="{00000000-0004-0000-0400-000008050000}"/>
    <hyperlink ref="P323" r:id="rId1290" display="http://feed.businesswire.com/rss/home/?rss=G1QFDERJXkJeEFtRXg==" xr:uid="{00000000-0004-0000-0400-000009050000}"/>
    <hyperlink ref="B324" r:id="rId1291" xr:uid="{00000000-0004-0000-0400-00000A050000}"/>
    <hyperlink ref="N324" r:id="rId1292" xr:uid="{00000000-0004-0000-0400-00000B050000}"/>
    <hyperlink ref="O324" r:id="rId1293" display="http://feed.businesswire.com/bwapps/syndication/rss/latinowire/?rss=G1QFDERJXkJfEVxWXw==" xr:uid="{00000000-0004-0000-0400-00000C050000}"/>
    <hyperlink ref="P324" r:id="rId1294" display="http://feed.businesswire.com/bwapps/syndication/rss/latinowire/?rss=G1QFDERJXkJfEVxWXw==" xr:uid="{00000000-0004-0000-0400-00000D050000}"/>
    <hyperlink ref="B325" r:id="rId1295" xr:uid="{00000000-0004-0000-0400-00000E050000}"/>
    <hyperlink ref="N325" r:id="rId1296" xr:uid="{00000000-0004-0000-0400-00000F050000}"/>
    <hyperlink ref="O325" r:id="rId1297" display="http://feed.businesswire.com/rss/home/?rss=G1QFDERJXkJeEFtRWQ==" xr:uid="{00000000-0004-0000-0400-000010050000}"/>
    <hyperlink ref="P325" r:id="rId1298" display="http://feed.businesswire.com/rss/home/?rss=G1QFDERJXkJeEFtRWQ==" xr:uid="{00000000-0004-0000-0400-000011050000}"/>
    <hyperlink ref="B326" r:id="rId1299" xr:uid="{00000000-0004-0000-0400-000012050000}"/>
    <hyperlink ref="N326" r:id="rId1300" xr:uid="{00000000-0004-0000-0400-000013050000}"/>
    <hyperlink ref="O326" r:id="rId1301" display="http://feed.businesswire.com/rss/home/?rss=G1QFDERJXkJeEFtRWA==" xr:uid="{00000000-0004-0000-0400-000014050000}"/>
    <hyperlink ref="P326" r:id="rId1302" display="http://feed.businesswire.com/rss/home/?rss=G1QFDERJXkJeEFtRWA==" xr:uid="{00000000-0004-0000-0400-000015050000}"/>
    <hyperlink ref="B327" r:id="rId1303" xr:uid="{00000000-0004-0000-0400-000016050000}"/>
    <hyperlink ref="N327" r:id="rId1304" xr:uid="{00000000-0004-0000-0400-000017050000}"/>
    <hyperlink ref="O327" r:id="rId1305" display="http://feed.businesswire.com/rss/home/?rss=G1QFDERJXkJeGVtXWA==" xr:uid="{00000000-0004-0000-0400-000018050000}"/>
    <hyperlink ref="P327" r:id="rId1306" display="http://feed.businesswire.com/rss/home/?rss=G1QFDERJXkJeGVtXWA==" xr:uid="{00000000-0004-0000-0400-000019050000}"/>
    <hyperlink ref="B328" r:id="rId1307" xr:uid="{00000000-0004-0000-0400-00001A050000}"/>
    <hyperlink ref="N328" r:id="rId1308" xr:uid="{00000000-0004-0000-0400-00001B050000}"/>
    <hyperlink ref="O328" r:id="rId1309" display="http://feed.businesswire.com/rss/home/?rss=G1QFDERJXkJeEFxRXA==" xr:uid="{00000000-0004-0000-0400-00001C050000}"/>
    <hyperlink ref="P328" r:id="rId1310" display="http://feed.businesswire.com/rss/home/?rss=G1QFDERJXkJeEFxRXA==" xr:uid="{00000000-0004-0000-0400-00001D050000}"/>
    <hyperlink ref="B329" r:id="rId1311" xr:uid="{00000000-0004-0000-0400-00001E050000}"/>
    <hyperlink ref="N329" r:id="rId1312" xr:uid="{00000000-0004-0000-0400-00001F050000}"/>
    <hyperlink ref="O329" r:id="rId1313" display="http://feed.businesswire.com/rss/home/?rss=G1QFDERJXkJeGVtXWg==" xr:uid="{00000000-0004-0000-0400-000020050000}"/>
    <hyperlink ref="P329" r:id="rId1314" display="http://feed.businesswire.com/rss/home/?rss=G1QFDERJXkJeGVtXWg==" xr:uid="{00000000-0004-0000-0400-000021050000}"/>
    <hyperlink ref="B330" r:id="rId1315" xr:uid="{00000000-0004-0000-0400-000022050000}"/>
    <hyperlink ref="N330" r:id="rId1316" xr:uid="{00000000-0004-0000-0400-000023050000}"/>
    <hyperlink ref="O330" r:id="rId1317" display="http://feed.businesswire.com/rss/home/?rss=G1QFDERJXkJeEFtRWw==" xr:uid="{00000000-0004-0000-0400-000024050000}"/>
    <hyperlink ref="P330" r:id="rId1318" display="http://feed.businesswire.com/rss/home/?rss=G1QFDERJXkJeEFtRWw==" xr:uid="{00000000-0004-0000-0400-000025050000}"/>
    <hyperlink ref="B331" r:id="rId1319" xr:uid="{00000000-0004-0000-0400-000026050000}"/>
    <hyperlink ref="N331" r:id="rId1320" xr:uid="{00000000-0004-0000-0400-000027050000}"/>
    <hyperlink ref="O331" r:id="rId1321" display="http://feed.businesswire.com/rss/home/?rss=G1QFDERJXkJeGVtXVA==" xr:uid="{00000000-0004-0000-0400-000028050000}"/>
    <hyperlink ref="P331" r:id="rId1322" display="http://feed.businesswire.com/rss/home/?rss=G1QFDERJXkJeGVtXVA==" xr:uid="{00000000-0004-0000-0400-000029050000}"/>
    <hyperlink ref="B332" r:id="rId1323" xr:uid="{00000000-0004-0000-0400-00002A050000}"/>
    <hyperlink ref="N332" r:id="rId1324" xr:uid="{00000000-0004-0000-0400-00002B050000}"/>
    <hyperlink ref="O332" r:id="rId1325" display="http://feed.businesswire.com/rss/home/?rss=G1QFDERJXkJeGVtWXA==" xr:uid="{00000000-0004-0000-0400-00002C050000}"/>
    <hyperlink ref="P332" r:id="rId1326" display="http://feed.businesswire.com/rss/home/?rss=G1QFDERJXkJeGVtWXA==" xr:uid="{00000000-0004-0000-0400-00002D050000}"/>
    <hyperlink ref="B333" r:id="rId1327" xr:uid="{00000000-0004-0000-0400-00002E050000}"/>
    <hyperlink ref="N333" r:id="rId1328" xr:uid="{00000000-0004-0000-0400-00002F050000}"/>
    <hyperlink ref="O333" r:id="rId1329" display="http://feed.businesswire.com/rss/home/?rss=G1QFDERJXkJeGVtWXw==" xr:uid="{00000000-0004-0000-0400-000030050000}"/>
    <hyperlink ref="P333" r:id="rId1330" display="http://feed.businesswire.com/rss/home/?rss=G1QFDERJXkJeGVtWXw==" xr:uid="{00000000-0004-0000-0400-000031050000}"/>
    <hyperlink ref="B334" r:id="rId1331" xr:uid="{00000000-0004-0000-0400-000032050000}"/>
    <hyperlink ref="N334" r:id="rId1332" xr:uid="{00000000-0004-0000-0400-000033050000}"/>
    <hyperlink ref="O334" r:id="rId1333" display="http://feed.businesswire.com/rss/home/?rss=G1QFDERJXkJeGVtWXg==" xr:uid="{00000000-0004-0000-0400-000034050000}"/>
    <hyperlink ref="P334" r:id="rId1334" display="http://feed.businesswire.com/rss/home/?rss=G1QFDERJXkJeGVtWXg==" xr:uid="{00000000-0004-0000-0400-000035050000}"/>
    <hyperlink ref="B335" r:id="rId1335" xr:uid="{00000000-0004-0000-0400-000036050000}"/>
    <hyperlink ref="N335" r:id="rId1336" xr:uid="{00000000-0004-0000-0400-000037050000}"/>
    <hyperlink ref="O335" r:id="rId1337" display="http://feed.businesswire.com/rss/home/?rss=G1QFDERJXkJeEFtRVQ==" xr:uid="{00000000-0004-0000-0400-000038050000}"/>
    <hyperlink ref="P335" r:id="rId1338" display="http://feed.businesswire.com/rss/home/?rss=G1QFDERJXkJeEFtRVQ==" xr:uid="{00000000-0004-0000-0400-000039050000}"/>
    <hyperlink ref="B336" r:id="rId1339" xr:uid="{00000000-0004-0000-0400-00003A050000}"/>
    <hyperlink ref="N336" r:id="rId1340" xr:uid="{00000000-0004-0000-0400-00003B050000}"/>
    <hyperlink ref="O336" r:id="rId1341" display="http://feed.businesswire.com/rss/home/?rss=G1QFDERJXkJeEFxXVA==" xr:uid="{00000000-0004-0000-0400-00003C050000}"/>
    <hyperlink ref="P336" r:id="rId1342" display="http://feed.businesswire.com/rss/home/?rss=G1QFDERJXkJeEFxXVA==" xr:uid="{00000000-0004-0000-0400-00003D050000}"/>
    <hyperlink ref="B337" r:id="rId1343" xr:uid="{00000000-0004-0000-0400-00003E050000}"/>
    <hyperlink ref="N337" r:id="rId1344" xr:uid="{00000000-0004-0000-0400-00003F050000}"/>
    <hyperlink ref="O337" r:id="rId1345" display="http://feed.businesswire.com/rss/home/?rss=G1QFDERJXkJeEFxQWQ==" xr:uid="{00000000-0004-0000-0400-000040050000}"/>
    <hyperlink ref="P337" r:id="rId1346" display="http://feed.businesswire.com/rss/home/?rss=G1QFDERJXkJeEFxQWQ==" xr:uid="{00000000-0004-0000-0400-000041050000}"/>
    <hyperlink ref="B338" r:id="rId1347" xr:uid="{00000000-0004-0000-0400-000042050000}"/>
    <hyperlink ref="N338" r:id="rId1348" xr:uid="{00000000-0004-0000-0400-000043050000}"/>
    <hyperlink ref="O338" r:id="rId1349" display="http://www.joc.com/rssfeed/8978" xr:uid="{00000000-0004-0000-0400-000044050000}"/>
    <hyperlink ref="P338" r:id="rId1350" display="http://www.joc.com/rssfeed/8978" xr:uid="{00000000-0004-0000-0400-000045050000}"/>
    <hyperlink ref="B339" r:id="rId1351" xr:uid="{00000000-0004-0000-0400-000046050000}"/>
    <hyperlink ref="N339" r:id="rId1352" xr:uid="{00000000-0004-0000-0400-000047050000}"/>
    <hyperlink ref="O339" r:id="rId1353" display="http://www.joc.com/rssfeed/8922" xr:uid="{00000000-0004-0000-0400-000048050000}"/>
    <hyperlink ref="P339" r:id="rId1354" display="http://www.joc.com/rssfeed/8922" xr:uid="{00000000-0004-0000-0400-000049050000}"/>
    <hyperlink ref="B340" r:id="rId1355" xr:uid="{00000000-0004-0000-0400-00004A050000}"/>
    <hyperlink ref="N340" r:id="rId1356" xr:uid="{00000000-0004-0000-0400-00004B050000}"/>
    <hyperlink ref="O340" r:id="rId1357" display="http://www.joc.com/rssfeed/8904" xr:uid="{00000000-0004-0000-0400-00004C050000}"/>
    <hyperlink ref="P340" r:id="rId1358" display="http://www.joc.com/rssfeed/8904" xr:uid="{00000000-0004-0000-0400-00004D050000}"/>
    <hyperlink ref="B341" r:id="rId1359" xr:uid="{00000000-0004-0000-0400-00004E050000}"/>
    <hyperlink ref="N341" r:id="rId1360" xr:uid="{00000000-0004-0000-0400-00004F050000}"/>
    <hyperlink ref="O341" r:id="rId1361" display="http://www.joc.com/rssfeed/8930" xr:uid="{00000000-0004-0000-0400-000050050000}"/>
    <hyperlink ref="P341" r:id="rId1362" display="http://www.joc.com/rssfeed/8930" xr:uid="{00000000-0004-0000-0400-000051050000}"/>
    <hyperlink ref="B342" r:id="rId1363" xr:uid="{00000000-0004-0000-0400-000052050000}"/>
    <hyperlink ref="N342" r:id="rId1364" xr:uid="{00000000-0004-0000-0400-000053050000}"/>
    <hyperlink ref="O342" r:id="rId1365" display="http://www.joc.com/rssfeed/8889" xr:uid="{00000000-0004-0000-0400-000054050000}"/>
    <hyperlink ref="P342" r:id="rId1366" display="http://www.joc.com/rssfeed/8889" xr:uid="{00000000-0004-0000-0400-000055050000}"/>
    <hyperlink ref="B343" r:id="rId1367" xr:uid="{00000000-0004-0000-0400-000056050000}"/>
    <hyperlink ref="N343" r:id="rId1368" xr:uid="{00000000-0004-0000-0400-000057050000}"/>
    <hyperlink ref="O343" r:id="rId1369" display="http://www.joc.com/rssfeed/8891" xr:uid="{00000000-0004-0000-0400-000058050000}"/>
    <hyperlink ref="P343" r:id="rId1370" display="http://www.joc.com/rssfeed/8891" xr:uid="{00000000-0004-0000-0400-000059050000}"/>
    <hyperlink ref="B344" r:id="rId1371" xr:uid="{00000000-0004-0000-0400-00005A050000}"/>
    <hyperlink ref="N344" r:id="rId1372" xr:uid="{00000000-0004-0000-0400-00005B050000}"/>
    <hyperlink ref="O344" r:id="rId1373" display="http://www.joc.com/rssfeed/8990" xr:uid="{00000000-0004-0000-0400-00005C050000}"/>
    <hyperlink ref="P344" r:id="rId1374" display="http://www.joc.com/rssfeed/8990" xr:uid="{00000000-0004-0000-0400-00005D050000}"/>
    <hyperlink ref="B345" r:id="rId1375" xr:uid="{00000000-0004-0000-0400-00005E050000}"/>
    <hyperlink ref="N345" r:id="rId1376" xr:uid="{00000000-0004-0000-0400-00005F050000}"/>
    <hyperlink ref="O345" r:id="rId1377" display="http://www.joc.com/rssfeed/8985" xr:uid="{00000000-0004-0000-0400-000060050000}"/>
    <hyperlink ref="P345" r:id="rId1378" display="http://www.joc.com/rssfeed/8985" xr:uid="{00000000-0004-0000-0400-000061050000}"/>
    <hyperlink ref="B346" r:id="rId1379" xr:uid="{00000000-0004-0000-0400-000062050000}"/>
    <hyperlink ref="N346" r:id="rId1380" xr:uid="{00000000-0004-0000-0400-000063050000}"/>
    <hyperlink ref="O346" r:id="rId1381" display="http://www.joc.com/rssfeed/8909" xr:uid="{00000000-0004-0000-0400-000064050000}"/>
    <hyperlink ref="P346" r:id="rId1382" display="http://www.joc.com/rssfeed/8909" xr:uid="{00000000-0004-0000-0400-000065050000}"/>
    <hyperlink ref="B347" r:id="rId1383" xr:uid="{00000000-0004-0000-0400-000066050000}"/>
    <hyperlink ref="N347" r:id="rId1384" xr:uid="{00000000-0004-0000-0400-000067050000}"/>
    <hyperlink ref="O347" r:id="rId1385" display="http://www.joc.com/rssfeed/8986" xr:uid="{00000000-0004-0000-0400-000068050000}"/>
    <hyperlink ref="P347" r:id="rId1386" display="http://www.joc.com/rssfeed/8986" xr:uid="{00000000-0004-0000-0400-000069050000}"/>
    <hyperlink ref="B348" r:id="rId1387" xr:uid="{00000000-0004-0000-0400-00006A050000}"/>
    <hyperlink ref="N348" r:id="rId1388" xr:uid="{00000000-0004-0000-0400-00006B050000}"/>
    <hyperlink ref="O348" r:id="rId1389" display="http://www.joc.com/rssfeed/8987" xr:uid="{00000000-0004-0000-0400-00006C050000}"/>
    <hyperlink ref="P348" r:id="rId1390" display="http://www.joc.com/rssfeed/8987" xr:uid="{00000000-0004-0000-0400-00006D050000}"/>
    <hyperlink ref="B349" r:id="rId1391" xr:uid="{00000000-0004-0000-0400-00006E050000}"/>
    <hyperlink ref="N349" r:id="rId1392" xr:uid="{00000000-0004-0000-0400-00006F050000}"/>
    <hyperlink ref="O349" r:id="rId1393" display="http://www.joc.com/rssfeed/8988" xr:uid="{00000000-0004-0000-0400-000070050000}"/>
    <hyperlink ref="P349" r:id="rId1394" display="http://www.joc.com/rssfeed/8988" xr:uid="{00000000-0004-0000-0400-000071050000}"/>
    <hyperlink ref="B350" r:id="rId1395" xr:uid="{00000000-0004-0000-0400-000072050000}"/>
    <hyperlink ref="N350" r:id="rId1396" xr:uid="{00000000-0004-0000-0400-000073050000}"/>
    <hyperlink ref="O350" r:id="rId1397" display="http://www.joc.com/rssfeed/8989" xr:uid="{00000000-0004-0000-0400-000074050000}"/>
    <hyperlink ref="P350" r:id="rId1398" display="http://www.joc.com/rssfeed/8989" xr:uid="{00000000-0004-0000-0400-000075050000}"/>
    <hyperlink ref="B351" r:id="rId1399" xr:uid="{00000000-0004-0000-0400-000076050000}"/>
    <hyperlink ref="N351" r:id="rId1400" xr:uid="{00000000-0004-0000-0400-000077050000}"/>
    <hyperlink ref="O351" r:id="rId1401" display="http://www.joc.com/rssfeed/8948" xr:uid="{00000000-0004-0000-0400-000078050000}"/>
    <hyperlink ref="P351" r:id="rId1402" display="http://www.joc.com/rssfeed/8948" xr:uid="{00000000-0004-0000-0400-000079050000}"/>
    <hyperlink ref="B352" r:id="rId1403" xr:uid="{00000000-0004-0000-0400-00007A050000}"/>
    <hyperlink ref="N352" r:id="rId1404" xr:uid="{00000000-0004-0000-0400-00007B050000}"/>
    <hyperlink ref="O352" r:id="rId1405" display="http://www.joc.com/rssfeed/8880" xr:uid="{00000000-0004-0000-0400-00007C050000}"/>
    <hyperlink ref="P352" r:id="rId1406" display="http://www.joc.com/rssfeed/8880" xr:uid="{00000000-0004-0000-0400-00007D050000}"/>
    <hyperlink ref="B353" r:id="rId1407" xr:uid="{00000000-0004-0000-0400-00007E050000}"/>
    <hyperlink ref="N353" r:id="rId1408" xr:uid="{00000000-0004-0000-0400-00007F050000}"/>
    <hyperlink ref="O353" r:id="rId1409" display="http://www.joc.com/rssfeed/8881" xr:uid="{00000000-0004-0000-0400-000080050000}"/>
    <hyperlink ref="P353" r:id="rId1410" display="http://www.joc.com/rssfeed/8881" xr:uid="{00000000-0004-0000-0400-000081050000}"/>
    <hyperlink ref="B354" r:id="rId1411" xr:uid="{00000000-0004-0000-0400-000082050000}"/>
    <hyperlink ref="N354" r:id="rId1412" xr:uid="{00000000-0004-0000-0400-000083050000}"/>
    <hyperlink ref="O354" r:id="rId1413" display="http://www.joc.com/rssfeed/8973" xr:uid="{00000000-0004-0000-0400-000084050000}"/>
    <hyperlink ref="P354" r:id="rId1414" display="http://www.joc.com/rssfeed/8973" xr:uid="{00000000-0004-0000-0400-000085050000}"/>
    <hyperlink ref="B355" r:id="rId1415" xr:uid="{00000000-0004-0000-0400-000086050000}"/>
    <hyperlink ref="N355" r:id="rId1416" xr:uid="{00000000-0004-0000-0400-000087050000}"/>
    <hyperlink ref="O355" r:id="rId1417" display="http://www.joc.com/rssfeed/10595" xr:uid="{00000000-0004-0000-0400-000088050000}"/>
    <hyperlink ref="P355" r:id="rId1418" display="http://www.joc.com/rssfeed/10595" xr:uid="{00000000-0004-0000-0400-000089050000}"/>
    <hyperlink ref="B356" r:id="rId1419" xr:uid="{00000000-0004-0000-0400-00008A050000}"/>
    <hyperlink ref="N356" r:id="rId1420" xr:uid="{00000000-0004-0000-0400-00008B050000}"/>
    <hyperlink ref="O356" r:id="rId1421" display="http://www.joc.com/rssfeed/8993" xr:uid="{00000000-0004-0000-0400-00008C050000}"/>
    <hyperlink ref="P356" r:id="rId1422" display="http://www.joc.com/rssfeed/8993" xr:uid="{00000000-0004-0000-0400-00008D050000}"/>
    <hyperlink ref="B357" r:id="rId1423" xr:uid="{00000000-0004-0000-0400-00008E050000}"/>
    <hyperlink ref="N357" r:id="rId1424" xr:uid="{00000000-0004-0000-0400-00008F050000}"/>
    <hyperlink ref="O357" r:id="rId1425" display="http://www.joc.com/rssfeed/8936" xr:uid="{00000000-0004-0000-0400-000090050000}"/>
    <hyperlink ref="P357" r:id="rId1426" display="http://www.joc.com/rssfeed/8936" xr:uid="{00000000-0004-0000-0400-000091050000}"/>
    <hyperlink ref="B358" r:id="rId1427" xr:uid="{00000000-0004-0000-0400-000092050000}"/>
    <hyperlink ref="N358" r:id="rId1428" xr:uid="{00000000-0004-0000-0400-000093050000}"/>
    <hyperlink ref="O358" r:id="rId1429" display="http://www.joc.com/rssfeed/8943" xr:uid="{00000000-0004-0000-0400-000094050000}"/>
    <hyperlink ref="P358" r:id="rId1430" display="http://www.joc.com/rssfeed/8943" xr:uid="{00000000-0004-0000-0400-000095050000}"/>
    <hyperlink ref="B359" r:id="rId1431" xr:uid="{00000000-0004-0000-0400-000096050000}"/>
    <hyperlink ref="N359" r:id="rId1432" xr:uid="{00000000-0004-0000-0400-000097050000}"/>
    <hyperlink ref="O359" r:id="rId1433" display="http://www.joc.com/rssfeed/10611" xr:uid="{00000000-0004-0000-0400-000098050000}"/>
    <hyperlink ref="P359" r:id="rId1434" display="http://www.joc.com/rssfeed/10611" xr:uid="{00000000-0004-0000-0400-000099050000}"/>
    <hyperlink ref="B360" r:id="rId1435" xr:uid="{00000000-0004-0000-0400-00009A050000}"/>
    <hyperlink ref="N360" r:id="rId1436" xr:uid="{00000000-0004-0000-0400-00009B050000}"/>
    <hyperlink ref="O360" r:id="rId1437" display="http://www.joc.com/rssfeed/10596" xr:uid="{00000000-0004-0000-0400-00009C050000}"/>
    <hyperlink ref="P360" r:id="rId1438" display="http://www.joc.com/rssfeed/10596" xr:uid="{00000000-0004-0000-0400-00009D050000}"/>
    <hyperlink ref="B361" r:id="rId1439" xr:uid="{00000000-0004-0000-0400-00009E050000}"/>
    <hyperlink ref="N361" r:id="rId1440" xr:uid="{00000000-0004-0000-0400-00009F050000}"/>
    <hyperlink ref="O361" r:id="rId1441" display="http://www.joc.com/rssfeed/8945" xr:uid="{00000000-0004-0000-0400-0000A0050000}"/>
    <hyperlink ref="P361" r:id="rId1442" display="http://www.joc.com/rssfeed/8945" xr:uid="{00000000-0004-0000-0400-0000A1050000}"/>
    <hyperlink ref="B362" r:id="rId1443" xr:uid="{00000000-0004-0000-0400-0000A2050000}"/>
    <hyperlink ref="N362" r:id="rId1444" xr:uid="{00000000-0004-0000-0400-0000A3050000}"/>
    <hyperlink ref="O362" r:id="rId1445" display="http://www.joc.com/rssfeed/8998" xr:uid="{00000000-0004-0000-0400-0000A4050000}"/>
    <hyperlink ref="P362" r:id="rId1446" display="http://www.joc.com/rssfeed/8998" xr:uid="{00000000-0004-0000-0400-0000A5050000}"/>
    <hyperlink ref="B363" r:id="rId1447" xr:uid="{00000000-0004-0000-0400-0000A6050000}"/>
    <hyperlink ref="N363" r:id="rId1448" xr:uid="{00000000-0004-0000-0400-0000A7050000}"/>
    <hyperlink ref="O363" r:id="rId1449" display="http://www.joc.com/rssfeed/8974" xr:uid="{00000000-0004-0000-0400-0000A8050000}"/>
    <hyperlink ref="P363" r:id="rId1450" display="http://www.joc.com/rssfeed/8974" xr:uid="{00000000-0004-0000-0400-0000A9050000}"/>
    <hyperlink ref="B364" r:id="rId1451" xr:uid="{00000000-0004-0000-0400-0000AA050000}"/>
    <hyperlink ref="N364" r:id="rId1452" xr:uid="{00000000-0004-0000-0400-0000AB050000}"/>
    <hyperlink ref="O364" r:id="rId1453" display="http://www.joc.com/rssfeed/8875" xr:uid="{00000000-0004-0000-0400-0000AC050000}"/>
    <hyperlink ref="P364" r:id="rId1454" display="http://www.joc.com/rssfeed/8875" xr:uid="{00000000-0004-0000-0400-0000AD050000}"/>
    <hyperlink ref="B365" r:id="rId1455" xr:uid="{00000000-0004-0000-0400-0000AE050000}"/>
    <hyperlink ref="N365" r:id="rId1456" xr:uid="{00000000-0004-0000-0400-0000AF050000}"/>
    <hyperlink ref="O365" r:id="rId1457" display="http://www.joc.com/rssfeed/10597" xr:uid="{00000000-0004-0000-0400-0000B0050000}"/>
    <hyperlink ref="P365" r:id="rId1458" display="http://www.joc.com/rssfeed/10597" xr:uid="{00000000-0004-0000-0400-0000B1050000}"/>
    <hyperlink ref="B366" r:id="rId1459" xr:uid="{00000000-0004-0000-0400-0000B2050000}"/>
    <hyperlink ref="N366" r:id="rId1460" xr:uid="{00000000-0004-0000-0400-0000B3050000}"/>
    <hyperlink ref="O366" r:id="rId1461" display="http://www.joc.com/rssfeed/8946" xr:uid="{00000000-0004-0000-0400-0000B4050000}"/>
    <hyperlink ref="P366" r:id="rId1462" display="http://www.joc.com/rssfeed/8946" xr:uid="{00000000-0004-0000-0400-0000B5050000}"/>
    <hyperlink ref="B367" r:id="rId1463" xr:uid="{00000000-0004-0000-0400-0000B6050000}"/>
    <hyperlink ref="N367" r:id="rId1464" xr:uid="{00000000-0004-0000-0400-0000B7050000}"/>
    <hyperlink ref="O367" r:id="rId1465" display="http://www.joc.com/rssfeed/8994" xr:uid="{00000000-0004-0000-0400-0000B8050000}"/>
    <hyperlink ref="P367" r:id="rId1466" display="http://www.joc.com/rssfeed/8994" xr:uid="{00000000-0004-0000-0400-0000B9050000}"/>
    <hyperlink ref="B368" r:id="rId1467" xr:uid="{00000000-0004-0000-0400-0000BA050000}"/>
    <hyperlink ref="N368" r:id="rId1468" xr:uid="{00000000-0004-0000-0400-0000BB050000}"/>
    <hyperlink ref="O368" r:id="rId1469" display="http://www.joc.com/rssfeed/8976" xr:uid="{00000000-0004-0000-0400-0000BC050000}"/>
    <hyperlink ref="P368" r:id="rId1470" display="http://www.joc.com/rssfeed/8976" xr:uid="{00000000-0004-0000-0400-0000BD050000}"/>
    <hyperlink ref="B369" r:id="rId1471" xr:uid="{00000000-0004-0000-0400-0000BE050000}"/>
    <hyperlink ref="N369" r:id="rId1472" xr:uid="{00000000-0004-0000-0400-0000BF050000}"/>
    <hyperlink ref="O369" r:id="rId1473" display="http://www.joc.com/rssfeed/8893" xr:uid="{00000000-0004-0000-0400-0000C0050000}"/>
    <hyperlink ref="P369" r:id="rId1474" display="http://www.joc.com/rssfeed/8893" xr:uid="{00000000-0004-0000-0400-0000C1050000}"/>
    <hyperlink ref="B370" r:id="rId1475" xr:uid="{00000000-0004-0000-0400-0000C2050000}"/>
    <hyperlink ref="N370" r:id="rId1476" xr:uid="{00000000-0004-0000-0400-0000C3050000}"/>
    <hyperlink ref="O370" r:id="rId1477" display="http://www.joc.com/rssfeed/10598" xr:uid="{00000000-0004-0000-0400-0000C4050000}"/>
    <hyperlink ref="P370" r:id="rId1478" display="http://www.joc.com/rssfeed/10598" xr:uid="{00000000-0004-0000-0400-0000C5050000}"/>
    <hyperlink ref="B371" r:id="rId1479" xr:uid="{00000000-0004-0000-0400-0000C6050000}"/>
    <hyperlink ref="N371" r:id="rId1480" xr:uid="{00000000-0004-0000-0400-0000C7050000}"/>
    <hyperlink ref="O371" r:id="rId1481" display="http://www.joc.com/rssfeed/8917" xr:uid="{00000000-0004-0000-0400-0000C8050000}"/>
    <hyperlink ref="P371" r:id="rId1482" display="http://www.joc.com/rssfeed/8917" xr:uid="{00000000-0004-0000-0400-0000C9050000}"/>
    <hyperlink ref="B372" r:id="rId1483" xr:uid="{00000000-0004-0000-0400-0000CA050000}"/>
    <hyperlink ref="N372" r:id="rId1484" xr:uid="{00000000-0004-0000-0400-0000CB050000}"/>
    <hyperlink ref="O372" r:id="rId1485" display="http://www.joc.com/rssfeed/8995" xr:uid="{00000000-0004-0000-0400-0000CC050000}"/>
    <hyperlink ref="P372" r:id="rId1486" display="http://www.joc.com/rssfeed/8995" xr:uid="{00000000-0004-0000-0400-0000CD050000}"/>
    <hyperlink ref="B373" r:id="rId1487" xr:uid="{00000000-0004-0000-0400-0000CE050000}"/>
    <hyperlink ref="N373" r:id="rId1488" xr:uid="{00000000-0004-0000-0400-0000CF050000}"/>
    <hyperlink ref="O373" r:id="rId1489" display="http://www.joc.com/rssfeed/8975" xr:uid="{00000000-0004-0000-0400-0000D0050000}"/>
    <hyperlink ref="P373" r:id="rId1490" display="http://www.joc.com/rssfeed/8975" xr:uid="{00000000-0004-0000-0400-0000D1050000}"/>
    <hyperlink ref="B374" r:id="rId1491" xr:uid="{00000000-0004-0000-0400-0000D2050000}"/>
    <hyperlink ref="N374" r:id="rId1492" xr:uid="{00000000-0004-0000-0400-0000D3050000}"/>
    <hyperlink ref="O374" r:id="rId1493" display="http://www.joc.com/rssfeed/8947" xr:uid="{00000000-0004-0000-0400-0000D4050000}"/>
    <hyperlink ref="P374" r:id="rId1494" display="http://www.joc.com/rssfeed/8947" xr:uid="{00000000-0004-0000-0400-0000D5050000}"/>
    <hyperlink ref="B375" r:id="rId1495" xr:uid="{00000000-0004-0000-0400-0000D6050000}"/>
    <hyperlink ref="N375" r:id="rId1496" xr:uid="{00000000-0004-0000-0400-0000D7050000}"/>
    <hyperlink ref="O375" r:id="rId1497" display="http://www.joc.com/rssfeed/10599" xr:uid="{00000000-0004-0000-0400-0000D8050000}"/>
    <hyperlink ref="P375" r:id="rId1498" display="http://www.joc.com/rssfeed/10599" xr:uid="{00000000-0004-0000-0400-0000D9050000}"/>
    <hyperlink ref="B376" r:id="rId1499" xr:uid="{00000000-0004-0000-0400-0000DA050000}"/>
    <hyperlink ref="N376" r:id="rId1500" xr:uid="{00000000-0004-0000-0400-0000DB050000}"/>
    <hyperlink ref="O376" r:id="rId1501" display="http://www.joc.com/rssfeed/8983" xr:uid="{00000000-0004-0000-0400-0000DC050000}"/>
    <hyperlink ref="P376" r:id="rId1502" display="http://www.joc.com/rssfeed/8983" xr:uid="{00000000-0004-0000-0400-0000DD050000}"/>
    <hyperlink ref="B377" r:id="rId1503" xr:uid="{00000000-0004-0000-0400-0000DE050000}"/>
    <hyperlink ref="N377" r:id="rId1504" xr:uid="{00000000-0004-0000-0400-0000DF050000}"/>
    <hyperlink ref="O377" r:id="rId1505" display="http://www.joc.com/rssfeed/8996" xr:uid="{00000000-0004-0000-0400-0000E0050000}"/>
    <hyperlink ref="P377" r:id="rId1506" display="http://www.joc.com/rssfeed/8996" xr:uid="{00000000-0004-0000-0400-0000E1050000}"/>
    <hyperlink ref="B378" r:id="rId1507" xr:uid="{00000000-0004-0000-0400-0000E2050000}"/>
    <hyperlink ref="N378" r:id="rId1508" xr:uid="{00000000-0004-0000-0400-0000E3050000}"/>
    <hyperlink ref="O378" r:id="rId1509" display="http://www.joc.com/rssfeed/8977" xr:uid="{00000000-0004-0000-0400-0000E4050000}"/>
    <hyperlink ref="P378" r:id="rId1510" display="http://www.joc.com/rssfeed/8977" xr:uid="{00000000-0004-0000-0400-0000E5050000}"/>
    <hyperlink ref="B379" r:id="rId1511" xr:uid="{00000000-0004-0000-0400-0000E6050000}"/>
    <hyperlink ref="N379" r:id="rId1512" xr:uid="{00000000-0004-0000-0400-0000E7050000}"/>
    <hyperlink ref="O379" r:id="rId1513" display="http://www.joc.com/rssfeed/10600" xr:uid="{00000000-0004-0000-0400-0000E8050000}"/>
    <hyperlink ref="P379" r:id="rId1514" display="http://www.joc.com/rssfeed/10600" xr:uid="{00000000-0004-0000-0400-0000E9050000}"/>
    <hyperlink ref="B380" r:id="rId1515" xr:uid="{00000000-0004-0000-0400-0000EA050000}"/>
    <hyperlink ref="N380" r:id="rId1516" xr:uid="{00000000-0004-0000-0400-0000EB050000}"/>
    <hyperlink ref="O380" r:id="rId1517" display="http://www.joc.com/rssfeed/8927" xr:uid="{00000000-0004-0000-0400-0000EC050000}"/>
    <hyperlink ref="P380" r:id="rId1518" display="http://www.joc.com/rssfeed/8927" xr:uid="{00000000-0004-0000-0400-0000ED050000}"/>
    <hyperlink ref="B381" r:id="rId1519" xr:uid="{00000000-0004-0000-0400-0000EE050000}"/>
    <hyperlink ref="N381" r:id="rId1520" xr:uid="{00000000-0004-0000-0400-0000EF050000}"/>
    <hyperlink ref="O381" r:id="rId1521" display="http://www.joc.com/rssfeed/8997" xr:uid="{00000000-0004-0000-0400-0000F0050000}"/>
    <hyperlink ref="P381" r:id="rId1522" display="http://www.joc.com/rssfeed/8997" xr:uid="{00000000-0004-0000-0400-0000F1050000}"/>
    <hyperlink ref="B382" r:id="rId1523" xr:uid="{00000000-0004-0000-0400-0000F2050000}"/>
    <hyperlink ref="N382" r:id="rId1524" xr:uid="{00000000-0004-0000-0400-0000F3050000}"/>
    <hyperlink ref="O382" r:id="rId1525" display="http://www.joc.com/rssfeed/10601" xr:uid="{00000000-0004-0000-0400-0000F4050000}"/>
    <hyperlink ref="P382" r:id="rId1526" display="http://www.joc.com/rssfeed/10601" xr:uid="{00000000-0004-0000-0400-0000F5050000}"/>
    <hyperlink ref="B383" r:id="rId1527" xr:uid="{00000000-0004-0000-0400-0000F6050000}"/>
    <hyperlink ref="N383" r:id="rId1528" xr:uid="{00000000-0004-0000-0400-0000F7050000}"/>
    <hyperlink ref="O383" r:id="rId1529" display="http://www.joc.com/rssfeed/8937" xr:uid="{00000000-0004-0000-0400-0000F8050000}"/>
    <hyperlink ref="P383" r:id="rId1530" display="http://www.joc.com/rssfeed/8937" xr:uid="{00000000-0004-0000-0400-0000F9050000}"/>
    <hyperlink ref="B384" r:id="rId1531" xr:uid="{00000000-0004-0000-0400-0000FA050000}"/>
    <hyperlink ref="N384" r:id="rId1532" xr:uid="{00000000-0004-0000-0400-0000FB050000}"/>
    <hyperlink ref="O384" r:id="rId1533" display="http://www.joc.com/rssfeed/10602" xr:uid="{00000000-0004-0000-0400-0000FC050000}"/>
    <hyperlink ref="P384" r:id="rId1534" display="http://www.joc.com/rssfeed/10602" xr:uid="{00000000-0004-0000-0400-0000FD050000}"/>
    <hyperlink ref="B385" r:id="rId1535" xr:uid="{00000000-0004-0000-0400-0000FE050000}"/>
    <hyperlink ref="N385" r:id="rId1536" xr:uid="{00000000-0004-0000-0400-0000FF050000}"/>
    <hyperlink ref="O385" r:id="rId1537" display="http://www.joc.com/rssfeed/10604" xr:uid="{00000000-0004-0000-0400-000000060000}"/>
    <hyperlink ref="P385" r:id="rId1538" display="http://www.joc.com/rssfeed/10604" xr:uid="{00000000-0004-0000-0400-000001060000}"/>
    <hyperlink ref="B386" r:id="rId1539" xr:uid="{00000000-0004-0000-0400-000002060000}"/>
    <hyperlink ref="N386" r:id="rId1540" xr:uid="{00000000-0004-0000-0400-000003060000}"/>
    <hyperlink ref="O386" r:id="rId1541" display="http://www.joc.com/rssfeed/10605" xr:uid="{00000000-0004-0000-0400-000004060000}"/>
    <hyperlink ref="P386" r:id="rId1542" display="http://www.joc.com/rssfeed/10605" xr:uid="{00000000-0004-0000-0400-000005060000}"/>
    <hyperlink ref="B387" r:id="rId1543" xr:uid="{00000000-0004-0000-0400-000006060000}"/>
    <hyperlink ref="N387" r:id="rId1544" xr:uid="{00000000-0004-0000-0400-000007060000}"/>
    <hyperlink ref="O387" r:id="rId1545" display="http://www.joc.com/rssfeed/10610" xr:uid="{00000000-0004-0000-0400-000008060000}"/>
    <hyperlink ref="P387" r:id="rId1546" display="http://www.joc.com/rssfeed/10610" xr:uid="{00000000-0004-0000-0400-000009060000}"/>
    <hyperlink ref="B388" r:id="rId1547" xr:uid="{00000000-0004-0000-0400-00000A060000}"/>
    <hyperlink ref="N388" r:id="rId1548" xr:uid="{00000000-0004-0000-0400-00000B060000}"/>
    <hyperlink ref="O388" r:id="rId1549" display="http://www.startribune.com/rss/?sf=1&amp;s=/" xr:uid="{00000000-0004-0000-0400-00000C060000}"/>
    <hyperlink ref="P388" r:id="rId1550" display="http://www.startribune.com/rss/?sf=1&amp;s=/" xr:uid="{00000000-0004-0000-0400-00000D060000}"/>
    <hyperlink ref="B389" r:id="rId1551" xr:uid="{00000000-0004-0000-0400-00000E060000}"/>
    <hyperlink ref="N389" r:id="rId1552" xr:uid="{00000000-0004-0000-0400-00000F060000}"/>
    <hyperlink ref="O389" r:id="rId1553" display="http://www.startribune.com/local/index.rss2" xr:uid="{00000000-0004-0000-0400-000010060000}"/>
    <hyperlink ref="P389" r:id="rId1554" display="http://www.startribune.com/local/index.rss2" xr:uid="{00000000-0004-0000-0400-000011060000}"/>
    <hyperlink ref="B390" r:id="rId1555" xr:uid="{00000000-0004-0000-0400-000012060000}"/>
    <hyperlink ref="N390" r:id="rId1556" xr:uid="{00000000-0004-0000-0400-000013060000}"/>
    <hyperlink ref="O390" r:id="rId1557" display="http://www.startribune.com/sports/index.rss2" xr:uid="{00000000-0004-0000-0400-000014060000}"/>
    <hyperlink ref="P390" r:id="rId1558" display="http://www.startribune.com/sports/index.rss2" xr:uid="{00000000-0004-0000-0400-000015060000}"/>
    <hyperlink ref="B391" r:id="rId1559" xr:uid="{00000000-0004-0000-0400-000016060000}"/>
    <hyperlink ref="N391" r:id="rId1560" xr:uid="{00000000-0004-0000-0400-000017060000}"/>
    <hyperlink ref="O391" r:id="rId1561" display="http://www.startribune.com/business/index.rss2" xr:uid="{00000000-0004-0000-0400-000018060000}"/>
    <hyperlink ref="P391" r:id="rId1562" display="http://www.startribune.com/business/index.rss2" xr:uid="{00000000-0004-0000-0400-000019060000}"/>
    <hyperlink ref="B392" r:id="rId1563" xr:uid="{00000000-0004-0000-0400-00001A060000}"/>
    <hyperlink ref="N392" r:id="rId1564" xr:uid="{00000000-0004-0000-0400-00001B060000}"/>
    <hyperlink ref="O392" r:id="rId1565" display="http://www.startribune.com/politics/index.rss2" xr:uid="{00000000-0004-0000-0400-00001C060000}"/>
    <hyperlink ref="P392" r:id="rId1566" display="http://www.startribune.com/politics/index.rss2" xr:uid="{00000000-0004-0000-0400-00001D060000}"/>
    <hyperlink ref="B393" r:id="rId1567" xr:uid="{00000000-0004-0000-0400-00001E060000}"/>
    <hyperlink ref="N393" r:id="rId1568" xr:uid="{00000000-0004-0000-0400-00001F060000}"/>
    <hyperlink ref="O393" r:id="rId1569" display="http://www.startribune.com/opinion/index.rss2" xr:uid="{00000000-0004-0000-0400-000020060000}"/>
    <hyperlink ref="P393" r:id="rId1570" display="http://www.startribune.com/opinion/index.rss2" xr:uid="{00000000-0004-0000-0400-000021060000}"/>
    <hyperlink ref="B394" r:id="rId1571" xr:uid="{00000000-0004-0000-0400-000022060000}"/>
    <hyperlink ref="N394" r:id="rId1572" xr:uid="{00000000-0004-0000-0400-000023060000}"/>
    <hyperlink ref="O394" r:id="rId1573" display="http://www.startribune.com/variety/index.rss2" xr:uid="{00000000-0004-0000-0400-000024060000}"/>
    <hyperlink ref="P394" r:id="rId1574" display="http://www.startribune.com/variety/index.rss2" xr:uid="{00000000-0004-0000-0400-000025060000}"/>
    <hyperlink ref="B395" r:id="rId1575" xr:uid="{00000000-0004-0000-0400-000026060000}"/>
    <hyperlink ref="N395" r:id="rId1576" xr:uid="{00000000-0004-0000-0400-000027060000}"/>
    <hyperlink ref="O395" r:id="rId1577" display="http://www.startribune.com/video/index.rss2" xr:uid="{00000000-0004-0000-0400-000028060000}"/>
    <hyperlink ref="P395" r:id="rId1578" display="http://www.startribune.com/video/index.rss2" xr:uid="{00000000-0004-0000-0400-000029060000}"/>
    <hyperlink ref="B396" r:id="rId1579" xr:uid="{00000000-0004-0000-0400-00002A060000}"/>
    <hyperlink ref="N396" r:id="rId1580" xr:uid="{00000000-0004-0000-0400-00002B060000}"/>
    <hyperlink ref="O396" r:id="rId1581" display="http://www.startribune.com/galleries/index.rss2" xr:uid="{00000000-0004-0000-0400-00002C060000}"/>
    <hyperlink ref="P396" r:id="rId1582" display="http://www.startribune.com/galleries/index.rss2" xr:uid="{00000000-0004-0000-0400-00002D060000}"/>
    <hyperlink ref="B397" r:id="rId1583" xr:uid="{00000000-0004-0000-0400-00002E060000}"/>
    <hyperlink ref="N397" r:id="rId1584" xr:uid="{00000000-0004-0000-0400-00002F060000}"/>
    <hyperlink ref="O397" r:id="rId1585" display="http://rss.cnn.com/rss/money_latest.rss?fmt=xml" xr:uid="{00000000-0004-0000-0400-000030060000}"/>
    <hyperlink ref="P397" r:id="rId1586" display="http://rss.cnn.com/rss/money_latest.rss?fmt=xml" xr:uid="{00000000-0004-0000-0400-000031060000}"/>
    <hyperlink ref="B398" r:id="rId1587" xr:uid="{00000000-0004-0000-0400-000032060000}"/>
    <hyperlink ref="N398" r:id="rId1588" xr:uid="{00000000-0004-0000-0400-000033060000}"/>
    <hyperlink ref="O398" r:id="rId1589" display="http://rss.cnn.com/rss/money_topstories.rss?fmt=xml" xr:uid="{00000000-0004-0000-0400-000034060000}"/>
    <hyperlink ref="P398" r:id="rId1590" display="http://rss.cnn.com/rss/money_topstories.rss?fmt=xml" xr:uid="{00000000-0004-0000-0400-000035060000}"/>
    <hyperlink ref="B399" r:id="rId1591" xr:uid="{00000000-0004-0000-0400-000036060000}"/>
    <hyperlink ref="N399" r:id="rId1592" xr:uid="{00000000-0004-0000-0400-000037060000}"/>
    <hyperlink ref="O399" r:id="rId1593" display="http://rss.cnn.com/rss/money_mostpopular.rss?fmt=xml" xr:uid="{00000000-0004-0000-0400-000038060000}"/>
    <hyperlink ref="P399" r:id="rId1594" display="http://rss.cnn.com/rss/money_mostpopular.rss?fmt=xml" xr:uid="{00000000-0004-0000-0400-000039060000}"/>
    <hyperlink ref="B400" r:id="rId1595" xr:uid="{00000000-0004-0000-0400-00003A060000}"/>
    <hyperlink ref="N400" r:id="rId1596" xr:uid="{00000000-0004-0000-0400-00003B060000}"/>
    <hyperlink ref="O400" r:id="rId1597" display="http://rss.cnn.com/rss/money_news_companies.rss?fmt=xml" xr:uid="{00000000-0004-0000-0400-00003C060000}"/>
    <hyperlink ref="P400" r:id="rId1598" display="http://rss.cnn.com/rss/money_news_companies.rss?fmt=xml" xr:uid="{00000000-0004-0000-0400-00003D060000}"/>
    <hyperlink ref="B401" r:id="rId1599" xr:uid="{00000000-0004-0000-0400-00003E060000}"/>
    <hyperlink ref="N401" r:id="rId1600" xr:uid="{00000000-0004-0000-0400-00003F060000}"/>
    <hyperlink ref="O401" r:id="rId1601" display="http://rss.cnn.com/rss/money_news_international.rss?fmt=xml" xr:uid="{00000000-0004-0000-0400-000040060000}"/>
    <hyperlink ref="P401" r:id="rId1602" display="http://rss.cnn.com/rss/money_news_international.rss?fmt=xml" xr:uid="{00000000-0004-0000-0400-000041060000}"/>
    <hyperlink ref="B402" r:id="rId1603" xr:uid="{00000000-0004-0000-0400-000042060000}"/>
    <hyperlink ref="N402" r:id="rId1604" xr:uid="{00000000-0004-0000-0400-000043060000}"/>
    <hyperlink ref="O402" r:id="rId1605" display="http://rss.cnn.com/rss/money_news_economy.rss?fmt=xml" xr:uid="{00000000-0004-0000-0400-000044060000}"/>
    <hyperlink ref="P402" r:id="rId1606" display="http://rss.cnn.com/rss/money_news_economy.rss?fmt=xml" xr:uid="{00000000-0004-0000-0400-000045060000}"/>
    <hyperlink ref="B403" r:id="rId1607" xr:uid="{00000000-0004-0000-0400-000046060000}"/>
    <hyperlink ref="N403" r:id="rId1608" xr:uid="{00000000-0004-0000-0400-000047060000}"/>
    <hyperlink ref="O403" r:id="rId1609" display="http://rss.cnn.com/rss/money_video_business.rss?fmt=xml" xr:uid="{00000000-0004-0000-0400-000048060000}"/>
    <hyperlink ref="P403" r:id="rId1610" display="http://rss.cnn.com/rss/money_video_business.rss?fmt=xml" xr:uid="{00000000-0004-0000-0400-000049060000}"/>
    <hyperlink ref="N404" r:id="rId1611" xr:uid="{00000000-0004-0000-0400-00004A060000}"/>
    <hyperlink ref="O404" r:id="rId1612" display="http://rss.cnn.com/rss/money_media.rss?fmt=xml" xr:uid="{00000000-0004-0000-0400-00004B060000}"/>
    <hyperlink ref="P404" r:id="rId1613" display="http://rss.cnn.com/rss/money_media.rss?fmt=xml" xr:uid="{00000000-0004-0000-0400-00004C060000}"/>
    <hyperlink ref="N405" r:id="rId1614" xr:uid="{00000000-0004-0000-0400-00004D060000}"/>
    <hyperlink ref="O405" r:id="rId1615" display="http://rss.cnn.com/rss/money_markets.rss?fmt=xml" xr:uid="{00000000-0004-0000-0400-00004E060000}"/>
    <hyperlink ref="P405" r:id="rId1616" display="http://rss.cnn.com/rss/money_markets.rss?fmt=xml" xr:uid="{00000000-0004-0000-0400-00004F060000}"/>
    <hyperlink ref="N406" r:id="rId1617" xr:uid="{00000000-0004-0000-0400-000050060000}"/>
    <hyperlink ref="O406" r:id="rId1618" display="http://rss.cnn.com/cnnmoneymorningbuzz?fmt=xml" xr:uid="{00000000-0004-0000-0400-000051060000}"/>
    <hyperlink ref="P406" r:id="rId1619" display="http://rss.cnn.com/cnnmoneymorningbuzz?fmt=xml" xr:uid="{00000000-0004-0000-0400-000052060000}"/>
    <hyperlink ref="N407" r:id="rId1620" xr:uid="{00000000-0004-0000-0400-000053060000}"/>
    <hyperlink ref="O407" r:id="rId1621" display="http://rss.cnn.com/rss/money_technology.rss?fmt=xml" xr:uid="{00000000-0004-0000-0400-000054060000}"/>
    <hyperlink ref="P407" r:id="rId1622" display="http://rss.cnn.com/rss/money_technology.rss?fmt=xml" xr:uid="{00000000-0004-0000-0400-000055060000}"/>
    <hyperlink ref="N408" r:id="rId1623" xr:uid="{00000000-0004-0000-0400-000056060000}"/>
    <hyperlink ref="O408" r:id="rId1624" display="http://rss.cnn.com/rss/money_pf.rss?fmt=xml" xr:uid="{00000000-0004-0000-0400-000057060000}"/>
    <hyperlink ref="P408" r:id="rId1625" display="http://rss.cnn.com/rss/money_pf.rss?fmt=xml" xr:uid="{00000000-0004-0000-0400-000058060000}"/>
    <hyperlink ref="N409" r:id="rId1626" xr:uid="{00000000-0004-0000-0400-000059060000}"/>
    <hyperlink ref="O409" r:id="rId1627" display="http://rss.cnn.com/rss/money_autos.rss?fmt=xml" xr:uid="{00000000-0004-0000-0400-00005A060000}"/>
    <hyperlink ref="P409" r:id="rId1628" display="http://rss.cnn.com/rss/money_autos.rss?fmt=xml" xr:uid="{00000000-0004-0000-0400-00005B060000}"/>
    <hyperlink ref="N410" r:id="rId1629" xr:uid="{00000000-0004-0000-0400-00005C060000}"/>
    <hyperlink ref="O410" r:id="rId1630" display="http://rss.cnn.com/rss/money_funds.rss?fmt=xml" xr:uid="{00000000-0004-0000-0400-00005D060000}"/>
    <hyperlink ref="P410" r:id="rId1631" display="http://rss.cnn.com/rss/money_funds.rss?fmt=xml" xr:uid="{00000000-0004-0000-0400-00005E060000}"/>
    <hyperlink ref="N411" r:id="rId1632" xr:uid="{00000000-0004-0000-0400-00005F060000}"/>
    <hyperlink ref="O411" r:id="rId1633" display="http://rss.cnn.com/rss/money_pf_college.rss?fmt=xml" xr:uid="{00000000-0004-0000-0400-000060060000}"/>
    <hyperlink ref="P411" r:id="rId1634" display="http://rss.cnn.com/rss/money_pf_college.rss?fmt=xml" xr:uid="{00000000-0004-0000-0400-000061060000}"/>
    <hyperlink ref="N412" r:id="rId1635" xr:uid="{00000000-0004-0000-0400-000062060000}"/>
    <hyperlink ref="O412" r:id="rId1636" display="http://rss.cnn.com/rss/money_pf_insurance.rss?fmt=xml" xr:uid="{00000000-0004-0000-0400-000063060000}"/>
    <hyperlink ref="P412" r:id="rId1637" display="http://rss.cnn.com/rss/money_pf_insurance.rss?fmt=xml" xr:uid="{00000000-0004-0000-0400-000064060000}"/>
    <hyperlink ref="N413" r:id="rId1638" xr:uid="{00000000-0004-0000-0400-000065060000}"/>
    <hyperlink ref="O413" r:id="rId1639" display="http://rss.cnn.com/rss/money_pf_taxes.rss?fmt=xml" xr:uid="{00000000-0004-0000-0400-000066060000}"/>
    <hyperlink ref="P413" r:id="rId1640" display="http://rss.cnn.com/rss/money_pf_taxes.rss?fmt=xml" xr:uid="{00000000-0004-0000-0400-000067060000}"/>
    <hyperlink ref="N414" r:id="rId1641" xr:uid="{00000000-0004-0000-0400-000068060000}"/>
    <hyperlink ref="O414" r:id="rId1642" display="http://rss.cnn.com/rss/money_retirement.rss?fmt=xml" xr:uid="{00000000-0004-0000-0400-000069060000}"/>
    <hyperlink ref="P414" r:id="rId1643" display="http://rss.cnn.com/rss/money_retirement.rss?fmt=xml" xr:uid="{00000000-0004-0000-0400-00006A060000}"/>
    <hyperlink ref="N415" r:id="rId1644" xr:uid="{00000000-0004-0000-0400-00006B060000}"/>
    <hyperlink ref="O415" r:id="rId1645" display="http://rss.cnn.com/rss/money_lifestyle.rss?fmt=xml" xr:uid="{00000000-0004-0000-0400-00006C060000}"/>
    <hyperlink ref="P415" r:id="rId1646" display="http://rss.cnn.com/rss/money_lifestyle.rss?fmt=xml" xr:uid="{00000000-0004-0000-0400-00006D060000}"/>
    <hyperlink ref="N416" r:id="rId1647" xr:uid="{00000000-0004-0000-0400-00006E060000}"/>
    <hyperlink ref="O416" r:id="rId1648" display="http://rss.cnn.com/rss/money_realestate.rss?fmt=xml" xr:uid="{00000000-0004-0000-0400-00006F060000}"/>
    <hyperlink ref="P416" r:id="rId1649" display="http://rss.cnn.com/rss/money_realestate.rss?fmt=xml" xr:uid="{00000000-0004-0000-0400-000070060000}"/>
    <hyperlink ref="N417" r:id="rId1650" xr:uid="{00000000-0004-0000-0400-000071060000}"/>
    <hyperlink ref="O417" r:id="rId1651" display="http://rss.cnn.com/rss/money_luxury.rss?fmt=xml" xr:uid="{00000000-0004-0000-0400-000072060000}"/>
    <hyperlink ref="P417" r:id="rId1652" display="http://rss.cnn.com/rss/money_luxury.rss?fmt=xml" xr:uid="{00000000-0004-0000-0400-000073060000}"/>
    <hyperlink ref="N418" r:id="rId1653" xr:uid="{00000000-0004-0000-0400-000074060000}"/>
    <hyperlink ref="O418" r:id="rId1654" display="http://rss.cnn.com/rss/money_smbusiness.rss?fmt=xml" xr:uid="{00000000-0004-0000-0400-000075060000}"/>
    <hyperlink ref="P418" r:id="rId1655" display="http://rss.cnn.com/rss/money_smbusiness.rss?fmt=xml" xr:uid="{00000000-0004-0000-0400-000076060000}"/>
    <hyperlink ref="N419" r:id="rId1656" xr:uid="{00000000-0004-0000-0400-000077060000}"/>
    <hyperlink ref="O419" r:id="rId1657" display="http://www.wsj.com/xml/rss/3_7041.xml" xr:uid="{00000000-0004-0000-0400-000078060000}"/>
    <hyperlink ref="P419" r:id="rId1658" display="http://www.wsj.com/xml/rss/3_7041.xml" xr:uid="{00000000-0004-0000-0400-000079060000}"/>
    <hyperlink ref="N420" r:id="rId1659" xr:uid="{00000000-0004-0000-0400-00007A060000}"/>
    <hyperlink ref="O420" r:id="rId1660" display="http://www.wsj.com/xml/rss/3_7085.xml" xr:uid="{00000000-0004-0000-0400-00007B060000}"/>
    <hyperlink ref="P420" r:id="rId1661" display="http://www.wsj.com/xml/rss/3_7085.xml" xr:uid="{00000000-0004-0000-0400-00007C060000}"/>
    <hyperlink ref="N421" r:id="rId1662" xr:uid="{00000000-0004-0000-0400-00007D060000}"/>
    <hyperlink ref="O421" r:id="rId1663" display="http://www.wsj.com/xml/rss/3_7014.xml" xr:uid="{00000000-0004-0000-0400-00007E060000}"/>
    <hyperlink ref="P421" r:id="rId1664" display="http://www.wsj.com/xml/rss/3_7014.xml" xr:uid="{00000000-0004-0000-0400-00007F060000}"/>
    <hyperlink ref="N422" r:id="rId1665" xr:uid="{00000000-0004-0000-0400-000080060000}"/>
    <hyperlink ref="O422" r:id="rId1666" display="http://www.wsj.com/xml/rss/3_7031.xml" xr:uid="{00000000-0004-0000-0400-000081060000}"/>
    <hyperlink ref="P422" r:id="rId1667" display="http://www.wsj.com/xml/rss/3_7031.xml" xr:uid="{00000000-0004-0000-0400-000082060000}"/>
    <hyperlink ref="N423" r:id="rId1668" xr:uid="{00000000-0004-0000-0400-000083060000}"/>
    <hyperlink ref="O423" r:id="rId1669" display="http://www.wsj.com/xml/rss/3_7455.xml" xr:uid="{00000000-0004-0000-0400-000084060000}"/>
    <hyperlink ref="P423" r:id="rId1670" display="http://www.wsj.com/xml/rss/3_7455.xml" xr:uid="{00000000-0004-0000-0400-000085060000}"/>
    <hyperlink ref="N424" r:id="rId1671" xr:uid="{00000000-0004-0000-0400-000086060000}"/>
    <hyperlink ref="O424" r:id="rId1672" display="http://www.wsj.com/xml/rss/3_7201.xml" xr:uid="{00000000-0004-0000-0400-000087060000}"/>
    <hyperlink ref="P424" r:id="rId1673" display="http://www.wsj.com/xml/rss/3_7201.xml" xr:uid="{00000000-0004-0000-0400-000088060000}"/>
    <hyperlink ref="N425" r:id="rId1674" xr:uid="{00000000-0004-0000-0400-000089060000}"/>
    <hyperlink ref="O425" r:id="rId1675" display="http://articlefeeds.nasdaq.com/nasdaq/categories?category=Basics?fmt=xml" xr:uid="{00000000-0004-0000-0400-00008A060000}"/>
    <hyperlink ref="P425" r:id="rId1676" display="http://articlefeeds.nasdaq.com/nasdaq/categories?category=Basics?fmt=xml" xr:uid="{00000000-0004-0000-0400-00008B060000}"/>
    <hyperlink ref="N426" r:id="rId1677" xr:uid="{00000000-0004-0000-0400-00008C060000}"/>
    <hyperlink ref="O426" r:id="rId1678" display="http://articlefeeds.nasdaq.com/nasdaq/categories?category=Bonds?fmt=xml" xr:uid="{00000000-0004-0000-0400-00008D060000}"/>
    <hyperlink ref="P426" r:id="rId1679" display="http://articlefeeds.nasdaq.com/nasdaq/categories?category=Bonds?fmt=xml" xr:uid="{00000000-0004-0000-0400-00008E060000}"/>
    <hyperlink ref="N427" r:id="rId1680" xr:uid="{00000000-0004-0000-0400-00008F060000}"/>
    <hyperlink ref="O427" r:id="rId1681" display="http://articlefeeds.nasdaq.com/nasdaq/categories?category=Commodities?fmt=xml" xr:uid="{00000000-0004-0000-0400-000090060000}"/>
    <hyperlink ref="P427" r:id="rId1682" display="http://articlefeeds.nasdaq.com/nasdaq/categories?category=Commodities?fmt=xml" xr:uid="{00000000-0004-0000-0400-000091060000}"/>
    <hyperlink ref="N428" r:id="rId1683" xr:uid="{00000000-0004-0000-0400-000092060000}"/>
    <hyperlink ref="O428" r:id="rId1684" display="http://articlefeeds.nasdaq.com/nasdaq/categories?category=ETFs?fmt=xml" xr:uid="{00000000-0004-0000-0400-000093060000}"/>
    <hyperlink ref="P428" r:id="rId1685" display="http://articlefeeds.nasdaq.com/nasdaq/categories?category=ETFs?fmt=xml" xr:uid="{00000000-0004-0000-0400-000094060000}"/>
    <hyperlink ref="N429" r:id="rId1686" xr:uid="{00000000-0004-0000-0400-000095060000}"/>
    <hyperlink ref="O429" r:id="rId1687" display="http://articlefeeds.nasdaq.com/nasdaq/categories?category=Forex+and+Currencies?fmt=xml" xr:uid="{00000000-0004-0000-0400-000096060000}"/>
    <hyperlink ref="P429" r:id="rId1688" display="http://articlefeeds.nasdaq.com/nasdaq/categories?category=Forex+and+Currencies?fmt=xml" xr:uid="{00000000-0004-0000-0400-000097060000}"/>
    <hyperlink ref="N430" r:id="rId1689" xr:uid="{00000000-0004-0000-0400-000098060000}"/>
    <hyperlink ref="O430" r:id="rId1690" display="http://articlefeeds.nasdaq.com/nasdaq/categories?category=Futures?fmt=xml" xr:uid="{00000000-0004-0000-0400-000099060000}"/>
    <hyperlink ref="P430" r:id="rId1691" display="http://articlefeeds.nasdaq.com/nasdaq/categories?category=Futures?fmt=xml" xr:uid="{00000000-0004-0000-0400-00009A060000}"/>
    <hyperlink ref="N431" r:id="rId1692" xr:uid="{00000000-0004-0000-0400-00009B060000}"/>
    <hyperlink ref="O431" r:id="rId1693" display="http://articlefeeds.nasdaq.com/nasdaq/categories?category=International?fmt=xml" xr:uid="{00000000-0004-0000-0400-00009C060000}"/>
    <hyperlink ref="P431" r:id="rId1694" display="http://articlefeeds.nasdaq.com/nasdaq/categories?category=International?fmt=xml" xr:uid="{00000000-0004-0000-0400-00009D060000}"/>
    <hyperlink ref="N432" r:id="rId1695" xr:uid="{00000000-0004-0000-0400-00009E060000}"/>
    <hyperlink ref="O432" r:id="rId1696" display="http://articlefeeds.nasdaq.com/nasdaq/categories?category=Investing+Ideas?fmt=xml" xr:uid="{00000000-0004-0000-0400-00009F060000}"/>
    <hyperlink ref="P432" r:id="rId1697" display="http://articlefeeds.nasdaq.com/nasdaq/categories?category=Investing+Ideas?fmt=xml" xr:uid="{00000000-0004-0000-0400-0000A0060000}"/>
    <hyperlink ref="N433" r:id="rId1698" xr:uid="{00000000-0004-0000-0400-0000A1060000}"/>
    <hyperlink ref="O433" r:id="rId1699" display="http://articlefeeds.nasdaq.com/nasdaq/categories?category=Mutual+Funds?fmt=xml" xr:uid="{00000000-0004-0000-0400-0000A2060000}"/>
    <hyperlink ref="P433" r:id="rId1700" display="http://articlefeeds.nasdaq.com/nasdaq/categories?category=Mutual+Funds?fmt=xml" xr:uid="{00000000-0004-0000-0400-0000A3060000}"/>
    <hyperlink ref="N434" r:id="rId1701" xr:uid="{00000000-0004-0000-0400-0000A4060000}"/>
    <hyperlink ref="O434" r:id="rId1702" display="http://articlefeeds.nasdaq.com/nasdaq/categories?category=Options?fmt=xml" xr:uid="{00000000-0004-0000-0400-0000A5060000}"/>
    <hyperlink ref="P434" r:id="rId1703" display="http://articlefeeds.nasdaq.com/nasdaq/categories?category=Options?fmt=xml" xr:uid="{00000000-0004-0000-0400-0000A6060000}"/>
    <hyperlink ref="N435" r:id="rId1704" xr:uid="{00000000-0004-0000-0400-0000A7060000}"/>
    <hyperlink ref="O435" r:id="rId1705" display="http://articlefeeds.nasdaq.com/nasdaq/categories?category=Stocks?fmt=xml" xr:uid="{00000000-0004-0000-0400-0000A8060000}"/>
    <hyperlink ref="P435" r:id="rId1706" display="http://articlefeeds.nasdaq.com/nasdaq/categories?category=Stocks?fmt=xml" xr:uid="{00000000-0004-0000-0400-0000A9060000}"/>
    <hyperlink ref="N436" r:id="rId1707" xr:uid="{00000000-0004-0000-0400-0000AA060000}"/>
    <hyperlink ref="O436" r:id="rId1708" display="http://articlefeeds.nasdaq.com/nasdaq/categories?category=Banking+and+Loans?fmt=xml" xr:uid="{00000000-0004-0000-0400-0000AB060000}"/>
    <hyperlink ref="P436" r:id="rId1709" display="http://articlefeeds.nasdaq.com/nasdaq/categories?category=Banking+and+Loans?fmt=xml" xr:uid="{00000000-0004-0000-0400-0000AC060000}"/>
    <hyperlink ref="N437" r:id="rId1710" xr:uid="{00000000-0004-0000-0400-0000AD060000}"/>
    <hyperlink ref="O437" r:id="rId1711" display="http://articlefeeds.nasdaq.com/nasdaq/categories?category=College?fmt=xml" xr:uid="{00000000-0004-0000-0400-0000AE060000}"/>
    <hyperlink ref="P437" r:id="rId1712" display="http://articlefeeds.nasdaq.com/nasdaq/categories?category=College?fmt=xml" xr:uid="{00000000-0004-0000-0400-0000AF060000}"/>
    <hyperlink ref="N438" r:id="rId1713" xr:uid="{00000000-0004-0000-0400-0000B0060000}"/>
    <hyperlink ref="O438" r:id="rId1714" display="http://articlefeeds.nasdaq.com/nasdaq/categories?category=Credit+and+Debt?fmt=xml" xr:uid="{00000000-0004-0000-0400-0000B1060000}"/>
    <hyperlink ref="P438" r:id="rId1715" display="http://articlefeeds.nasdaq.com/nasdaq/categories?category=Credit+and+Debt?fmt=xml" xr:uid="{00000000-0004-0000-0400-0000B2060000}"/>
    <hyperlink ref="N439" r:id="rId1716" xr:uid="{00000000-0004-0000-0400-0000B3060000}"/>
    <hyperlink ref="O439" r:id="rId1717" display="http://articlefeeds.nasdaq.com/nasdaq/categories?category=Insurance?fmt=xml" xr:uid="{00000000-0004-0000-0400-0000B4060000}"/>
    <hyperlink ref="P439" r:id="rId1718" display="http://articlefeeds.nasdaq.com/nasdaq/categories?category=Insurance?fmt=xml" xr:uid="{00000000-0004-0000-0400-0000B5060000}"/>
    <hyperlink ref="N440" r:id="rId1719" xr:uid="{00000000-0004-0000-0400-0000B6060000}"/>
    <hyperlink ref="O440" r:id="rId1720" display="http://articlefeeds.nasdaq.com/nasdaq/categories?category=Real+Estate?fmt=xml" xr:uid="{00000000-0004-0000-0400-0000B7060000}"/>
    <hyperlink ref="P440" r:id="rId1721" display="http://articlefeeds.nasdaq.com/nasdaq/categories?category=Real+Estate?fmt=xml" xr:uid="{00000000-0004-0000-0400-0000B8060000}"/>
    <hyperlink ref="N441" r:id="rId1722" xr:uid="{00000000-0004-0000-0400-0000B9060000}"/>
    <hyperlink ref="O441" r:id="rId1723" display="http://articlefeeds.nasdaq.com/nasdaq/categories?category=Retirement?fmt=xml" xr:uid="{00000000-0004-0000-0400-0000BA060000}"/>
    <hyperlink ref="P441" r:id="rId1724" display="http://articlefeeds.nasdaq.com/nasdaq/categories?category=Retirement?fmt=xml" xr:uid="{00000000-0004-0000-0400-0000BB060000}"/>
    <hyperlink ref="N442" r:id="rId1725" xr:uid="{00000000-0004-0000-0400-0000BC060000}"/>
    <hyperlink ref="O442" r:id="rId1726" display="http://articlefeeds.nasdaq.com/nasdaq/categories?category=Small+Business?fmt=xml" xr:uid="{00000000-0004-0000-0400-0000BD060000}"/>
    <hyperlink ref="P442" r:id="rId1727" display="http://articlefeeds.nasdaq.com/nasdaq/categories?category=Small+Business?fmt=xml" xr:uid="{00000000-0004-0000-0400-0000BE060000}"/>
    <hyperlink ref="N443" r:id="rId1728" xr:uid="{00000000-0004-0000-0400-0000BF060000}"/>
    <hyperlink ref="O443" r:id="rId1729" display="http://articlefeeds.nasdaq.com/nasdaq/categories?category=Taxes?fmt=xml" xr:uid="{00000000-0004-0000-0400-0000C0060000}"/>
    <hyperlink ref="P443" r:id="rId1730" display="http://articlefeeds.nasdaq.com/nasdaq/categories?category=Taxes?fmt=xml" xr:uid="{00000000-0004-0000-0400-0000C1060000}"/>
    <hyperlink ref="N444" r:id="rId1731" xr:uid="{00000000-0004-0000-0400-0000C2060000}"/>
    <hyperlink ref="O444" r:id="rId1732" display="http://articlefeeds.nasdaq.com/nasdaq/categories?category=Business?fmt=xml" xr:uid="{00000000-0004-0000-0400-0000C3060000}"/>
    <hyperlink ref="P444" r:id="rId1733" display="http://articlefeeds.nasdaq.com/nasdaq/categories?category=Business?fmt=xml" xr:uid="{00000000-0004-0000-0400-0000C4060000}"/>
    <hyperlink ref="N445" r:id="rId1734" xr:uid="{00000000-0004-0000-0400-0000C5060000}"/>
    <hyperlink ref="O445" r:id="rId1735" display="http://articlefeeds.nasdaq.com/nasdaq/categories?category=Economy?fmt=xml" xr:uid="{00000000-0004-0000-0400-0000C6060000}"/>
    <hyperlink ref="P445" r:id="rId1736" display="http://articlefeeds.nasdaq.com/nasdaq/categories?category=Economy?fmt=xml" xr:uid="{00000000-0004-0000-0400-0000C7060000}"/>
    <hyperlink ref="N446" r:id="rId1737" xr:uid="{00000000-0004-0000-0400-0000C8060000}"/>
    <hyperlink ref="O446" r:id="rId1738" display="http://articlefeeds.nasdaq.com/nasdaq/categories?category=Technology?fmt=xml" xr:uid="{00000000-0004-0000-0400-0000C9060000}"/>
    <hyperlink ref="P446" r:id="rId1739" display="http://articlefeeds.nasdaq.com/nasdaq/categories?category=Technology?fmt=xml" xr:uid="{00000000-0004-0000-0400-0000CA060000}"/>
    <hyperlink ref="N447" r:id="rId1740" xr:uid="{00000000-0004-0000-0400-0000CB060000}"/>
    <hyperlink ref="O447" r:id="rId1741" display="http://articlefeeds.nasdaq.com/nasdaq/categories?category=Travel+and+Lifestyle?fmt=xml" xr:uid="{00000000-0004-0000-0400-0000CC060000}"/>
    <hyperlink ref="P447" r:id="rId1742" display="http://articlefeeds.nasdaq.com/nasdaq/categories?category=Travel+and+Lifestyle?fmt=xml" xr:uid="{00000000-0004-0000-0400-0000CD060000}"/>
    <hyperlink ref="N448" r:id="rId1743" xr:uid="{00000000-0004-0000-0400-0000CE060000}"/>
    <hyperlink ref="O448" r:id="rId1744" display="http://articlefeeds.nasdaq.com/nasdaq/categories?category=US+Markets?fmt=xml" xr:uid="{00000000-0004-0000-0400-0000CF060000}"/>
    <hyperlink ref="P448" r:id="rId1745" display="http://articlefeeds.nasdaq.com/nasdaq/categories?category=US+Markets?fmt=xml" xr:uid="{00000000-0004-0000-0400-0000D0060000}"/>
    <hyperlink ref="N449" r:id="rId1746" xr:uid="{00000000-0004-0000-0400-0000D1060000}"/>
    <hyperlink ref="O449" r:id="rId1747" display="http://articlefeeds.nasdaq.com/nasdaq/authors?author=ted-allrich?fmt=xml" xr:uid="{00000000-0004-0000-0400-0000D2060000}"/>
    <hyperlink ref="P449" r:id="rId1748" display="http://articlefeeds.nasdaq.com/nasdaq/authors?author=ted-allrich?fmt=xml" xr:uid="{00000000-0004-0000-0400-0000D3060000}"/>
    <hyperlink ref="N450" r:id="rId1749" xr:uid="{00000000-0004-0000-0400-0000D4060000}"/>
    <hyperlink ref="O450" r:id="rId1750" display="http://articlefeeds.nasdaq.com/nasdaq/authors?author=steven-hansen?fmt=xml" xr:uid="{00000000-0004-0000-0400-0000D5060000}"/>
    <hyperlink ref="P450" r:id="rId1751" display="http://articlefeeds.nasdaq.com/nasdaq/authors?author=steven-hansen?fmt=xml" xr:uid="{00000000-0004-0000-0400-0000D6060000}"/>
    <hyperlink ref="N451" r:id="rId1752" xr:uid="{00000000-0004-0000-0400-0000D7060000}"/>
    <hyperlink ref="O451" r:id="rId1753" display="http://articlefeeds.nasdaq.com/nasdaq/authors?author=bill-cara?fmt=xml" xr:uid="{00000000-0004-0000-0400-0000D8060000}"/>
    <hyperlink ref="P451" r:id="rId1754" display="http://articlefeeds.nasdaq.com/nasdaq/authors?author=bill-cara?fmt=xml" xr:uid="{00000000-0004-0000-0400-0000D9060000}"/>
    <hyperlink ref="N452" r:id="rId1755" xr:uid="{00000000-0004-0000-0400-0000DA060000}"/>
    <hyperlink ref="O452" r:id="rId1756" display="http://articlefeeds.nasdaq.com/nasdaq/authors?author=john-petersen?fmt=xml" xr:uid="{00000000-0004-0000-0400-0000DB060000}"/>
    <hyperlink ref="P452" r:id="rId1757" display="http://articlefeeds.nasdaq.com/nasdaq/authors?author=john-petersen?fmt=xml" xr:uid="{00000000-0004-0000-0400-0000DC060000}"/>
    <hyperlink ref="N453" r:id="rId1758" xr:uid="{00000000-0004-0000-0400-0000DD060000}"/>
    <hyperlink ref="O453" r:id="rId1759" display="http://articlefeeds.nasdaq.com/nasdaq/authors?author=ian-wyatt?fmt=xml" xr:uid="{00000000-0004-0000-0400-0000DE060000}"/>
    <hyperlink ref="P453" r:id="rId1760" display="http://articlefeeds.nasdaq.com/nasdaq/authors?author=ian-wyatt?fmt=xml" xr:uid="{00000000-0004-0000-0400-0000DF060000}"/>
    <hyperlink ref="N454" r:id="rId1761" xr:uid="{00000000-0004-0000-0400-0000E0060000}"/>
    <hyperlink ref="O454" r:id="rId1762" display="http://articlefeeds.nasdaq.com/nasdaq/authors?author=roger-nusbaum?fmt=xml" xr:uid="{00000000-0004-0000-0400-0000E1060000}"/>
    <hyperlink ref="P454" r:id="rId1763" display="http://articlefeeds.nasdaq.com/nasdaq/authors?author=roger-nusbaum?fmt=xml" xr:uid="{00000000-0004-0000-0400-0000E2060000}"/>
    <hyperlink ref="N455" r:id="rId1764" xr:uid="{00000000-0004-0000-0400-0000E3060000}"/>
    <hyperlink ref="O455" r:id="rId1765" display="https://feeds.feedburner.com/NasdaqGovernanceClearinghouse?fmt=xml" xr:uid="{00000000-0004-0000-0400-0000E4060000}"/>
    <hyperlink ref="P455" r:id="rId1766" display="https://feeds.feedburner.com/NasdaqGovernanceClearinghouse?fmt=xml" xr:uid="{00000000-0004-0000-0400-0000E5060000}"/>
    <hyperlink ref="N456" r:id="rId1767" xr:uid="{00000000-0004-0000-0400-0000E6060000}"/>
    <hyperlink ref="O456" r:id="rId1768" display="https://www.joc.com/rssfeed/8876" xr:uid="{00000000-0004-0000-0400-0000E7060000}"/>
    <hyperlink ref="P456" r:id="rId1769" display="https://www.joc.com/rssfeed/8876" xr:uid="{00000000-0004-0000-0400-0000E8060000}"/>
    <hyperlink ref="N457" r:id="rId1770" xr:uid="{00000000-0004-0000-0400-0000E9060000}"/>
    <hyperlink ref="O457" r:id="rId1771" display="http://www.joc.com/rssfeed/8876" xr:uid="{00000000-0004-0000-0400-0000EA060000}"/>
    <hyperlink ref="P457" r:id="rId1772" display="http://www.joc.com/rssfeed/8876" xr:uid="{00000000-0004-0000-0400-0000EB060000}"/>
    <hyperlink ref="N458" r:id="rId1773" xr:uid="{00000000-0004-0000-0400-0000EC060000}"/>
    <hyperlink ref="O458" r:id="rId1774" display="http://www.joc.com/rssfeed/8886" xr:uid="{00000000-0004-0000-0400-0000ED060000}"/>
    <hyperlink ref="P458" r:id="rId1775" display="http://www.joc.com/rssfeed/8886" xr:uid="{00000000-0004-0000-0400-0000EE060000}"/>
    <hyperlink ref="N459" r:id="rId1776" xr:uid="{00000000-0004-0000-0400-0000EF060000}"/>
    <hyperlink ref="O459" r:id="rId1777" display="http://www.joc.com/rssfeed/8878" xr:uid="{00000000-0004-0000-0400-0000F0060000}"/>
    <hyperlink ref="P459" r:id="rId1778" display="http://www.joc.com/rssfeed/8878" xr:uid="{00000000-0004-0000-0400-0000F1060000}"/>
    <hyperlink ref="N460" r:id="rId1779" xr:uid="{00000000-0004-0000-0400-0000F2060000}"/>
    <hyperlink ref="O460" r:id="rId1780" display="http://www.joc.com/rssfeed/8877" xr:uid="{00000000-0004-0000-0400-0000F3060000}"/>
    <hyperlink ref="P460" r:id="rId1781" display="http://www.joc.com/rssfeed/8877" xr:uid="{00000000-0004-0000-0400-0000F4060000}"/>
    <hyperlink ref="N461" r:id="rId1782" xr:uid="{00000000-0004-0000-0400-0000F5060000}"/>
    <hyperlink ref="O461" r:id="rId1783" display="http://www.joc.com/rssfeed/8879" xr:uid="{00000000-0004-0000-0400-0000F6060000}"/>
    <hyperlink ref="P461" r:id="rId1784" display="http://www.joc.com/rssfeed/8879" xr:uid="{00000000-0004-0000-0400-0000F7060000}"/>
    <hyperlink ref="N462" r:id="rId1785" xr:uid="{00000000-0004-0000-0400-0000F8060000}"/>
    <hyperlink ref="O462" r:id="rId1786" display="http://www.joc.com/rssfeed/8884" xr:uid="{00000000-0004-0000-0400-0000F9060000}"/>
    <hyperlink ref="P462" r:id="rId1787" display="http://www.joc.com/rssfeed/8884" xr:uid="{00000000-0004-0000-0400-0000FA060000}"/>
    <hyperlink ref="N463" r:id="rId1788" xr:uid="{00000000-0004-0000-0400-0000FB060000}"/>
    <hyperlink ref="O463" r:id="rId1789" display="http://www.joc.com/rssfeed/8980" xr:uid="{00000000-0004-0000-0400-0000FC060000}"/>
    <hyperlink ref="P463" r:id="rId1790" display="http://www.joc.com/rssfeed/8980" xr:uid="{00000000-0004-0000-0400-0000FD060000}"/>
    <hyperlink ref="N464" r:id="rId1791" xr:uid="{00000000-0004-0000-0400-0000FE060000}"/>
    <hyperlink ref="O464" r:id="rId1792" display="http://www.joc.com/rssfeed/8919" xr:uid="{00000000-0004-0000-0400-0000FF060000}"/>
    <hyperlink ref="P464" r:id="rId1793" display="http://www.joc.com/rssfeed/8919" xr:uid="{00000000-0004-0000-0400-000000070000}"/>
    <hyperlink ref="N465" r:id="rId1794" xr:uid="{00000000-0004-0000-0400-000001070000}"/>
    <hyperlink ref="O465" r:id="rId1795" display="http://www.joc.com/rssfeed/8900" xr:uid="{00000000-0004-0000-0400-000002070000}"/>
    <hyperlink ref="P465" r:id="rId1796" display="http://www.joc.com/rssfeed/8900" xr:uid="{00000000-0004-0000-0400-000003070000}"/>
    <hyperlink ref="N466" r:id="rId1797" xr:uid="{00000000-0004-0000-0400-000004070000}"/>
    <hyperlink ref="O466" r:id="rId1798" display="http://www.joc.com/rssfeed/8924" xr:uid="{00000000-0004-0000-0400-000005070000}"/>
    <hyperlink ref="P466" r:id="rId1799" display="http://www.joc.com/rssfeed/8924" xr:uid="{00000000-0004-0000-0400-000006070000}"/>
    <hyperlink ref="N467" r:id="rId1800" xr:uid="{00000000-0004-0000-0400-000007070000}"/>
    <hyperlink ref="O467" r:id="rId1801" display="http://www.joc.com/rssfeed/8883" xr:uid="{00000000-0004-0000-0400-000008070000}"/>
    <hyperlink ref="P467" r:id="rId1802" display="http://www.joc.com/rssfeed/8883" xr:uid="{00000000-0004-0000-0400-000009070000}"/>
    <hyperlink ref="N468" r:id="rId1803" xr:uid="{00000000-0004-0000-0400-00000A070000}"/>
    <hyperlink ref="O468" r:id="rId1804" display="http://www.joc.com/rssfeed/8979" xr:uid="{00000000-0004-0000-0400-00000B070000}"/>
    <hyperlink ref="P468" r:id="rId1805" display="http://www.joc.com/rssfeed/8979" xr:uid="{00000000-0004-0000-0400-00000C070000}"/>
    <hyperlink ref="N469" r:id="rId1806" xr:uid="{00000000-0004-0000-0400-00000D070000}"/>
    <hyperlink ref="O469" r:id="rId1807" display="http://www.joc.com/rssfeed/8914" xr:uid="{00000000-0004-0000-0400-00000E070000}"/>
    <hyperlink ref="P469" r:id="rId1808" display="http://www.joc.com/rssfeed/8914" xr:uid="{00000000-0004-0000-0400-00000F070000}"/>
    <hyperlink ref="N470" r:id="rId1809" xr:uid="{00000000-0004-0000-0400-000010070000}"/>
    <hyperlink ref="O470" r:id="rId1810" display="http://www.joc.com/rssfeed/8901" xr:uid="{00000000-0004-0000-0400-000011070000}"/>
    <hyperlink ref="P470" r:id="rId1811" display="http://www.joc.com/rssfeed/8901" xr:uid="{00000000-0004-0000-0400-000012070000}"/>
    <hyperlink ref="N471" r:id="rId1812" xr:uid="{00000000-0004-0000-0400-000013070000}"/>
    <hyperlink ref="O471" r:id="rId1813" display="http://www.joc.com/rssfeed/8925" xr:uid="{00000000-0004-0000-0400-000014070000}"/>
    <hyperlink ref="P471" r:id="rId1814" display="http://www.joc.com/rssfeed/8925" xr:uid="{00000000-0004-0000-0400-000015070000}"/>
    <hyperlink ref="N472" r:id="rId1815" xr:uid="{00000000-0004-0000-0400-000016070000}"/>
    <hyperlink ref="O472" r:id="rId1816" display="http://www.joc.com/rssfeed/8890" xr:uid="{00000000-0004-0000-0400-000017070000}"/>
    <hyperlink ref="P472" r:id="rId1817" display="http://www.joc.com/rssfeed/8890" xr:uid="{00000000-0004-0000-0400-000018070000}"/>
    <hyperlink ref="N473" r:id="rId1818" xr:uid="{00000000-0004-0000-0400-000019070000}"/>
    <hyperlink ref="O473" r:id="rId1819" display="http://www.joc.com/rssfeed/8981" xr:uid="{00000000-0004-0000-0400-00001A070000}"/>
    <hyperlink ref="P473" r:id="rId1820" display="http://www.joc.com/rssfeed/8981" xr:uid="{00000000-0004-0000-0400-00001B070000}"/>
    <hyperlink ref="N474" r:id="rId1821" xr:uid="{00000000-0004-0000-0400-00001C070000}"/>
    <hyperlink ref="O474" r:id="rId1822" display="http://www.joc.com/rssfeed/8992" xr:uid="{00000000-0004-0000-0400-00001D070000}"/>
    <hyperlink ref="P474" r:id="rId1823" display="http://www.joc.com/rssfeed/8992" xr:uid="{00000000-0004-0000-0400-00001E070000}"/>
    <hyperlink ref="N475" r:id="rId1824" xr:uid="{00000000-0004-0000-0400-00001F070000}"/>
    <hyperlink ref="O475" r:id="rId1825" display="http://www.joc.com/rssfeed/8903" xr:uid="{00000000-0004-0000-0400-000020070000}"/>
    <hyperlink ref="P475" r:id="rId1826" display="http://www.joc.com/rssfeed/8903" xr:uid="{00000000-0004-0000-0400-000021070000}"/>
    <hyperlink ref="N476" r:id="rId1827" xr:uid="{00000000-0004-0000-0400-000022070000}"/>
    <hyperlink ref="O476" r:id="rId1828" display="http://www.joc.com/rssfeed/8926" xr:uid="{00000000-0004-0000-0400-000023070000}"/>
    <hyperlink ref="P476" r:id="rId1829" display="http://www.joc.com/rssfeed/8926" xr:uid="{00000000-0004-0000-0400-000024070000}"/>
    <hyperlink ref="N477" r:id="rId1830" xr:uid="{00000000-0004-0000-0400-000025070000}"/>
    <hyperlink ref="O477" r:id="rId1831" display="http://www.joc.com/rssfeed/8888" xr:uid="{00000000-0004-0000-0400-000026070000}"/>
    <hyperlink ref="P477" r:id="rId1832" display="http://www.joc.com/rssfeed/8888" xr:uid="{00000000-0004-0000-0400-000027070000}"/>
    <hyperlink ref="N478" r:id="rId1833" xr:uid="{00000000-0004-0000-0400-000028070000}"/>
    <hyperlink ref="O478" r:id="rId1834" display="http://www.joc.com/rssfeed/8982" xr:uid="{00000000-0004-0000-0400-000029070000}"/>
    <hyperlink ref="P478" r:id="rId1835" display="http://www.joc.com/rssfeed/8982" xr:uid="{00000000-0004-0000-0400-00002A070000}"/>
    <hyperlink ref="N479" r:id="rId1836" xr:uid="{00000000-0004-0000-0400-00002B070000}"/>
    <hyperlink ref="O479" r:id="rId1837" display="http://www.joc.com/rssfeed/8916" xr:uid="{00000000-0004-0000-0400-00002C070000}"/>
    <hyperlink ref="P479" r:id="rId1838" display="http://www.joc.com/rssfeed/8916" xr:uid="{00000000-0004-0000-0400-00002D070000}"/>
    <hyperlink ref="N480" r:id="rId1839" xr:uid="{00000000-0004-0000-0400-00002E070000}"/>
    <hyperlink ref="O480" r:id="rId1840" display="http://www.joc.com/rssfeed/8906" xr:uid="{00000000-0004-0000-0400-00002F070000}"/>
    <hyperlink ref="P480" r:id="rId1841" display="http://www.joc.com/rssfeed/8906" xr:uid="{00000000-0004-0000-0400-000030070000}"/>
    <hyperlink ref="N481" r:id="rId1842" xr:uid="{00000000-0004-0000-0400-000031070000}"/>
    <hyperlink ref="O481" r:id="rId1843" display="http://www.joc.com/rssfeed/8929" xr:uid="{00000000-0004-0000-0400-000032070000}"/>
    <hyperlink ref="P481" r:id="rId1844" display="http://www.joc.com/rssfeed/8929" xr:uid="{00000000-0004-0000-0400-000033070000}"/>
    <hyperlink ref="N482" r:id="rId1845" xr:uid="{00000000-0004-0000-0400-000034070000}"/>
    <hyperlink ref="O482" r:id="rId1846" display="http://www.joc.com/rssfeed/8887" xr:uid="{00000000-0004-0000-0400-000035070000}"/>
    <hyperlink ref="P482" r:id="rId1847" display="http://www.joc.com/rssfeed/8887" xr:uid="{00000000-0004-0000-0400-000036070000}"/>
    <hyperlink ref="N483" r:id="rId1848" xr:uid="{00000000-0004-0000-0400-000037070000}"/>
    <hyperlink ref="O483" r:id="rId1849" display="http://www.joc.com/rssfeed/8984" xr:uid="{00000000-0004-0000-0400-000038070000}"/>
    <hyperlink ref="P483" r:id="rId1850" display="http://www.joc.com/rssfeed/8984" xr:uid="{00000000-0004-0000-0400-000039070000}"/>
    <hyperlink ref="N484" r:id="rId1851" xr:uid="{00000000-0004-0000-0400-00003A070000}"/>
    <hyperlink ref="O484" r:id="rId1852" display="http://www.joc.com/rssfeed/8991" xr:uid="{00000000-0004-0000-0400-00003B070000}"/>
    <hyperlink ref="P484" r:id="rId1853" display="http://www.joc.com/rssfeed/8991" xr:uid="{00000000-0004-0000-0400-00003C070000}"/>
    <hyperlink ref="N485" r:id="rId1854" xr:uid="{00000000-0004-0000-0400-00003D070000}"/>
    <hyperlink ref="O485" r:id="rId1855" display="http://www.joc.com/rssfeed/8908" xr:uid="{00000000-0004-0000-0400-00003E070000}"/>
    <hyperlink ref="P485" r:id="rId1856" display="http://www.joc.com/rssfeed/8908" xr:uid="{00000000-0004-0000-0400-00003F070000}"/>
    <hyperlink ref="N486" r:id="rId1857" xr:uid="{00000000-0004-0000-0400-000040070000}"/>
    <hyperlink ref="O486" r:id="rId1858" display="http://www.joc.com/rssfeed/8915" xr:uid="{00000000-0004-0000-0400-000041070000}"/>
    <hyperlink ref="P486" r:id="rId1859" display="http://www.joc.com/rssfeed/8915" xr:uid="{00000000-0004-0000-0400-000042070000}"/>
    <hyperlink ref="N487" r:id="rId1860" xr:uid="{00000000-0004-0000-0400-000043070000}"/>
    <hyperlink ref="O487" r:id="rId1861" display="http://www.joc.com/rssfeed/8931" xr:uid="{00000000-0004-0000-0400-000044070000}"/>
    <hyperlink ref="P487" r:id="rId1862" display="http://www.joc.com/rssfeed/8931" xr:uid="{00000000-0004-0000-0400-000045070000}"/>
    <hyperlink ref="N488" r:id="rId1863" xr:uid="{00000000-0004-0000-0400-000046070000}"/>
    <hyperlink ref="O488" r:id="rId1864" display="http://www.joc.com/rssfeed/8895" xr:uid="{00000000-0004-0000-0400-000047070000}"/>
    <hyperlink ref="P488" r:id="rId1865" display="http://www.joc.com/rssfeed/8895" xr:uid="{00000000-0004-0000-0400-000048070000}"/>
    <hyperlink ref="N489" r:id="rId1866" xr:uid="{00000000-0004-0000-0400-000049070000}"/>
    <hyperlink ref="O489" r:id="rId1867" display="http://feeds.washingtonpost.com/rss/politics" xr:uid="{00000000-0004-0000-0400-00004A070000}"/>
    <hyperlink ref="P489" r:id="rId1868" display="http://feeds.washingtonpost.com/rss/politics" xr:uid="{00000000-0004-0000-0400-00004B070000}"/>
    <hyperlink ref="N490" r:id="rId1869" xr:uid="{00000000-0004-0000-0400-00004C070000}"/>
    <hyperlink ref="O490" r:id="rId1870" display="http://feeds.washingtonpost.com/rss/rss_powerpost" xr:uid="{00000000-0004-0000-0400-00004D070000}"/>
    <hyperlink ref="P490" r:id="rId1871" display="http://feeds.washingtonpost.com/rss/rss_powerpost" xr:uid="{00000000-0004-0000-0400-00004E070000}"/>
    <hyperlink ref="N491" r:id="rId1872" xr:uid="{00000000-0004-0000-0400-00004F070000}"/>
    <hyperlink ref="O491" r:id="rId1873" display="http://feeds.washingtonpost.com/rss/rss_fact-checker" xr:uid="{00000000-0004-0000-0400-000050070000}"/>
    <hyperlink ref="P491" r:id="rId1874" display="http://feeds.washingtonpost.com/rss/rss_fact-checker" xr:uid="{00000000-0004-0000-0400-000051070000}"/>
    <hyperlink ref="N492" r:id="rId1875" xr:uid="{00000000-0004-0000-0400-000052070000}"/>
    <hyperlink ref="O492" r:id="rId1876" display="http://feeds.washingtonpost.com/rss/rss_the-fix" xr:uid="{00000000-0004-0000-0400-000053070000}"/>
    <hyperlink ref="P492" r:id="rId1877" display="http://feeds.washingtonpost.com/rss/rss_the-fix" xr:uid="{00000000-0004-0000-0400-000054070000}"/>
    <hyperlink ref="N493" r:id="rId1878" xr:uid="{00000000-0004-0000-0400-000055070000}"/>
    <hyperlink ref="O493" r:id="rId1879" display="http://feeds.washingtonpost.com/rss/rss_monkey-cage" xr:uid="{00000000-0004-0000-0400-000056070000}"/>
    <hyperlink ref="P493" r:id="rId1880" display="http://feeds.washingtonpost.com/rss/rss_monkey-cage" xr:uid="{00000000-0004-0000-0400-000057070000}"/>
    <hyperlink ref="N494" r:id="rId1881" xr:uid="{00000000-0004-0000-0400-000058070000}"/>
    <hyperlink ref="O494" r:id="rId1882" display="http://feeds.washingtonpost.com/rss/opinions" xr:uid="{00000000-0004-0000-0400-000059070000}"/>
    <hyperlink ref="P494" r:id="rId1883" display="http://feeds.washingtonpost.com/rss/opinions" xr:uid="{00000000-0004-0000-0400-00005A070000}"/>
    <hyperlink ref="N495" r:id="rId1884" xr:uid="{00000000-0004-0000-0400-00005B070000}"/>
    <hyperlink ref="O495" r:id="rId1885" display="http://feeds.washingtonpost.com/rss/rss_act-four" xr:uid="{00000000-0004-0000-0400-00005C070000}"/>
    <hyperlink ref="P495" r:id="rId1886" display="http://feeds.washingtonpost.com/rss/rss_act-four" xr:uid="{00000000-0004-0000-0400-00005D070000}"/>
    <hyperlink ref="N496" r:id="rId1887" xr:uid="{00000000-0004-0000-0400-00005E070000}"/>
    <hyperlink ref="O496" r:id="rId1888" display="http://feeds.washingtonpost.com/rss/rss_all-opinions-are-local" xr:uid="{00000000-0004-0000-0400-00005F070000}"/>
    <hyperlink ref="P496" r:id="rId1889" display="http://feeds.washingtonpost.com/rss/rss_all-opinions-are-local" xr:uid="{00000000-0004-0000-0400-000060070000}"/>
    <hyperlink ref="N497" r:id="rId1890" xr:uid="{00000000-0004-0000-0400-000061070000}"/>
    <hyperlink ref="O497" r:id="rId1891" display="http://feeds.washingtonpost.com/rss/rss_compost" xr:uid="{00000000-0004-0000-0400-000062070000}"/>
    <hyperlink ref="P497" r:id="rId1892" display="http://feeds.washingtonpost.com/rss/rss_compost" xr:uid="{00000000-0004-0000-0400-000063070000}"/>
    <hyperlink ref="N498" r:id="rId1893" xr:uid="{00000000-0004-0000-0400-000064070000}"/>
    <hyperlink ref="O498" r:id="rId1894" display="http://feeds.washingtonpost.com/rss/rss_book-party" xr:uid="{00000000-0004-0000-0400-000065070000}"/>
    <hyperlink ref="P498" r:id="rId1895" display="http://feeds.washingtonpost.com/rss/rss_book-party" xr:uid="{00000000-0004-0000-0400-000066070000}"/>
    <hyperlink ref="N499" r:id="rId1896" xr:uid="{00000000-0004-0000-0400-000067070000}"/>
    <hyperlink ref="O499" r:id="rId1897" display="http://feeds.washingtonpost.com/rss/rss_erik-wemple" xr:uid="{00000000-0004-0000-0400-000068070000}"/>
    <hyperlink ref="P499" r:id="rId1898" display="http://feeds.washingtonpost.com/rss/rss_erik-wemple" xr:uid="{00000000-0004-0000-0400-000069070000}"/>
    <hyperlink ref="N500" r:id="rId1899" xr:uid="{00000000-0004-0000-0400-00006A070000}"/>
    <hyperlink ref="O500" r:id="rId1900" display="http://feeds.washingtonpost.com/rss/rss_plum-line" xr:uid="{00000000-0004-0000-0400-00006B070000}"/>
    <hyperlink ref="P500" r:id="rId1901" display="http://feeds.washingtonpost.com/rss/rss_plum-line" xr:uid="{00000000-0004-0000-0400-00006C070000}"/>
    <hyperlink ref="N501" r:id="rId1902" xr:uid="{00000000-0004-0000-0400-00006D070000}"/>
    <hyperlink ref="O501" r:id="rId1903" display="http://feeds.washingtonpost.com/rss/rss_post-partisan" xr:uid="{00000000-0004-0000-0400-00006E070000}"/>
    <hyperlink ref="P501" r:id="rId1904" display="http://feeds.washingtonpost.com/rss/rss_post-partisan" xr:uid="{00000000-0004-0000-0400-00006F070000}"/>
    <hyperlink ref="N502" r:id="rId1905" xr:uid="{00000000-0004-0000-0400-000070070000}"/>
    <hyperlink ref="O502" r:id="rId1906" display="http://feeds.washingtonpost.com/rss/rss_post-everything" xr:uid="{00000000-0004-0000-0400-000071070000}"/>
    <hyperlink ref="P502" r:id="rId1907" display="http://feeds.washingtonpost.com/rss/rss_post-everything" xr:uid="{00000000-0004-0000-0400-000072070000}"/>
    <hyperlink ref="N503" r:id="rId1908" xr:uid="{00000000-0004-0000-0400-000073070000}"/>
    <hyperlink ref="O503" r:id="rId1909" display="http://feeds.washingtonpost.com/rss/rss_rampage" xr:uid="{00000000-0004-0000-0400-000074070000}"/>
    <hyperlink ref="P503" r:id="rId1910" display="http://feeds.washingtonpost.com/rss/rss_rampage" xr:uid="{00000000-0004-0000-0400-000075070000}"/>
    <hyperlink ref="N504" r:id="rId1911" xr:uid="{00000000-0004-0000-0400-000076070000}"/>
    <hyperlink ref="O504" r:id="rId1912" display="http://feeds.washingtonpost.com/rss/rss_right-turn" xr:uid="{00000000-0004-0000-0400-000077070000}"/>
    <hyperlink ref="P504" r:id="rId1913" display="http://feeds.washingtonpost.com/rss/rss_right-turn" xr:uid="{00000000-0004-0000-0400-000078070000}"/>
    <hyperlink ref="N505" r:id="rId1914" xr:uid="{00000000-0004-0000-0400-000079070000}"/>
    <hyperlink ref="O505" r:id="rId1915" display="http://feeds.washingtonpost.com/rss/rss_tom-toles" xr:uid="{00000000-0004-0000-0400-00007A070000}"/>
    <hyperlink ref="P505" r:id="rId1916" display="http://feeds.washingtonpost.com/rss/rss_tom-toles" xr:uid="{00000000-0004-0000-0400-00007B070000}"/>
    <hyperlink ref="N506" r:id="rId1917" xr:uid="{00000000-0004-0000-0400-00007C070000}"/>
    <hyperlink ref="O506" r:id="rId1918" display="http://feeds.washingtonpost.com/rss/rss_the-watch" xr:uid="{00000000-0004-0000-0400-00007D070000}"/>
    <hyperlink ref="P506" r:id="rId1919" display="http://feeds.washingtonpost.com/rss/rss_the-watch" xr:uid="{00000000-0004-0000-0400-00007E070000}"/>
    <hyperlink ref="N507" r:id="rId1920" xr:uid="{00000000-0004-0000-0400-00007F070000}"/>
    <hyperlink ref="O507" r:id="rId1921" display="http://feeds.washingtonpost.com/rss/local" xr:uid="{00000000-0004-0000-0400-000080070000}"/>
    <hyperlink ref="P507" r:id="rId1922" display="http://feeds.washingtonpost.com/rss/local" xr:uid="{00000000-0004-0000-0400-000081070000}"/>
    <hyperlink ref="N508" r:id="rId1923" xr:uid="{00000000-0004-0000-0400-000082070000}"/>
    <hyperlink ref="O508" r:id="rId1924" display="http://feeds.washingtonpost.com/rss/rss_acts-of-faith" xr:uid="{00000000-0004-0000-0400-000083070000}"/>
    <hyperlink ref="P508" r:id="rId1925" display="http://feeds.washingtonpost.com/rss/rss_acts-of-faith" xr:uid="{00000000-0004-0000-0400-000084070000}"/>
    <hyperlink ref="N509" r:id="rId1926" xr:uid="{00000000-0004-0000-0400-000085070000}"/>
    <hyperlink ref="O509" r:id="rId1927" display="http://feeds.washingtonpost.com/rss/rss_capital-weather-gang" xr:uid="{00000000-0004-0000-0400-000086070000}"/>
    <hyperlink ref="P509" r:id="rId1928" display="http://feeds.washingtonpost.com/rss/rss_capital-weather-gang" xr:uid="{00000000-0004-0000-0400-000087070000}"/>
    <hyperlink ref="N510" r:id="rId1929" xr:uid="{00000000-0004-0000-0400-000088070000}"/>
    <hyperlink ref="O510" r:id="rId1930" display="http://feeds.washingtonpost.com/rss/rss_grade-point" xr:uid="{00000000-0004-0000-0400-000089070000}"/>
    <hyperlink ref="P510" r:id="rId1931" display="http://feeds.washingtonpost.com/rss/rss_grade-point" xr:uid="{00000000-0004-0000-0400-00008A070000}"/>
    <hyperlink ref="N511" r:id="rId1932" xr:uid="{00000000-0004-0000-0400-00008B070000}"/>
    <hyperlink ref="O511" r:id="rId1933" display="http://feeds.washingtonpost.com/rss/rss_express" xr:uid="{00000000-0004-0000-0400-00008C070000}"/>
    <hyperlink ref="P511" r:id="rId1934" display="http://feeds.washingtonpost.com/rss/rss_express" xr:uid="{00000000-0004-0000-0400-00008D070000}"/>
    <hyperlink ref="N512" r:id="rId1935" xr:uid="{00000000-0004-0000-0400-00008E070000}"/>
    <hyperlink ref="O512" r:id="rId1936" display="http://feeds.washingtonpost.com/rss/national/inspired-life" xr:uid="{00000000-0004-0000-0400-00008F070000}"/>
    <hyperlink ref="P512" r:id="rId1937" display="http://feeds.washingtonpost.com/rss/national/inspired-life" xr:uid="{00000000-0004-0000-0400-000090070000}"/>
    <hyperlink ref="N513" r:id="rId1938" xr:uid="{00000000-0004-0000-0400-000091070000}"/>
    <hyperlink ref="O513" r:id="rId1939" display="http://feeds.washingtonpost.com/rss/sports" xr:uid="{00000000-0004-0000-0400-000092070000}"/>
    <hyperlink ref="P513" r:id="rId1940" display="http://feeds.washingtonpost.com/rss/sports" xr:uid="{00000000-0004-0000-0400-000093070000}"/>
    <hyperlink ref="N514" r:id="rId1941" xr:uid="{00000000-0004-0000-0400-000094070000}"/>
    <hyperlink ref="O514" r:id="rId1942" display="http://feeds.washingtonpost.com/rss/sports/blogs-columns" xr:uid="{00000000-0004-0000-0400-000095070000}"/>
    <hyperlink ref="P514" r:id="rId1943" display="http://feeds.washingtonpost.com/rss/sports/blogs-columns" xr:uid="{00000000-0004-0000-0400-000096070000}"/>
    <hyperlink ref="N515" r:id="rId1944" xr:uid="{00000000-0004-0000-0400-000097070000}"/>
    <hyperlink ref="O515" r:id="rId1945" display="http://feeds.washingtonpost.com/rss/rss_recruiting-insider" xr:uid="{00000000-0004-0000-0400-000098070000}"/>
    <hyperlink ref="P515" r:id="rId1946" display="http://feeds.washingtonpost.com/rss/rss_recruiting-insider" xr:uid="{00000000-0004-0000-0400-000099070000}"/>
    <hyperlink ref="N516" r:id="rId1947" xr:uid="{00000000-0004-0000-0400-00009A070000}"/>
    <hyperlink ref="O516" r:id="rId1948" display="http://feeds.washingtonpost.com/rss/rss_dc-sports-bog" xr:uid="{00000000-0004-0000-0400-00009B070000}"/>
    <hyperlink ref="P516" r:id="rId1949" display="http://feeds.washingtonpost.com/rss/rss_dc-sports-bog" xr:uid="{00000000-0004-0000-0400-00009C070000}"/>
    <hyperlink ref="N517" r:id="rId1950" xr:uid="{00000000-0004-0000-0400-00009D070000}"/>
    <hyperlink ref="O517" r:id="rId1951" display="http://feeds.washingtonpost.com/rss/rss_football-insider" xr:uid="{00000000-0004-0000-0400-00009E070000}"/>
    <hyperlink ref="P517" r:id="rId1952" display="http://feeds.washingtonpost.com/rss/rss_football-insider" xr:uid="{00000000-0004-0000-0400-00009F070000}"/>
    <hyperlink ref="N518" r:id="rId1953" xr:uid="{00000000-0004-0000-0400-0000A0070000}"/>
    <hyperlink ref="O518" r:id="rId1954" display="http://feeds.washingtonpost.com/rss/rss_terrapins-insider" xr:uid="{00000000-0004-0000-0400-0000A1070000}"/>
    <hyperlink ref="P518" r:id="rId1955" display="http://feeds.washingtonpost.com/rss/rss_terrapins-insider" xr:uid="{00000000-0004-0000-0400-0000A2070000}"/>
    <hyperlink ref="N519" r:id="rId1956" xr:uid="{00000000-0004-0000-0400-0000A3070000}"/>
    <hyperlink ref="O519" r:id="rId1957" display="http://feeds.washingtonpost.com/rss/rss_soccer-insider" xr:uid="{00000000-0004-0000-0400-0000A4070000}"/>
    <hyperlink ref="P519" r:id="rId1958" display="http://feeds.washingtonpost.com/rss/rss_soccer-insider" xr:uid="{00000000-0004-0000-0400-0000A5070000}"/>
    <hyperlink ref="N520" r:id="rId1959" xr:uid="{00000000-0004-0000-0400-0000A6070000}"/>
    <hyperlink ref="O520" r:id="rId1960" display="http://feeds.washingtonpost.com/rss/rss_capitals-insider" xr:uid="{00000000-0004-0000-0400-0000A7070000}"/>
    <hyperlink ref="P520" r:id="rId1961" display="http://feeds.washingtonpost.com/rss/rss_capitals-insider" xr:uid="{00000000-0004-0000-0400-0000A8070000}"/>
    <hyperlink ref="N521" r:id="rId1962" xr:uid="{00000000-0004-0000-0400-0000A9070000}"/>
    <hyperlink ref="O521" r:id="rId1963" display="http://feeds.washingtonpost.com/rss/rss_nationals-journal" xr:uid="{00000000-0004-0000-0400-0000AA070000}"/>
    <hyperlink ref="P521" r:id="rId1964" display="http://feeds.washingtonpost.com/rss/rss_nationals-journal" xr:uid="{00000000-0004-0000-0400-0000AB070000}"/>
    <hyperlink ref="N522" r:id="rId1965" xr:uid="{00000000-0004-0000-0400-0000AC070000}"/>
    <hyperlink ref="O522" r:id="rId1966" display="http://feeds.washingtonpost.com/rss/rss_wizards-insider" xr:uid="{00000000-0004-0000-0400-0000AD070000}"/>
    <hyperlink ref="P522" r:id="rId1967" display="http://feeds.washingtonpost.com/rss/rss_wizards-insider" xr:uid="{00000000-0004-0000-0400-0000AE070000}"/>
    <hyperlink ref="N523" r:id="rId1968" xr:uid="{00000000-0004-0000-0400-0000AF070000}"/>
    <hyperlink ref="O523" r:id="rId1969" display="http://feeds.washingtonpost.com/rss/national" xr:uid="{00000000-0004-0000-0400-0000B0070000}"/>
    <hyperlink ref="P523" r:id="rId1970" display="http://feeds.washingtonpost.com/rss/national" xr:uid="{00000000-0004-0000-0400-0000B1070000}"/>
    <hyperlink ref="N524" r:id="rId1971" xr:uid="{00000000-0004-0000-0400-0000B2070000}"/>
    <hyperlink ref="O524" r:id="rId1972" display="http://feeds.washingtonpost.com/rss/rss_checkpoint" xr:uid="{00000000-0004-0000-0400-0000B3070000}"/>
    <hyperlink ref="P524" r:id="rId1973" display="http://feeds.washingtonpost.com/rss/rss_checkpoint" xr:uid="{00000000-0004-0000-0400-0000B4070000}"/>
    <hyperlink ref="N525" r:id="rId1974" xr:uid="{00000000-0004-0000-0400-0000B5070000}"/>
    <hyperlink ref="O525" r:id="rId1975" display="http://feeds.washingtonpost.com/rss/rss_innovations" xr:uid="{00000000-0004-0000-0400-0000B6070000}"/>
    <hyperlink ref="P525" r:id="rId1976" display="http://feeds.washingtonpost.com/rss/rss_innovations" xr:uid="{00000000-0004-0000-0400-0000B7070000}"/>
    <hyperlink ref="N526" r:id="rId1977" xr:uid="{00000000-0004-0000-0400-0000B8070000}"/>
    <hyperlink ref="O526" r:id="rId1978" display="http://feeds.washingtonpost.com/rss/rss_morning-mix" xr:uid="{00000000-0004-0000-0400-0000B9070000}"/>
    <hyperlink ref="P526" r:id="rId1979" display="http://feeds.washingtonpost.com/rss/rss_morning-mix" xr:uid="{00000000-0004-0000-0400-0000BA070000}"/>
    <hyperlink ref="N527" r:id="rId1980" xr:uid="{00000000-0004-0000-0400-0000BB070000}"/>
    <hyperlink ref="O527" r:id="rId1981" display="http://feeds.washingtonpost.com/rss/world" xr:uid="{00000000-0004-0000-0400-0000BC070000}"/>
    <hyperlink ref="P527" r:id="rId1982" display="http://feeds.washingtonpost.com/rss/world" xr:uid="{00000000-0004-0000-0400-0000BD070000}"/>
    <hyperlink ref="N528" r:id="rId1983" xr:uid="{00000000-0004-0000-0400-0000BE070000}"/>
    <hyperlink ref="O528" r:id="rId1984" display="http://feeds.washingtonpost.com/rss/rss_blogpost" xr:uid="{00000000-0004-0000-0400-0000BF070000}"/>
    <hyperlink ref="P528" r:id="rId1985" display="http://feeds.washingtonpost.com/rss/rss_blogpost" xr:uid="{00000000-0004-0000-0400-0000C0070000}"/>
    <hyperlink ref="N529" r:id="rId1986" xr:uid="{00000000-0004-0000-0400-0000C1070000}"/>
    <hyperlink ref="O529" r:id="rId1987" display="http://feeds.washingtonpost.com/rss/business" xr:uid="{00000000-0004-0000-0400-0000C2070000}"/>
    <hyperlink ref="P529" r:id="rId1988" display="http://feeds.washingtonpost.com/rss/business" xr:uid="{00000000-0004-0000-0400-0000C3070000}"/>
    <hyperlink ref="N530" r:id="rId1989" xr:uid="{00000000-0004-0000-0400-0000C4070000}"/>
    <hyperlink ref="O530" r:id="rId1990" display="http://feeds.washingtonpost.com/rss/rss_on-leadership" xr:uid="{00000000-0004-0000-0400-0000C5070000}"/>
    <hyperlink ref="P530" r:id="rId1991" display="http://feeds.washingtonpost.com/rss/rss_on-leadership" xr:uid="{00000000-0004-0000-0400-0000C6070000}"/>
    <hyperlink ref="N531" r:id="rId1992" xr:uid="{00000000-0004-0000-0400-0000C7070000}"/>
    <hyperlink ref="O531" r:id="rId1993" display="http://feeds.washingtonpost.com/rss/blogs/rss_the-switch" xr:uid="{00000000-0004-0000-0400-0000C8070000}"/>
    <hyperlink ref="P531" r:id="rId1994" display="http://feeds.washingtonpost.com/rss/blogs/rss_the-switch" xr:uid="{00000000-0004-0000-0400-0000C9070000}"/>
    <hyperlink ref="N532" r:id="rId1995" xr:uid="{00000000-0004-0000-0400-0000CA070000}"/>
    <hyperlink ref="O532" r:id="rId1996" display="http://feeds.washingtonpost.com/rss/lifestyle" xr:uid="{00000000-0004-0000-0400-0000CB070000}"/>
    <hyperlink ref="P532" r:id="rId1997" display="http://feeds.washingtonpost.com/rss/lifestyle" xr:uid="{00000000-0004-0000-0400-0000CC070000}"/>
    <hyperlink ref="N533" r:id="rId1998" xr:uid="{00000000-0004-0000-0400-0000CD070000}"/>
    <hyperlink ref="O533" r:id="rId1999" display="http://feeds.washingtonpost.com/rss/rss_arts-post" xr:uid="{00000000-0004-0000-0400-0000CE070000}"/>
    <hyperlink ref="P533" r:id="rId2000" display="http://feeds.washingtonpost.com/rss/rss_arts-post" xr:uid="{00000000-0004-0000-0400-0000CF070000}"/>
    <hyperlink ref="N534" r:id="rId2001" xr:uid="{00000000-0004-0000-0400-0000D0070000}"/>
    <hyperlink ref="O534" r:id="rId2002" display="http://feeds.washingtonpost.com/rss/rss_soloish" xr:uid="{00000000-0004-0000-0400-0000D1070000}"/>
    <hyperlink ref="P534" r:id="rId2003" display="http://feeds.washingtonpost.com/rss/rss_soloish" xr:uid="{00000000-0004-0000-0400-0000D2070000}"/>
    <hyperlink ref="N535" r:id="rId2004" xr:uid="{00000000-0004-0000-0400-0000D3070000}"/>
    <hyperlink ref="O535" r:id="rId2005" display="http://feeds.washingtonpost.com/rss/rss_reliable-source" xr:uid="{00000000-0004-0000-0400-0000D4070000}"/>
    <hyperlink ref="P535" r:id="rId2006" display="http://feeds.washingtonpost.com/rss/rss_reliable-source" xr:uid="{00000000-0004-0000-0400-0000D5070000}"/>
    <hyperlink ref="N536" r:id="rId2007" xr:uid="{00000000-0004-0000-0400-0000D6070000}"/>
    <hyperlink ref="O536" r:id="rId2008" display="http://feeds.washingtonpost.com/rss/entertainment" xr:uid="{00000000-0004-0000-0400-0000D7070000}"/>
    <hyperlink ref="P536" r:id="rId2009" display="http://feeds.washingtonpost.com/rss/entertainment" xr:uid="{00000000-0004-0000-0400-0000D8070000}"/>
    <hyperlink ref="N537" r:id="rId2010" xr:uid="{00000000-0004-0000-0400-0000D9070000}"/>
    <hyperlink ref="O537" r:id="rId2011" display="http://feeds.washingtonpost.com/rss/rss_comic-riffs" xr:uid="{00000000-0004-0000-0400-0000DA070000}"/>
    <hyperlink ref="P537" r:id="rId2012" display="http://feeds.washingtonpost.com/rss/rss_comic-riffs" xr:uid="{00000000-0004-0000-0400-0000DB070000}"/>
    <hyperlink ref="N538" r:id="rId2013" xr:uid="{00000000-0004-0000-0400-0000DC070000}"/>
    <hyperlink ref="O538" r:id="rId2014" display="http://feeds.washingtonpost.com/rss/rss_going-out-gurus" xr:uid="{00000000-0004-0000-0400-0000DD070000}"/>
    <hyperlink ref="P538" r:id="rId2015" display="http://feeds.washingtonpost.com/rss/rss_going-out-gurus" xr:uid="{00000000-0004-0000-0400-0000DE070000}"/>
    <hyperlink ref="N539" r:id="rId2016" xr:uid="{00000000-0004-0000-0400-0000DF070000}"/>
    <hyperlink ref="O539" r:id="rId2017" display="https://www.fool.com/a/feeds/foolwatch?format=rss2&amp;id=foolwatch&amp;apikey=foolwatch-feed" xr:uid="{00000000-0004-0000-0400-0000E0070000}"/>
    <hyperlink ref="P539" r:id="rId2018" display="https://www.fool.com/a/feeds/foolwatch?format=rss2&amp;id=foolwatch&amp;apikey=foolwatch-feed" xr:uid="{00000000-0004-0000-0400-0000E1070000}"/>
    <hyperlink ref="N540" r:id="rId2019" xr:uid="{00000000-0004-0000-0400-0000E2070000}"/>
    <hyperlink ref="O540" r:id="rId2020" display="http://feeds2.feedburner.com/InvestingRss?fmt=xml" xr:uid="{00000000-0004-0000-0400-0000E3070000}"/>
    <hyperlink ref="P540" r:id="rId2021" display="http://feeds2.feedburner.com/InvestingRss?fmt=xml" xr:uid="{00000000-0004-0000-0400-0000E4070000}"/>
    <hyperlink ref="N541" r:id="rId2022" xr:uid="{00000000-0004-0000-0400-0000E5070000}"/>
    <hyperlink ref="O541" r:id="rId2023" display="http://feeds2.feedburner.com/BusinessRss?fmt=xml" xr:uid="{00000000-0004-0000-0400-0000E6070000}"/>
    <hyperlink ref="P541" r:id="rId2024" display="http://feeds2.feedburner.com/BusinessRss?fmt=xml" xr:uid="{00000000-0004-0000-0400-0000E7070000}"/>
    <hyperlink ref="N542" r:id="rId2025" xr:uid="{00000000-0004-0000-0400-0000E8070000}"/>
    <hyperlink ref="O542" r:id="rId2026" display="http://feeds2.feedburner.com/EconomyRss?fmt=xml" xr:uid="{00000000-0004-0000-0400-0000E9070000}"/>
    <hyperlink ref="P542" r:id="rId2027" display="http://feeds2.feedburner.com/EconomyRss?fmt=xml" xr:uid="{00000000-0004-0000-0400-0000EA070000}"/>
    <hyperlink ref="N543" r:id="rId2028" xr:uid="{00000000-0004-0000-0400-0000EB070000}"/>
    <hyperlink ref="O543" r:id="rId2029" display="http://feeds2.feedburner.com/InternetTechnologyRss?fmt=xml" xr:uid="{00000000-0004-0000-0400-0000EC070000}"/>
    <hyperlink ref="P543" r:id="rId2030" display="http://feeds2.feedburner.com/InternetTechnologyRss?fmt=xml" xr:uid="{00000000-0004-0000-0400-0000ED070000}"/>
    <hyperlink ref="N544" r:id="rId2031" xr:uid="{00000000-0004-0000-0400-0000EE070000}"/>
    <hyperlink ref="O544" r:id="rId2032" display="http://feeds2.feedburner.com/ManagementRss?fmt=xml" xr:uid="{00000000-0004-0000-0400-0000EF070000}"/>
    <hyperlink ref="P544" r:id="rId2033" display="http://feeds2.feedburner.com/ManagementRss?fmt=xml" xr:uid="{00000000-0004-0000-0400-0000F0070000}"/>
    <hyperlink ref="N545" r:id="rId2034" xr:uid="{00000000-0004-0000-0400-0000F1070000}"/>
    <hyperlink ref="O545" r:id="rId2035" display="http://feeds2.feedburner.com/PoliticRss?fmt=xml" xr:uid="{00000000-0004-0000-0400-0000F2070000}"/>
    <hyperlink ref="P545" r:id="rId2036" display="http://feeds2.feedburner.com/PoliticRss?fmt=xml" xr:uid="{00000000-0004-0000-0400-0000F3070000}"/>
    <hyperlink ref="N546" r:id="rId2037" xr:uid="{00000000-0004-0000-0400-0000F4070000}"/>
    <hyperlink ref="O546" r:id="rId2038" display="http://feeds2.feedburner.com/EditorialRss?fmt=xml" xr:uid="{00000000-0004-0000-0400-0000F5070000}"/>
    <hyperlink ref="P546" r:id="rId2039" display="http://feeds2.feedburner.com/EditorialRss?fmt=xml" xr:uid="{00000000-0004-0000-0400-0000F6070000}"/>
    <hyperlink ref="N547" r:id="rId2040" xr:uid="{00000000-0004-0000-0400-0000F7070000}"/>
    <hyperlink ref="O547" r:id="rId2041" display="http://feeds.reuters.com/news/artsculture?fmt=xml" xr:uid="{00000000-0004-0000-0400-0000F8070000}"/>
    <hyperlink ref="P547" r:id="rId2042" display="http://feeds.reuters.com/news/artsculture?fmt=xml" xr:uid="{00000000-0004-0000-0400-0000F9070000}"/>
    <hyperlink ref="N548" r:id="rId2043" xr:uid="{00000000-0004-0000-0400-0000FA070000}"/>
    <hyperlink ref="O548" r:id="rId2044" display="http://feeds.reuters.com/reuters/businessNews?fmt=xml" xr:uid="{00000000-0004-0000-0400-0000FB070000}"/>
    <hyperlink ref="P548" r:id="rId2045" display="http://feeds.reuters.com/reuters/businessNews?fmt=xml" xr:uid="{00000000-0004-0000-0400-0000FC070000}"/>
    <hyperlink ref="N549" r:id="rId2046" xr:uid="{00000000-0004-0000-0400-0000FD070000}"/>
    <hyperlink ref="O549" r:id="rId2047" display="http://feeds.reuters.com/reuters/companyNews?fmt=xml" xr:uid="{00000000-0004-0000-0400-0000FE070000}"/>
    <hyperlink ref="P549" r:id="rId2048" display="http://feeds.reuters.com/reuters/companyNews?fmt=xml" xr:uid="{00000000-0004-0000-0400-0000FF070000}"/>
    <hyperlink ref="N550" r:id="rId2049" xr:uid="{00000000-0004-0000-0400-000000080000}"/>
    <hyperlink ref="O550" r:id="rId2050" display="http://feeds.reuters.com/reuters/entertainment?fmt=xml" xr:uid="{00000000-0004-0000-0400-000001080000}"/>
    <hyperlink ref="P550" r:id="rId2051" display="http://feeds.reuters.com/reuters/entertainment?fmt=xml" xr:uid="{00000000-0004-0000-0400-000002080000}"/>
    <hyperlink ref="N551" r:id="rId2052" xr:uid="{00000000-0004-0000-0400-000003080000}"/>
    <hyperlink ref="O551" r:id="rId2053" display="http://feeds.reuters.com/reuters/environment?fmt=xml" xr:uid="{00000000-0004-0000-0400-000004080000}"/>
    <hyperlink ref="P551" r:id="rId2054" display="http://feeds.reuters.com/reuters/environment?fmt=xml" xr:uid="{00000000-0004-0000-0400-000005080000}"/>
    <hyperlink ref="N552" r:id="rId2055" xr:uid="{00000000-0004-0000-0400-000006080000}"/>
    <hyperlink ref="O552" r:id="rId2056" display="http://feeds.reuters.com/reuters/healthNews?fmt=xml" xr:uid="{00000000-0004-0000-0400-000007080000}"/>
    <hyperlink ref="P552" r:id="rId2057" display="http://feeds.reuters.com/reuters/healthNews?fmt=xml" xr:uid="{00000000-0004-0000-0400-000008080000}"/>
    <hyperlink ref="N553" r:id="rId2058" xr:uid="{00000000-0004-0000-0400-000009080000}"/>
    <hyperlink ref="O553" r:id="rId2059" display="http://feeds.reuters.com/reuters/lifestyle?fmt=xml" xr:uid="{00000000-0004-0000-0400-00000A080000}"/>
    <hyperlink ref="P553" r:id="rId2060" display="http://feeds.reuters.com/reuters/lifestyle?fmt=xml" xr:uid="{00000000-0004-0000-0400-00000B080000}"/>
    <hyperlink ref="N554" r:id="rId2061" xr:uid="{00000000-0004-0000-0400-00000C080000}"/>
    <hyperlink ref="O554" r:id="rId2062" display="http://feeds.reuters.com/news/wealth?fmt=xml" xr:uid="{00000000-0004-0000-0400-00000D080000}"/>
    <hyperlink ref="P554" r:id="rId2063" display="http://feeds.reuters.com/news/wealth?fmt=xml" xr:uid="{00000000-0004-0000-0400-00000E080000}"/>
    <hyperlink ref="N555" r:id="rId2064" xr:uid="{00000000-0004-0000-0400-00000F080000}"/>
    <hyperlink ref="O555" r:id="rId2065" display="http://feeds.reuters.com/reuters/oddlyEnoughNews?fmt=xml" xr:uid="{00000000-0004-0000-0400-000010080000}"/>
    <hyperlink ref="P555" r:id="rId2066" display="http://feeds.reuters.com/reuters/oddlyEnoughNews?fmt=xml" xr:uid="{00000000-0004-0000-0400-000011080000}"/>
    <hyperlink ref="N556" r:id="rId2067" xr:uid="{00000000-0004-0000-0400-000012080000}"/>
    <hyperlink ref="O556" r:id="rId2068" display="http://feeds.reuters.com/ReutersPictures?fmt=xml" xr:uid="{00000000-0004-0000-0400-000013080000}"/>
    <hyperlink ref="P556" r:id="rId2069" display="http://feeds.reuters.com/ReutersPictures?fmt=xml" xr:uid="{00000000-0004-0000-0400-000014080000}"/>
    <hyperlink ref="N557" r:id="rId2070" xr:uid="{00000000-0004-0000-0400-000015080000}"/>
    <hyperlink ref="O557" r:id="rId2071" display="http://feeds.reuters.com/reuters/peopleNews?fmt=xml" xr:uid="{00000000-0004-0000-0400-000016080000}"/>
    <hyperlink ref="P557" r:id="rId2072" display="http://feeds.reuters.com/reuters/peopleNews?fmt=xml" xr:uid="{00000000-0004-0000-0400-000017080000}"/>
    <hyperlink ref="N558" r:id="rId2073" xr:uid="{00000000-0004-0000-0400-000018080000}"/>
    <hyperlink ref="O558" r:id="rId2074" display="http://feeds.reuters.com/Reuters/PoliticsNews?fmt=xml" xr:uid="{00000000-0004-0000-0400-000019080000}"/>
    <hyperlink ref="P558" r:id="rId2075" display="http://feeds.reuters.com/Reuters/PoliticsNews?fmt=xml" xr:uid="{00000000-0004-0000-0400-00001A080000}"/>
    <hyperlink ref="N559" r:id="rId2076" xr:uid="{00000000-0004-0000-0400-00001B080000}"/>
    <hyperlink ref="O559" r:id="rId2077" display="http://feeds.reuters.com/reuters/scienceNews?fmt=xml" xr:uid="{00000000-0004-0000-0400-00001C080000}"/>
    <hyperlink ref="P559" r:id="rId2078" display="http://feeds.reuters.com/reuters/scienceNews?fmt=xml" xr:uid="{00000000-0004-0000-0400-00001D080000}"/>
    <hyperlink ref="N560" r:id="rId2079" xr:uid="{00000000-0004-0000-0400-00001E080000}"/>
    <hyperlink ref="O560" r:id="rId2080" display="http://feeds.reuters.com/reuters/sportsNews?fmt=xml" xr:uid="{00000000-0004-0000-0400-00001F080000}"/>
    <hyperlink ref="P560" r:id="rId2081" display="http://feeds.reuters.com/reuters/sportsNews?fmt=xml" xr:uid="{00000000-0004-0000-0400-000020080000}"/>
    <hyperlink ref="N561" r:id="rId2082" xr:uid="{00000000-0004-0000-0400-000021080000}"/>
    <hyperlink ref="O561" r:id="rId2083" display="http://feeds.reuters.com/reuters/technologyNews?fmt=xml" xr:uid="{00000000-0004-0000-0400-000022080000}"/>
    <hyperlink ref="P561" r:id="rId2084" display="http://feeds.reuters.com/reuters/technologyNews?fmt=xml" xr:uid="{00000000-0004-0000-0400-000023080000}"/>
    <hyperlink ref="N562" r:id="rId2085" xr:uid="{00000000-0004-0000-0400-000024080000}"/>
    <hyperlink ref="O562" r:id="rId2086" display="http://feeds.reuters.com/reuters/topNews?fmt=xml" xr:uid="{00000000-0004-0000-0400-000025080000}"/>
    <hyperlink ref="P562" r:id="rId2087" display="http://feeds.reuters.com/reuters/topNews?fmt=xml" xr:uid="{00000000-0004-0000-0400-000026080000}"/>
    <hyperlink ref="N563" r:id="rId2088" xr:uid="{00000000-0004-0000-0400-000027080000}"/>
    <hyperlink ref="O563" r:id="rId2089" display="http://feeds.reuters.com/Reuters/domesticNews?fmt=xml" xr:uid="{00000000-0004-0000-0400-000028080000}"/>
    <hyperlink ref="P563" r:id="rId2090" display="http://feeds.reuters.com/Reuters/domesticNews?fmt=xml" xr:uid="{00000000-0004-0000-0400-000029080000}"/>
    <hyperlink ref="N564" r:id="rId2091" xr:uid="{00000000-0004-0000-0400-00002A080000}"/>
    <hyperlink ref="O564" r:id="rId2092" display="http://feeds.reuters.com/Reuters/worldNews?fmt=xml" xr:uid="{00000000-0004-0000-0400-00002B080000}"/>
    <hyperlink ref="P564" r:id="rId2093" display="http://feeds.reuters.com/Reuters/worldNews?fmt=xml" xr:uid="{00000000-0004-0000-0400-00002C080000}"/>
    <hyperlink ref="N565" r:id="rId2094" xr:uid="{00000000-0004-0000-0400-00002D080000}"/>
    <hyperlink ref="N566" r:id="rId2095" xr:uid="{00000000-0004-0000-0400-00002E080000}"/>
    <hyperlink ref="N567" r:id="rId2096" xr:uid="{00000000-0004-0000-0400-00002F080000}"/>
    <hyperlink ref="N568" r:id="rId2097" xr:uid="{00000000-0004-0000-0400-000030080000}"/>
    <hyperlink ref="N569" r:id="rId2098" xr:uid="{00000000-0004-0000-0400-000031080000}"/>
    <hyperlink ref="N570" r:id="rId2099" xr:uid="{00000000-0004-0000-0400-000032080000}"/>
    <hyperlink ref="N571" r:id="rId2100" xr:uid="{00000000-0004-0000-0400-000033080000}"/>
    <hyperlink ref="N572" r:id="rId2101" xr:uid="{00000000-0004-0000-0400-000034080000}"/>
    <hyperlink ref="N573" r:id="rId2102" xr:uid="{00000000-0004-0000-0400-000035080000}"/>
    <hyperlink ref="N574" r:id="rId2103" xr:uid="{00000000-0004-0000-0400-000036080000}"/>
    <hyperlink ref="N575" r:id="rId2104" xr:uid="{00000000-0004-0000-0400-000037080000}"/>
    <hyperlink ref="N576" r:id="rId2105" xr:uid="{00000000-0004-0000-0400-000038080000}"/>
    <hyperlink ref="N577" r:id="rId2106" xr:uid="{00000000-0004-0000-0400-000039080000}"/>
    <hyperlink ref="N578" r:id="rId2107" xr:uid="{00000000-0004-0000-0400-00003A080000}"/>
    <hyperlink ref="N579" r:id="rId2108" xr:uid="{00000000-0004-0000-0400-00003B080000}"/>
    <hyperlink ref="N580" r:id="rId2109" xr:uid="{00000000-0004-0000-0400-00003C080000}"/>
    <hyperlink ref="N581" r:id="rId2110" xr:uid="{00000000-0004-0000-0400-00003D080000}"/>
    <hyperlink ref="N582" r:id="rId2111" xr:uid="{00000000-0004-0000-0400-00003E080000}"/>
    <hyperlink ref="N583" r:id="rId2112" xr:uid="{00000000-0004-0000-0400-00003F08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/>
  <sheetData>
    <row r="1" spans="1:7" ht="15.75" customHeight="1">
      <c r="A1" s="32" t="s">
        <v>1204</v>
      </c>
      <c r="F1" s="2"/>
      <c r="G1" s="9" t="s">
        <v>87</v>
      </c>
    </row>
    <row r="2" spans="1:7" ht="15.75" customHeight="1">
      <c r="A2" s="23" t="s">
        <v>1206</v>
      </c>
      <c r="G2" s="9" t="s">
        <v>117</v>
      </c>
    </row>
    <row r="3" spans="1:7" ht="15.75" customHeight="1">
      <c r="A3" s="23" t="s">
        <v>1208</v>
      </c>
      <c r="G3" s="17" t="s">
        <v>212</v>
      </c>
    </row>
    <row r="4" spans="1:7" ht="15.75" customHeight="1">
      <c r="A4" s="23" t="s">
        <v>1210</v>
      </c>
      <c r="G4" s="9" t="s">
        <v>753</v>
      </c>
    </row>
    <row r="5" spans="1:7" ht="15.75" customHeight="1">
      <c r="A5" s="23" t="s">
        <v>1215</v>
      </c>
      <c r="G5" s="9" t="s">
        <v>763</v>
      </c>
    </row>
    <row r="6" spans="1:7" ht="15.75" customHeight="1">
      <c r="A6" s="23" t="s">
        <v>1217</v>
      </c>
      <c r="G6" s="9" t="s">
        <v>766</v>
      </c>
    </row>
    <row r="7" spans="1:7" ht="15.75" customHeight="1">
      <c r="A7" s="23" t="s">
        <v>1219</v>
      </c>
      <c r="G7" s="9" t="s">
        <v>799</v>
      </c>
    </row>
    <row r="8" spans="1:7" ht="15.75" customHeight="1">
      <c r="A8" s="23" t="s">
        <v>1221</v>
      </c>
      <c r="G8" s="9" t="s">
        <v>841</v>
      </c>
    </row>
    <row r="9" spans="1:7" ht="15.75" customHeight="1">
      <c r="A9" s="23" t="s">
        <v>1222</v>
      </c>
      <c r="G9" s="9" t="s">
        <v>1224</v>
      </c>
    </row>
    <row r="10" spans="1:7" ht="15.75" customHeight="1">
      <c r="A10" s="23" t="s">
        <v>1225</v>
      </c>
      <c r="G10" s="9" t="s">
        <v>747</v>
      </c>
    </row>
    <row r="11" spans="1:7" ht="15.75" customHeight="1">
      <c r="A11" s="23" t="s">
        <v>1226</v>
      </c>
      <c r="G11" s="9" t="s">
        <v>1228</v>
      </c>
    </row>
    <row r="12" spans="1:7" ht="15.75" customHeight="1">
      <c r="A12" s="23" t="s">
        <v>1229</v>
      </c>
    </row>
    <row r="13" spans="1:7" ht="15.75" customHeight="1">
      <c r="A13" s="23" t="s">
        <v>1230</v>
      </c>
    </row>
    <row r="14" spans="1:7" ht="15.75" customHeight="1">
      <c r="A14" s="23" t="s">
        <v>1231</v>
      </c>
    </row>
    <row r="15" spans="1:7" ht="15.75" customHeight="1">
      <c r="A15" s="23" t="s">
        <v>1233</v>
      </c>
      <c r="G15" s="9" t="s">
        <v>1234</v>
      </c>
    </row>
    <row r="16" spans="1:7" ht="15.75" customHeight="1">
      <c r="A16" s="23" t="s">
        <v>1235</v>
      </c>
      <c r="G16" s="9" t="s">
        <v>1236</v>
      </c>
    </row>
    <row r="17" spans="1:7" ht="15.75" customHeight="1">
      <c r="A17" s="23" t="s">
        <v>1238</v>
      </c>
      <c r="G17" s="9" t="s">
        <v>1023</v>
      </c>
    </row>
    <row r="18" spans="1:7" ht="15.75" customHeight="1">
      <c r="A18" s="23" t="s">
        <v>1239</v>
      </c>
      <c r="G18" s="9" t="s">
        <v>1240</v>
      </c>
    </row>
    <row r="19" spans="1:7" ht="15.75" customHeight="1">
      <c r="A19" s="23" t="s">
        <v>1242</v>
      </c>
    </row>
    <row r="20" spans="1:7" ht="15.75" customHeight="1">
      <c r="A20" s="23" t="s">
        <v>1243</v>
      </c>
    </row>
    <row r="21" spans="1:7" ht="15.75" customHeight="1">
      <c r="A21" s="23" t="s">
        <v>1244</v>
      </c>
    </row>
    <row r="22" spans="1:7" ht="15.75" customHeight="1">
      <c r="A22" s="23" t="s">
        <v>1245</v>
      </c>
    </row>
    <row r="23" spans="1:7" ht="12.75">
      <c r="A23" s="23" t="s">
        <v>1246</v>
      </c>
    </row>
    <row r="24" spans="1:7" ht="12.75">
      <c r="A24" s="23" t="s">
        <v>1247</v>
      </c>
    </row>
    <row r="25" spans="1:7" ht="12.75">
      <c r="A25" s="23" t="s">
        <v>1248</v>
      </c>
    </row>
    <row r="26" spans="1:7" ht="12.75">
      <c r="A26" s="23" t="s">
        <v>1249</v>
      </c>
    </row>
    <row r="27" spans="1:7" ht="12.75">
      <c r="A27" s="23" t="s">
        <v>1250</v>
      </c>
    </row>
    <row r="28" spans="1:7" ht="12.75">
      <c r="A28" s="23" t="s">
        <v>1251</v>
      </c>
    </row>
    <row r="29" spans="1:7" ht="12.75">
      <c r="A29" s="23" t="s">
        <v>1252</v>
      </c>
    </row>
    <row r="30" spans="1:7" ht="12.75">
      <c r="A30" s="23" t="s">
        <v>1253</v>
      </c>
    </row>
    <row r="31" spans="1:7" ht="12.75">
      <c r="A31" s="23" t="s">
        <v>1254</v>
      </c>
    </row>
    <row r="32" spans="1:7" ht="12.75">
      <c r="A32" s="23" t="s">
        <v>1255</v>
      </c>
    </row>
    <row r="33" spans="1:1" ht="12.75">
      <c r="A33" s="23" t="s">
        <v>1256</v>
      </c>
    </row>
    <row r="34" spans="1:1" ht="12.75">
      <c r="A34" s="23" t="s">
        <v>1257</v>
      </c>
    </row>
    <row r="35" spans="1:1" ht="12.75">
      <c r="A35" s="23" t="s">
        <v>1258</v>
      </c>
    </row>
    <row r="36" spans="1:1" ht="12.75">
      <c r="A36" s="23" t="s">
        <v>1259</v>
      </c>
    </row>
    <row r="37" spans="1:1" ht="12.75">
      <c r="A37" s="23" t="s">
        <v>1260</v>
      </c>
    </row>
    <row r="38" spans="1:1" ht="12.75">
      <c r="A38" s="23" t="s">
        <v>1261</v>
      </c>
    </row>
    <row r="39" spans="1:1" ht="12.75">
      <c r="A39" s="23" t="s">
        <v>1262</v>
      </c>
    </row>
    <row r="40" spans="1:1" ht="12.75">
      <c r="A40" s="23" t="s">
        <v>1264</v>
      </c>
    </row>
    <row r="41" spans="1:1" ht="12.75">
      <c r="A41" s="23" t="s">
        <v>1265</v>
      </c>
    </row>
    <row r="42" spans="1:1" ht="12.75">
      <c r="A42" s="23" t="s">
        <v>1266</v>
      </c>
    </row>
    <row r="43" spans="1:1" ht="12.75">
      <c r="A43" s="23" t="s">
        <v>1268</v>
      </c>
    </row>
    <row r="44" spans="1:1" ht="12.75">
      <c r="A44" s="23" t="s">
        <v>1269</v>
      </c>
    </row>
    <row r="45" spans="1:1" ht="12.75">
      <c r="A45" s="23" t="s">
        <v>1270</v>
      </c>
    </row>
    <row r="46" spans="1:1" ht="12.75">
      <c r="A46" s="23" t="s">
        <v>1271</v>
      </c>
    </row>
    <row r="47" spans="1:1" ht="12.75">
      <c r="A47" s="23" t="s">
        <v>1273</v>
      </c>
    </row>
    <row r="48" spans="1:1" ht="12.75">
      <c r="A48" s="23" t="s">
        <v>1274</v>
      </c>
    </row>
    <row r="49" spans="1:1" ht="12.75">
      <c r="A49" s="23" t="s">
        <v>1276</v>
      </c>
    </row>
    <row r="50" spans="1:1" ht="12.75">
      <c r="A50" s="23" t="s">
        <v>1277</v>
      </c>
    </row>
    <row r="51" spans="1:1" ht="12.75">
      <c r="A51" s="23" t="s">
        <v>1278</v>
      </c>
    </row>
    <row r="52" spans="1:1" ht="12.75">
      <c r="A52" s="23" t="s">
        <v>1280</v>
      </c>
    </row>
    <row r="53" spans="1:1" ht="12.75">
      <c r="A53" s="23" t="s">
        <v>1281</v>
      </c>
    </row>
    <row r="54" spans="1:1" ht="12.75">
      <c r="A54" s="23" t="s">
        <v>1282</v>
      </c>
    </row>
    <row r="55" spans="1:1" ht="12.75">
      <c r="A55" s="23" t="s">
        <v>1284</v>
      </c>
    </row>
    <row r="56" spans="1:1" ht="12.75">
      <c r="A56" s="23" t="s">
        <v>1285</v>
      </c>
    </row>
    <row r="57" spans="1:1" ht="12.75">
      <c r="A57" s="23" t="s">
        <v>1286</v>
      </c>
    </row>
    <row r="58" spans="1:1" ht="12.75">
      <c r="A58" s="23" t="s">
        <v>1288</v>
      </c>
    </row>
    <row r="59" spans="1:1" ht="12.75">
      <c r="A59" s="23" t="s">
        <v>1291</v>
      </c>
    </row>
    <row r="60" spans="1:1" ht="12.75">
      <c r="A60" s="23" t="s">
        <v>1293</v>
      </c>
    </row>
    <row r="61" spans="1:1" ht="12.75">
      <c r="A61" s="23" t="s">
        <v>1295</v>
      </c>
    </row>
    <row r="62" spans="1:1" ht="12.75">
      <c r="A62" s="23" t="s">
        <v>1297</v>
      </c>
    </row>
    <row r="63" spans="1:1" ht="12.75">
      <c r="A63" s="23" t="s">
        <v>1300</v>
      </c>
    </row>
    <row r="64" spans="1:1" ht="12.75">
      <c r="A64" s="23" t="s">
        <v>1302</v>
      </c>
    </row>
    <row r="65" spans="1:1" ht="12.75">
      <c r="A65" s="23" t="s">
        <v>1303</v>
      </c>
    </row>
    <row r="66" spans="1:1" ht="12.75">
      <c r="A66" s="23" t="s">
        <v>1306</v>
      </c>
    </row>
    <row r="67" spans="1:1" ht="12.75">
      <c r="A67" s="23" t="s">
        <v>1308</v>
      </c>
    </row>
    <row r="68" spans="1:1" ht="12.75">
      <c r="A68" s="23" t="s">
        <v>1311</v>
      </c>
    </row>
    <row r="69" spans="1:1" ht="12.75">
      <c r="A69" s="23" t="s">
        <v>1313</v>
      </c>
    </row>
    <row r="70" spans="1:1" ht="12.75">
      <c r="A70" s="23" t="s">
        <v>1315</v>
      </c>
    </row>
    <row r="71" spans="1:1" ht="12.75">
      <c r="A71" s="23" t="s">
        <v>1316</v>
      </c>
    </row>
    <row r="72" spans="1:1" ht="12.75">
      <c r="A72" s="23" t="s">
        <v>1319</v>
      </c>
    </row>
    <row r="73" spans="1:1" ht="12.75">
      <c r="A73" s="23" t="s">
        <v>1321</v>
      </c>
    </row>
    <row r="74" spans="1:1" ht="12.75">
      <c r="A74" s="23" t="s">
        <v>1323</v>
      </c>
    </row>
    <row r="75" spans="1:1" ht="12.75">
      <c r="A75" s="23" t="s">
        <v>1326</v>
      </c>
    </row>
    <row r="76" spans="1:1" ht="12.75">
      <c r="A76" s="23" t="s">
        <v>1329</v>
      </c>
    </row>
    <row r="77" spans="1:1" ht="12.75">
      <c r="A77" s="23" t="s">
        <v>1331</v>
      </c>
    </row>
    <row r="78" spans="1:1" ht="12.75">
      <c r="A78" s="23" t="s">
        <v>1334</v>
      </c>
    </row>
    <row r="79" spans="1:1" ht="12.75">
      <c r="A79" s="23" t="s">
        <v>1335</v>
      </c>
    </row>
    <row r="80" spans="1:1" ht="12.75">
      <c r="A80" s="23" t="s">
        <v>1338</v>
      </c>
    </row>
    <row r="81" spans="1:1" ht="12.75">
      <c r="A81" s="23" t="s">
        <v>1340</v>
      </c>
    </row>
    <row r="82" spans="1:1" ht="12.75">
      <c r="A82" s="23" t="s">
        <v>1343</v>
      </c>
    </row>
    <row r="83" spans="1:1" ht="12.75">
      <c r="A83" s="23" t="s">
        <v>1345</v>
      </c>
    </row>
    <row r="84" spans="1:1" ht="12.75">
      <c r="A84" s="23" t="s">
        <v>1347</v>
      </c>
    </row>
    <row r="85" spans="1:1" ht="12.75">
      <c r="A85" s="23" t="s">
        <v>1349</v>
      </c>
    </row>
    <row r="86" spans="1:1" ht="12.75">
      <c r="A86" s="23" t="s">
        <v>1351</v>
      </c>
    </row>
    <row r="87" spans="1:1" ht="12.75">
      <c r="A87" s="23" t="s">
        <v>1353</v>
      </c>
    </row>
    <row r="88" spans="1:1" ht="12.75">
      <c r="A88" s="23" t="s">
        <v>1355</v>
      </c>
    </row>
    <row r="89" spans="1:1" ht="12.75">
      <c r="A89" s="23" t="s">
        <v>1357</v>
      </c>
    </row>
    <row r="90" spans="1:1" ht="12.75">
      <c r="A90" s="23" t="s">
        <v>1359</v>
      </c>
    </row>
    <row r="91" spans="1:1" ht="12.75">
      <c r="A91" s="23" t="s">
        <v>1361</v>
      </c>
    </row>
    <row r="92" spans="1:1" ht="12.75">
      <c r="A92" s="23" t="s">
        <v>1362</v>
      </c>
    </row>
    <row r="93" spans="1:1" ht="12.75">
      <c r="A93" s="23" t="s">
        <v>1365</v>
      </c>
    </row>
    <row r="94" spans="1:1" ht="12.75">
      <c r="A94" s="23" t="s">
        <v>1367</v>
      </c>
    </row>
    <row r="95" spans="1:1" ht="12.75">
      <c r="A95" s="23" t="s">
        <v>1369</v>
      </c>
    </row>
    <row r="96" spans="1:1" ht="12.75">
      <c r="A96" s="23" t="s">
        <v>1371</v>
      </c>
    </row>
    <row r="97" spans="1:1" ht="12.75">
      <c r="A97" s="23" t="s">
        <v>1373</v>
      </c>
    </row>
    <row r="98" spans="1:1" ht="12.75">
      <c r="A98" s="23" t="s">
        <v>1375</v>
      </c>
    </row>
    <row r="99" spans="1:1" ht="12.75">
      <c r="A99" s="23" t="s">
        <v>1377</v>
      </c>
    </row>
    <row r="100" spans="1:1" ht="12.75">
      <c r="A100" s="23" t="s">
        <v>1379</v>
      </c>
    </row>
    <row r="101" spans="1:1" ht="12.75">
      <c r="A101" s="23" t="s">
        <v>1381</v>
      </c>
    </row>
    <row r="102" spans="1:1" ht="12.75">
      <c r="A102" s="23" t="s">
        <v>1383</v>
      </c>
    </row>
    <row r="103" spans="1:1" ht="12.75">
      <c r="A103" s="23" t="s">
        <v>1385</v>
      </c>
    </row>
    <row r="104" spans="1:1" ht="12.75">
      <c r="A104" s="23" t="s">
        <v>1387</v>
      </c>
    </row>
    <row r="105" spans="1:1" ht="12.75">
      <c r="A105" s="23" t="s">
        <v>1389</v>
      </c>
    </row>
    <row r="106" spans="1:1" ht="12.75">
      <c r="A106" s="23" t="s">
        <v>1391</v>
      </c>
    </row>
    <row r="107" spans="1:1" ht="12.75">
      <c r="A107" s="23" t="s">
        <v>1393</v>
      </c>
    </row>
    <row r="108" spans="1:1" ht="12.75">
      <c r="A108" s="23" t="s">
        <v>1395</v>
      </c>
    </row>
    <row r="109" spans="1:1" ht="12.75">
      <c r="A109" s="23" t="s">
        <v>1397</v>
      </c>
    </row>
    <row r="110" spans="1:1" ht="12.75">
      <c r="A110" s="23" t="s">
        <v>1400</v>
      </c>
    </row>
    <row r="111" spans="1:1" ht="12.75">
      <c r="A111" s="23" t="s">
        <v>1402</v>
      </c>
    </row>
    <row r="112" spans="1:1" ht="12.75">
      <c r="A112" s="23" t="s">
        <v>1403</v>
      </c>
    </row>
    <row r="113" spans="1:1" ht="12.75">
      <c r="A113" s="23" t="s">
        <v>1405</v>
      </c>
    </row>
    <row r="114" spans="1:1" ht="12.75">
      <c r="A114" s="23" t="s">
        <v>1407</v>
      </c>
    </row>
    <row r="115" spans="1:1" ht="12.75">
      <c r="A115" s="23" t="s">
        <v>1409</v>
      </c>
    </row>
    <row r="116" spans="1:1" ht="12.75">
      <c r="A116" s="23" t="s">
        <v>1411</v>
      </c>
    </row>
    <row r="117" spans="1:1" ht="12.75">
      <c r="A117" s="23" t="s">
        <v>1412</v>
      </c>
    </row>
    <row r="118" spans="1:1" ht="12.75">
      <c r="A118" s="23" t="s">
        <v>1414</v>
      </c>
    </row>
    <row r="119" spans="1:1" ht="12.75">
      <c r="A119" s="23" t="s">
        <v>1416</v>
      </c>
    </row>
    <row r="120" spans="1:1" ht="12.75">
      <c r="A120" s="23" t="s">
        <v>1417</v>
      </c>
    </row>
    <row r="121" spans="1:1" ht="12.75">
      <c r="A121" s="23" t="s">
        <v>1419</v>
      </c>
    </row>
    <row r="122" spans="1:1" ht="12.75">
      <c r="A122" s="23" t="s">
        <v>1421</v>
      </c>
    </row>
    <row r="123" spans="1:1" ht="12.75">
      <c r="A123" s="23" t="s">
        <v>1423</v>
      </c>
    </row>
    <row r="124" spans="1:1" ht="12.75">
      <c r="A124" s="23" t="s">
        <v>1425</v>
      </c>
    </row>
    <row r="125" spans="1:1" ht="12.75">
      <c r="A125" s="23" t="s">
        <v>1427</v>
      </c>
    </row>
    <row r="126" spans="1:1" ht="12.75">
      <c r="A126" s="23" t="s">
        <v>1429</v>
      </c>
    </row>
    <row r="127" spans="1:1" ht="12.75">
      <c r="A127" s="23" t="s">
        <v>1431</v>
      </c>
    </row>
    <row r="128" spans="1:1" ht="12.75">
      <c r="A128" s="23" t="s">
        <v>1433</v>
      </c>
    </row>
    <row r="129" spans="1:1" ht="12.75">
      <c r="A129" s="23" t="s">
        <v>1436</v>
      </c>
    </row>
    <row r="130" spans="1:1" ht="12.75">
      <c r="A130" s="23" t="s">
        <v>1438</v>
      </c>
    </row>
    <row r="131" spans="1:1" ht="12.75">
      <c r="A131" s="23" t="s">
        <v>1439</v>
      </c>
    </row>
    <row r="132" spans="1:1" ht="12.75">
      <c r="A132" s="23" t="s">
        <v>1441</v>
      </c>
    </row>
    <row r="133" spans="1:1" ht="12.75">
      <c r="A133" s="23" t="s">
        <v>1443</v>
      </c>
    </row>
    <row r="134" spans="1:1" ht="12.75">
      <c r="A134" s="23" t="s">
        <v>1445</v>
      </c>
    </row>
    <row r="135" spans="1:1" ht="12.75">
      <c r="A135" s="23" t="s">
        <v>1447</v>
      </c>
    </row>
    <row r="136" spans="1:1" ht="12.75">
      <c r="A136" s="23" t="s">
        <v>1449</v>
      </c>
    </row>
    <row r="137" spans="1:1" ht="12.75">
      <c r="A137" s="23" t="s">
        <v>1451</v>
      </c>
    </row>
    <row r="138" spans="1:1" ht="12.75">
      <c r="A138" s="23" t="s">
        <v>1453</v>
      </c>
    </row>
    <row r="139" spans="1:1" ht="12.75">
      <c r="A139" s="23" t="s">
        <v>1455</v>
      </c>
    </row>
    <row r="140" spans="1:1" ht="12.75">
      <c r="A140" s="23" t="s">
        <v>1458</v>
      </c>
    </row>
    <row r="141" spans="1:1" ht="12.75">
      <c r="A141" s="23" t="s">
        <v>1460</v>
      </c>
    </row>
    <row r="142" spans="1:1" ht="12.75">
      <c r="A142" s="23" t="s">
        <v>1462</v>
      </c>
    </row>
    <row r="143" spans="1:1" ht="12.75">
      <c r="A143" s="23" t="s">
        <v>1464</v>
      </c>
    </row>
    <row r="144" spans="1:1" ht="12.75">
      <c r="A144" s="23" t="s">
        <v>1466</v>
      </c>
    </row>
    <row r="145" spans="1:1" ht="12.75">
      <c r="A145" s="23" t="s">
        <v>1468</v>
      </c>
    </row>
    <row r="146" spans="1:1" ht="12.75">
      <c r="A146" s="23" t="s">
        <v>1469</v>
      </c>
    </row>
    <row r="147" spans="1:1" ht="12.75">
      <c r="A147" s="23" t="s">
        <v>1470</v>
      </c>
    </row>
    <row r="148" spans="1:1" ht="12.75">
      <c r="A148" s="23" t="s">
        <v>1471</v>
      </c>
    </row>
    <row r="149" spans="1:1" ht="12.75">
      <c r="A149" s="23" t="s">
        <v>1472</v>
      </c>
    </row>
    <row r="150" spans="1:1" ht="12.75">
      <c r="A150" s="23" t="s">
        <v>1473</v>
      </c>
    </row>
    <row r="151" spans="1:1" ht="12.75">
      <c r="A151" s="23" t="s">
        <v>1474</v>
      </c>
    </row>
    <row r="152" spans="1:1" ht="12.75">
      <c r="A152" s="23" t="s">
        <v>1475</v>
      </c>
    </row>
    <row r="153" spans="1:1" ht="12.75">
      <c r="A153" s="23" t="s">
        <v>1476</v>
      </c>
    </row>
    <row r="154" spans="1:1" ht="12.75">
      <c r="A154" s="23" t="s">
        <v>1477</v>
      </c>
    </row>
    <row r="155" spans="1:1" ht="12.75">
      <c r="A155" s="23" t="s">
        <v>1478</v>
      </c>
    </row>
    <row r="156" spans="1:1" ht="12.75">
      <c r="A156" s="23" t="s">
        <v>1479</v>
      </c>
    </row>
    <row r="157" spans="1:1" ht="12.75">
      <c r="A157" s="23" t="s">
        <v>1480</v>
      </c>
    </row>
    <row r="158" spans="1:1" ht="12.75">
      <c r="A158" s="23" t="s">
        <v>1481</v>
      </c>
    </row>
    <row r="159" spans="1:1" ht="12.75">
      <c r="A159" s="23" t="s">
        <v>1482</v>
      </c>
    </row>
    <row r="160" spans="1:1" ht="12.75">
      <c r="A160" s="23" t="s">
        <v>1483</v>
      </c>
    </row>
    <row r="161" spans="1:1" ht="12.75">
      <c r="A161" s="23" t="s">
        <v>1484</v>
      </c>
    </row>
    <row r="162" spans="1:1" ht="12.75">
      <c r="A162" s="23" t="s">
        <v>1485</v>
      </c>
    </row>
    <row r="163" spans="1:1" ht="12.75">
      <c r="A163" s="23" t="s">
        <v>1486</v>
      </c>
    </row>
    <row r="164" spans="1:1" ht="12.75">
      <c r="A164" s="23" t="s">
        <v>1487</v>
      </c>
    </row>
    <row r="165" spans="1:1" ht="12.75">
      <c r="A165" s="23" t="s">
        <v>1488</v>
      </c>
    </row>
    <row r="166" spans="1:1" ht="12.75">
      <c r="A166" s="23" t="s">
        <v>1489</v>
      </c>
    </row>
    <row r="167" spans="1:1" ht="12.75">
      <c r="A167" s="23" t="s">
        <v>1490</v>
      </c>
    </row>
    <row r="168" spans="1:1" ht="12.75">
      <c r="A168" s="23" t="s">
        <v>1491</v>
      </c>
    </row>
    <row r="169" spans="1:1" ht="12.75">
      <c r="A169" s="23" t="s">
        <v>1492</v>
      </c>
    </row>
    <row r="170" spans="1:1" ht="12.75">
      <c r="A170" s="23" t="s">
        <v>1493</v>
      </c>
    </row>
    <row r="171" spans="1:1" ht="12.75">
      <c r="A171" s="23" t="s">
        <v>1494</v>
      </c>
    </row>
    <row r="172" spans="1:1" ht="12.75">
      <c r="A172" s="23" t="s">
        <v>1495</v>
      </c>
    </row>
    <row r="173" spans="1:1" ht="12.75">
      <c r="A173" s="23" t="s">
        <v>1496</v>
      </c>
    </row>
    <row r="174" spans="1:1" ht="12.75">
      <c r="A174" s="23" t="s">
        <v>1497</v>
      </c>
    </row>
    <row r="175" spans="1:1" ht="12.75">
      <c r="A175" s="23" t="s">
        <v>1498</v>
      </c>
    </row>
    <row r="176" spans="1:1" ht="12.75">
      <c r="A176" s="23" t="s">
        <v>1499</v>
      </c>
    </row>
    <row r="177" spans="1:1" ht="12.75">
      <c r="A177" s="23" t="s">
        <v>1500</v>
      </c>
    </row>
    <row r="178" spans="1:1" ht="12.75">
      <c r="A178" s="23" t="s">
        <v>1501</v>
      </c>
    </row>
    <row r="179" spans="1:1" ht="12.75">
      <c r="A179" s="23" t="s">
        <v>1502</v>
      </c>
    </row>
    <row r="180" spans="1:1" ht="12.75">
      <c r="A180" s="23" t="s">
        <v>1504</v>
      </c>
    </row>
    <row r="181" spans="1:1" ht="12.75">
      <c r="A181" s="23" t="s">
        <v>1506</v>
      </c>
    </row>
    <row r="182" spans="1:1" ht="12.75">
      <c r="A182" s="23" t="s">
        <v>1509</v>
      </c>
    </row>
    <row r="183" spans="1:1" ht="12.75">
      <c r="A183" s="23" t="s">
        <v>1511</v>
      </c>
    </row>
    <row r="184" spans="1:1" ht="12.75">
      <c r="A184" s="23" t="s">
        <v>1513</v>
      </c>
    </row>
    <row r="185" spans="1:1" ht="12.75">
      <c r="A185" s="23" t="s">
        <v>1515</v>
      </c>
    </row>
    <row r="186" spans="1:1" ht="12.75">
      <c r="A186" s="23" t="s">
        <v>1517</v>
      </c>
    </row>
    <row r="187" spans="1:1" ht="12.75">
      <c r="A187" s="23" t="s">
        <v>1519</v>
      </c>
    </row>
    <row r="188" spans="1:1" ht="12.75">
      <c r="A188" s="23" t="s">
        <v>1522</v>
      </c>
    </row>
    <row r="189" spans="1:1" ht="12.75">
      <c r="A189" s="23" t="s">
        <v>1524</v>
      </c>
    </row>
    <row r="190" spans="1:1" ht="12.75">
      <c r="A190" s="23" t="s">
        <v>1526</v>
      </c>
    </row>
    <row r="191" spans="1:1" ht="12.75">
      <c r="A191" s="23" t="s">
        <v>1528</v>
      </c>
    </row>
    <row r="192" spans="1:1" ht="12.75">
      <c r="A192" s="23" t="s">
        <v>1529</v>
      </c>
    </row>
    <row r="193" spans="1:1" ht="12.75">
      <c r="A193" s="23" t="s">
        <v>1530</v>
      </c>
    </row>
    <row r="194" spans="1:1" ht="12.75">
      <c r="A194" s="23" t="s">
        <v>1531</v>
      </c>
    </row>
    <row r="195" spans="1:1" ht="12.75">
      <c r="A195" s="23" t="s">
        <v>1534</v>
      </c>
    </row>
    <row r="196" spans="1:1" ht="12.75">
      <c r="A196" s="23" t="s">
        <v>1536</v>
      </c>
    </row>
    <row r="197" spans="1:1" ht="12.75">
      <c r="A197" s="23" t="s">
        <v>1538</v>
      </c>
    </row>
    <row r="198" spans="1:1" ht="12.75">
      <c r="A198" s="23" t="s">
        <v>1541</v>
      </c>
    </row>
    <row r="199" spans="1:1" ht="12.75">
      <c r="A199" s="23" t="s">
        <v>1543</v>
      </c>
    </row>
    <row r="200" spans="1:1" ht="12.75">
      <c r="A200" s="23" t="s">
        <v>1545</v>
      </c>
    </row>
    <row r="201" spans="1:1" ht="12.75">
      <c r="A201" s="23" t="s">
        <v>1547</v>
      </c>
    </row>
    <row r="202" spans="1:1" ht="12.75">
      <c r="A202" s="23" t="s">
        <v>1549</v>
      </c>
    </row>
    <row r="203" spans="1:1" ht="12.75">
      <c r="A203" s="23" t="s">
        <v>1551</v>
      </c>
    </row>
    <row r="204" spans="1:1" ht="12.75">
      <c r="A204" s="23" t="s">
        <v>1553</v>
      </c>
    </row>
    <row r="205" spans="1:1" ht="12.75">
      <c r="A205" s="23" t="s">
        <v>1555</v>
      </c>
    </row>
    <row r="206" spans="1:1" ht="12.75">
      <c r="A206" s="23" t="s">
        <v>1557</v>
      </c>
    </row>
    <row r="207" spans="1:1" ht="12.75">
      <c r="A207" s="23" t="s">
        <v>1560</v>
      </c>
    </row>
    <row r="208" spans="1:1" ht="12.75">
      <c r="A208" s="23" t="s">
        <v>1562</v>
      </c>
    </row>
    <row r="209" spans="1:1" ht="12.75">
      <c r="A209" s="23" t="s">
        <v>1564</v>
      </c>
    </row>
    <row r="210" spans="1:1" ht="12.75">
      <c r="A210" s="23" t="s">
        <v>1566</v>
      </c>
    </row>
    <row r="211" spans="1:1" ht="12.75">
      <c r="A211" s="23" t="s">
        <v>1568</v>
      </c>
    </row>
    <row r="212" spans="1:1" ht="12.75">
      <c r="A212" s="23" t="s">
        <v>1570</v>
      </c>
    </row>
    <row r="213" spans="1:1" ht="12.75">
      <c r="A213" s="23" t="s">
        <v>1572</v>
      </c>
    </row>
    <row r="214" spans="1:1" ht="12.75">
      <c r="A214" s="23" t="s">
        <v>1575</v>
      </c>
    </row>
    <row r="215" spans="1:1" ht="12.75">
      <c r="A215" s="23" t="s">
        <v>1576</v>
      </c>
    </row>
    <row r="216" spans="1:1" ht="12.75">
      <c r="A216" s="23" t="s">
        <v>1579</v>
      </c>
    </row>
    <row r="217" spans="1:1" ht="12.75">
      <c r="A217" s="23" t="s">
        <v>1581</v>
      </c>
    </row>
    <row r="218" spans="1:1" ht="12.75">
      <c r="A218" s="23" t="s">
        <v>1583</v>
      </c>
    </row>
    <row r="219" spans="1:1" ht="12.75">
      <c r="A219" s="23" t="s">
        <v>1585</v>
      </c>
    </row>
    <row r="220" spans="1:1" ht="12.75">
      <c r="A220" s="23" t="s">
        <v>1587</v>
      </c>
    </row>
    <row r="221" spans="1:1" ht="12.75">
      <c r="A221" s="23" t="s">
        <v>1590</v>
      </c>
    </row>
    <row r="222" spans="1:1" ht="12.75">
      <c r="A222" s="23" t="s">
        <v>1592</v>
      </c>
    </row>
    <row r="223" spans="1:1" ht="12.75">
      <c r="A223" s="23" t="s">
        <v>1594</v>
      </c>
    </row>
    <row r="224" spans="1:1" ht="12.75">
      <c r="A224" s="23" t="s">
        <v>1596</v>
      </c>
    </row>
    <row r="225" spans="1:1" ht="12.75">
      <c r="A225" s="23" t="s">
        <v>1598</v>
      </c>
    </row>
    <row r="226" spans="1:1" ht="12.75">
      <c r="A226" s="23" t="s">
        <v>1600</v>
      </c>
    </row>
    <row r="227" spans="1:1" ht="12.75">
      <c r="A227" s="23" t="s">
        <v>1602</v>
      </c>
    </row>
    <row r="228" spans="1:1" ht="12.75">
      <c r="A228" s="23" t="s">
        <v>1604</v>
      </c>
    </row>
    <row r="229" spans="1:1" ht="12.75">
      <c r="A229" s="23" t="s">
        <v>1606</v>
      </c>
    </row>
    <row r="230" spans="1:1" ht="12.75">
      <c r="A230" s="23" t="s">
        <v>1608</v>
      </c>
    </row>
    <row r="231" spans="1:1" ht="12.75">
      <c r="A231" s="23" t="s">
        <v>1611</v>
      </c>
    </row>
    <row r="232" spans="1:1" ht="12.75">
      <c r="A232" s="23" t="s">
        <v>1613</v>
      </c>
    </row>
    <row r="233" spans="1:1" ht="12.75">
      <c r="A233" s="23" t="s">
        <v>1615</v>
      </c>
    </row>
    <row r="234" spans="1:1" ht="12.75">
      <c r="A234" s="23" t="s">
        <v>1617</v>
      </c>
    </row>
    <row r="235" spans="1:1" ht="12.75">
      <c r="A235" s="23" t="s">
        <v>1619</v>
      </c>
    </row>
    <row r="236" spans="1:1" ht="12.75">
      <c r="A236" s="23" t="s">
        <v>1622</v>
      </c>
    </row>
    <row r="237" spans="1:1" ht="12.75">
      <c r="A237" s="23" t="s">
        <v>1624</v>
      </c>
    </row>
    <row r="238" spans="1:1" ht="12.75">
      <c r="A238" s="23" t="s">
        <v>1626</v>
      </c>
    </row>
    <row r="239" spans="1:1" ht="12.75">
      <c r="A239" s="23" t="s">
        <v>1628</v>
      </c>
    </row>
    <row r="240" spans="1:1" ht="12.75">
      <c r="A240" s="23" t="s">
        <v>1630</v>
      </c>
    </row>
    <row r="241" spans="1:1" ht="12.75">
      <c r="A241" s="23" t="s">
        <v>1633</v>
      </c>
    </row>
    <row r="242" spans="1:1" ht="12.75">
      <c r="A242" s="23" t="s">
        <v>1635</v>
      </c>
    </row>
    <row r="243" spans="1:1" ht="12.75">
      <c r="A243" s="23" t="s">
        <v>1637</v>
      </c>
    </row>
    <row r="244" spans="1:1" ht="12.75">
      <c r="A244" s="23" t="s">
        <v>1639</v>
      </c>
    </row>
    <row r="245" spans="1:1" ht="12.75">
      <c r="A245" s="23" t="s">
        <v>1641</v>
      </c>
    </row>
    <row r="246" spans="1:1" ht="12.75">
      <c r="A246" s="23" t="s">
        <v>1643</v>
      </c>
    </row>
    <row r="247" spans="1:1" ht="12.75">
      <c r="A247" s="23" t="s">
        <v>1645</v>
      </c>
    </row>
    <row r="248" spans="1:1" ht="12.75">
      <c r="A248" s="23" t="s">
        <v>1648</v>
      </c>
    </row>
    <row r="249" spans="1:1" ht="12.75">
      <c r="A249" s="23" t="s">
        <v>1650</v>
      </c>
    </row>
    <row r="250" spans="1:1" ht="12.75">
      <c r="A250" s="23" t="s">
        <v>1652</v>
      </c>
    </row>
    <row r="251" spans="1:1" ht="12.75">
      <c r="A251" s="23" t="s">
        <v>1654</v>
      </c>
    </row>
    <row r="252" spans="1:1" ht="12.75">
      <c r="A252" s="23" t="s">
        <v>1656</v>
      </c>
    </row>
    <row r="253" spans="1:1" ht="12.75">
      <c r="A253" s="23" t="s">
        <v>1658</v>
      </c>
    </row>
    <row r="254" spans="1:1" ht="12.75">
      <c r="A254" s="23" t="s">
        <v>1660</v>
      </c>
    </row>
    <row r="255" spans="1:1" ht="12.75">
      <c r="A255" s="23" t="s">
        <v>1663</v>
      </c>
    </row>
    <row r="256" spans="1:1" ht="12.75">
      <c r="A256" s="23" t="s">
        <v>1665</v>
      </c>
    </row>
    <row r="257" spans="1:1" ht="12.75">
      <c r="A257" s="23" t="s">
        <v>1667</v>
      </c>
    </row>
    <row r="258" spans="1:1" ht="12.75">
      <c r="A258" s="23" t="s">
        <v>1669</v>
      </c>
    </row>
    <row r="259" spans="1:1" ht="12.75">
      <c r="A259" s="23" t="s">
        <v>1671</v>
      </c>
    </row>
    <row r="260" spans="1:1" ht="12.75">
      <c r="A260" s="23" t="s">
        <v>1672</v>
      </c>
    </row>
    <row r="261" spans="1:1" ht="12.75">
      <c r="A261" s="23" t="s">
        <v>1675</v>
      </c>
    </row>
    <row r="262" spans="1:1" ht="12.75">
      <c r="A262" s="23" t="s">
        <v>1677</v>
      </c>
    </row>
    <row r="263" spans="1:1" ht="12.75">
      <c r="A263" s="23" t="s">
        <v>1680</v>
      </c>
    </row>
    <row r="264" spans="1:1" ht="12.75">
      <c r="A264" s="23" t="s">
        <v>1682</v>
      </c>
    </row>
    <row r="265" spans="1:1" ht="12.75">
      <c r="A265" s="23" t="s">
        <v>1684</v>
      </c>
    </row>
    <row r="266" spans="1:1" ht="12.75">
      <c r="A266" s="23" t="s">
        <v>1686</v>
      </c>
    </row>
    <row r="267" spans="1:1" ht="12.75">
      <c r="A267" s="23" t="s">
        <v>1688</v>
      </c>
    </row>
    <row r="268" spans="1:1" ht="12.75">
      <c r="A268" s="23" t="s">
        <v>1691</v>
      </c>
    </row>
    <row r="269" spans="1:1" ht="12.75">
      <c r="A269" s="23" t="s">
        <v>1693</v>
      </c>
    </row>
    <row r="270" spans="1:1" ht="12.75">
      <c r="A270" s="23" t="s">
        <v>1695</v>
      </c>
    </row>
    <row r="271" spans="1:1" ht="12.75">
      <c r="A271" s="23" t="s">
        <v>1697</v>
      </c>
    </row>
    <row r="272" spans="1:1" ht="12.75">
      <c r="A272" s="23" t="s">
        <v>1699</v>
      </c>
    </row>
    <row r="273" spans="1:1" ht="12.75">
      <c r="A273" s="23" t="s">
        <v>1701</v>
      </c>
    </row>
    <row r="274" spans="1:1" ht="12.75">
      <c r="A274" s="23" t="s">
        <v>1703</v>
      </c>
    </row>
    <row r="275" spans="1:1" ht="12.75">
      <c r="A275" s="23" t="s">
        <v>1704</v>
      </c>
    </row>
    <row r="276" spans="1:1" ht="12.75">
      <c r="A276" s="23" t="s">
        <v>1706</v>
      </c>
    </row>
    <row r="277" spans="1:1" ht="12.75">
      <c r="A277" s="23" t="s">
        <v>1708</v>
      </c>
    </row>
    <row r="278" spans="1:1" ht="12.75">
      <c r="A278" s="23" t="s">
        <v>1710</v>
      </c>
    </row>
    <row r="279" spans="1:1" ht="12.75">
      <c r="A279" s="23" t="s">
        <v>1712</v>
      </c>
    </row>
    <row r="280" spans="1:1" ht="12.75">
      <c r="A280" s="23" t="s">
        <v>1714</v>
      </c>
    </row>
    <row r="281" spans="1:1" ht="12.75">
      <c r="A281" s="23" t="s">
        <v>1716</v>
      </c>
    </row>
    <row r="282" spans="1:1" ht="12.75">
      <c r="A282" s="23" t="s">
        <v>1717</v>
      </c>
    </row>
    <row r="283" spans="1:1" ht="12.75">
      <c r="A283" s="23" t="s">
        <v>1720</v>
      </c>
    </row>
    <row r="284" spans="1:1" ht="12.75">
      <c r="A284" s="23" t="s">
        <v>1721</v>
      </c>
    </row>
    <row r="285" spans="1:1" ht="12.75">
      <c r="A285" s="23" t="s">
        <v>1723</v>
      </c>
    </row>
    <row r="286" spans="1:1" ht="12.75">
      <c r="A286" s="23" t="s">
        <v>1725</v>
      </c>
    </row>
    <row r="287" spans="1:1" ht="12.75">
      <c r="A287" s="23" t="s">
        <v>1727</v>
      </c>
    </row>
    <row r="288" spans="1:1" ht="12.75">
      <c r="A288" s="23" t="s">
        <v>1729</v>
      </c>
    </row>
    <row r="289" spans="1:1" ht="12.75">
      <c r="A289" s="23" t="s">
        <v>1731</v>
      </c>
    </row>
    <row r="290" spans="1:1" ht="12.75">
      <c r="A290" s="23" t="s">
        <v>1733</v>
      </c>
    </row>
    <row r="291" spans="1:1" ht="12.75">
      <c r="A291" s="23" t="s">
        <v>1735</v>
      </c>
    </row>
    <row r="292" spans="1:1" ht="12.75">
      <c r="A292" s="23" t="s">
        <v>1737</v>
      </c>
    </row>
    <row r="293" spans="1:1" ht="12.75">
      <c r="A293" s="23" t="s">
        <v>1739</v>
      </c>
    </row>
    <row r="294" spans="1:1" ht="12.75">
      <c r="A294" s="23" t="s">
        <v>1741</v>
      </c>
    </row>
    <row r="295" spans="1:1" ht="12.75">
      <c r="A295" s="23" t="s">
        <v>1743</v>
      </c>
    </row>
    <row r="296" spans="1:1" ht="12.75">
      <c r="A296" s="23" t="s">
        <v>1745</v>
      </c>
    </row>
    <row r="297" spans="1:1" ht="12.75">
      <c r="A297" s="23" t="s">
        <v>1747</v>
      </c>
    </row>
    <row r="298" spans="1:1" ht="12.75">
      <c r="A298" s="23" t="s">
        <v>1749</v>
      </c>
    </row>
    <row r="299" spans="1:1" ht="12.75">
      <c r="A299" s="23" t="s">
        <v>1750</v>
      </c>
    </row>
    <row r="300" spans="1:1" ht="12.75">
      <c r="A300" s="23" t="s">
        <v>1752</v>
      </c>
    </row>
    <row r="301" spans="1:1" ht="12.75">
      <c r="A301" s="23" t="s">
        <v>1754</v>
      </c>
    </row>
    <row r="302" spans="1:1" ht="12.75">
      <c r="A302" s="23" t="s">
        <v>1756</v>
      </c>
    </row>
    <row r="303" spans="1:1" ht="12.75">
      <c r="A303" s="23" t="s">
        <v>1758</v>
      </c>
    </row>
    <row r="304" spans="1:1" ht="12.75">
      <c r="A304" s="23" t="s">
        <v>1760</v>
      </c>
    </row>
    <row r="305" spans="1:1" ht="12.75">
      <c r="A305" s="23" t="s">
        <v>1762</v>
      </c>
    </row>
    <row r="306" spans="1:1" ht="12.75">
      <c r="A306" s="23" t="s">
        <v>1764</v>
      </c>
    </row>
    <row r="307" spans="1:1" ht="12.75">
      <c r="A307" s="23" t="s">
        <v>1765</v>
      </c>
    </row>
    <row r="308" spans="1:1" ht="12.75">
      <c r="A308" s="23" t="s">
        <v>1766</v>
      </c>
    </row>
    <row r="309" spans="1:1" ht="12.75">
      <c r="A309" s="23" t="s">
        <v>1768</v>
      </c>
    </row>
    <row r="310" spans="1:1" ht="12.75">
      <c r="A310" s="23" t="s">
        <v>1769</v>
      </c>
    </row>
    <row r="311" spans="1:1" ht="12.75">
      <c r="A311" s="23" t="s">
        <v>1771</v>
      </c>
    </row>
    <row r="312" spans="1:1" ht="12.75">
      <c r="A312" s="23" t="s">
        <v>1773</v>
      </c>
    </row>
    <row r="313" spans="1:1" ht="12.75">
      <c r="A313" s="23" t="s">
        <v>1776</v>
      </c>
    </row>
    <row r="314" spans="1:1" ht="12.75">
      <c r="A314" s="23" t="s">
        <v>1778</v>
      </c>
    </row>
    <row r="315" spans="1:1" ht="12.75">
      <c r="A315" s="23" t="s">
        <v>1780</v>
      </c>
    </row>
    <row r="316" spans="1:1" ht="12.75">
      <c r="A316" s="23" t="s">
        <v>1782</v>
      </c>
    </row>
    <row r="317" spans="1:1" ht="12.75">
      <c r="A317" s="23" t="s">
        <v>1784</v>
      </c>
    </row>
    <row r="318" spans="1:1" ht="12.75">
      <c r="A318" s="23" t="s">
        <v>1785</v>
      </c>
    </row>
    <row r="319" spans="1:1" ht="12.75">
      <c r="A319" s="23" t="s">
        <v>1788</v>
      </c>
    </row>
    <row r="320" spans="1:1" ht="12.75">
      <c r="A320" s="23" t="s">
        <v>1790</v>
      </c>
    </row>
    <row r="321" spans="1:1" ht="12.75">
      <c r="A321" s="23" t="s">
        <v>1792</v>
      </c>
    </row>
    <row r="322" spans="1:1" ht="12.75">
      <c r="A322" s="23" t="s">
        <v>1794</v>
      </c>
    </row>
    <row r="323" spans="1:1" ht="12.75">
      <c r="A323" s="23" t="s">
        <v>1797</v>
      </c>
    </row>
    <row r="324" spans="1:1" ht="12.75">
      <c r="A324" s="23" t="s">
        <v>1799</v>
      </c>
    </row>
    <row r="325" spans="1:1" ht="12.75">
      <c r="A325" s="23" t="s">
        <v>1801</v>
      </c>
    </row>
    <row r="326" spans="1:1" ht="12.75">
      <c r="A326" s="23" t="s">
        <v>1802</v>
      </c>
    </row>
    <row r="327" spans="1:1" ht="12.75">
      <c r="A327" s="23" t="s">
        <v>1805</v>
      </c>
    </row>
    <row r="328" spans="1:1" ht="12.75">
      <c r="A328" s="23" t="s">
        <v>1806</v>
      </c>
    </row>
    <row r="329" spans="1:1" ht="12.75">
      <c r="A329" s="23" t="s">
        <v>1808</v>
      </c>
    </row>
    <row r="330" spans="1:1" ht="12.75">
      <c r="A330" s="23" t="s">
        <v>1812</v>
      </c>
    </row>
    <row r="331" spans="1:1" ht="12.75">
      <c r="A331" s="23" t="s">
        <v>1814</v>
      </c>
    </row>
    <row r="332" spans="1:1" ht="12.75">
      <c r="A332" s="23" t="s">
        <v>1817</v>
      </c>
    </row>
    <row r="333" spans="1:1" ht="12.75">
      <c r="A333" s="23" t="s">
        <v>1820</v>
      </c>
    </row>
    <row r="334" spans="1:1" ht="12.75">
      <c r="A334" s="23" t="s">
        <v>1822</v>
      </c>
    </row>
    <row r="335" spans="1:1" ht="12.75">
      <c r="A335" s="23" t="s">
        <v>1825</v>
      </c>
    </row>
    <row r="336" spans="1:1" ht="12.75">
      <c r="A336" s="23" t="s">
        <v>1827</v>
      </c>
    </row>
    <row r="337" spans="1:1" ht="12.75">
      <c r="A337" s="23" t="s">
        <v>1829</v>
      </c>
    </row>
    <row r="338" spans="1:1" ht="12.75">
      <c r="A338" s="23" t="s">
        <v>1833</v>
      </c>
    </row>
    <row r="339" spans="1:1" ht="12.75">
      <c r="A339" s="23" t="s">
        <v>1835</v>
      </c>
    </row>
    <row r="340" spans="1:1" ht="12.75">
      <c r="A340" s="23" t="s">
        <v>1837</v>
      </c>
    </row>
    <row r="341" spans="1:1" ht="12.75">
      <c r="A341" s="23" t="s">
        <v>1840</v>
      </c>
    </row>
    <row r="342" spans="1:1" ht="12.75">
      <c r="A342" s="23" t="s">
        <v>1842</v>
      </c>
    </row>
    <row r="343" spans="1:1" ht="12.75">
      <c r="A343" s="23" t="s">
        <v>1845</v>
      </c>
    </row>
    <row r="344" spans="1:1" ht="12.75">
      <c r="A344" s="23" t="s">
        <v>1847</v>
      </c>
    </row>
    <row r="345" spans="1:1" ht="12.75">
      <c r="A345" s="23" t="s">
        <v>1849</v>
      </c>
    </row>
    <row r="346" spans="1:1" ht="12.75">
      <c r="A346" s="23" t="s">
        <v>1851</v>
      </c>
    </row>
    <row r="347" spans="1:1" ht="12.75">
      <c r="A347" s="23" t="s">
        <v>1854</v>
      </c>
    </row>
    <row r="348" spans="1:1" ht="12.75">
      <c r="A348" s="23" t="s">
        <v>1856</v>
      </c>
    </row>
    <row r="349" spans="1:1" ht="12.75">
      <c r="A349" s="23" t="s">
        <v>1858</v>
      </c>
    </row>
    <row r="350" spans="1:1" ht="12.75">
      <c r="A350" s="23" t="s">
        <v>1860</v>
      </c>
    </row>
    <row r="351" spans="1:1" ht="12.75">
      <c r="A351" s="23" t="s">
        <v>1863</v>
      </c>
    </row>
    <row r="352" spans="1:1" ht="12.75">
      <c r="A352" s="23" t="s">
        <v>1865</v>
      </c>
    </row>
    <row r="353" spans="1:1" ht="12.75">
      <c r="A353" s="23" t="s">
        <v>1867</v>
      </c>
    </row>
    <row r="354" spans="1:1" ht="12.75">
      <c r="A354" s="23" t="s">
        <v>1869</v>
      </c>
    </row>
    <row r="355" spans="1:1" ht="12.75">
      <c r="A355" s="23" t="s">
        <v>1871</v>
      </c>
    </row>
    <row r="356" spans="1:1" ht="12.75">
      <c r="A356" s="23" t="s">
        <v>1873</v>
      </c>
    </row>
    <row r="357" spans="1:1" ht="12.75">
      <c r="A357" s="23" t="s">
        <v>1876</v>
      </c>
    </row>
    <row r="358" spans="1:1" ht="12.75">
      <c r="A358" s="23" t="s">
        <v>1879</v>
      </c>
    </row>
    <row r="359" spans="1:1" ht="12.75">
      <c r="A359" s="23" t="s">
        <v>1881</v>
      </c>
    </row>
    <row r="360" spans="1:1" ht="12.75">
      <c r="A360" s="23" t="s">
        <v>1883</v>
      </c>
    </row>
    <row r="361" spans="1:1" ht="12.75">
      <c r="A361" s="23" t="s">
        <v>1886</v>
      </c>
    </row>
    <row r="362" spans="1:1" ht="12.75">
      <c r="A362" s="23" t="s">
        <v>1888</v>
      </c>
    </row>
    <row r="363" spans="1:1" ht="12.75">
      <c r="A363" s="23" t="s">
        <v>1890</v>
      </c>
    </row>
    <row r="364" spans="1:1" ht="12.75">
      <c r="A364" s="23" t="s">
        <v>1892</v>
      </c>
    </row>
    <row r="365" spans="1:1" ht="12.75">
      <c r="A365" s="23" t="s">
        <v>1894</v>
      </c>
    </row>
    <row r="366" spans="1:1" ht="12.75">
      <c r="A366" s="23" t="s">
        <v>1896</v>
      </c>
    </row>
    <row r="367" spans="1:1" ht="12.75">
      <c r="A367" s="23" t="s">
        <v>1898</v>
      </c>
    </row>
    <row r="368" spans="1:1" ht="12.75">
      <c r="A368" s="23" t="s">
        <v>1901</v>
      </c>
    </row>
    <row r="369" spans="1:1" ht="12.75">
      <c r="A369" s="23" t="s">
        <v>1903</v>
      </c>
    </row>
    <row r="370" spans="1:1" ht="12.75">
      <c r="A370" s="23" t="s">
        <v>1905</v>
      </c>
    </row>
    <row r="371" spans="1:1" ht="12.75">
      <c r="A371" s="23" t="s">
        <v>1907</v>
      </c>
    </row>
    <row r="372" spans="1:1" ht="12.75">
      <c r="A372" s="23" t="s">
        <v>1909</v>
      </c>
    </row>
    <row r="373" spans="1:1" ht="12.75">
      <c r="A373" s="23" t="s">
        <v>1911</v>
      </c>
    </row>
    <row r="374" spans="1:1" ht="12.75">
      <c r="A374" s="23" t="s">
        <v>1914</v>
      </c>
    </row>
    <row r="375" spans="1:1" ht="12.75">
      <c r="A375" s="23" t="s">
        <v>1916</v>
      </c>
    </row>
    <row r="376" spans="1:1" ht="12.75">
      <c r="A376" s="23" t="s">
        <v>1918</v>
      </c>
    </row>
    <row r="377" spans="1:1" ht="12.75">
      <c r="A377" s="23" t="s">
        <v>1920</v>
      </c>
    </row>
    <row r="378" spans="1:1" ht="12.75">
      <c r="A378" s="23" t="s">
        <v>1922</v>
      </c>
    </row>
    <row r="379" spans="1:1" ht="12.75">
      <c r="A379" s="23" t="s">
        <v>1924</v>
      </c>
    </row>
    <row r="380" spans="1:1" ht="12.75">
      <c r="A380" s="23" t="s">
        <v>1927</v>
      </c>
    </row>
    <row r="381" spans="1:1" ht="12.75">
      <c r="A381" s="23" t="s">
        <v>1930</v>
      </c>
    </row>
    <row r="382" spans="1:1" ht="12.75">
      <c r="A382" s="23" t="s">
        <v>1932</v>
      </c>
    </row>
    <row r="383" spans="1:1" ht="12.75">
      <c r="A383" s="23" t="s">
        <v>1934</v>
      </c>
    </row>
    <row r="384" spans="1:1" ht="12.75">
      <c r="A384" s="23" t="s">
        <v>1937</v>
      </c>
    </row>
    <row r="385" spans="1:1" ht="12.75">
      <c r="A385" s="23" t="s">
        <v>1939</v>
      </c>
    </row>
    <row r="386" spans="1:1" ht="12.75">
      <c r="A386" s="23" t="s">
        <v>1941</v>
      </c>
    </row>
    <row r="387" spans="1:1" ht="12.75">
      <c r="A387" s="23" t="s">
        <v>1942</v>
      </c>
    </row>
    <row r="388" spans="1:1" ht="12.75">
      <c r="A388" s="23" t="s">
        <v>1945</v>
      </c>
    </row>
    <row r="389" spans="1:1" ht="12.75">
      <c r="A389" s="23" t="s">
        <v>1947</v>
      </c>
    </row>
    <row r="390" spans="1:1" ht="12.75">
      <c r="A390" s="23" t="s">
        <v>1949</v>
      </c>
    </row>
    <row r="391" spans="1:1" ht="12.75">
      <c r="A391" s="23" t="s">
        <v>1951</v>
      </c>
    </row>
    <row r="392" spans="1:1" ht="12.75">
      <c r="A392" s="23" t="s">
        <v>1953</v>
      </c>
    </row>
    <row r="393" spans="1:1" ht="12.75">
      <c r="A393" s="23" t="s">
        <v>1956</v>
      </c>
    </row>
    <row r="394" spans="1:1" ht="12.75">
      <c r="A394" s="23" t="s">
        <v>1958</v>
      </c>
    </row>
    <row r="395" spans="1:1" ht="12.75">
      <c r="A395" s="23" t="s">
        <v>1960</v>
      </c>
    </row>
    <row r="396" spans="1:1" ht="12.75">
      <c r="A396" s="23" t="s">
        <v>1963</v>
      </c>
    </row>
    <row r="397" spans="1:1" ht="12.75">
      <c r="A397" s="23" t="s">
        <v>1964</v>
      </c>
    </row>
    <row r="398" spans="1:1" ht="12.75">
      <c r="A398" s="23" t="s">
        <v>1967</v>
      </c>
    </row>
    <row r="399" spans="1:1" ht="12.75">
      <c r="A399" s="23" t="s">
        <v>1969</v>
      </c>
    </row>
    <row r="400" spans="1:1" ht="12.75">
      <c r="A400" s="23" t="s">
        <v>1971</v>
      </c>
    </row>
    <row r="401" spans="1:1" ht="12.75">
      <c r="A401" s="23" t="s">
        <v>1973</v>
      </c>
    </row>
    <row r="402" spans="1:1" ht="12.75">
      <c r="A402" s="23" t="s">
        <v>1976</v>
      </c>
    </row>
    <row r="403" spans="1:1" ht="12.75">
      <c r="A403" s="23" t="s">
        <v>1978</v>
      </c>
    </row>
    <row r="404" spans="1:1" ht="12.75">
      <c r="A404" s="23" t="s">
        <v>1980</v>
      </c>
    </row>
    <row r="405" spans="1:1" ht="12.75">
      <c r="A405" s="23" t="s">
        <v>1982</v>
      </c>
    </row>
    <row r="406" spans="1:1" ht="12.75">
      <c r="A406" s="23" t="s">
        <v>1984</v>
      </c>
    </row>
    <row r="407" spans="1:1" ht="12.75">
      <c r="A407" s="23" t="s">
        <v>1987</v>
      </c>
    </row>
    <row r="408" spans="1:1" ht="12.75">
      <c r="A408" s="23" t="s">
        <v>1989</v>
      </c>
    </row>
    <row r="409" spans="1:1" ht="12.75">
      <c r="A409" s="23" t="s">
        <v>1991</v>
      </c>
    </row>
    <row r="410" spans="1:1" ht="12.75">
      <c r="A410" s="23" t="s">
        <v>1993</v>
      </c>
    </row>
    <row r="411" spans="1:1" ht="12.75">
      <c r="A411" s="23" t="s">
        <v>1996</v>
      </c>
    </row>
    <row r="412" spans="1:1" ht="12.75">
      <c r="A412" s="23" t="s">
        <v>1998</v>
      </c>
    </row>
    <row r="413" spans="1:1" ht="12.75">
      <c r="A413" s="23" t="s">
        <v>2000</v>
      </c>
    </row>
    <row r="414" spans="1:1" ht="12.75">
      <c r="A414" s="23" t="s">
        <v>2003</v>
      </c>
    </row>
    <row r="415" spans="1:1" ht="12.75">
      <c r="A415" s="23" t="s">
        <v>2005</v>
      </c>
    </row>
    <row r="416" spans="1:1" ht="12.75">
      <c r="A416" s="23" t="s">
        <v>2007</v>
      </c>
    </row>
    <row r="417" spans="1:1" ht="12.75">
      <c r="A417" s="23" t="s">
        <v>2009</v>
      </c>
    </row>
    <row r="418" spans="1:1" ht="12.75">
      <c r="A418" s="23" t="s">
        <v>2011</v>
      </c>
    </row>
    <row r="419" spans="1:1" ht="12.75">
      <c r="A419" s="23" t="s">
        <v>2013</v>
      </c>
    </row>
    <row r="420" spans="1:1" ht="12.75">
      <c r="A420" s="23" t="s">
        <v>2016</v>
      </c>
    </row>
    <row r="421" spans="1:1" ht="12.75">
      <c r="A421" s="23" t="s">
        <v>2018</v>
      </c>
    </row>
    <row r="422" spans="1:1" ht="12.75">
      <c r="A422" s="23" t="s">
        <v>2020</v>
      </c>
    </row>
    <row r="423" spans="1:1" ht="12.75">
      <c r="A423" s="23" t="s">
        <v>2022</v>
      </c>
    </row>
    <row r="424" spans="1:1" ht="12.75">
      <c r="A424" s="23" t="s">
        <v>2024</v>
      </c>
    </row>
    <row r="425" spans="1:1" ht="12.75">
      <c r="A425" s="23" t="s">
        <v>2026</v>
      </c>
    </row>
    <row r="426" spans="1:1" ht="12.75">
      <c r="A426" s="23" t="s">
        <v>2028</v>
      </c>
    </row>
    <row r="427" spans="1:1" ht="12.75">
      <c r="A427" s="23" t="s">
        <v>2030</v>
      </c>
    </row>
    <row r="428" spans="1:1" ht="12.75">
      <c r="A428" s="23" t="s">
        <v>2032</v>
      </c>
    </row>
    <row r="429" spans="1:1" ht="12.75">
      <c r="A429" s="23" t="s">
        <v>2034</v>
      </c>
    </row>
    <row r="430" spans="1:1" ht="12.75">
      <c r="A430" s="23" t="s">
        <v>2036</v>
      </c>
    </row>
    <row r="431" spans="1:1" ht="12.75">
      <c r="A431" s="23" t="s">
        <v>2037</v>
      </c>
    </row>
    <row r="432" spans="1:1" ht="12.75">
      <c r="A432" s="23" t="s">
        <v>2040</v>
      </c>
    </row>
    <row r="433" spans="1:1" ht="12.75">
      <c r="A433" s="23" t="s">
        <v>2042</v>
      </c>
    </row>
    <row r="434" spans="1:1" ht="12.75">
      <c r="A434" s="23" t="s">
        <v>2044</v>
      </c>
    </row>
    <row r="435" spans="1:1" ht="12.75">
      <c r="A435" s="23" t="s">
        <v>2046</v>
      </c>
    </row>
    <row r="436" spans="1:1" ht="12.75">
      <c r="A436" s="23" t="s">
        <v>2047</v>
      </c>
    </row>
    <row r="437" spans="1:1" ht="12.75">
      <c r="A437" s="23" t="s">
        <v>2050</v>
      </c>
    </row>
    <row r="438" spans="1:1" ht="12.75">
      <c r="A438" s="23" t="s">
        <v>2052</v>
      </c>
    </row>
    <row r="439" spans="1:1" ht="12.75">
      <c r="A439" s="23" t="s">
        <v>2054</v>
      </c>
    </row>
    <row r="440" spans="1:1" ht="12.75">
      <c r="A440" s="23" t="s">
        <v>2056</v>
      </c>
    </row>
    <row r="441" spans="1:1" ht="12.75">
      <c r="A441" s="23" t="s">
        <v>2058</v>
      </c>
    </row>
    <row r="442" spans="1:1" ht="12.75">
      <c r="A442" s="23" t="s">
        <v>2060</v>
      </c>
    </row>
    <row r="443" spans="1:1" ht="12.75">
      <c r="A443" s="23" t="s">
        <v>2062</v>
      </c>
    </row>
    <row r="444" spans="1:1" ht="12.75">
      <c r="A444" s="23" t="s">
        <v>2064</v>
      </c>
    </row>
    <row r="445" spans="1:1" ht="12.75">
      <c r="A445" s="23" t="s">
        <v>2065</v>
      </c>
    </row>
    <row r="446" spans="1:1" ht="12.75">
      <c r="A446" s="23" t="s">
        <v>2068</v>
      </c>
    </row>
    <row r="447" spans="1:1" ht="12.75">
      <c r="A447" s="23" t="s">
        <v>2070</v>
      </c>
    </row>
    <row r="448" spans="1:1" ht="12.75">
      <c r="A448" s="23" t="s">
        <v>2072</v>
      </c>
    </row>
    <row r="449" spans="1:1" ht="12.75">
      <c r="A449" s="23" t="s">
        <v>2074</v>
      </c>
    </row>
    <row r="450" spans="1:1" ht="12.75">
      <c r="A450" s="23" t="s">
        <v>2075</v>
      </c>
    </row>
    <row r="451" spans="1:1" ht="12.75">
      <c r="A451" s="23" t="s">
        <v>2077</v>
      </c>
    </row>
    <row r="452" spans="1:1" ht="12.75">
      <c r="A452" s="23" t="s">
        <v>2079</v>
      </c>
    </row>
    <row r="453" spans="1:1" ht="12.75">
      <c r="A453" s="23" t="s">
        <v>2081</v>
      </c>
    </row>
    <row r="454" spans="1:1" ht="12.75">
      <c r="A454" s="23" t="s">
        <v>2083</v>
      </c>
    </row>
    <row r="455" spans="1:1" ht="12.75">
      <c r="A455" s="23" t="s">
        <v>2085</v>
      </c>
    </row>
    <row r="456" spans="1:1" ht="12.75">
      <c r="A456" s="23" t="s">
        <v>2087</v>
      </c>
    </row>
    <row r="457" spans="1:1" ht="12.75">
      <c r="A457" s="23" t="s">
        <v>2090</v>
      </c>
    </row>
    <row r="458" spans="1:1" ht="12.75">
      <c r="A458" s="23" t="s">
        <v>2092</v>
      </c>
    </row>
    <row r="459" spans="1:1" ht="12.75">
      <c r="A459" s="23" t="s">
        <v>2094</v>
      </c>
    </row>
    <row r="460" spans="1:1" ht="12.75">
      <c r="A460" s="23" t="s">
        <v>2096</v>
      </c>
    </row>
    <row r="461" spans="1:1" ht="12.75">
      <c r="A461" s="23" t="s">
        <v>2098</v>
      </c>
    </row>
    <row r="462" spans="1:1" ht="12.75">
      <c r="A462" s="23" t="s">
        <v>2103</v>
      </c>
    </row>
    <row r="463" spans="1:1" ht="12.75">
      <c r="A463" s="23" t="s">
        <v>2105</v>
      </c>
    </row>
    <row r="464" spans="1:1" ht="12.75">
      <c r="A464" s="23" t="s">
        <v>2107</v>
      </c>
    </row>
    <row r="465" spans="1:1" ht="12.75">
      <c r="A465" s="23" t="s">
        <v>2109</v>
      </c>
    </row>
    <row r="466" spans="1:1" ht="12.75">
      <c r="A466" s="23" t="s">
        <v>2111</v>
      </c>
    </row>
    <row r="467" spans="1:1" ht="12.75">
      <c r="A467" s="23" t="s">
        <v>2113</v>
      </c>
    </row>
    <row r="468" spans="1:1" ht="12.75">
      <c r="A468" s="23" t="s">
        <v>2115</v>
      </c>
    </row>
    <row r="469" spans="1:1" ht="12.75">
      <c r="A469" s="23" t="s">
        <v>2118</v>
      </c>
    </row>
    <row r="470" spans="1:1" ht="12.75">
      <c r="A470" s="23" t="s">
        <v>2120</v>
      </c>
    </row>
    <row r="471" spans="1:1" ht="12.75">
      <c r="A471" s="23" t="s">
        <v>2122</v>
      </c>
    </row>
    <row r="472" spans="1:1" ht="12.75">
      <c r="A472" s="23" t="s">
        <v>2124</v>
      </c>
    </row>
    <row r="473" spans="1:1" ht="12.75">
      <c r="A473" s="23" t="s">
        <v>2126</v>
      </c>
    </row>
    <row r="474" spans="1:1" ht="12.75">
      <c r="A474" s="23" t="s">
        <v>2128</v>
      </c>
    </row>
    <row r="475" spans="1:1" ht="12.75">
      <c r="A475" s="23" t="s">
        <v>2130</v>
      </c>
    </row>
    <row r="476" spans="1:1" ht="12.75">
      <c r="A476" s="23" t="s">
        <v>2132</v>
      </c>
    </row>
    <row r="477" spans="1:1" ht="12.75">
      <c r="A477" s="23" t="s">
        <v>2133</v>
      </c>
    </row>
    <row r="478" spans="1:1" ht="12.75">
      <c r="A478" s="23" t="s">
        <v>2134</v>
      </c>
    </row>
    <row r="479" spans="1:1" ht="12.75">
      <c r="A479" s="23" t="s">
        <v>2135</v>
      </c>
    </row>
    <row r="480" spans="1:1" ht="12.75">
      <c r="A480" s="23" t="s">
        <v>2136</v>
      </c>
    </row>
    <row r="481" spans="1:1" ht="12.75">
      <c r="A481" s="23" t="s">
        <v>2137</v>
      </c>
    </row>
    <row r="482" spans="1:1" ht="12.75">
      <c r="A482" s="23" t="s">
        <v>2138</v>
      </c>
    </row>
    <row r="483" spans="1:1" ht="12.75">
      <c r="A483" s="23" t="s">
        <v>2139</v>
      </c>
    </row>
    <row r="484" spans="1:1" ht="12.75">
      <c r="A484" s="23" t="s">
        <v>2140</v>
      </c>
    </row>
    <row r="485" spans="1:1" ht="12.75">
      <c r="A485" s="23" t="s">
        <v>2141</v>
      </c>
    </row>
    <row r="486" spans="1:1" ht="12.75">
      <c r="A486" s="23" t="s">
        <v>2142</v>
      </c>
    </row>
    <row r="487" spans="1:1" ht="12.75">
      <c r="A487" s="23" t="s">
        <v>2143</v>
      </c>
    </row>
    <row r="488" spans="1:1" ht="12.75">
      <c r="A488" s="23" t="s">
        <v>2144</v>
      </c>
    </row>
    <row r="489" spans="1:1" ht="12.75">
      <c r="A489" s="23" t="s">
        <v>2145</v>
      </c>
    </row>
    <row r="490" spans="1:1" ht="12.75">
      <c r="A490" s="23" t="s">
        <v>2146</v>
      </c>
    </row>
    <row r="491" spans="1:1" ht="12.75">
      <c r="A491" s="23" t="s">
        <v>2147</v>
      </c>
    </row>
    <row r="492" spans="1:1" ht="12.75">
      <c r="A492" s="23" t="s">
        <v>2148</v>
      </c>
    </row>
    <row r="493" spans="1:1" ht="12.75">
      <c r="A493" s="23" t="s">
        <v>2149</v>
      </c>
    </row>
    <row r="494" spans="1:1" ht="12.75">
      <c r="A494" s="23" t="s">
        <v>2150</v>
      </c>
    </row>
    <row r="495" spans="1:1" ht="12.75">
      <c r="A495" s="23" t="s">
        <v>2151</v>
      </c>
    </row>
    <row r="496" spans="1:1" ht="12.75">
      <c r="A496" s="23" t="s">
        <v>2152</v>
      </c>
    </row>
    <row r="497" spans="1:1" ht="12.75">
      <c r="A497" s="23" t="s">
        <v>2153</v>
      </c>
    </row>
    <row r="498" spans="1:1" ht="12.75">
      <c r="A498" s="23" t="s">
        <v>2154</v>
      </c>
    </row>
    <row r="499" spans="1:1" ht="12.75">
      <c r="A499" s="23" t="s">
        <v>2155</v>
      </c>
    </row>
    <row r="500" spans="1:1" ht="12.75">
      <c r="A500" s="23" t="s">
        <v>2156</v>
      </c>
    </row>
    <row r="501" spans="1:1" ht="12.75">
      <c r="A501" s="23" t="s">
        <v>2157</v>
      </c>
    </row>
    <row r="502" spans="1:1" ht="12.75">
      <c r="A502" s="23" t="s">
        <v>2158</v>
      </c>
    </row>
    <row r="503" spans="1:1" ht="12.75">
      <c r="A503" s="23" t="s">
        <v>2159</v>
      </c>
    </row>
    <row r="504" spans="1:1" ht="12.75">
      <c r="A504" s="23" t="s">
        <v>2160</v>
      </c>
    </row>
    <row r="505" spans="1:1" ht="12.75">
      <c r="A505" s="23" t="s">
        <v>2161</v>
      </c>
    </row>
    <row r="506" spans="1:1" ht="12.75">
      <c r="A506" s="23" t="s">
        <v>2162</v>
      </c>
    </row>
    <row r="507" spans="1:1" ht="12.75">
      <c r="A507" s="23" t="s">
        <v>2163</v>
      </c>
    </row>
    <row r="508" spans="1:1" ht="12.75">
      <c r="A508" s="23" t="s">
        <v>2164</v>
      </c>
    </row>
    <row r="509" spans="1:1" ht="12.75">
      <c r="A509" s="23" t="s">
        <v>2165</v>
      </c>
    </row>
    <row r="510" spans="1:1" ht="12.75">
      <c r="A510" s="23" t="s">
        <v>2166</v>
      </c>
    </row>
    <row r="511" spans="1:1" ht="12.75">
      <c r="A511" s="23" t="s">
        <v>2167</v>
      </c>
    </row>
    <row r="512" spans="1:1" ht="12.75">
      <c r="A512" s="23" t="s">
        <v>2168</v>
      </c>
    </row>
    <row r="513" spans="1:1" ht="12.75">
      <c r="A513" s="23" t="s">
        <v>2169</v>
      </c>
    </row>
    <row r="514" spans="1:1" ht="12.75">
      <c r="A514" s="23" t="s">
        <v>2170</v>
      </c>
    </row>
    <row r="515" spans="1:1" ht="12.75">
      <c r="A515" s="23" t="s">
        <v>2171</v>
      </c>
    </row>
    <row r="516" spans="1:1" ht="12.75">
      <c r="A516" s="23" t="s">
        <v>2172</v>
      </c>
    </row>
    <row r="517" spans="1:1" ht="12.75">
      <c r="A517" s="23" t="s">
        <v>2173</v>
      </c>
    </row>
    <row r="518" spans="1:1" ht="12.75">
      <c r="A518" s="23" t="s">
        <v>2174</v>
      </c>
    </row>
    <row r="519" spans="1:1" ht="12.75">
      <c r="A519" s="23" t="s">
        <v>2175</v>
      </c>
    </row>
    <row r="520" spans="1:1" ht="12.75">
      <c r="A520" s="23" t="s">
        <v>2176</v>
      </c>
    </row>
    <row r="521" spans="1:1" ht="12.75">
      <c r="A521" s="23" t="s">
        <v>2178</v>
      </c>
    </row>
    <row r="522" spans="1:1" ht="12.75">
      <c r="A522" s="23" t="s">
        <v>2180</v>
      </c>
    </row>
    <row r="523" spans="1:1" ht="12.75">
      <c r="A523" s="23" t="s">
        <v>2182</v>
      </c>
    </row>
    <row r="524" spans="1:1" ht="12.75">
      <c r="A524" s="23" t="s">
        <v>2184</v>
      </c>
    </row>
    <row r="525" spans="1:1" ht="12.75">
      <c r="A525" s="23" t="s">
        <v>2186</v>
      </c>
    </row>
    <row r="526" spans="1:1" ht="12.75">
      <c r="A526" s="23" t="s">
        <v>2188</v>
      </c>
    </row>
    <row r="527" spans="1:1" ht="12.75">
      <c r="A527" s="23" t="s">
        <v>2190</v>
      </c>
    </row>
    <row r="528" spans="1:1" ht="12.75">
      <c r="A528" s="23" t="s">
        <v>2192</v>
      </c>
    </row>
    <row r="529" spans="1:1" ht="12.75">
      <c r="A529" s="23" t="s">
        <v>2195</v>
      </c>
    </row>
    <row r="530" spans="1:1" ht="12.75">
      <c r="A530" s="23" t="s">
        <v>2196</v>
      </c>
    </row>
    <row r="531" spans="1:1" ht="12.75">
      <c r="A531" s="23" t="s">
        <v>2198</v>
      </c>
    </row>
    <row r="532" spans="1:1" ht="12.75">
      <c r="A532" s="23" t="s">
        <v>2201</v>
      </c>
    </row>
    <row r="533" spans="1:1" ht="12.75">
      <c r="A533" s="23" t="s">
        <v>2203</v>
      </c>
    </row>
    <row r="534" spans="1:1" ht="12.75">
      <c r="A534" s="23" t="s">
        <v>2205</v>
      </c>
    </row>
    <row r="535" spans="1:1" ht="12.75">
      <c r="A535" s="23" t="s">
        <v>2207</v>
      </c>
    </row>
    <row r="536" spans="1:1" ht="12.75">
      <c r="A536" s="23" t="s">
        <v>2209</v>
      </c>
    </row>
    <row r="537" spans="1:1" ht="12.75">
      <c r="A537" s="23" t="s">
        <v>2211</v>
      </c>
    </row>
    <row r="538" spans="1:1" ht="12.75">
      <c r="A538" s="23" t="s">
        <v>2212</v>
      </c>
    </row>
    <row r="539" spans="1:1" ht="12.75">
      <c r="A539" s="23" t="s">
        <v>2213</v>
      </c>
    </row>
    <row r="540" spans="1:1" ht="12.75">
      <c r="A540" s="23" t="s">
        <v>2214</v>
      </c>
    </row>
    <row r="541" spans="1:1" ht="12.75">
      <c r="A541" s="23" t="s">
        <v>2215</v>
      </c>
    </row>
    <row r="542" spans="1:1" ht="12.75">
      <c r="A542" s="23" t="s">
        <v>2216</v>
      </c>
    </row>
    <row r="543" spans="1:1" ht="12.75">
      <c r="A543" s="23" t="s">
        <v>2217</v>
      </c>
    </row>
    <row r="544" spans="1:1" ht="12.75">
      <c r="A544" s="23" t="s">
        <v>2218</v>
      </c>
    </row>
    <row r="545" spans="1:1" ht="12.75">
      <c r="A545" s="23" t="s">
        <v>2219</v>
      </c>
    </row>
    <row r="546" spans="1:1" ht="12.75">
      <c r="A546" s="23" t="s">
        <v>2221</v>
      </c>
    </row>
    <row r="547" spans="1:1" ht="12.75">
      <c r="A547" s="23" t="s">
        <v>2222</v>
      </c>
    </row>
    <row r="548" spans="1:1" ht="12.75">
      <c r="A548" s="23" t="s">
        <v>2223</v>
      </c>
    </row>
    <row r="549" spans="1:1" ht="12.75">
      <c r="A549" s="23" t="s">
        <v>2224</v>
      </c>
    </row>
    <row r="550" spans="1:1" ht="12.75">
      <c r="A550" s="23" t="s">
        <v>2225</v>
      </c>
    </row>
    <row r="551" spans="1:1" ht="12.75">
      <c r="A551" s="23" t="s">
        <v>2232</v>
      </c>
    </row>
    <row r="552" spans="1:1" ht="12.75">
      <c r="A552" s="23" t="s">
        <v>2235</v>
      </c>
    </row>
    <row r="553" spans="1:1" ht="12.75">
      <c r="A553" s="23" t="s">
        <v>2236</v>
      </c>
    </row>
    <row r="554" spans="1:1" ht="12.75">
      <c r="A554" s="23" t="s">
        <v>2239</v>
      </c>
    </row>
    <row r="555" spans="1:1" ht="12.75">
      <c r="A555" s="23" t="s">
        <v>2240</v>
      </c>
    </row>
    <row r="556" spans="1:1" ht="12.75">
      <c r="A556" s="23" t="s">
        <v>2241</v>
      </c>
    </row>
    <row r="557" spans="1:1" ht="12.75">
      <c r="A557" s="23" t="s">
        <v>2242</v>
      </c>
    </row>
    <row r="558" spans="1:1" ht="12.75">
      <c r="A558" s="23" t="s">
        <v>2246</v>
      </c>
    </row>
    <row r="559" spans="1:1" ht="12.75">
      <c r="A559" s="23" t="s">
        <v>2247</v>
      </c>
    </row>
    <row r="560" spans="1:1" ht="12.75">
      <c r="A560" s="23" t="s">
        <v>2249</v>
      </c>
    </row>
    <row r="561" spans="1:1" ht="12.75">
      <c r="A561" s="23" t="s">
        <v>2255</v>
      </c>
    </row>
    <row r="562" spans="1:1" ht="12.75">
      <c r="A562" s="23" t="s">
        <v>2256</v>
      </c>
    </row>
    <row r="563" spans="1:1" ht="12.75">
      <c r="A563" s="23" t="s">
        <v>2257</v>
      </c>
    </row>
    <row r="564" spans="1:1" ht="12.75">
      <c r="A564" s="23" t="s">
        <v>2260</v>
      </c>
    </row>
    <row r="565" spans="1:1" ht="12.75">
      <c r="A565" s="23" t="s">
        <v>2265</v>
      </c>
    </row>
    <row r="566" spans="1:1" ht="12.75">
      <c r="A566" s="23" t="s">
        <v>2271</v>
      </c>
    </row>
    <row r="567" spans="1:1" ht="12.75">
      <c r="A567" s="23" t="s">
        <v>2274</v>
      </c>
    </row>
    <row r="568" spans="1:1" ht="12.75">
      <c r="A568" s="23" t="s">
        <v>2275</v>
      </c>
    </row>
    <row r="569" spans="1:1" ht="12.75">
      <c r="A569" s="23" t="s">
        <v>2276</v>
      </c>
    </row>
    <row r="570" spans="1:1" ht="12.75">
      <c r="A570" s="23" t="s">
        <v>2277</v>
      </c>
    </row>
    <row r="571" spans="1:1" ht="12.75">
      <c r="A571" s="23" t="s">
        <v>2281</v>
      </c>
    </row>
    <row r="572" spans="1:1" ht="12.75">
      <c r="A572" s="23" t="s">
        <v>2288</v>
      </c>
    </row>
    <row r="573" spans="1:1" ht="12.75">
      <c r="A573" s="23" t="s">
        <v>2294</v>
      </c>
    </row>
    <row r="574" spans="1:1" ht="12.75">
      <c r="A574" s="23" t="s">
        <v>2300</v>
      </c>
    </row>
    <row r="575" spans="1:1" ht="12.75">
      <c r="A575" s="23" t="s">
        <v>2301</v>
      </c>
    </row>
    <row r="576" spans="1:1" ht="12.75">
      <c r="A576" s="23" t="s">
        <v>2302</v>
      </c>
    </row>
    <row r="577" spans="1:1" ht="12.75">
      <c r="A577" s="23" t="s">
        <v>2303</v>
      </c>
    </row>
    <row r="578" spans="1:1" ht="12.75">
      <c r="A578" s="23" t="s">
        <v>2304</v>
      </c>
    </row>
    <row r="579" spans="1:1" ht="12.75">
      <c r="A579" s="23" t="s">
        <v>2305</v>
      </c>
    </row>
    <row r="580" spans="1:1" ht="12.75">
      <c r="A580" s="23" t="s">
        <v>2306</v>
      </c>
    </row>
    <row r="581" spans="1:1" ht="12.75">
      <c r="A581" s="23" t="s">
        <v>2307</v>
      </c>
    </row>
    <row r="582" spans="1:1" ht="12.75">
      <c r="A582" s="23" t="s">
        <v>2308</v>
      </c>
    </row>
    <row r="583" spans="1:1" ht="12.75">
      <c r="A583" s="23" t="s">
        <v>2309</v>
      </c>
    </row>
    <row r="584" spans="1:1" ht="12.75">
      <c r="A584" s="23" t="s">
        <v>2310</v>
      </c>
    </row>
    <row r="585" spans="1:1" ht="12.75">
      <c r="A585" s="23" t="s">
        <v>2311</v>
      </c>
    </row>
    <row r="586" spans="1:1" ht="12.75">
      <c r="A586" s="23" t="s">
        <v>2312</v>
      </c>
    </row>
    <row r="587" spans="1:1" ht="12.75">
      <c r="A587" s="23" t="s">
        <v>2313</v>
      </c>
    </row>
    <row r="588" spans="1:1" ht="12.75">
      <c r="A588" s="23" t="s">
        <v>2314</v>
      </c>
    </row>
    <row r="589" spans="1:1" ht="12.75">
      <c r="A589" s="23" t="s">
        <v>2315</v>
      </c>
    </row>
    <row r="590" spans="1:1" ht="12.75">
      <c r="A590" s="23" t="s">
        <v>2316</v>
      </c>
    </row>
    <row r="591" spans="1:1" ht="12.75">
      <c r="A591" s="23" t="s">
        <v>2317</v>
      </c>
    </row>
    <row r="592" spans="1:1" ht="12.75">
      <c r="A592" s="23" t="s">
        <v>2318</v>
      </c>
    </row>
    <row r="593" spans="1:1" ht="12.75">
      <c r="A593" s="23" t="s">
        <v>2319</v>
      </c>
    </row>
    <row r="594" spans="1:1" ht="12.75">
      <c r="A594" s="23" t="s">
        <v>2320</v>
      </c>
    </row>
    <row r="595" spans="1:1" ht="12.75">
      <c r="A595" s="23" t="s">
        <v>2321</v>
      </c>
    </row>
    <row r="596" spans="1:1" ht="12.75">
      <c r="A596" s="23" t="s">
        <v>2322</v>
      </c>
    </row>
    <row r="597" spans="1:1" ht="12.75">
      <c r="A597" s="23" t="s">
        <v>2323</v>
      </c>
    </row>
    <row r="598" spans="1:1" ht="12.75">
      <c r="A598" s="23" t="s">
        <v>2324</v>
      </c>
    </row>
    <row r="599" spans="1:1" ht="12.75">
      <c r="A599" s="23" t="s">
        <v>2325</v>
      </c>
    </row>
    <row r="600" spans="1:1" ht="12.75">
      <c r="A600" s="23" t="s">
        <v>2326</v>
      </c>
    </row>
    <row r="601" spans="1:1" ht="12.75">
      <c r="A601" s="23" t="s">
        <v>2327</v>
      </c>
    </row>
    <row r="602" spans="1:1" ht="12.75">
      <c r="A602" s="23" t="s">
        <v>2328</v>
      </c>
    </row>
    <row r="603" spans="1:1" ht="12.75">
      <c r="A603" s="23" t="s">
        <v>2329</v>
      </c>
    </row>
    <row r="604" spans="1:1" ht="12.75">
      <c r="A604" s="23" t="s">
        <v>2330</v>
      </c>
    </row>
    <row r="605" spans="1:1" ht="12.75">
      <c r="A605" s="23" t="s">
        <v>2331</v>
      </c>
    </row>
    <row r="606" spans="1:1" ht="12.75">
      <c r="A606" s="23" t="s">
        <v>2332</v>
      </c>
    </row>
    <row r="607" spans="1:1" ht="12.75">
      <c r="A607" s="23" t="s">
        <v>2333</v>
      </c>
    </row>
    <row r="608" spans="1:1" ht="12.75">
      <c r="A608" s="23" t="s">
        <v>2334</v>
      </c>
    </row>
    <row r="609" spans="1:1" ht="12.75">
      <c r="A609" s="23" t="s">
        <v>2335</v>
      </c>
    </row>
    <row r="610" spans="1:1" ht="12.75">
      <c r="A610" s="23" t="s">
        <v>2336</v>
      </c>
    </row>
    <row r="611" spans="1:1" ht="12.75">
      <c r="A611" s="23" t="s">
        <v>2337</v>
      </c>
    </row>
    <row r="612" spans="1:1" ht="12.75">
      <c r="A612" s="23" t="s">
        <v>2338</v>
      </c>
    </row>
    <row r="613" spans="1:1" ht="12.75">
      <c r="A613" s="23" t="s">
        <v>2339</v>
      </c>
    </row>
    <row r="614" spans="1:1" ht="12.75">
      <c r="A614" s="23" t="s">
        <v>2340</v>
      </c>
    </row>
    <row r="615" spans="1:1" ht="12.75">
      <c r="A615" s="23" t="s">
        <v>2341</v>
      </c>
    </row>
    <row r="616" spans="1:1" ht="12.75">
      <c r="A616" s="23" t="s">
        <v>2342</v>
      </c>
    </row>
    <row r="617" spans="1:1" ht="12.75">
      <c r="A617" s="23" t="s">
        <v>2343</v>
      </c>
    </row>
    <row r="618" spans="1:1" ht="12.75">
      <c r="A618" s="23" t="s">
        <v>2344</v>
      </c>
    </row>
    <row r="619" spans="1:1" ht="12.75">
      <c r="A619" s="23" t="s">
        <v>2345</v>
      </c>
    </row>
    <row r="620" spans="1:1" ht="12.75">
      <c r="A620" s="23" t="s">
        <v>2346</v>
      </c>
    </row>
    <row r="621" spans="1:1" ht="12.75">
      <c r="A621" s="23" t="s">
        <v>2347</v>
      </c>
    </row>
    <row r="622" spans="1:1" ht="12.75">
      <c r="A622" s="23" t="s">
        <v>2348</v>
      </c>
    </row>
    <row r="623" spans="1:1" ht="12.75">
      <c r="A623" s="23" t="s">
        <v>2349</v>
      </c>
    </row>
    <row r="624" spans="1:1" ht="12.75">
      <c r="A624" s="23" t="s">
        <v>2350</v>
      </c>
    </row>
    <row r="625" spans="1:1" ht="12.75">
      <c r="A625" s="23" t="s">
        <v>2351</v>
      </c>
    </row>
    <row r="626" spans="1:1" ht="12.75">
      <c r="A626" s="23" t="s">
        <v>2352</v>
      </c>
    </row>
    <row r="627" spans="1:1" ht="12.75">
      <c r="A627" s="23" t="s">
        <v>2353</v>
      </c>
    </row>
    <row r="628" spans="1:1" ht="12.75">
      <c r="A628" s="23" t="s">
        <v>2354</v>
      </c>
    </row>
    <row r="629" spans="1:1" ht="12.75">
      <c r="A629" s="23" t="s">
        <v>2355</v>
      </c>
    </row>
    <row r="630" spans="1:1" ht="12.75">
      <c r="A630" s="23" t="s">
        <v>2356</v>
      </c>
    </row>
    <row r="631" spans="1:1" ht="12.75">
      <c r="A631" s="23" t="s">
        <v>2357</v>
      </c>
    </row>
    <row r="632" spans="1:1" ht="12.75">
      <c r="A632" s="23" t="s">
        <v>2358</v>
      </c>
    </row>
    <row r="633" spans="1:1" ht="12.75">
      <c r="A633" s="23" t="s">
        <v>2359</v>
      </c>
    </row>
    <row r="634" spans="1:1" ht="12.75">
      <c r="A634" s="23" t="s">
        <v>2360</v>
      </c>
    </row>
    <row r="635" spans="1:1" ht="12.75">
      <c r="A635" s="23" t="s">
        <v>2361</v>
      </c>
    </row>
    <row r="636" spans="1:1" ht="12.75">
      <c r="A636" s="23" t="s">
        <v>2362</v>
      </c>
    </row>
    <row r="637" spans="1:1" ht="12.75">
      <c r="A637" s="23" t="s">
        <v>2363</v>
      </c>
    </row>
    <row r="638" spans="1:1" ht="12.75">
      <c r="A638" s="23" t="s">
        <v>2364</v>
      </c>
    </row>
    <row r="639" spans="1:1" ht="12.75">
      <c r="A639" s="23" t="s">
        <v>2365</v>
      </c>
    </row>
    <row r="640" spans="1:1" ht="12.75">
      <c r="A640" s="23" t="s">
        <v>2366</v>
      </c>
    </row>
    <row r="641" spans="1:1" ht="12.75">
      <c r="A641" s="23" t="s">
        <v>2367</v>
      </c>
    </row>
    <row r="642" spans="1:1" ht="12.75">
      <c r="A642" s="23" t="s">
        <v>2368</v>
      </c>
    </row>
    <row r="643" spans="1:1" ht="12.75">
      <c r="A643" s="23" t="s">
        <v>2369</v>
      </c>
    </row>
    <row r="644" spans="1:1" ht="12.75">
      <c r="A644" s="23" t="s">
        <v>2370</v>
      </c>
    </row>
    <row r="645" spans="1:1" ht="12.75">
      <c r="A645" s="23" t="s">
        <v>2371</v>
      </c>
    </row>
    <row r="646" spans="1:1" ht="12.75">
      <c r="A646" s="23" t="s">
        <v>2372</v>
      </c>
    </row>
    <row r="647" spans="1:1" ht="12.75">
      <c r="A647" s="23" t="s">
        <v>2373</v>
      </c>
    </row>
    <row r="648" spans="1:1" ht="12.75">
      <c r="A648" s="23" t="s">
        <v>2374</v>
      </c>
    </row>
    <row r="649" spans="1:1" ht="12.75">
      <c r="A649" s="23" t="s">
        <v>2375</v>
      </c>
    </row>
    <row r="650" spans="1:1" ht="12.75">
      <c r="A650" s="23" t="s">
        <v>2376</v>
      </c>
    </row>
    <row r="651" spans="1:1" ht="12.75">
      <c r="A651" s="23" t="s">
        <v>2377</v>
      </c>
    </row>
    <row r="652" spans="1:1" ht="12.75">
      <c r="A652" s="23" t="s">
        <v>2378</v>
      </c>
    </row>
    <row r="653" spans="1:1" ht="12.75">
      <c r="A653" s="23" t="s">
        <v>2379</v>
      </c>
    </row>
    <row r="654" spans="1:1" ht="12.75">
      <c r="A654" s="23" t="s">
        <v>2380</v>
      </c>
    </row>
    <row r="655" spans="1:1" ht="12.75">
      <c r="A655" s="23" t="s">
        <v>2381</v>
      </c>
    </row>
    <row r="656" spans="1:1" ht="12.75">
      <c r="A656" s="23" t="s">
        <v>2382</v>
      </c>
    </row>
    <row r="657" spans="1:1" ht="12.75">
      <c r="A657" s="23" t="s">
        <v>2383</v>
      </c>
    </row>
    <row r="658" spans="1:1" ht="12.75">
      <c r="A658" s="23" t="s">
        <v>2384</v>
      </c>
    </row>
    <row r="659" spans="1:1" ht="12.75">
      <c r="A659" s="23" t="s">
        <v>2385</v>
      </c>
    </row>
    <row r="660" spans="1:1" ht="12.75">
      <c r="A660" s="23" t="s">
        <v>2386</v>
      </c>
    </row>
    <row r="661" spans="1:1" ht="12.75">
      <c r="A661" s="23" t="s">
        <v>2387</v>
      </c>
    </row>
    <row r="662" spans="1:1" ht="12.75">
      <c r="A662" s="23" t="s">
        <v>2388</v>
      </c>
    </row>
    <row r="663" spans="1:1" ht="12.75">
      <c r="A663" s="23" t="s">
        <v>2389</v>
      </c>
    </row>
    <row r="664" spans="1:1" ht="12.75">
      <c r="A664" s="23" t="s">
        <v>2390</v>
      </c>
    </row>
    <row r="665" spans="1:1" ht="12.75">
      <c r="A665" s="23" t="s">
        <v>2391</v>
      </c>
    </row>
    <row r="666" spans="1:1" ht="12.75">
      <c r="A666" s="23" t="s">
        <v>2392</v>
      </c>
    </row>
    <row r="667" spans="1:1" ht="12.75">
      <c r="A667" s="23" t="s">
        <v>2393</v>
      </c>
    </row>
    <row r="668" spans="1:1" ht="12.75">
      <c r="A668" s="23" t="s">
        <v>2394</v>
      </c>
    </row>
    <row r="669" spans="1:1" ht="12.75">
      <c r="A669" s="23" t="s">
        <v>2395</v>
      </c>
    </row>
    <row r="670" spans="1:1" ht="12.75">
      <c r="A670" s="23" t="s">
        <v>2396</v>
      </c>
    </row>
    <row r="671" spans="1:1" ht="12.75">
      <c r="A671" s="23" t="s">
        <v>2397</v>
      </c>
    </row>
    <row r="672" spans="1:1" ht="12.75">
      <c r="A672" s="23" t="s">
        <v>2398</v>
      </c>
    </row>
    <row r="673" spans="1:1" ht="12.75">
      <c r="A673" s="23" t="s">
        <v>2399</v>
      </c>
    </row>
    <row r="674" spans="1:1" ht="12.75">
      <c r="A674" s="23" t="s">
        <v>2400</v>
      </c>
    </row>
    <row r="675" spans="1:1" ht="12.75">
      <c r="A675" s="23" t="s">
        <v>2401</v>
      </c>
    </row>
    <row r="676" spans="1:1" ht="12.75">
      <c r="A676" s="23" t="s">
        <v>2402</v>
      </c>
    </row>
    <row r="677" spans="1:1" ht="12.75">
      <c r="A677" s="23" t="s">
        <v>2403</v>
      </c>
    </row>
    <row r="678" spans="1:1" ht="12.75">
      <c r="A678" s="23" t="s">
        <v>2404</v>
      </c>
    </row>
    <row r="679" spans="1:1" ht="12.75">
      <c r="A679" s="23" t="s">
        <v>2405</v>
      </c>
    </row>
    <row r="680" spans="1:1" ht="12.75">
      <c r="A680" s="23" t="s">
        <v>2406</v>
      </c>
    </row>
    <row r="681" spans="1:1" ht="12.75">
      <c r="A681" s="23" t="s">
        <v>2407</v>
      </c>
    </row>
    <row r="682" spans="1:1" ht="12.75">
      <c r="A682" s="23" t="s">
        <v>2408</v>
      </c>
    </row>
    <row r="683" spans="1:1" ht="12.75">
      <c r="A683" s="23" t="s">
        <v>2409</v>
      </c>
    </row>
    <row r="684" spans="1:1" ht="12.75">
      <c r="A684" s="23" t="s">
        <v>2410</v>
      </c>
    </row>
    <row r="685" spans="1:1" ht="12.75">
      <c r="A685" s="23" t="s">
        <v>2411</v>
      </c>
    </row>
    <row r="686" spans="1:1" ht="12.75">
      <c r="A686" s="23" t="s">
        <v>2412</v>
      </c>
    </row>
    <row r="687" spans="1:1" ht="12.75">
      <c r="A687" s="23" t="s">
        <v>2413</v>
      </c>
    </row>
    <row r="688" spans="1:1" ht="12.75">
      <c r="A688" s="23" t="s">
        <v>2414</v>
      </c>
    </row>
    <row r="689" spans="1:1" ht="12.75">
      <c r="A689" s="23" t="s">
        <v>2415</v>
      </c>
    </row>
    <row r="690" spans="1:1" ht="12.75">
      <c r="A690" s="23" t="s">
        <v>2416</v>
      </c>
    </row>
    <row r="691" spans="1:1" ht="12.75">
      <c r="A691" s="23" t="s">
        <v>2417</v>
      </c>
    </row>
    <row r="692" spans="1:1" ht="12.75">
      <c r="A692" s="23" t="s">
        <v>2418</v>
      </c>
    </row>
    <row r="693" spans="1:1" ht="12.75">
      <c r="A693" s="23" t="s">
        <v>2419</v>
      </c>
    </row>
    <row r="694" spans="1:1" ht="12.75">
      <c r="A694" s="23" t="s">
        <v>2420</v>
      </c>
    </row>
    <row r="695" spans="1:1" ht="12.75">
      <c r="A695" s="23" t="s">
        <v>2421</v>
      </c>
    </row>
    <row r="696" spans="1:1" ht="12.75">
      <c r="A696" s="23" t="s">
        <v>2422</v>
      </c>
    </row>
    <row r="697" spans="1:1" ht="12.75">
      <c r="A697" s="23" t="s">
        <v>2423</v>
      </c>
    </row>
    <row r="698" spans="1:1" ht="12.75">
      <c r="A698" s="23" t="s">
        <v>2424</v>
      </c>
    </row>
    <row r="699" spans="1:1" ht="12.75">
      <c r="A699" s="23" t="s">
        <v>2425</v>
      </c>
    </row>
    <row r="700" spans="1:1" ht="12.75">
      <c r="A700" s="23" t="s">
        <v>2426</v>
      </c>
    </row>
    <row r="701" spans="1:1" ht="12.75">
      <c r="A701" s="23" t="s">
        <v>2427</v>
      </c>
    </row>
    <row r="702" spans="1:1" ht="12.75">
      <c r="A702" s="23" t="s">
        <v>2428</v>
      </c>
    </row>
    <row r="703" spans="1:1" ht="12.75">
      <c r="A703" s="23" t="s">
        <v>2429</v>
      </c>
    </row>
    <row r="704" spans="1:1" ht="12.75">
      <c r="A704" s="23" t="s">
        <v>2430</v>
      </c>
    </row>
    <row r="705" spans="1:1" ht="12.75">
      <c r="A705" s="23" t="s">
        <v>2431</v>
      </c>
    </row>
    <row r="706" spans="1:1" ht="12.75">
      <c r="A706" s="23" t="s">
        <v>2432</v>
      </c>
    </row>
    <row r="707" spans="1:1" ht="12.75">
      <c r="A707" s="23" t="s">
        <v>2433</v>
      </c>
    </row>
    <row r="708" spans="1:1" ht="12.75">
      <c r="A708" s="23" t="s">
        <v>2434</v>
      </c>
    </row>
    <row r="709" spans="1:1" ht="12.75">
      <c r="A709" s="23" t="s">
        <v>2435</v>
      </c>
    </row>
    <row r="710" spans="1:1" ht="12.75">
      <c r="A710" s="23" t="s">
        <v>2436</v>
      </c>
    </row>
    <row r="711" spans="1:1" ht="12.75">
      <c r="A711" s="23" t="s">
        <v>2437</v>
      </c>
    </row>
    <row r="712" spans="1:1" ht="12.75">
      <c r="A712" s="23" t="s">
        <v>2438</v>
      </c>
    </row>
    <row r="713" spans="1:1" ht="12.75">
      <c r="A713" s="23" t="s">
        <v>2439</v>
      </c>
    </row>
    <row r="714" spans="1:1" ht="12.75">
      <c r="A714" s="23" t="s">
        <v>2440</v>
      </c>
    </row>
    <row r="715" spans="1:1" ht="12.75">
      <c r="A715" s="23" t="s">
        <v>2441</v>
      </c>
    </row>
    <row r="716" spans="1:1" ht="12.75">
      <c r="A716" s="23" t="s">
        <v>2442</v>
      </c>
    </row>
    <row r="717" spans="1:1" ht="12.75">
      <c r="A717" s="23" t="s">
        <v>2443</v>
      </c>
    </row>
    <row r="718" spans="1:1" ht="12.75">
      <c r="A718" s="23" t="s">
        <v>2444</v>
      </c>
    </row>
    <row r="719" spans="1:1" ht="12.75">
      <c r="A719" s="23" t="s">
        <v>2445</v>
      </c>
    </row>
    <row r="720" spans="1:1" ht="12.75">
      <c r="A720" s="23" t="s">
        <v>2446</v>
      </c>
    </row>
    <row r="721" spans="1:1" ht="12.75">
      <c r="A721" s="23" t="s">
        <v>2447</v>
      </c>
    </row>
    <row r="722" spans="1:1" ht="12.75">
      <c r="A722" s="23" t="s">
        <v>2448</v>
      </c>
    </row>
    <row r="723" spans="1:1" ht="12.75">
      <c r="A723" s="23" t="s">
        <v>2449</v>
      </c>
    </row>
    <row r="724" spans="1:1" ht="12.75">
      <c r="A724" s="23" t="s">
        <v>2450</v>
      </c>
    </row>
    <row r="725" spans="1:1" ht="12.75">
      <c r="A725" s="23" t="s">
        <v>2451</v>
      </c>
    </row>
    <row r="726" spans="1:1" ht="12.75">
      <c r="A726" s="23" t="s">
        <v>2452</v>
      </c>
    </row>
    <row r="727" spans="1:1" ht="12.75">
      <c r="A727" s="23" t="s">
        <v>2453</v>
      </c>
    </row>
    <row r="728" spans="1:1" ht="12.75">
      <c r="A728" s="23" t="s">
        <v>2454</v>
      </c>
    </row>
    <row r="729" spans="1:1" ht="12.75">
      <c r="A729" s="23" t="s">
        <v>2455</v>
      </c>
    </row>
    <row r="730" spans="1:1" ht="12.75">
      <c r="A730" s="23" t="s">
        <v>2456</v>
      </c>
    </row>
    <row r="731" spans="1:1" ht="12.75">
      <c r="A731" s="23" t="s">
        <v>2457</v>
      </c>
    </row>
    <row r="732" spans="1:1" ht="12.75">
      <c r="A732" s="23" t="s">
        <v>2458</v>
      </c>
    </row>
    <row r="733" spans="1:1" ht="12.75">
      <c r="A733" s="23" t="s">
        <v>2459</v>
      </c>
    </row>
    <row r="734" spans="1:1" ht="12.75">
      <c r="A734" s="23" t="s">
        <v>2460</v>
      </c>
    </row>
    <row r="735" spans="1:1" ht="12.75">
      <c r="A735" s="23" t="s">
        <v>2461</v>
      </c>
    </row>
    <row r="736" spans="1:1" ht="12.75">
      <c r="A736" s="23" t="s">
        <v>2462</v>
      </c>
    </row>
    <row r="737" spans="1:1" ht="12.75">
      <c r="A737" s="23" t="s">
        <v>2463</v>
      </c>
    </row>
    <row r="738" spans="1:1" ht="12.75">
      <c r="A738" s="23" t="s">
        <v>2464</v>
      </c>
    </row>
    <row r="739" spans="1:1" ht="12.75">
      <c r="A739" s="23" t="s">
        <v>2465</v>
      </c>
    </row>
    <row r="740" spans="1:1" ht="12.75">
      <c r="A740" s="23" t="s">
        <v>2466</v>
      </c>
    </row>
    <row r="741" spans="1:1" ht="12.75">
      <c r="A741" s="23" t="s">
        <v>2467</v>
      </c>
    </row>
    <row r="742" spans="1:1" ht="12.75">
      <c r="A742" s="23" t="s">
        <v>2468</v>
      </c>
    </row>
    <row r="743" spans="1:1" ht="12.75">
      <c r="A743" s="23" t="s">
        <v>2469</v>
      </c>
    </row>
    <row r="744" spans="1:1" ht="12.75">
      <c r="A744" s="23" t="s">
        <v>2470</v>
      </c>
    </row>
    <row r="745" spans="1:1" ht="12.75">
      <c r="A745" s="23" t="s">
        <v>2471</v>
      </c>
    </row>
    <row r="746" spans="1:1" ht="12.75">
      <c r="A746" s="23" t="s">
        <v>2472</v>
      </c>
    </row>
    <row r="747" spans="1:1" ht="12.75">
      <c r="A747" s="23" t="s">
        <v>2473</v>
      </c>
    </row>
    <row r="748" spans="1:1" ht="12.75">
      <c r="A748" s="23" t="s">
        <v>2474</v>
      </c>
    </row>
    <row r="749" spans="1:1" ht="12.75">
      <c r="A749" s="23" t="s">
        <v>2475</v>
      </c>
    </row>
    <row r="750" spans="1:1" ht="12.75">
      <c r="A750" s="23" t="s">
        <v>2476</v>
      </c>
    </row>
    <row r="751" spans="1:1" ht="12.75">
      <c r="A751" s="23" t="s">
        <v>2477</v>
      </c>
    </row>
    <row r="752" spans="1:1" ht="12.75">
      <c r="A752" s="23" t="s">
        <v>2478</v>
      </c>
    </row>
    <row r="753" spans="1:1" ht="12.75">
      <c r="A753" s="23" t="s">
        <v>2479</v>
      </c>
    </row>
    <row r="754" spans="1:1" ht="12.75">
      <c r="A754" s="23" t="s">
        <v>2480</v>
      </c>
    </row>
    <row r="755" spans="1:1" ht="12.75">
      <c r="A755" s="23" t="s">
        <v>2481</v>
      </c>
    </row>
    <row r="756" spans="1:1" ht="12.75">
      <c r="A756" s="23" t="s">
        <v>2482</v>
      </c>
    </row>
    <row r="757" spans="1:1" ht="12.75">
      <c r="A757" s="23" t="s">
        <v>2483</v>
      </c>
    </row>
    <row r="758" spans="1:1" ht="12.75">
      <c r="A758" s="23" t="s">
        <v>2484</v>
      </c>
    </row>
    <row r="759" spans="1:1" ht="12.75">
      <c r="A759" s="23" t="s">
        <v>2485</v>
      </c>
    </row>
    <row r="760" spans="1:1" ht="12.75">
      <c r="A760" s="23" t="s">
        <v>2486</v>
      </c>
    </row>
    <row r="761" spans="1:1" ht="12.75">
      <c r="A761" s="23" t="s">
        <v>2487</v>
      </c>
    </row>
    <row r="762" spans="1:1" ht="12.75">
      <c r="A762" s="23" t="s">
        <v>2488</v>
      </c>
    </row>
    <row r="763" spans="1:1" ht="12.75">
      <c r="A763" s="23" t="s">
        <v>2489</v>
      </c>
    </row>
    <row r="764" spans="1:1" ht="12.75">
      <c r="A764" s="23" t="s">
        <v>2490</v>
      </c>
    </row>
    <row r="765" spans="1:1" ht="12.75">
      <c r="A765" s="23" t="s">
        <v>2491</v>
      </c>
    </row>
    <row r="766" spans="1:1" ht="12.75">
      <c r="A766" s="23" t="s">
        <v>2492</v>
      </c>
    </row>
    <row r="767" spans="1:1" ht="12.75">
      <c r="A767" s="23" t="s">
        <v>2493</v>
      </c>
    </row>
    <row r="768" spans="1:1" ht="12.75">
      <c r="A768" s="23" t="s">
        <v>2494</v>
      </c>
    </row>
    <row r="769" spans="1:1" ht="12.75">
      <c r="A769" s="23" t="s">
        <v>2495</v>
      </c>
    </row>
    <row r="770" spans="1:1" ht="12.75">
      <c r="A770" s="23" t="s">
        <v>2496</v>
      </c>
    </row>
    <row r="771" spans="1:1" ht="12.75">
      <c r="A771" s="23" t="s">
        <v>2497</v>
      </c>
    </row>
    <row r="772" spans="1:1" ht="12.75">
      <c r="A772" s="23" t="s">
        <v>2498</v>
      </c>
    </row>
    <row r="773" spans="1:1" ht="12.75">
      <c r="A773" s="23" t="s">
        <v>2499</v>
      </c>
    </row>
    <row r="774" spans="1:1" ht="12.75">
      <c r="A774" s="23" t="s">
        <v>2500</v>
      </c>
    </row>
    <row r="775" spans="1:1" ht="12.75">
      <c r="A775" s="23" t="s">
        <v>2501</v>
      </c>
    </row>
    <row r="776" spans="1:1" ht="12.75">
      <c r="A776" s="23" t="s">
        <v>2502</v>
      </c>
    </row>
    <row r="777" spans="1:1" ht="12.75">
      <c r="A777" s="23" t="s">
        <v>2503</v>
      </c>
    </row>
    <row r="778" spans="1:1" ht="12.75">
      <c r="A778" s="23" t="s">
        <v>2504</v>
      </c>
    </row>
    <row r="779" spans="1:1" ht="12.75">
      <c r="A779" s="23" t="s">
        <v>2505</v>
      </c>
    </row>
    <row r="780" spans="1:1" ht="12.75">
      <c r="A780" s="23" t="s">
        <v>2506</v>
      </c>
    </row>
    <row r="781" spans="1:1" ht="12.75">
      <c r="A781" s="23" t="s">
        <v>2507</v>
      </c>
    </row>
    <row r="782" spans="1:1" ht="12.75">
      <c r="A782" s="23" t="s">
        <v>2508</v>
      </c>
    </row>
    <row r="783" spans="1:1" ht="12.75">
      <c r="A783" s="23" t="s">
        <v>2509</v>
      </c>
    </row>
    <row r="784" spans="1:1" ht="12.75">
      <c r="A784" s="23" t="s">
        <v>2510</v>
      </c>
    </row>
    <row r="785" spans="1:1" ht="12.75">
      <c r="A785" s="23" t="s">
        <v>2511</v>
      </c>
    </row>
    <row r="786" spans="1:1" ht="12.75">
      <c r="A786" s="23" t="s">
        <v>2512</v>
      </c>
    </row>
    <row r="787" spans="1:1" ht="12.75">
      <c r="A787" s="23" t="s">
        <v>2513</v>
      </c>
    </row>
    <row r="788" spans="1:1" ht="12.75">
      <c r="A788" s="23" t="s">
        <v>2514</v>
      </c>
    </row>
    <row r="789" spans="1:1" ht="12.75">
      <c r="A789" s="23" t="s">
        <v>2515</v>
      </c>
    </row>
    <row r="790" spans="1:1" ht="12.75">
      <c r="A790" s="23" t="s">
        <v>2516</v>
      </c>
    </row>
    <row r="791" spans="1:1" ht="12.75">
      <c r="A791" s="23" t="s">
        <v>2517</v>
      </c>
    </row>
    <row r="792" spans="1:1" ht="12.75">
      <c r="A792" s="23" t="s">
        <v>2518</v>
      </c>
    </row>
    <row r="793" spans="1:1" ht="12.75">
      <c r="A793" s="23" t="s">
        <v>2519</v>
      </c>
    </row>
    <row r="794" spans="1:1" ht="12.75">
      <c r="A794" s="23" t="s">
        <v>2520</v>
      </c>
    </row>
    <row r="795" spans="1:1" ht="12.75">
      <c r="A795" s="23" t="s">
        <v>2521</v>
      </c>
    </row>
    <row r="796" spans="1:1" ht="12.75">
      <c r="A796" s="23" t="s">
        <v>2522</v>
      </c>
    </row>
    <row r="797" spans="1:1" ht="12.75">
      <c r="A797" s="23" t="s">
        <v>2523</v>
      </c>
    </row>
    <row r="798" spans="1:1" ht="12.75">
      <c r="A798" s="23" t="s">
        <v>2524</v>
      </c>
    </row>
    <row r="799" spans="1:1" ht="12.75">
      <c r="A799" s="23" t="s">
        <v>2525</v>
      </c>
    </row>
    <row r="800" spans="1:1" ht="12.75">
      <c r="A800" s="23" t="s">
        <v>2526</v>
      </c>
    </row>
    <row r="801" spans="1:1" ht="12.75">
      <c r="A801" s="23" t="s">
        <v>2527</v>
      </c>
    </row>
    <row r="802" spans="1:1" ht="12.75">
      <c r="A802" s="23" t="s">
        <v>2528</v>
      </c>
    </row>
    <row r="803" spans="1:1" ht="12.75">
      <c r="A803" s="23" t="s">
        <v>2529</v>
      </c>
    </row>
    <row r="804" spans="1:1" ht="12.75">
      <c r="A804" s="23" t="s">
        <v>2530</v>
      </c>
    </row>
    <row r="805" spans="1:1" ht="12.75">
      <c r="A805" s="23" t="s">
        <v>2531</v>
      </c>
    </row>
    <row r="806" spans="1:1" ht="12.75">
      <c r="A806" s="23" t="s">
        <v>2532</v>
      </c>
    </row>
    <row r="807" spans="1:1" ht="12.75">
      <c r="A807" s="23" t="s">
        <v>2533</v>
      </c>
    </row>
    <row r="808" spans="1:1" ht="12.75">
      <c r="A808" s="23" t="s">
        <v>2534</v>
      </c>
    </row>
    <row r="809" spans="1:1" ht="12.75">
      <c r="A809" s="23" t="s">
        <v>2535</v>
      </c>
    </row>
    <row r="810" spans="1:1" ht="12.75">
      <c r="A810" s="23" t="s">
        <v>2536</v>
      </c>
    </row>
    <row r="811" spans="1:1" ht="12.75">
      <c r="A811" s="23" t="s">
        <v>2537</v>
      </c>
    </row>
    <row r="812" spans="1:1" ht="12.75">
      <c r="A812" s="23" t="s">
        <v>2538</v>
      </c>
    </row>
    <row r="813" spans="1:1" ht="12.75">
      <c r="A813" s="23" t="s">
        <v>2539</v>
      </c>
    </row>
    <row r="814" spans="1:1" ht="12.75">
      <c r="A814" s="23" t="s">
        <v>2540</v>
      </c>
    </row>
    <row r="815" spans="1:1" ht="12.75">
      <c r="A815" s="23" t="s">
        <v>2541</v>
      </c>
    </row>
    <row r="816" spans="1:1" ht="12.75">
      <c r="A816" s="23" t="s">
        <v>2542</v>
      </c>
    </row>
    <row r="817" spans="1:1" ht="12.75">
      <c r="A817" s="23" t="s">
        <v>2543</v>
      </c>
    </row>
    <row r="818" spans="1:1" ht="12.75">
      <c r="A818" s="23" t="s">
        <v>2544</v>
      </c>
    </row>
    <row r="819" spans="1:1" ht="12.75">
      <c r="A819" s="23" t="s">
        <v>2545</v>
      </c>
    </row>
    <row r="820" spans="1:1" ht="12.75">
      <c r="A820" s="23" t="s">
        <v>2546</v>
      </c>
    </row>
    <row r="821" spans="1:1" ht="12.75">
      <c r="A821" s="23" t="s">
        <v>2547</v>
      </c>
    </row>
    <row r="822" spans="1:1" ht="12.75">
      <c r="A822" s="23" t="s">
        <v>2548</v>
      </c>
    </row>
    <row r="823" spans="1:1" ht="12.75">
      <c r="A823" s="23" t="s">
        <v>2549</v>
      </c>
    </row>
    <row r="824" spans="1:1" ht="12.75">
      <c r="A824" s="23" t="s">
        <v>2550</v>
      </c>
    </row>
    <row r="825" spans="1:1" ht="12.75">
      <c r="A825" s="23" t="s">
        <v>2551</v>
      </c>
    </row>
    <row r="826" spans="1:1" ht="12.75">
      <c r="A826" s="23" t="s">
        <v>2552</v>
      </c>
    </row>
    <row r="827" spans="1:1" ht="12.75">
      <c r="A827" s="23" t="s">
        <v>2553</v>
      </c>
    </row>
    <row r="828" spans="1:1" ht="12.75">
      <c r="A828" s="23" t="s">
        <v>2554</v>
      </c>
    </row>
    <row r="829" spans="1:1" ht="12.75">
      <c r="A829" s="23" t="s">
        <v>2555</v>
      </c>
    </row>
    <row r="830" spans="1:1" ht="12.75">
      <c r="A830" s="23" t="s">
        <v>2556</v>
      </c>
    </row>
    <row r="831" spans="1:1" ht="12.75">
      <c r="A831" s="23" t="s">
        <v>2557</v>
      </c>
    </row>
    <row r="832" spans="1:1" ht="12.75">
      <c r="A832" s="23" t="s">
        <v>2558</v>
      </c>
    </row>
    <row r="833" spans="1:1" ht="12.75">
      <c r="A833" s="23" t="s">
        <v>2559</v>
      </c>
    </row>
    <row r="834" spans="1:1" ht="12.75">
      <c r="A834" s="23" t="s">
        <v>2560</v>
      </c>
    </row>
    <row r="835" spans="1:1" ht="12.75">
      <c r="A835" s="23" t="s">
        <v>2561</v>
      </c>
    </row>
    <row r="836" spans="1:1" ht="12.75">
      <c r="A836" s="23" t="s">
        <v>2562</v>
      </c>
    </row>
    <row r="837" spans="1:1" ht="12.75">
      <c r="A837" s="23" t="s">
        <v>2563</v>
      </c>
    </row>
    <row r="838" spans="1:1" ht="12.75">
      <c r="A838" s="23" t="s">
        <v>2564</v>
      </c>
    </row>
    <row r="839" spans="1:1" ht="12.75">
      <c r="A839" s="23" t="s">
        <v>2565</v>
      </c>
    </row>
    <row r="840" spans="1:1" ht="12.75">
      <c r="A840" s="23" t="s">
        <v>2566</v>
      </c>
    </row>
    <row r="841" spans="1:1" ht="12.75">
      <c r="A841" s="23" t="s">
        <v>2567</v>
      </c>
    </row>
    <row r="842" spans="1:1" ht="12.75">
      <c r="A842" s="23" t="s">
        <v>2568</v>
      </c>
    </row>
    <row r="843" spans="1:1" ht="12.75">
      <c r="A843" s="23" t="s">
        <v>2569</v>
      </c>
    </row>
    <row r="844" spans="1:1" ht="12.75">
      <c r="A844" s="23" t="s">
        <v>2570</v>
      </c>
    </row>
    <row r="845" spans="1:1" ht="12.75">
      <c r="A845" s="23" t="s">
        <v>2571</v>
      </c>
    </row>
    <row r="846" spans="1:1" ht="12.75">
      <c r="A846" s="23" t="s">
        <v>2572</v>
      </c>
    </row>
    <row r="847" spans="1:1" ht="12.75">
      <c r="A847" s="23" t="s">
        <v>2573</v>
      </c>
    </row>
    <row r="848" spans="1:1" ht="12.75">
      <c r="A848" s="23" t="s">
        <v>2574</v>
      </c>
    </row>
    <row r="849" spans="1:1" ht="12.75">
      <c r="A849" s="23" t="s">
        <v>2575</v>
      </c>
    </row>
    <row r="850" spans="1:1" ht="12.75">
      <c r="A850" s="23" t="s">
        <v>2576</v>
      </c>
    </row>
    <row r="851" spans="1:1" ht="12.75">
      <c r="A851" s="23" t="s">
        <v>2577</v>
      </c>
    </row>
    <row r="852" spans="1:1" ht="12.75">
      <c r="A852" s="23" t="s">
        <v>2578</v>
      </c>
    </row>
    <row r="853" spans="1:1" ht="12.75">
      <c r="A853" s="23" t="s">
        <v>2579</v>
      </c>
    </row>
    <row r="854" spans="1:1" ht="12.75">
      <c r="A854" s="23" t="s">
        <v>2580</v>
      </c>
    </row>
    <row r="855" spans="1:1" ht="12.75">
      <c r="A855" s="23" t="s">
        <v>2581</v>
      </c>
    </row>
    <row r="856" spans="1:1" ht="12.75">
      <c r="A856" s="23" t="s">
        <v>2582</v>
      </c>
    </row>
    <row r="857" spans="1:1" ht="12.75">
      <c r="A857" s="23" t="s">
        <v>2583</v>
      </c>
    </row>
    <row r="858" spans="1:1" ht="12.75">
      <c r="A858" s="23" t="s">
        <v>2584</v>
      </c>
    </row>
    <row r="859" spans="1:1" ht="12.75">
      <c r="A859" s="23" t="s">
        <v>2585</v>
      </c>
    </row>
    <row r="860" spans="1:1" ht="12.75">
      <c r="A860" s="23" t="s">
        <v>2586</v>
      </c>
    </row>
    <row r="861" spans="1:1" ht="12.75">
      <c r="A861" s="23" t="s">
        <v>2587</v>
      </c>
    </row>
    <row r="862" spans="1:1" ht="12.75">
      <c r="A862" s="23" t="s">
        <v>2588</v>
      </c>
    </row>
    <row r="863" spans="1:1" ht="12.75">
      <c r="A863" s="23" t="s">
        <v>2589</v>
      </c>
    </row>
    <row r="864" spans="1:1" ht="12.75">
      <c r="A864" s="23" t="s">
        <v>2590</v>
      </c>
    </row>
    <row r="865" spans="1:1" ht="12.75">
      <c r="A865" s="23" t="s">
        <v>2591</v>
      </c>
    </row>
    <row r="866" spans="1:1" ht="12.75">
      <c r="A866" s="23" t="s">
        <v>2592</v>
      </c>
    </row>
    <row r="867" spans="1:1" ht="12.75">
      <c r="A867" s="23" t="s">
        <v>2593</v>
      </c>
    </row>
    <row r="868" spans="1:1" ht="12.75">
      <c r="A868" s="23" t="s">
        <v>2594</v>
      </c>
    </row>
    <row r="869" spans="1:1" ht="12.75">
      <c r="A869" s="23" t="s">
        <v>2595</v>
      </c>
    </row>
    <row r="870" spans="1:1" ht="12.75">
      <c r="A870" s="23" t="s">
        <v>2596</v>
      </c>
    </row>
    <row r="871" spans="1:1" ht="12.75">
      <c r="A871" s="23" t="s">
        <v>2597</v>
      </c>
    </row>
    <row r="872" spans="1:1" ht="12.75">
      <c r="A872" s="23" t="s">
        <v>2598</v>
      </c>
    </row>
    <row r="873" spans="1:1" ht="12.75">
      <c r="A873" s="23" t="s">
        <v>2599</v>
      </c>
    </row>
    <row r="874" spans="1:1" ht="12.75">
      <c r="A874" s="23" t="s">
        <v>2600</v>
      </c>
    </row>
    <row r="875" spans="1:1" ht="12.75">
      <c r="A875" s="23" t="s">
        <v>2601</v>
      </c>
    </row>
    <row r="876" spans="1:1" ht="12.75">
      <c r="A876" s="23" t="s">
        <v>2602</v>
      </c>
    </row>
    <row r="877" spans="1:1" ht="12.75">
      <c r="A877" s="23" t="s">
        <v>2603</v>
      </c>
    </row>
    <row r="878" spans="1:1" ht="12.75">
      <c r="A878" s="23" t="s">
        <v>2604</v>
      </c>
    </row>
    <row r="879" spans="1:1" ht="12.75">
      <c r="A879" s="23" t="s">
        <v>2605</v>
      </c>
    </row>
    <row r="880" spans="1:1" ht="12.75">
      <c r="A880" s="23" t="s">
        <v>2606</v>
      </c>
    </row>
    <row r="881" spans="1:1" ht="12.75">
      <c r="A881" s="23" t="s">
        <v>2607</v>
      </c>
    </row>
    <row r="882" spans="1:1" ht="12.75">
      <c r="A882" s="23" t="s">
        <v>2608</v>
      </c>
    </row>
    <row r="883" spans="1:1" ht="12.75">
      <c r="A883" s="23" t="s">
        <v>2609</v>
      </c>
    </row>
    <row r="884" spans="1:1" ht="12.75">
      <c r="A884" s="23" t="s">
        <v>2610</v>
      </c>
    </row>
    <row r="885" spans="1:1" ht="12.75">
      <c r="A885" s="23" t="s">
        <v>2611</v>
      </c>
    </row>
    <row r="886" spans="1:1" ht="12.75">
      <c r="A886" s="23" t="s">
        <v>2612</v>
      </c>
    </row>
    <row r="887" spans="1:1" ht="12.75">
      <c r="A887" s="23" t="s">
        <v>2613</v>
      </c>
    </row>
    <row r="888" spans="1:1" ht="12.75">
      <c r="A888" s="23" t="s">
        <v>2614</v>
      </c>
    </row>
    <row r="889" spans="1:1" ht="12.75">
      <c r="A889" s="23" t="s">
        <v>2615</v>
      </c>
    </row>
    <row r="890" spans="1:1" ht="12.75">
      <c r="A890" s="23" t="s">
        <v>2616</v>
      </c>
    </row>
    <row r="891" spans="1:1" ht="12.75">
      <c r="A891" s="23" t="s">
        <v>2617</v>
      </c>
    </row>
    <row r="892" spans="1:1" ht="12.75">
      <c r="A892" s="23" t="s">
        <v>2618</v>
      </c>
    </row>
    <row r="893" spans="1:1" ht="12.75">
      <c r="A893" s="23" t="s">
        <v>2619</v>
      </c>
    </row>
    <row r="894" spans="1:1" ht="12.75">
      <c r="A894" s="23" t="s">
        <v>2620</v>
      </c>
    </row>
    <row r="895" spans="1:1" ht="12.75">
      <c r="A895" s="23" t="s">
        <v>2621</v>
      </c>
    </row>
    <row r="896" spans="1:1" ht="12.75">
      <c r="A896" s="23" t="s">
        <v>2622</v>
      </c>
    </row>
    <row r="897" spans="1:1" ht="12.75">
      <c r="A897" s="23" t="s">
        <v>2623</v>
      </c>
    </row>
    <row r="898" spans="1:1" ht="12.75">
      <c r="A898" s="23" t="s">
        <v>2624</v>
      </c>
    </row>
    <row r="899" spans="1:1" ht="12.75">
      <c r="A899" s="23" t="s">
        <v>2625</v>
      </c>
    </row>
    <row r="900" spans="1:1" ht="12.75">
      <c r="A900" s="23" t="s">
        <v>2626</v>
      </c>
    </row>
    <row r="901" spans="1:1" ht="12.75">
      <c r="A901" s="23" t="s">
        <v>2627</v>
      </c>
    </row>
    <row r="902" spans="1:1" ht="12.75">
      <c r="A902" s="23" t="s">
        <v>2628</v>
      </c>
    </row>
    <row r="903" spans="1:1" ht="12.75">
      <c r="A903" s="23" t="s">
        <v>2629</v>
      </c>
    </row>
    <row r="904" spans="1:1" ht="12.75">
      <c r="A904" s="23" t="s">
        <v>2630</v>
      </c>
    </row>
    <row r="905" spans="1:1" ht="12.75">
      <c r="A905" s="23" t="s">
        <v>2631</v>
      </c>
    </row>
    <row r="906" spans="1:1" ht="12.75">
      <c r="A906" s="23" t="s">
        <v>2632</v>
      </c>
    </row>
    <row r="907" spans="1:1" ht="12.75">
      <c r="A907" s="23" t="s">
        <v>2633</v>
      </c>
    </row>
    <row r="908" spans="1:1" ht="12.75">
      <c r="A908" s="23" t="s">
        <v>2634</v>
      </c>
    </row>
    <row r="909" spans="1:1" ht="12.75">
      <c r="A909" s="23" t="s">
        <v>2635</v>
      </c>
    </row>
    <row r="910" spans="1:1" ht="12.75">
      <c r="A910" s="23" t="s">
        <v>2636</v>
      </c>
    </row>
    <row r="911" spans="1:1" ht="12.75">
      <c r="A911" s="23" t="s">
        <v>2637</v>
      </c>
    </row>
    <row r="912" spans="1:1" ht="12.75">
      <c r="A912" s="23" t="s">
        <v>2638</v>
      </c>
    </row>
    <row r="913" spans="1:1" ht="12.75">
      <c r="A913" s="23" t="s">
        <v>2639</v>
      </c>
    </row>
    <row r="914" spans="1:1" ht="12.75">
      <c r="A914" s="23" t="s">
        <v>2640</v>
      </c>
    </row>
    <row r="915" spans="1:1" ht="12.75">
      <c r="A915" s="23" t="s">
        <v>2641</v>
      </c>
    </row>
    <row r="916" spans="1:1" ht="12.75">
      <c r="A916" s="23" t="s">
        <v>2642</v>
      </c>
    </row>
    <row r="917" spans="1:1" ht="12.75">
      <c r="A917" s="23" t="s">
        <v>2643</v>
      </c>
    </row>
    <row r="918" spans="1:1" ht="12.75">
      <c r="A918" s="23" t="s">
        <v>2644</v>
      </c>
    </row>
    <row r="919" spans="1:1" ht="12.75">
      <c r="A919" s="23" t="s">
        <v>2645</v>
      </c>
    </row>
    <row r="920" spans="1:1" ht="12.75">
      <c r="A920" s="23" t="s">
        <v>2646</v>
      </c>
    </row>
    <row r="921" spans="1:1" ht="12.75">
      <c r="A921" s="23" t="s">
        <v>2647</v>
      </c>
    </row>
    <row r="922" spans="1:1" ht="12.75">
      <c r="A922" s="23" t="s">
        <v>2648</v>
      </c>
    </row>
    <row r="923" spans="1:1" ht="12.75">
      <c r="A923" s="23" t="s">
        <v>2649</v>
      </c>
    </row>
    <row r="924" spans="1:1" ht="12.75">
      <c r="A924" s="23" t="s">
        <v>2650</v>
      </c>
    </row>
    <row r="925" spans="1:1" ht="12.75">
      <c r="A925" s="23" t="s">
        <v>2651</v>
      </c>
    </row>
    <row r="926" spans="1:1" ht="12.75">
      <c r="A926" s="23" t="s">
        <v>2652</v>
      </c>
    </row>
    <row r="927" spans="1:1" ht="12.75">
      <c r="A927" s="23" t="s">
        <v>2653</v>
      </c>
    </row>
    <row r="928" spans="1:1" ht="12.75">
      <c r="A928" s="23" t="s">
        <v>2654</v>
      </c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  <row r="995" spans="1:1" ht="12.75">
      <c r="A995" s="21"/>
    </row>
    <row r="996" spans="1:1" ht="12.75">
      <c r="A996" s="21"/>
    </row>
    <row r="997" spans="1:1" ht="12.75">
      <c r="A997" s="21"/>
    </row>
    <row r="998" spans="1:1" ht="12.75">
      <c r="A998" s="21"/>
    </row>
    <row r="999" spans="1:1" ht="12.75">
      <c r="A999" s="21"/>
    </row>
    <row r="1000" spans="1:1" ht="12.75">
      <c r="A1000" s="21"/>
    </row>
  </sheetData>
  <hyperlinks>
    <hyperlink ref="F1" r:id="rId1" display="http://add.my.yahoo.com/rss?url=http://feeds.reuters.com/news/artsculture" xr:uid="{00000000-0004-0000-0500-000000000000}"/>
    <hyperlink ref="G1" r:id="rId2" xr:uid="{00000000-0004-0000-0500-000001000000}"/>
    <hyperlink ref="A2" r:id="rId3" xr:uid="{00000000-0004-0000-0500-000002000000}"/>
    <hyperlink ref="G2" r:id="rId4" xr:uid="{00000000-0004-0000-0500-000003000000}"/>
    <hyperlink ref="A3" r:id="rId5" xr:uid="{00000000-0004-0000-0500-000004000000}"/>
    <hyperlink ref="G3" r:id="rId6" xr:uid="{00000000-0004-0000-0500-000005000000}"/>
    <hyperlink ref="A4" r:id="rId7" xr:uid="{00000000-0004-0000-0500-000006000000}"/>
    <hyperlink ref="G4" r:id="rId8" xr:uid="{00000000-0004-0000-0500-000007000000}"/>
    <hyperlink ref="A5" r:id="rId9" xr:uid="{00000000-0004-0000-0500-000008000000}"/>
    <hyperlink ref="G5" r:id="rId10" xr:uid="{00000000-0004-0000-0500-000009000000}"/>
    <hyperlink ref="A6" r:id="rId11" xr:uid="{00000000-0004-0000-0500-00000A000000}"/>
    <hyperlink ref="G6" r:id="rId12" xr:uid="{00000000-0004-0000-0500-00000B000000}"/>
    <hyperlink ref="A7" r:id="rId13" xr:uid="{00000000-0004-0000-0500-00000C000000}"/>
    <hyperlink ref="G7" r:id="rId14" xr:uid="{00000000-0004-0000-0500-00000D000000}"/>
    <hyperlink ref="A8" r:id="rId15" xr:uid="{00000000-0004-0000-0500-00000E000000}"/>
    <hyperlink ref="G8" r:id="rId16" xr:uid="{00000000-0004-0000-0500-00000F000000}"/>
    <hyperlink ref="A9" r:id="rId17" xr:uid="{00000000-0004-0000-0500-000010000000}"/>
    <hyperlink ref="G9" r:id="rId18" xr:uid="{00000000-0004-0000-0500-000011000000}"/>
    <hyperlink ref="A10" r:id="rId19" xr:uid="{00000000-0004-0000-0500-000012000000}"/>
    <hyperlink ref="G10" r:id="rId20" xr:uid="{00000000-0004-0000-0500-000013000000}"/>
    <hyperlink ref="A11" r:id="rId21" xr:uid="{00000000-0004-0000-0500-000014000000}"/>
    <hyperlink ref="G11" r:id="rId22" xr:uid="{00000000-0004-0000-0500-000015000000}"/>
    <hyperlink ref="A12" r:id="rId23" xr:uid="{00000000-0004-0000-0500-000016000000}"/>
    <hyperlink ref="A13" r:id="rId24" xr:uid="{00000000-0004-0000-0500-000017000000}"/>
    <hyperlink ref="A14" r:id="rId25" xr:uid="{00000000-0004-0000-0500-000018000000}"/>
    <hyperlink ref="A15" r:id="rId26" xr:uid="{00000000-0004-0000-0500-000019000000}"/>
    <hyperlink ref="G15" r:id="rId27" xr:uid="{00000000-0004-0000-0500-00001A000000}"/>
    <hyperlink ref="A16" r:id="rId28" xr:uid="{00000000-0004-0000-0500-00001B000000}"/>
    <hyperlink ref="G16" r:id="rId29" xr:uid="{00000000-0004-0000-0500-00001C000000}"/>
    <hyperlink ref="A17" r:id="rId30" xr:uid="{00000000-0004-0000-0500-00001D000000}"/>
    <hyperlink ref="G17" r:id="rId31" xr:uid="{00000000-0004-0000-0500-00001E000000}"/>
    <hyperlink ref="A18" r:id="rId32" xr:uid="{00000000-0004-0000-0500-00001F000000}"/>
    <hyperlink ref="G18" r:id="rId33" xr:uid="{00000000-0004-0000-0500-000020000000}"/>
    <hyperlink ref="A19" r:id="rId34" xr:uid="{00000000-0004-0000-0500-000021000000}"/>
    <hyperlink ref="A20" r:id="rId35" xr:uid="{00000000-0004-0000-0500-000022000000}"/>
    <hyperlink ref="A21" r:id="rId36" xr:uid="{00000000-0004-0000-0500-000023000000}"/>
    <hyperlink ref="A22" r:id="rId37" xr:uid="{00000000-0004-0000-0500-000024000000}"/>
    <hyperlink ref="A23" r:id="rId38" xr:uid="{00000000-0004-0000-0500-000025000000}"/>
    <hyperlink ref="A24" r:id="rId39" xr:uid="{00000000-0004-0000-0500-000026000000}"/>
    <hyperlink ref="A25" r:id="rId40" xr:uid="{00000000-0004-0000-0500-000027000000}"/>
    <hyperlink ref="A26" r:id="rId41" xr:uid="{00000000-0004-0000-0500-000028000000}"/>
    <hyperlink ref="A27" r:id="rId42" xr:uid="{00000000-0004-0000-0500-000029000000}"/>
    <hyperlink ref="A28" r:id="rId43" xr:uid="{00000000-0004-0000-0500-00002A000000}"/>
    <hyperlink ref="A29" r:id="rId44" xr:uid="{00000000-0004-0000-0500-00002B000000}"/>
    <hyperlink ref="A30" r:id="rId45" xr:uid="{00000000-0004-0000-0500-00002C000000}"/>
    <hyperlink ref="A31" r:id="rId46" xr:uid="{00000000-0004-0000-0500-00002D000000}"/>
    <hyperlink ref="A32" r:id="rId47" xr:uid="{00000000-0004-0000-0500-00002E000000}"/>
    <hyperlink ref="A33" r:id="rId48" xr:uid="{00000000-0004-0000-0500-00002F000000}"/>
    <hyperlink ref="A34" r:id="rId49" xr:uid="{00000000-0004-0000-0500-000030000000}"/>
    <hyperlink ref="A35" r:id="rId50" xr:uid="{00000000-0004-0000-0500-000031000000}"/>
    <hyperlink ref="A36" r:id="rId51" xr:uid="{00000000-0004-0000-0500-000032000000}"/>
    <hyperlink ref="A37" r:id="rId52" xr:uid="{00000000-0004-0000-0500-000033000000}"/>
    <hyperlink ref="A38" r:id="rId53" xr:uid="{00000000-0004-0000-0500-000034000000}"/>
    <hyperlink ref="A39" r:id="rId54" xr:uid="{00000000-0004-0000-0500-000035000000}"/>
    <hyperlink ref="A40" r:id="rId55" xr:uid="{00000000-0004-0000-0500-000036000000}"/>
    <hyperlink ref="A41" r:id="rId56" xr:uid="{00000000-0004-0000-0500-000037000000}"/>
    <hyperlink ref="A42" r:id="rId57" xr:uid="{00000000-0004-0000-0500-000038000000}"/>
    <hyperlink ref="A43" r:id="rId58" xr:uid="{00000000-0004-0000-0500-000039000000}"/>
    <hyperlink ref="A44" r:id="rId59" xr:uid="{00000000-0004-0000-0500-00003A000000}"/>
    <hyperlink ref="A45" r:id="rId60" xr:uid="{00000000-0004-0000-0500-00003B000000}"/>
    <hyperlink ref="A46" r:id="rId61" xr:uid="{00000000-0004-0000-0500-00003C000000}"/>
    <hyperlink ref="A47" r:id="rId62" xr:uid="{00000000-0004-0000-0500-00003D000000}"/>
    <hyperlink ref="A48" r:id="rId63" xr:uid="{00000000-0004-0000-0500-00003E000000}"/>
    <hyperlink ref="A49" r:id="rId64" xr:uid="{00000000-0004-0000-0500-00003F000000}"/>
    <hyperlink ref="A50" r:id="rId65" xr:uid="{00000000-0004-0000-0500-000040000000}"/>
    <hyperlink ref="A51" r:id="rId66" xr:uid="{00000000-0004-0000-0500-000041000000}"/>
    <hyperlink ref="A52" r:id="rId67" xr:uid="{00000000-0004-0000-0500-000042000000}"/>
    <hyperlink ref="A53" r:id="rId68" xr:uid="{00000000-0004-0000-0500-000043000000}"/>
    <hyperlink ref="A54" r:id="rId69" xr:uid="{00000000-0004-0000-0500-000044000000}"/>
    <hyperlink ref="A55" r:id="rId70" xr:uid="{00000000-0004-0000-0500-000045000000}"/>
    <hyperlink ref="A56" r:id="rId71" xr:uid="{00000000-0004-0000-0500-000046000000}"/>
    <hyperlink ref="A57" r:id="rId72" xr:uid="{00000000-0004-0000-0500-000047000000}"/>
    <hyperlink ref="A58" r:id="rId73" xr:uid="{00000000-0004-0000-0500-000048000000}"/>
    <hyperlink ref="A59" r:id="rId74" xr:uid="{00000000-0004-0000-0500-000049000000}"/>
    <hyperlink ref="A60" r:id="rId75" xr:uid="{00000000-0004-0000-0500-00004A000000}"/>
    <hyperlink ref="A61" r:id="rId76" xr:uid="{00000000-0004-0000-0500-00004B000000}"/>
    <hyperlink ref="A62" r:id="rId77" xr:uid="{00000000-0004-0000-0500-00004C000000}"/>
    <hyperlink ref="A63" r:id="rId78" xr:uid="{00000000-0004-0000-0500-00004D000000}"/>
    <hyperlink ref="A64" r:id="rId79" xr:uid="{00000000-0004-0000-0500-00004E000000}"/>
    <hyperlink ref="A65" r:id="rId80" xr:uid="{00000000-0004-0000-0500-00004F000000}"/>
    <hyperlink ref="A66" r:id="rId81" xr:uid="{00000000-0004-0000-0500-000050000000}"/>
    <hyperlink ref="A67" r:id="rId82" xr:uid="{00000000-0004-0000-0500-000051000000}"/>
    <hyperlink ref="A68" r:id="rId83" xr:uid="{00000000-0004-0000-0500-000052000000}"/>
    <hyperlink ref="A69" r:id="rId84" xr:uid="{00000000-0004-0000-0500-000053000000}"/>
    <hyperlink ref="A70" r:id="rId85" xr:uid="{00000000-0004-0000-0500-000054000000}"/>
    <hyperlink ref="A71" r:id="rId86" xr:uid="{00000000-0004-0000-0500-000055000000}"/>
    <hyperlink ref="A72" r:id="rId87" xr:uid="{00000000-0004-0000-0500-000056000000}"/>
    <hyperlink ref="A73" r:id="rId88" xr:uid="{00000000-0004-0000-0500-000057000000}"/>
    <hyperlink ref="A74" r:id="rId89" xr:uid="{00000000-0004-0000-0500-000058000000}"/>
    <hyperlink ref="A75" r:id="rId90" xr:uid="{00000000-0004-0000-0500-000059000000}"/>
    <hyperlink ref="A76" r:id="rId91" xr:uid="{00000000-0004-0000-0500-00005A000000}"/>
    <hyperlink ref="A77" r:id="rId92" xr:uid="{00000000-0004-0000-0500-00005B000000}"/>
    <hyperlink ref="A78" r:id="rId93" xr:uid="{00000000-0004-0000-0500-00005C000000}"/>
    <hyperlink ref="A79" r:id="rId94" xr:uid="{00000000-0004-0000-0500-00005D000000}"/>
    <hyperlink ref="A80" r:id="rId95" xr:uid="{00000000-0004-0000-0500-00005E000000}"/>
    <hyperlink ref="A81" r:id="rId96" xr:uid="{00000000-0004-0000-0500-00005F000000}"/>
    <hyperlink ref="A82" r:id="rId97" xr:uid="{00000000-0004-0000-0500-000060000000}"/>
    <hyperlink ref="A83" r:id="rId98" xr:uid="{00000000-0004-0000-0500-000061000000}"/>
    <hyperlink ref="A84" r:id="rId99" xr:uid="{00000000-0004-0000-0500-000062000000}"/>
    <hyperlink ref="A85" r:id="rId100" xr:uid="{00000000-0004-0000-0500-000063000000}"/>
    <hyperlink ref="A86" r:id="rId101" xr:uid="{00000000-0004-0000-0500-000064000000}"/>
    <hyperlink ref="A87" r:id="rId102" xr:uid="{00000000-0004-0000-0500-000065000000}"/>
    <hyperlink ref="A88" r:id="rId103" xr:uid="{00000000-0004-0000-0500-000066000000}"/>
    <hyperlink ref="A89" r:id="rId104" xr:uid="{00000000-0004-0000-0500-000067000000}"/>
    <hyperlink ref="A90" r:id="rId105" xr:uid="{00000000-0004-0000-0500-000068000000}"/>
    <hyperlink ref="A91" r:id="rId106" xr:uid="{00000000-0004-0000-0500-000069000000}"/>
    <hyperlink ref="A92" r:id="rId107" xr:uid="{00000000-0004-0000-0500-00006A000000}"/>
    <hyperlink ref="A93" r:id="rId108" xr:uid="{00000000-0004-0000-0500-00006B000000}"/>
    <hyperlink ref="A94" r:id="rId109" xr:uid="{00000000-0004-0000-0500-00006C000000}"/>
    <hyperlink ref="A95" r:id="rId110" xr:uid="{00000000-0004-0000-0500-00006D000000}"/>
    <hyperlink ref="A96" r:id="rId111" xr:uid="{00000000-0004-0000-0500-00006E000000}"/>
    <hyperlink ref="A97" r:id="rId112" xr:uid="{00000000-0004-0000-0500-00006F000000}"/>
    <hyperlink ref="A98" r:id="rId113" xr:uid="{00000000-0004-0000-0500-000070000000}"/>
    <hyperlink ref="A99" r:id="rId114" xr:uid="{00000000-0004-0000-0500-000071000000}"/>
    <hyperlink ref="A100" r:id="rId115" xr:uid="{00000000-0004-0000-0500-000072000000}"/>
    <hyperlink ref="A101" r:id="rId116" xr:uid="{00000000-0004-0000-0500-000073000000}"/>
    <hyperlink ref="A102" r:id="rId117" xr:uid="{00000000-0004-0000-0500-000074000000}"/>
    <hyperlink ref="A103" r:id="rId118" xr:uid="{00000000-0004-0000-0500-000075000000}"/>
    <hyperlink ref="A104" r:id="rId119" xr:uid="{00000000-0004-0000-0500-000076000000}"/>
    <hyperlink ref="A105" r:id="rId120" xr:uid="{00000000-0004-0000-0500-000077000000}"/>
    <hyperlink ref="A106" r:id="rId121" xr:uid="{00000000-0004-0000-0500-000078000000}"/>
    <hyperlink ref="A107" r:id="rId122" xr:uid="{00000000-0004-0000-0500-000079000000}"/>
    <hyperlink ref="A108" r:id="rId123" xr:uid="{00000000-0004-0000-0500-00007A000000}"/>
    <hyperlink ref="A109" r:id="rId124" xr:uid="{00000000-0004-0000-0500-00007B000000}"/>
    <hyperlink ref="A110" r:id="rId125" xr:uid="{00000000-0004-0000-0500-00007C000000}"/>
    <hyperlink ref="A111" r:id="rId126" xr:uid="{00000000-0004-0000-0500-00007D000000}"/>
    <hyperlink ref="A112" r:id="rId127" xr:uid="{00000000-0004-0000-0500-00007E000000}"/>
    <hyperlink ref="A113" r:id="rId128" xr:uid="{00000000-0004-0000-0500-00007F000000}"/>
    <hyperlink ref="A114" r:id="rId129" xr:uid="{00000000-0004-0000-0500-000080000000}"/>
    <hyperlink ref="A115" r:id="rId130" xr:uid="{00000000-0004-0000-0500-000081000000}"/>
    <hyperlink ref="A116" r:id="rId131" xr:uid="{00000000-0004-0000-0500-000082000000}"/>
    <hyperlink ref="A117" r:id="rId132" xr:uid="{00000000-0004-0000-0500-000083000000}"/>
    <hyperlink ref="A118" r:id="rId133" xr:uid="{00000000-0004-0000-0500-000084000000}"/>
    <hyperlink ref="A119" r:id="rId134" xr:uid="{00000000-0004-0000-0500-000085000000}"/>
    <hyperlink ref="A120" r:id="rId135" xr:uid="{00000000-0004-0000-0500-000086000000}"/>
    <hyperlink ref="A121" r:id="rId136" xr:uid="{00000000-0004-0000-0500-000087000000}"/>
    <hyperlink ref="A122" r:id="rId137" xr:uid="{00000000-0004-0000-0500-000088000000}"/>
    <hyperlink ref="A123" r:id="rId138" xr:uid="{00000000-0004-0000-0500-000089000000}"/>
    <hyperlink ref="A124" r:id="rId139" xr:uid="{00000000-0004-0000-0500-00008A000000}"/>
    <hyperlink ref="A125" r:id="rId140" xr:uid="{00000000-0004-0000-0500-00008B000000}"/>
    <hyperlink ref="A126" r:id="rId141" xr:uid="{00000000-0004-0000-0500-00008C000000}"/>
    <hyperlink ref="A127" r:id="rId142" xr:uid="{00000000-0004-0000-0500-00008D000000}"/>
    <hyperlink ref="A128" r:id="rId143" xr:uid="{00000000-0004-0000-0500-00008E000000}"/>
    <hyperlink ref="A129" r:id="rId144" xr:uid="{00000000-0004-0000-0500-00008F000000}"/>
    <hyperlink ref="A130" r:id="rId145" xr:uid="{00000000-0004-0000-0500-000090000000}"/>
    <hyperlink ref="A131" r:id="rId146" xr:uid="{00000000-0004-0000-0500-000091000000}"/>
    <hyperlink ref="A132" r:id="rId147" xr:uid="{00000000-0004-0000-0500-000092000000}"/>
    <hyperlink ref="A133" r:id="rId148" xr:uid="{00000000-0004-0000-0500-000093000000}"/>
    <hyperlink ref="A134" r:id="rId149" xr:uid="{00000000-0004-0000-0500-000094000000}"/>
    <hyperlink ref="A135" r:id="rId150" xr:uid="{00000000-0004-0000-0500-000095000000}"/>
    <hyperlink ref="A136" r:id="rId151" xr:uid="{00000000-0004-0000-0500-000096000000}"/>
    <hyperlink ref="A137" r:id="rId152" xr:uid="{00000000-0004-0000-0500-000097000000}"/>
    <hyperlink ref="A138" r:id="rId153" xr:uid="{00000000-0004-0000-0500-000098000000}"/>
    <hyperlink ref="A139" r:id="rId154" xr:uid="{00000000-0004-0000-0500-000099000000}"/>
    <hyperlink ref="A140" r:id="rId155" xr:uid="{00000000-0004-0000-0500-00009A000000}"/>
    <hyperlink ref="A141" r:id="rId156" xr:uid="{00000000-0004-0000-0500-00009B000000}"/>
    <hyperlink ref="A142" r:id="rId157" xr:uid="{00000000-0004-0000-0500-00009C000000}"/>
    <hyperlink ref="A143" r:id="rId158" xr:uid="{00000000-0004-0000-0500-00009D000000}"/>
    <hyperlink ref="A144" r:id="rId159" xr:uid="{00000000-0004-0000-0500-00009E000000}"/>
    <hyperlink ref="A145" r:id="rId160" xr:uid="{00000000-0004-0000-0500-00009F000000}"/>
    <hyperlink ref="A146" r:id="rId161" xr:uid="{00000000-0004-0000-0500-0000A0000000}"/>
    <hyperlink ref="A147" r:id="rId162" xr:uid="{00000000-0004-0000-0500-0000A1000000}"/>
    <hyperlink ref="A148" r:id="rId163" xr:uid="{00000000-0004-0000-0500-0000A2000000}"/>
    <hyperlink ref="A149" r:id="rId164" xr:uid="{00000000-0004-0000-0500-0000A3000000}"/>
    <hyperlink ref="A150" r:id="rId165" xr:uid="{00000000-0004-0000-0500-0000A4000000}"/>
    <hyperlink ref="A151" r:id="rId166" xr:uid="{00000000-0004-0000-0500-0000A5000000}"/>
    <hyperlink ref="A152" r:id="rId167" xr:uid="{00000000-0004-0000-0500-0000A6000000}"/>
    <hyperlink ref="A153" r:id="rId168" xr:uid="{00000000-0004-0000-0500-0000A7000000}"/>
    <hyperlink ref="A154" r:id="rId169" xr:uid="{00000000-0004-0000-0500-0000A8000000}"/>
    <hyperlink ref="A155" r:id="rId170" xr:uid="{00000000-0004-0000-0500-0000A9000000}"/>
    <hyperlink ref="A156" r:id="rId171" xr:uid="{00000000-0004-0000-0500-0000AA000000}"/>
    <hyperlink ref="A157" r:id="rId172" xr:uid="{00000000-0004-0000-0500-0000AB000000}"/>
    <hyperlink ref="A158" r:id="rId173" xr:uid="{00000000-0004-0000-0500-0000AC000000}"/>
    <hyperlink ref="A159" r:id="rId174" xr:uid="{00000000-0004-0000-0500-0000AD000000}"/>
    <hyperlink ref="A160" r:id="rId175" xr:uid="{00000000-0004-0000-0500-0000AE000000}"/>
    <hyperlink ref="A161" r:id="rId176" xr:uid="{00000000-0004-0000-0500-0000AF000000}"/>
    <hyperlink ref="A162" r:id="rId177" xr:uid="{00000000-0004-0000-0500-0000B0000000}"/>
    <hyperlink ref="A163" r:id="rId178" xr:uid="{00000000-0004-0000-0500-0000B1000000}"/>
    <hyperlink ref="A164" r:id="rId179" xr:uid="{00000000-0004-0000-0500-0000B2000000}"/>
    <hyperlink ref="A165" r:id="rId180" xr:uid="{00000000-0004-0000-0500-0000B3000000}"/>
    <hyperlink ref="A166" r:id="rId181" xr:uid="{00000000-0004-0000-0500-0000B4000000}"/>
    <hyperlink ref="A167" r:id="rId182" xr:uid="{00000000-0004-0000-0500-0000B5000000}"/>
    <hyperlink ref="A168" r:id="rId183" xr:uid="{00000000-0004-0000-0500-0000B6000000}"/>
    <hyperlink ref="A169" r:id="rId184" xr:uid="{00000000-0004-0000-0500-0000B7000000}"/>
    <hyperlink ref="A170" r:id="rId185" xr:uid="{00000000-0004-0000-0500-0000B8000000}"/>
    <hyperlink ref="A171" r:id="rId186" xr:uid="{00000000-0004-0000-0500-0000B9000000}"/>
    <hyperlink ref="A172" r:id="rId187" xr:uid="{00000000-0004-0000-0500-0000BA000000}"/>
    <hyperlink ref="A173" r:id="rId188" xr:uid="{00000000-0004-0000-0500-0000BB000000}"/>
    <hyperlink ref="A174" r:id="rId189" xr:uid="{00000000-0004-0000-0500-0000BC000000}"/>
    <hyperlink ref="A175" r:id="rId190" xr:uid="{00000000-0004-0000-0500-0000BD000000}"/>
    <hyperlink ref="A176" r:id="rId191" xr:uid="{00000000-0004-0000-0500-0000BE000000}"/>
    <hyperlink ref="A177" r:id="rId192" xr:uid="{00000000-0004-0000-0500-0000BF000000}"/>
    <hyperlink ref="A178" r:id="rId193" xr:uid="{00000000-0004-0000-0500-0000C0000000}"/>
    <hyperlink ref="A179" r:id="rId194" xr:uid="{00000000-0004-0000-0500-0000C1000000}"/>
    <hyperlink ref="A180" r:id="rId195" xr:uid="{00000000-0004-0000-0500-0000C2000000}"/>
    <hyperlink ref="A181" r:id="rId196" xr:uid="{00000000-0004-0000-0500-0000C3000000}"/>
    <hyperlink ref="A182" r:id="rId197" xr:uid="{00000000-0004-0000-0500-0000C4000000}"/>
    <hyperlink ref="A183" r:id="rId198" xr:uid="{00000000-0004-0000-0500-0000C5000000}"/>
    <hyperlink ref="A184" r:id="rId199" xr:uid="{00000000-0004-0000-0500-0000C6000000}"/>
    <hyperlink ref="A185" r:id="rId200" xr:uid="{00000000-0004-0000-0500-0000C7000000}"/>
    <hyperlink ref="A186" r:id="rId201" xr:uid="{00000000-0004-0000-0500-0000C8000000}"/>
    <hyperlink ref="A187" r:id="rId202" xr:uid="{00000000-0004-0000-0500-0000C9000000}"/>
    <hyperlink ref="A188" r:id="rId203" xr:uid="{00000000-0004-0000-0500-0000CA000000}"/>
    <hyperlink ref="A189" r:id="rId204" xr:uid="{00000000-0004-0000-0500-0000CB000000}"/>
    <hyperlink ref="A190" r:id="rId205" xr:uid="{00000000-0004-0000-0500-0000CC000000}"/>
    <hyperlink ref="A191" r:id="rId206" xr:uid="{00000000-0004-0000-0500-0000CD000000}"/>
    <hyperlink ref="A192" r:id="rId207" xr:uid="{00000000-0004-0000-0500-0000CE000000}"/>
    <hyperlink ref="A193" r:id="rId208" xr:uid="{00000000-0004-0000-0500-0000CF000000}"/>
    <hyperlink ref="A194" r:id="rId209" xr:uid="{00000000-0004-0000-0500-0000D0000000}"/>
    <hyperlink ref="A195" r:id="rId210" xr:uid="{00000000-0004-0000-0500-0000D1000000}"/>
    <hyperlink ref="A196" r:id="rId211" xr:uid="{00000000-0004-0000-0500-0000D2000000}"/>
    <hyperlink ref="A197" r:id="rId212" xr:uid="{00000000-0004-0000-0500-0000D3000000}"/>
    <hyperlink ref="A198" r:id="rId213" xr:uid="{00000000-0004-0000-0500-0000D4000000}"/>
    <hyperlink ref="A199" r:id="rId214" xr:uid="{00000000-0004-0000-0500-0000D5000000}"/>
    <hyperlink ref="A200" r:id="rId215" xr:uid="{00000000-0004-0000-0500-0000D6000000}"/>
    <hyperlink ref="A201" r:id="rId216" xr:uid="{00000000-0004-0000-0500-0000D7000000}"/>
    <hyperlink ref="A202" r:id="rId217" xr:uid="{00000000-0004-0000-0500-0000D8000000}"/>
    <hyperlink ref="A203" r:id="rId218" xr:uid="{00000000-0004-0000-0500-0000D9000000}"/>
    <hyperlink ref="A204" r:id="rId219" xr:uid="{00000000-0004-0000-0500-0000DA000000}"/>
    <hyperlink ref="A205" r:id="rId220" xr:uid="{00000000-0004-0000-0500-0000DB000000}"/>
    <hyperlink ref="A206" r:id="rId221" xr:uid="{00000000-0004-0000-0500-0000DC000000}"/>
    <hyperlink ref="A207" r:id="rId222" xr:uid="{00000000-0004-0000-0500-0000DD000000}"/>
    <hyperlink ref="A208" r:id="rId223" xr:uid="{00000000-0004-0000-0500-0000DE000000}"/>
    <hyperlink ref="A209" r:id="rId224" xr:uid="{00000000-0004-0000-0500-0000DF000000}"/>
    <hyperlink ref="A210" r:id="rId225" xr:uid="{00000000-0004-0000-0500-0000E0000000}"/>
    <hyperlink ref="A211" r:id="rId226" xr:uid="{00000000-0004-0000-0500-0000E1000000}"/>
    <hyperlink ref="A212" r:id="rId227" xr:uid="{00000000-0004-0000-0500-0000E2000000}"/>
    <hyperlink ref="A213" r:id="rId228" xr:uid="{00000000-0004-0000-0500-0000E3000000}"/>
    <hyperlink ref="A214" r:id="rId229" xr:uid="{00000000-0004-0000-0500-0000E4000000}"/>
    <hyperlink ref="A215" r:id="rId230" xr:uid="{00000000-0004-0000-0500-0000E5000000}"/>
    <hyperlink ref="A216" r:id="rId231" xr:uid="{00000000-0004-0000-0500-0000E6000000}"/>
    <hyperlink ref="A217" r:id="rId232" xr:uid="{00000000-0004-0000-0500-0000E7000000}"/>
    <hyperlink ref="A218" r:id="rId233" xr:uid="{00000000-0004-0000-0500-0000E8000000}"/>
    <hyperlink ref="A219" r:id="rId234" xr:uid="{00000000-0004-0000-0500-0000E9000000}"/>
    <hyperlink ref="A220" r:id="rId235" xr:uid="{00000000-0004-0000-0500-0000EA000000}"/>
    <hyperlink ref="A221" r:id="rId236" xr:uid="{00000000-0004-0000-0500-0000EB000000}"/>
    <hyperlink ref="A222" r:id="rId237" xr:uid="{00000000-0004-0000-0500-0000EC000000}"/>
    <hyperlink ref="A223" r:id="rId238" xr:uid="{00000000-0004-0000-0500-0000ED000000}"/>
    <hyperlink ref="A224" r:id="rId239" xr:uid="{00000000-0004-0000-0500-0000EE000000}"/>
    <hyperlink ref="A225" r:id="rId240" xr:uid="{00000000-0004-0000-0500-0000EF000000}"/>
    <hyperlink ref="A226" r:id="rId241" xr:uid="{00000000-0004-0000-0500-0000F0000000}"/>
    <hyperlink ref="A227" r:id="rId242" xr:uid="{00000000-0004-0000-0500-0000F1000000}"/>
    <hyperlink ref="A228" r:id="rId243" xr:uid="{00000000-0004-0000-0500-0000F2000000}"/>
    <hyperlink ref="A229" r:id="rId244" xr:uid="{00000000-0004-0000-0500-0000F3000000}"/>
    <hyperlink ref="A230" r:id="rId245" xr:uid="{00000000-0004-0000-0500-0000F4000000}"/>
    <hyperlink ref="A231" r:id="rId246" xr:uid="{00000000-0004-0000-0500-0000F5000000}"/>
    <hyperlink ref="A232" r:id="rId247" xr:uid="{00000000-0004-0000-0500-0000F6000000}"/>
    <hyperlink ref="A233" r:id="rId248" xr:uid="{00000000-0004-0000-0500-0000F7000000}"/>
    <hyperlink ref="A234" r:id="rId249" xr:uid="{00000000-0004-0000-0500-0000F8000000}"/>
    <hyperlink ref="A235" r:id="rId250" xr:uid="{00000000-0004-0000-0500-0000F9000000}"/>
    <hyperlink ref="A236" r:id="rId251" xr:uid="{00000000-0004-0000-0500-0000FA000000}"/>
    <hyperlink ref="A237" r:id="rId252" xr:uid="{00000000-0004-0000-0500-0000FB000000}"/>
    <hyperlink ref="A238" r:id="rId253" xr:uid="{00000000-0004-0000-0500-0000FC000000}"/>
    <hyperlink ref="A239" r:id="rId254" xr:uid="{00000000-0004-0000-0500-0000FD000000}"/>
    <hyperlink ref="A240" r:id="rId255" xr:uid="{00000000-0004-0000-0500-0000FE000000}"/>
    <hyperlink ref="A241" r:id="rId256" xr:uid="{00000000-0004-0000-0500-0000FF000000}"/>
    <hyperlink ref="A242" r:id="rId257" xr:uid="{00000000-0004-0000-0500-000000010000}"/>
    <hyperlink ref="A243" r:id="rId258" xr:uid="{00000000-0004-0000-0500-000001010000}"/>
    <hyperlink ref="A244" r:id="rId259" xr:uid="{00000000-0004-0000-0500-000002010000}"/>
    <hyperlink ref="A245" r:id="rId260" xr:uid="{00000000-0004-0000-0500-000003010000}"/>
    <hyperlink ref="A246" r:id="rId261" xr:uid="{00000000-0004-0000-0500-000004010000}"/>
    <hyperlink ref="A247" r:id="rId262" xr:uid="{00000000-0004-0000-0500-000005010000}"/>
    <hyperlink ref="A248" r:id="rId263" xr:uid="{00000000-0004-0000-0500-000006010000}"/>
    <hyperlink ref="A249" r:id="rId264" xr:uid="{00000000-0004-0000-0500-000007010000}"/>
    <hyperlink ref="A250" r:id="rId265" xr:uid="{00000000-0004-0000-0500-000008010000}"/>
    <hyperlink ref="A251" r:id="rId266" xr:uid="{00000000-0004-0000-0500-000009010000}"/>
    <hyperlink ref="A252" r:id="rId267" xr:uid="{00000000-0004-0000-0500-00000A010000}"/>
    <hyperlink ref="A253" r:id="rId268" xr:uid="{00000000-0004-0000-0500-00000B010000}"/>
    <hyperlink ref="A254" r:id="rId269" xr:uid="{00000000-0004-0000-0500-00000C010000}"/>
    <hyperlink ref="A255" r:id="rId270" xr:uid="{00000000-0004-0000-0500-00000D010000}"/>
    <hyperlink ref="A256" r:id="rId271" xr:uid="{00000000-0004-0000-0500-00000E010000}"/>
    <hyperlink ref="A257" r:id="rId272" xr:uid="{00000000-0004-0000-0500-00000F010000}"/>
    <hyperlink ref="A258" r:id="rId273" xr:uid="{00000000-0004-0000-0500-000010010000}"/>
    <hyperlink ref="A259" r:id="rId274" xr:uid="{00000000-0004-0000-0500-000011010000}"/>
    <hyperlink ref="A260" r:id="rId275" xr:uid="{00000000-0004-0000-0500-000012010000}"/>
    <hyperlink ref="A261" r:id="rId276" xr:uid="{00000000-0004-0000-0500-000013010000}"/>
    <hyperlink ref="A262" r:id="rId277" xr:uid="{00000000-0004-0000-0500-000014010000}"/>
    <hyperlink ref="A263" r:id="rId278" xr:uid="{00000000-0004-0000-0500-000015010000}"/>
    <hyperlink ref="A264" r:id="rId279" xr:uid="{00000000-0004-0000-0500-000016010000}"/>
    <hyperlink ref="A265" r:id="rId280" xr:uid="{00000000-0004-0000-0500-000017010000}"/>
    <hyperlink ref="A266" r:id="rId281" xr:uid="{00000000-0004-0000-0500-000018010000}"/>
    <hyperlink ref="A267" r:id="rId282" xr:uid="{00000000-0004-0000-0500-000019010000}"/>
    <hyperlink ref="A268" r:id="rId283" xr:uid="{00000000-0004-0000-0500-00001A010000}"/>
    <hyperlink ref="A269" r:id="rId284" xr:uid="{00000000-0004-0000-0500-00001B010000}"/>
    <hyperlink ref="A270" r:id="rId285" xr:uid="{00000000-0004-0000-0500-00001C010000}"/>
    <hyperlink ref="A271" r:id="rId286" xr:uid="{00000000-0004-0000-0500-00001D010000}"/>
    <hyperlink ref="A272" r:id="rId287" xr:uid="{00000000-0004-0000-0500-00001E010000}"/>
    <hyperlink ref="A273" r:id="rId288" xr:uid="{00000000-0004-0000-0500-00001F010000}"/>
    <hyperlink ref="A274" r:id="rId289" xr:uid="{00000000-0004-0000-0500-000020010000}"/>
    <hyperlink ref="A275" r:id="rId290" xr:uid="{00000000-0004-0000-0500-000021010000}"/>
    <hyperlink ref="A276" r:id="rId291" xr:uid="{00000000-0004-0000-0500-000022010000}"/>
    <hyperlink ref="A277" r:id="rId292" xr:uid="{00000000-0004-0000-0500-000023010000}"/>
    <hyperlink ref="A278" r:id="rId293" xr:uid="{00000000-0004-0000-0500-000024010000}"/>
    <hyperlink ref="A279" r:id="rId294" xr:uid="{00000000-0004-0000-0500-000025010000}"/>
    <hyperlink ref="A280" r:id="rId295" xr:uid="{00000000-0004-0000-0500-000026010000}"/>
    <hyperlink ref="A281" r:id="rId296" xr:uid="{00000000-0004-0000-0500-000027010000}"/>
    <hyperlink ref="A282" r:id="rId297" xr:uid="{00000000-0004-0000-0500-000028010000}"/>
    <hyperlink ref="A283" r:id="rId298" xr:uid="{00000000-0004-0000-0500-000029010000}"/>
    <hyperlink ref="A284" r:id="rId299" xr:uid="{00000000-0004-0000-0500-00002A010000}"/>
    <hyperlink ref="A285" r:id="rId300" xr:uid="{00000000-0004-0000-0500-00002B010000}"/>
    <hyperlink ref="A286" r:id="rId301" xr:uid="{00000000-0004-0000-0500-00002C010000}"/>
    <hyperlink ref="A287" r:id="rId302" xr:uid="{00000000-0004-0000-0500-00002D010000}"/>
    <hyperlink ref="A288" r:id="rId303" xr:uid="{00000000-0004-0000-0500-00002E010000}"/>
    <hyperlink ref="A289" r:id="rId304" xr:uid="{00000000-0004-0000-0500-00002F010000}"/>
    <hyperlink ref="A290" r:id="rId305" xr:uid="{00000000-0004-0000-0500-000030010000}"/>
    <hyperlink ref="A291" r:id="rId306" xr:uid="{00000000-0004-0000-0500-000031010000}"/>
    <hyperlink ref="A292" r:id="rId307" xr:uid="{00000000-0004-0000-0500-000032010000}"/>
    <hyperlink ref="A293" r:id="rId308" xr:uid="{00000000-0004-0000-0500-000033010000}"/>
    <hyperlink ref="A294" r:id="rId309" xr:uid="{00000000-0004-0000-0500-000034010000}"/>
    <hyperlink ref="A295" r:id="rId310" xr:uid="{00000000-0004-0000-0500-000035010000}"/>
    <hyperlink ref="A296" r:id="rId311" xr:uid="{00000000-0004-0000-0500-000036010000}"/>
    <hyperlink ref="A297" r:id="rId312" xr:uid="{00000000-0004-0000-0500-000037010000}"/>
    <hyperlink ref="A298" r:id="rId313" xr:uid="{00000000-0004-0000-0500-000038010000}"/>
    <hyperlink ref="A299" r:id="rId314" xr:uid="{00000000-0004-0000-0500-000039010000}"/>
    <hyperlink ref="A300" r:id="rId315" xr:uid="{00000000-0004-0000-0500-00003A010000}"/>
    <hyperlink ref="A301" r:id="rId316" xr:uid="{00000000-0004-0000-0500-00003B010000}"/>
    <hyperlink ref="A302" r:id="rId317" xr:uid="{00000000-0004-0000-0500-00003C010000}"/>
    <hyperlink ref="A303" r:id="rId318" xr:uid="{00000000-0004-0000-0500-00003D010000}"/>
    <hyperlink ref="A304" r:id="rId319" xr:uid="{00000000-0004-0000-0500-00003E010000}"/>
    <hyperlink ref="A305" r:id="rId320" xr:uid="{00000000-0004-0000-0500-00003F010000}"/>
    <hyperlink ref="A306" r:id="rId321" xr:uid="{00000000-0004-0000-0500-000040010000}"/>
    <hyperlink ref="A307" r:id="rId322" xr:uid="{00000000-0004-0000-0500-000041010000}"/>
    <hyperlink ref="A308" r:id="rId323" xr:uid="{00000000-0004-0000-0500-000042010000}"/>
    <hyperlink ref="A309" r:id="rId324" xr:uid="{00000000-0004-0000-0500-000043010000}"/>
    <hyperlink ref="A310" r:id="rId325" xr:uid="{00000000-0004-0000-0500-000044010000}"/>
    <hyperlink ref="A311" r:id="rId326" xr:uid="{00000000-0004-0000-0500-000045010000}"/>
    <hyperlink ref="A312" r:id="rId327" xr:uid="{00000000-0004-0000-0500-000046010000}"/>
    <hyperlink ref="A313" r:id="rId328" xr:uid="{00000000-0004-0000-0500-000047010000}"/>
    <hyperlink ref="A314" r:id="rId329" xr:uid="{00000000-0004-0000-0500-000048010000}"/>
    <hyperlink ref="A315" r:id="rId330" xr:uid="{00000000-0004-0000-0500-000049010000}"/>
    <hyperlink ref="A316" r:id="rId331" xr:uid="{00000000-0004-0000-0500-00004A010000}"/>
    <hyperlink ref="A317" r:id="rId332" xr:uid="{00000000-0004-0000-0500-00004B010000}"/>
    <hyperlink ref="A318" r:id="rId333" xr:uid="{00000000-0004-0000-0500-00004C010000}"/>
    <hyperlink ref="A319" r:id="rId334" xr:uid="{00000000-0004-0000-0500-00004D010000}"/>
    <hyperlink ref="A320" r:id="rId335" xr:uid="{00000000-0004-0000-0500-00004E010000}"/>
    <hyperlink ref="A321" r:id="rId336" xr:uid="{00000000-0004-0000-0500-00004F010000}"/>
    <hyperlink ref="A322" r:id="rId337" xr:uid="{00000000-0004-0000-0500-000050010000}"/>
    <hyperlink ref="A323" r:id="rId338" xr:uid="{00000000-0004-0000-0500-000051010000}"/>
    <hyperlink ref="A324" r:id="rId339" xr:uid="{00000000-0004-0000-0500-000052010000}"/>
    <hyperlink ref="A325" r:id="rId340" xr:uid="{00000000-0004-0000-0500-000053010000}"/>
    <hyperlink ref="A326" r:id="rId341" xr:uid="{00000000-0004-0000-0500-000054010000}"/>
    <hyperlink ref="A327" r:id="rId342" xr:uid="{00000000-0004-0000-0500-000055010000}"/>
    <hyperlink ref="A328" r:id="rId343" xr:uid="{00000000-0004-0000-0500-000056010000}"/>
    <hyperlink ref="A329" r:id="rId344" xr:uid="{00000000-0004-0000-0500-000057010000}"/>
    <hyperlink ref="A330" r:id="rId345" xr:uid="{00000000-0004-0000-0500-000058010000}"/>
    <hyperlink ref="A331" r:id="rId346" xr:uid="{00000000-0004-0000-0500-000059010000}"/>
    <hyperlink ref="A332" r:id="rId347" xr:uid="{00000000-0004-0000-0500-00005A010000}"/>
    <hyperlink ref="A333" r:id="rId348" xr:uid="{00000000-0004-0000-0500-00005B010000}"/>
    <hyperlink ref="A334" r:id="rId349" xr:uid="{00000000-0004-0000-0500-00005C010000}"/>
    <hyperlink ref="A335" r:id="rId350" xr:uid="{00000000-0004-0000-0500-00005D010000}"/>
    <hyperlink ref="A336" r:id="rId351" xr:uid="{00000000-0004-0000-0500-00005E010000}"/>
    <hyperlink ref="A337" r:id="rId352" xr:uid="{00000000-0004-0000-0500-00005F010000}"/>
    <hyperlink ref="A338" r:id="rId353" xr:uid="{00000000-0004-0000-0500-000060010000}"/>
    <hyperlink ref="A339" r:id="rId354" xr:uid="{00000000-0004-0000-0500-000061010000}"/>
    <hyperlink ref="A340" r:id="rId355" xr:uid="{00000000-0004-0000-0500-000062010000}"/>
    <hyperlink ref="A341" r:id="rId356" xr:uid="{00000000-0004-0000-0500-000063010000}"/>
    <hyperlink ref="A342" r:id="rId357" xr:uid="{00000000-0004-0000-0500-000064010000}"/>
    <hyperlink ref="A343" r:id="rId358" xr:uid="{00000000-0004-0000-0500-000065010000}"/>
    <hyperlink ref="A344" r:id="rId359" xr:uid="{00000000-0004-0000-0500-000066010000}"/>
    <hyperlink ref="A345" r:id="rId360" xr:uid="{00000000-0004-0000-0500-000067010000}"/>
    <hyperlink ref="A346" r:id="rId361" xr:uid="{00000000-0004-0000-0500-000068010000}"/>
    <hyperlink ref="A347" r:id="rId362" xr:uid="{00000000-0004-0000-0500-000069010000}"/>
    <hyperlink ref="A348" r:id="rId363" xr:uid="{00000000-0004-0000-0500-00006A010000}"/>
    <hyperlink ref="A349" r:id="rId364" xr:uid="{00000000-0004-0000-0500-00006B010000}"/>
    <hyperlink ref="A350" r:id="rId365" xr:uid="{00000000-0004-0000-0500-00006C010000}"/>
    <hyperlink ref="A351" r:id="rId366" xr:uid="{00000000-0004-0000-0500-00006D010000}"/>
    <hyperlink ref="A352" r:id="rId367" xr:uid="{00000000-0004-0000-0500-00006E010000}"/>
    <hyperlink ref="A353" r:id="rId368" xr:uid="{00000000-0004-0000-0500-00006F010000}"/>
    <hyperlink ref="A354" r:id="rId369" xr:uid="{00000000-0004-0000-0500-000070010000}"/>
    <hyperlink ref="A355" r:id="rId370" xr:uid="{00000000-0004-0000-0500-000071010000}"/>
    <hyperlink ref="A356" r:id="rId371" xr:uid="{00000000-0004-0000-0500-000072010000}"/>
    <hyperlink ref="A357" r:id="rId372" xr:uid="{00000000-0004-0000-0500-000073010000}"/>
    <hyperlink ref="A358" r:id="rId373" xr:uid="{00000000-0004-0000-0500-000074010000}"/>
    <hyperlink ref="A359" r:id="rId374" xr:uid="{00000000-0004-0000-0500-000075010000}"/>
    <hyperlink ref="A360" r:id="rId375" xr:uid="{00000000-0004-0000-0500-000076010000}"/>
    <hyperlink ref="A361" r:id="rId376" xr:uid="{00000000-0004-0000-0500-000077010000}"/>
    <hyperlink ref="A362" r:id="rId377" xr:uid="{00000000-0004-0000-0500-000078010000}"/>
    <hyperlink ref="A363" r:id="rId378" xr:uid="{00000000-0004-0000-0500-000079010000}"/>
    <hyperlink ref="A364" r:id="rId379" xr:uid="{00000000-0004-0000-0500-00007A010000}"/>
    <hyperlink ref="A365" r:id="rId380" xr:uid="{00000000-0004-0000-0500-00007B010000}"/>
    <hyperlink ref="A366" r:id="rId381" xr:uid="{00000000-0004-0000-0500-00007C010000}"/>
    <hyperlink ref="A367" r:id="rId382" xr:uid="{00000000-0004-0000-0500-00007D010000}"/>
    <hyperlink ref="A368" r:id="rId383" xr:uid="{00000000-0004-0000-0500-00007E010000}"/>
    <hyperlink ref="A369" r:id="rId384" xr:uid="{00000000-0004-0000-0500-00007F010000}"/>
    <hyperlink ref="A370" r:id="rId385" xr:uid="{00000000-0004-0000-0500-000080010000}"/>
    <hyperlink ref="A371" r:id="rId386" xr:uid="{00000000-0004-0000-0500-000081010000}"/>
    <hyperlink ref="A372" r:id="rId387" xr:uid="{00000000-0004-0000-0500-000082010000}"/>
    <hyperlink ref="A373" r:id="rId388" xr:uid="{00000000-0004-0000-0500-000083010000}"/>
    <hyperlink ref="A374" r:id="rId389" xr:uid="{00000000-0004-0000-0500-000084010000}"/>
    <hyperlink ref="A375" r:id="rId390" xr:uid="{00000000-0004-0000-0500-000085010000}"/>
    <hyperlink ref="A376" r:id="rId391" xr:uid="{00000000-0004-0000-0500-000086010000}"/>
    <hyperlink ref="A377" r:id="rId392" xr:uid="{00000000-0004-0000-0500-000087010000}"/>
    <hyperlink ref="A378" r:id="rId393" xr:uid="{00000000-0004-0000-0500-000088010000}"/>
    <hyperlink ref="A379" r:id="rId394" xr:uid="{00000000-0004-0000-0500-000089010000}"/>
    <hyperlink ref="A380" r:id="rId395" xr:uid="{00000000-0004-0000-0500-00008A010000}"/>
    <hyperlink ref="A381" r:id="rId396" xr:uid="{00000000-0004-0000-0500-00008B010000}"/>
    <hyperlink ref="A382" r:id="rId397" xr:uid="{00000000-0004-0000-0500-00008C010000}"/>
    <hyperlink ref="A383" r:id="rId398" xr:uid="{00000000-0004-0000-0500-00008D010000}"/>
    <hyperlink ref="A384" r:id="rId399" xr:uid="{00000000-0004-0000-0500-00008E010000}"/>
    <hyperlink ref="A385" r:id="rId400" xr:uid="{00000000-0004-0000-0500-00008F010000}"/>
    <hyperlink ref="A386" r:id="rId401" xr:uid="{00000000-0004-0000-0500-000090010000}"/>
    <hyperlink ref="A387" r:id="rId402" xr:uid="{00000000-0004-0000-0500-000091010000}"/>
    <hyperlink ref="A388" r:id="rId403" xr:uid="{00000000-0004-0000-0500-000092010000}"/>
    <hyperlink ref="A389" r:id="rId404" xr:uid="{00000000-0004-0000-0500-000093010000}"/>
    <hyperlink ref="A390" r:id="rId405" xr:uid="{00000000-0004-0000-0500-000094010000}"/>
    <hyperlink ref="A391" r:id="rId406" xr:uid="{00000000-0004-0000-0500-000095010000}"/>
    <hyperlink ref="A392" r:id="rId407" xr:uid="{00000000-0004-0000-0500-000096010000}"/>
    <hyperlink ref="A393" r:id="rId408" xr:uid="{00000000-0004-0000-0500-000097010000}"/>
    <hyperlink ref="A394" r:id="rId409" xr:uid="{00000000-0004-0000-0500-000098010000}"/>
    <hyperlink ref="A395" r:id="rId410" xr:uid="{00000000-0004-0000-0500-000099010000}"/>
    <hyperlink ref="A396" r:id="rId411" xr:uid="{00000000-0004-0000-0500-00009A010000}"/>
    <hyperlink ref="A397" r:id="rId412" xr:uid="{00000000-0004-0000-0500-00009B010000}"/>
    <hyperlink ref="A398" r:id="rId413" xr:uid="{00000000-0004-0000-0500-00009C010000}"/>
    <hyperlink ref="A399" r:id="rId414" xr:uid="{00000000-0004-0000-0500-00009D010000}"/>
    <hyperlink ref="A400" r:id="rId415" xr:uid="{00000000-0004-0000-0500-00009E010000}"/>
    <hyperlink ref="A401" r:id="rId416" xr:uid="{00000000-0004-0000-0500-00009F010000}"/>
    <hyperlink ref="A402" r:id="rId417" xr:uid="{00000000-0004-0000-0500-0000A0010000}"/>
    <hyperlink ref="A403" r:id="rId418" xr:uid="{00000000-0004-0000-0500-0000A1010000}"/>
    <hyperlink ref="A404" r:id="rId419" xr:uid="{00000000-0004-0000-0500-0000A2010000}"/>
    <hyperlink ref="A405" r:id="rId420" xr:uid="{00000000-0004-0000-0500-0000A3010000}"/>
    <hyperlink ref="A406" r:id="rId421" xr:uid="{00000000-0004-0000-0500-0000A4010000}"/>
    <hyperlink ref="A407" r:id="rId422" xr:uid="{00000000-0004-0000-0500-0000A5010000}"/>
    <hyperlink ref="A408" r:id="rId423" xr:uid="{00000000-0004-0000-0500-0000A6010000}"/>
    <hyperlink ref="A409" r:id="rId424" xr:uid="{00000000-0004-0000-0500-0000A7010000}"/>
    <hyperlink ref="A410" r:id="rId425" xr:uid="{00000000-0004-0000-0500-0000A8010000}"/>
    <hyperlink ref="A411" r:id="rId426" xr:uid="{00000000-0004-0000-0500-0000A9010000}"/>
    <hyperlink ref="A412" r:id="rId427" xr:uid="{00000000-0004-0000-0500-0000AA010000}"/>
    <hyperlink ref="A413" r:id="rId428" xr:uid="{00000000-0004-0000-0500-0000AB010000}"/>
    <hyperlink ref="A414" r:id="rId429" xr:uid="{00000000-0004-0000-0500-0000AC010000}"/>
    <hyperlink ref="A415" r:id="rId430" xr:uid="{00000000-0004-0000-0500-0000AD010000}"/>
    <hyperlink ref="A416" r:id="rId431" xr:uid="{00000000-0004-0000-0500-0000AE010000}"/>
    <hyperlink ref="A417" r:id="rId432" xr:uid="{00000000-0004-0000-0500-0000AF010000}"/>
    <hyperlink ref="A418" r:id="rId433" xr:uid="{00000000-0004-0000-0500-0000B0010000}"/>
    <hyperlink ref="A419" r:id="rId434" xr:uid="{00000000-0004-0000-0500-0000B1010000}"/>
    <hyperlink ref="A420" r:id="rId435" xr:uid="{00000000-0004-0000-0500-0000B2010000}"/>
    <hyperlink ref="A421" r:id="rId436" xr:uid="{00000000-0004-0000-0500-0000B3010000}"/>
    <hyperlink ref="A422" r:id="rId437" xr:uid="{00000000-0004-0000-0500-0000B4010000}"/>
    <hyperlink ref="A423" r:id="rId438" xr:uid="{00000000-0004-0000-0500-0000B5010000}"/>
    <hyperlink ref="A424" r:id="rId439" xr:uid="{00000000-0004-0000-0500-0000B6010000}"/>
    <hyperlink ref="A425" r:id="rId440" xr:uid="{00000000-0004-0000-0500-0000B7010000}"/>
    <hyperlink ref="A426" r:id="rId441" xr:uid="{00000000-0004-0000-0500-0000B8010000}"/>
    <hyperlink ref="A427" r:id="rId442" xr:uid="{00000000-0004-0000-0500-0000B9010000}"/>
    <hyperlink ref="A428" r:id="rId443" xr:uid="{00000000-0004-0000-0500-0000BA010000}"/>
    <hyperlink ref="A429" r:id="rId444" xr:uid="{00000000-0004-0000-0500-0000BB010000}"/>
    <hyperlink ref="A430" r:id="rId445" xr:uid="{00000000-0004-0000-0500-0000BC010000}"/>
    <hyperlink ref="A431" r:id="rId446" xr:uid="{00000000-0004-0000-0500-0000BD010000}"/>
    <hyperlink ref="A432" r:id="rId447" xr:uid="{00000000-0004-0000-0500-0000BE010000}"/>
    <hyperlink ref="A433" r:id="rId448" xr:uid="{00000000-0004-0000-0500-0000BF010000}"/>
    <hyperlink ref="A434" r:id="rId449" xr:uid="{00000000-0004-0000-0500-0000C0010000}"/>
    <hyperlink ref="A435" r:id="rId450" xr:uid="{00000000-0004-0000-0500-0000C1010000}"/>
    <hyperlink ref="A436" r:id="rId451" xr:uid="{00000000-0004-0000-0500-0000C2010000}"/>
    <hyperlink ref="A437" r:id="rId452" xr:uid="{00000000-0004-0000-0500-0000C3010000}"/>
    <hyperlink ref="A438" r:id="rId453" xr:uid="{00000000-0004-0000-0500-0000C4010000}"/>
    <hyperlink ref="A439" r:id="rId454" xr:uid="{00000000-0004-0000-0500-0000C5010000}"/>
    <hyperlink ref="A440" r:id="rId455" xr:uid="{00000000-0004-0000-0500-0000C6010000}"/>
    <hyperlink ref="A441" r:id="rId456" xr:uid="{00000000-0004-0000-0500-0000C7010000}"/>
    <hyperlink ref="A442" r:id="rId457" xr:uid="{00000000-0004-0000-0500-0000C8010000}"/>
    <hyperlink ref="A443" r:id="rId458" xr:uid="{00000000-0004-0000-0500-0000C9010000}"/>
    <hyperlink ref="A444" r:id="rId459" xr:uid="{00000000-0004-0000-0500-0000CA010000}"/>
    <hyperlink ref="A445" r:id="rId460" xr:uid="{00000000-0004-0000-0500-0000CB010000}"/>
    <hyperlink ref="A446" r:id="rId461" xr:uid="{00000000-0004-0000-0500-0000CC010000}"/>
    <hyperlink ref="A447" r:id="rId462" xr:uid="{00000000-0004-0000-0500-0000CD010000}"/>
    <hyperlink ref="A448" r:id="rId463" xr:uid="{00000000-0004-0000-0500-0000CE010000}"/>
    <hyperlink ref="A449" r:id="rId464" xr:uid="{00000000-0004-0000-0500-0000CF010000}"/>
    <hyperlink ref="A450" r:id="rId465" xr:uid="{00000000-0004-0000-0500-0000D0010000}"/>
    <hyperlink ref="A451" r:id="rId466" xr:uid="{00000000-0004-0000-0500-0000D1010000}"/>
    <hyperlink ref="A452" r:id="rId467" xr:uid="{00000000-0004-0000-0500-0000D2010000}"/>
    <hyperlink ref="A453" r:id="rId468" xr:uid="{00000000-0004-0000-0500-0000D3010000}"/>
    <hyperlink ref="A454" r:id="rId469" xr:uid="{00000000-0004-0000-0500-0000D4010000}"/>
    <hyperlink ref="A455" r:id="rId470" xr:uid="{00000000-0004-0000-0500-0000D5010000}"/>
    <hyperlink ref="A456" r:id="rId471" xr:uid="{00000000-0004-0000-0500-0000D6010000}"/>
    <hyperlink ref="A457" r:id="rId472" xr:uid="{00000000-0004-0000-0500-0000D7010000}"/>
    <hyperlink ref="A458" r:id="rId473" xr:uid="{00000000-0004-0000-0500-0000D8010000}"/>
    <hyperlink ref="A459" r:id="rId474" xr:uid="{00000000-0004-0000-0500-0000D9010000}"/>
    <hyperlink ref="A460" r:id="rId475" xr:uid="{00000000-0004-0000-0500-0000DA010000}"/>
    <hyperlink ref="A461" r:id="rId476" xr:uid="{00000000-0004-0000-0500-0000DB010000}"/>
    <hyperlink ref="A462" r:id="rId477" xr:uid="{00000000-0004-0000-0500-0000DC010000}"/>
    <hyperlink ref="A463" r:id="rId478" xr:uid="{00000000-0004-0000-0500-0000DD010000}"/>
    <hyperlink ref="A464" r:id="rId479" xr:uid="{00000000-0004-0000-0500-0000DE010000}"/>
    <hyperlink ref="A465" r:id="rId480" xr:uid="{00000000-0004-0000-0500-0000DF010000}"/>
    <hyperlink ref="A466" r:id="rId481" xr:uid="{00000000-0004-0000-0500-0000E0010000}"/>
    <hyperlink ref="A467" r:id="rId482" xr:uid="{00000000-0004-0000-0500-0000E1010000}"/>
    <hyperlink ref="A468" r:id="rId483" xr:uid="{00000000-0004-0000-0500-0000E2010000}"/>
    <hyperlink ref="A469" r:id="rId484" xr:uid="{00000000-0004-0000-0500-0000E3010000}"/>
    <hyperlink ref="A470" r:id="rId485" xr:uid="{00000000-0004-0000-0500-0000E4010000}"/>
    <hyperlink ref="A471" r:id="rId486" xr:uid="{00000000-0004-0000-0500-0000E5010000}"/>
    <hyperlink ref="A472" r:id="rId487" xr:uid="{00000000-0004-0000-0500-0000E6010000}"/>
    <hyperlink ref="A473" r:id="rId488" xr:uid="{00000000-0004-0000-0500-0000E7010000}"/>
    <hyperlink ref="A474" r:id="rId489" xr:uid="{00000000-0004-0000-0500-0000E8010000}"/>
    <hyperlink ref="A475" r:id="rId490" xr:uid="{00000000-0004-0000-0500-0000E9010000}"/>
    <hyperlink ref="A476" r:id="rId491" xr:uid="{00000000-0004-0000-0500-0000EA010000}"/>
    <hyperlink ref="A477" r:id="rId492" xr:uid="{00000000-0004-0000-0500-0000EB010000}"/>
    <hyperlink ref="A478" r:id="rId493" xr:uid="{00000000-0004-0000-0500-0000EC010000}"/>
    <hyperlink ref="A479" r:id="rId494" xr:uid="{00000000-0004-0000-0500-0000ED010000}"/>
    <hyperlink ref="A480" r:id="rId495" xr:uid="{00000000-0004-0000-0500-0000EE010000}"/>
    <hyperlink ref="A481" r:id="rId496" xr:uid="{00000000-0004-0000-0500-0000EF010000}"/>
    <hyperlink ref="A482" r:id="rId497" xr:uid="{00000000-0004-0000-0500-0000F0010000}"/>
    <hyperlink ref="A483" r:id="rId498" xr:uid="{00000000-0004-0000-0500-0000F1010000}"/>
    <hyperlink ref="A484" r:id="rId499" xr:uid="{00000000-0004-0000-0500-0000F2010000}"/>
    <hyperlink ref="A485" r:id="rId500" xr:uid="{00000000-0004-0000-0500-0000F3010000}"/>
    <hyperlink ref="A486" r:id="rId501" xr:uid="{00000000-0004-0000-0500-0000F4010000}"/>
    <hyperlink ref="A487" r:id="rId502" xr:uid="{00000000-0004-0000-0500-0000F5010000}"/>
    <hyperlink ref="A488" r:id="rId503" xr:uid="{00000000-0004-0000-0500-0000F6010000}"/>
    <hyperlink ref="A489" r:id="rId504" xr:uid="{00000000-0004-0000-0500-0000F7010000}"/>
    <hyperlink ref="A490" r:id="rId505" xr:uid="{00000000-0004-0000-0500-0000F8010000}"/>
    <hyperlink ref="A491" r:id="rId506" xr:uid="{00000000-0004-0000-0500-0000F9010000}"/>
    <hyperlink ref="A492" r:id="rId507" xr:uid="{00000000-0004-0000-0500-0000FA010000}"/>
    <hyperlink ref="A493" r:id="rId508" xr:uid="{00000000-0004-0000-0500-0000FB010000}"/>
    <hyperlink ref="A494" r:id="rId509" xr:uid="{00000000-0004-0000-0500-0000FC010000}"/>
    <hyperlink ref="A495" r:id="rId510" xr:uid="{00000000-0004-0000-0500-0000FD010000}"/>
    <hyperlink ref="A496" r:id="rId511" xr:uid="{00000000-0004-0000-0500-0000FE010000}"/>
    <hyperlink ref="A497" r:id="rId512" xr:uid="{00000000-0004-0000-0500-0000FF010000}"/>
    <hyperlink ref="A498" r:id="rId513" xr:uid="{00000000-0004-0000-0500-000000020000}"/>
    <hyperlink ref="A499" r:id="rId514" xr:uid="{00000000-0004-0000-0500-000001020000}"/>
    <hyperlink ref="A500" r:id="rId515" xr:uid="{00000000-0004-0000-0500-000002020000}"/>
    <hyperlink ref="A501" r:id="rId516" xr:uid="{00000000-0004-0000-0500-000003020000}"/>
    <hyperlink ref="A502" r:id="rId517" xr:uid="{00000000-0004-0000-0500-000004020000}"/>
    <hyperlink ref="A503" r:id="rId518" xr:uid="{00000000-0004-0000-0500-000005020000}"/>
    <hyperlink ref="A504" r:id="rId519" xr:uid="{00000000-0004-0000-0500-000006020000}"/>
    <hyperlink ref="A505" r:id="rId520" xr:uid="{00000000-0004-0000-0500-000007020000}"/>
    <hyperlink ref="A506" r:id="rId521" xr:uid="{00000000-0004-0000-0500-000008020000}"/>
    <hyperlink ref="A507" r:id="rId522" xr:uid="{00000000-0004-0000-0500-000009020000}"/>
    <hyperlink ref="A508" r:id="rId523" xr:uid="{00000000-0004-0000-0500-00000A020000}"/>
    <hyperlink ref="A509" r:id="rId524" xr:uid="{00000000-0004-0000-0500-00000B020000}"/>
    <hyperlink ref="A510" r:id="rId525" xr:uid="{00000000-0004-0000-0500-00000C020000}"/>
    <hyperlink ref="A511" r:id="rId526" xr:uid="{00000000-0004-0000-0500-00000D020000}"/>
    <hyperlink ref="A512" r:id="rId527" xr:uid="{00000000-0004-0000-0500-00000E020000}"/>
    <hyperlink ref="A513" r:id="rId528" xr:uid="{00000000-0004-0000-0500-00000F020000}"/>
    <hyperlink ref="A514" r:id="rId529" xr:uid="{00000000-0004-0000-0500-000010020000}"/>
    <hyperlink ref="A515" r:id="rId530" xr:uid="{00000000-0004-0000-0500-000011020000}"/>
    <hyperlink ref="A516" r:id="rId531" xr:uid="{00000000-0004-0000-0500-000012020000}"/>
    <hyperlink ref="A517" r:id="rId532" xr:uid="{00000000-0004-0000-0500-000013020000}"/>
    <hyperlink ref="A518" r:id="rId533" xr:uid="{00000000-0004-0000-0500-000014020000}"/>
    <hyperlink ref="A519" r:id="rId534" xr:uid="{00000000-0004-0000-0500-000015020000}"/>
    <hyperlink ref="A520" r:id="rId535" xr:uid="{00000000-0004-0000-0500-000016020000}"/>
    <hyperlink ref="A521" r:id="rId536" xr:uid="{00000000-0004-0000-0500-000017020000}"/>
    <hyperlink ref="A522" r:id="rId537" xr:uid="{00000000-0004-0000-0500-000018020000}"/>
    <hyperlink ref="A523" r:id="rId538" xr:uid="{00000000-0004-0000-0500-000019020000}"/>
    <hyperlink ref="A524" r:id="rId539" xr:uid="{00000000-0004-0000-0500-00001A020000}"/>
    <hyperlink ref="A525" r:id="rId540" xr:uid="{00000000-0004-0000-0500-00001B020000}"/>
    <hyperlink ref="A526" r:id="rId541" xr:uid="{00000000-0004-0000-0500-00001C020000}"/>
    <hyperlink ref="A527" r:id="rId542" xr:uid="{00000000-0004-0000-0500-00001D020000}"/>
    <hyperlink ref="A528" r:id="rId543" xr:uid="{00000000-0004-0000-0500-00001E020000}"/>
    <hyperlink ref="A529" r:id="rId544" xr:uid="{00000000-0004-0000-0500-00001F020000}"/>
    <hyperlink ref="A530" r:id="rId545" xr:uid="{00000000-0004-0000-0500-000020020000}"/>
    <hyperlink ref="A531" r:id="rId546" xr:uid="{00000000-0004-0000-0500-000021020000}"/>
    <hyperlink ref="A532" r:id="rId547" xr:uid="{00000000-0004-0000-0500-000022020000}"/>
    <hyperlink ref="A533" r:id="rId548" xr:uid="{00000000-0004-0000-0500-000023020000}"/>
    <hyperlink ref="A534" r:id="rId549" xr:uid="{00000000-0004-0000-0500-000024020000}"/>
    <hyperlink ref="A535" r:id="rId550" xr:uid="{00000000-0004-0000-0500-000025020000}"/>
    <hyperlink ref="A536" r:id="rId551" xr:uid="{00000000-0004-0000-0500-000026020000}"/>
    <hyperlink ref="A537" r:id="rId552" xr:uid="{00000000-0004-0000-0500-000027020000}"/>
    <hyperlink ref="A538" r:id="rId553" xr:uid="{00000000-0004-0000-0500-000028020000}"/>
    <hyperlink ref="A539" r:id="rId554" xr:uid="{00000000-0004-0000-0500-000029020000}"/>
    <hyperlink ref="A540" r:id="rId555" xr:uid="{00000000-0004-0000-0500-00002A020000}"/>
    <hyperlink ref="A541" r:id="rId556" xr:uid="{00000000-0004-0000-0500-00002B020000}"/>
    <hyperlink ref="A542" r:id="rId557" xr:uid="{00000000-0004-0000-0500-00002C020000}"/>
    <hyperlink ref="A543" r:id="rId558" xr:uid="{00000000-0004-0000-0500-00002D020000}"/>
    <hyperlink ref="A544" r:id="rId559" xr:uid="{00000000-0004-0000-0500-00002E020000}"/>
    <hyperlink ref="A545" r:id="rId560" xr:uid="{00000000-0004-0000-0500-00002F020000}"/>
    <hyperlink ref="A546" r:id="rId561" xr:uid="{00000000-0004-0000-0500-000030020000}"/>
    <hyperlink ref="A547" r:id="rId562" xr:uid="{00000000-0004-0000-0500-000031020000}"/>
    <hyperlink ref="A548" r:id="rId563" xr:uid="{00000000-0004-0000-0500-000032020000}"/>
    <hyperlink ref="A549" r:id="rId564" xr:uid="{00000000-0004-0000-0500-000033020000}"/>
    <hyperlink ref="A550" r:id="rId565" xr:uid="{00000000-0004-0000-0500-000034020000}"/>
    <hyperlink ref="A551" r:id="rId566" xr:uid="{00000000-0004-0000-0500-000035020000}"/>
    <hyperlink ref="A552" r:id="rId567" xr:uid="{00000000-0004-0000-0500-000036020000}"/>
    <hyperlink ref="A553" r:id="rId568" xr:uid="{00000000-0004-0000-0500-000037020000}"/>
    <hyperlink ref="A554" r:id="rId569" xr:uid="{00000000-0004-0000-0500-000038020000}"/>
    <hyperlink ref="A555" r:id="rId570" xr:uid="{00000000-0004-0000-0500-000039020000}"/>
    <hyperlink ref="A556" r:id="rId571" xr:uid="{00000000-0004-0000-0500-00003A020000}"/>
    <hyperlink ref="A557" r:id="rId572" xr:uid="{00000000-0004-0000-0500-00003B020000}"/>
    <hyperlink ref="A558" r:id="rId573" xr:uid="{00000000-0004-0000-0500-00003C020000}"/>
    <hyperlink ref="A559" r:id="rId574" xr:uid="{00000000-0004-0000-0500-00003D020000}"/>
    <hyperlink ref="A560" r:id="rId575" xr:uid="{00000000-0004-0000-0500-00003E020000}"/>
    <hyperlink ref="A561" r:id="rId576" xr:uid="{00000000-0004-0000-0500-00003F020000}"/>
    <hyperlink ref="A562" r:id="rId577" xr:uid="{00000000-0004-0000-0500-000040020000}"/>
    <hyperlink ref="A563" r:id="rId578" xr:uid="{00000000-0004-0000-0500-000041020000}"/>
    <hyperlink ref="A564" r:id="rId579" xr:uid="{00000000-0004-0000-0500-000042020000}"/>
    <hyperlink ref="A565" r:id="rId580" xr:uid="{00000000-0004-0000-0500-000043020000}"/>
    <hyperlink ref="A566" r:id="rId581" xr:uid="{00000000-0004-0000-0500-000044020000}"/>
    <hyperlink ref="A567" r:id="rId582" xr:uid="{00000000-0004-0000-0500-000045020000}"/>
    <hyperlink ref="A568" r:id="rId583" xr:uid="{00000000-0004-0000-0500-000046020000}"/>
    <hyperlink ref="A569" r:id="rId584" xr:uid="{00000000-0004-0000-0500-000047020000}"/>
    <hyperlink ref="A570" r:id="rId585" xr:uid="{00000000-0004-0000-0500-000048020000}"/>
    <hyperlink ref="A571" r:id="rId586" xr:uid="{00000000-0004-0000-0500-000049020000}"/>
    <hyperlink ref="A572" r:id="rId587" xr:uid="{00000000-0004-0000-0500-00004A020000}"/>
    <hyperlink ref="A573" r:id="rId588" xr:uid="{00000000-0004-0000-0500-00004B020000}"/>
    <hyperlink ref="A574" r:id="rId589" xr:uid="{00000000-0004-0000-0500-00004C020000}"/>
    <hyperlink ref="A575" r:id="rId590" xr:uid="{00000000-0004-0000-0500-00004D020000}"/>
    <hyperlink ref="A576" r:id="rId591" xr:uid="{00000000-0004-0000-0500-00004E020000}"/>
    <hyperlink ref="A577" r:id="rId592" xr:uid="{00000000-0004-0000-0500-00004F020000}"/>
    <hyperlink ref="A578" r:id="rId593" xr:uid="{00000000-0004-0000-0500-000050020000}"/>
    <hyperlink ref="A579" r:id="rId594" xr:uid="{00000000-0004-0000-0500-000051020000}"/>
    <hyperlink ref="A580" r:id="rId595" xr:uid="{00000000-0004-0000-0500-000052020000}"/>
    <hyperlink ref="A581" r:id="rId596" xr:uid="{00000000-0004-0000-0500-000053020000}"/>
    <hyperlink ref="A582" r:id="rId597" xr:uid="{00000000-0004-0000-0500-000054020000}"/>
    <hyperlink ref="A583" r:id="rId598" xr:uid="{00000000-0004-0000-0500-000055020000}"/>
    <hyperlink ref="A584" r:id="rId599" xr:uid="{00000000-0004-0000-0500-000056020000}"/>
    <hyperlink ref="A585" r:id="rId600" xr:uid="{00000000-0004-0000-0500-000057020000}"/>
    <hyperlink ref="A586" r:id="rId601" xr:uid="{00000000-0004-0000-0500-000058020000}"/>
    <hyperlink ref="A587" r:id="rId602" xr:uid="{00000000-0004-0000-0500-000059020000}"/>
    <hyperlink ref="A588" r:id="rId603" xr:uid="{00000000-0004-0000-0500-00005A020000}"/>
    <hyperlink ref="A589" r:id="rId604" xr:uid="{00000000-0004-0000-0500-00005B020000}"/>
    <hyperlink ref="A590" r:id="rId605" xr:uid="{00000000-0004-0000-0500-00005C020000}"/>
    <hyperlink ref="A591" r:id="rId606" xr:uid="{00000000-0004-0000-0500-00005D020000}"/>
    <hyperlink ref="A592" r:id="rId607" xr:uid="{00000000-0004-0000-0500-00005E020000}"/>
    <hyperlink ref="A593" r:id="rId608" xr:uid="{00000000-0004-0000-0500-00005F020000}"/>
    <hyperlink ref="A594" r:id="rId609" xr:uid="{00000000-0004-0000-0500-000060020000}"/>
    <hyperlink ref="A595" r:id="rId610" xr:uid="{00000000-0004-0000-0500-000061020000}"/>
    <hyperlink ref="A596" r:id="rId611" xr:uid="{00000000-0004-0000-0500-000062020000}"/>
    <hyperlink ref="A597" r:id="rId612" xr:uid="{00000000-0004-0000-0500-000063020000}"/>
    <hyperlink ref="A598" r:id="rId613" xr:uid="{00000000-0004-0000-0500-000064020000}"/>
    <hyperlink ref="A599" r:id="rId614" xr:uid="{00000000-0004-0000-0500-000065020000}"/>
    <hyperlink ref="A600" r:id="rId615" xr:uid="{00000000-0004-0000-0500-000066020000}"/>
    <hyperlink ref="A601" r:id="rId616" xr:uid="{00000000-0004-0000-0500-000067020000}"/>
    <hyperlink ref="A602" r:id="rId617" xr:uid="{00000000-0004-0000-0500-000068020000}"/>
    <hyperlink ref="A603" r:id="rId618" xr:uid="{00000000-0004-0000-0500-000069020000}"/>
    <hyperlink ref="A604" r:id="rId619" xr:uid="{00000000-0004-0000-0500-00006A020000}"/>
    <hyperlink ref="A605" r:id="rId620" xr:uid="{00000000-0004-0000-0500-00006B020000}"/>
    <hyperlink ref="A606" r:id="rId621" xr:uid="{00000000-0004-0000-0500-00006C020000}"/>
    <hyperlink ref="A607" r:id="rId622" xr:uid="{00000000-0004-0000-0500-00006D020000}"/>
    <hyperlink ref="A608" r:id="rId623" xr:uid="{00000000-0004-0000-0500-00006E020000}"/>
    <hyperlink ref="A609" r:id="rId624" xr:uid="{00000000-0004-0000-0500-00006F020000}"/>
    <hyperlink ref="A610" r:id="rId625" xr:uid="{00000000-0004-0000-0500-000070020000}"/>
    <hyperlink ref="A611" r:id="rId626" xr:uid="{00000000-0004-0000-0500-000071020000}"/>
    <hyperlink ref="A612" r:id="rId627" xr:uid="{00000000-0004-0000-0500-000072020000}"/>
    <hyperlink ref="A613" r:id="rId628" xr:uid="{00000000-0004-0000-0500-000073020000}"/>
    <hyperlink ref="A614" r:id="rId629" xr:uid="{00000000-0004-0000-0500-000074020000}"/>
    <hyperlink ref="A615" r:id="rId630" xr:uid="{00000000-0004-0000-0500-000075020000}"/>
    <hyperlink ref="A616" r:id="rId631" xr:uid="{00000000-0004-0000-0500-000076020000}"/>
    <hyperlink ref="A617" r:id="rId632" xr:uid="{00000000-0004-0000-0500-000077020000}"/>
    <hyperlink ref="A618" r:id="rId633" xr:uid="{00000000-0004-0000-0500-000078020000}"/>
    <hyperlink ref="A619" r:id="rId634" xr:uid="{00000000-0004-0000-0500-000079020000}"/>
    <hyperlink ref="A620" r:id="rId635" xr:uid="{00000000-0004-0000-0500-00007A020000}"/>
    <hyperlink ref="A621" r:id="rId636" xr:uid="{00000000-0004-0000-0500-00007B020000}"/>
    <hyperlink ref="A622" r:id="rId637" xr:uid="{00000000-0004-0000-0500-00007C020000}"/>
    <hyperlink ref="A623" r:id="rId638" xr:uid="{00000000-0004-0000-0500-00007D020000}"/>
    <hyperlink ref="A624" r:id="rId639" xr:uid="{00000000-0004-0000-0500-00007E020000}"/>
    <hyperlink ref="A625" r:id="rId640" xr:uid="{00000000-0004-0000-0500-00007F020000}"/>
    <hyperlink ref="A626" r:id="rId641" xr:uid="{00000000-0004-0000-0500-000080020000}"/>
    <hyperlink ref="A627" r:id="rId642" xr:uid="{00000000-0004-0000-0500-000081020000}"/>
    <hyperlink ref="A628" r:id="rId643" xr:uid="{00000000-0004-0000-0500-000082020000}"/>
    <hyperlink ref="A629" r:id="rId644" xr:uid="{00000000-0004-0000-0500-000083020000}"/>
    <hyperlink ref="A630" r:id="rId645" xr:uid="{00000000-0004-0000-0500-000084020000}"/>
    <hyperlink ref="A631" r:id="rId646" xr:uid="{00000000-0004-0000-0500-000085020000}"/>
    <hyperlink ref="A632" r:id="rId647" xr:uid="{00000000-0004-0000-0500-000086020000}"/>
    <hyperlink ref="A633" r:id="rId648" xr:uid="{00000000-0004-0000-0500-000087020000}"/>
    <hyperlink ref="A634" r:id="rId649" xr:uid="{00000000-0004-0000-0500-000088020000}"/>
    <hyperlink ref="A635" r:id="rId650" xr:uid="{00000000-0004-0000-0500-000089020000}"/>
    <hyperlink ref="A636" r:id="rId651" xr:uid="{00000000-0004-0000-0500-00008A020000}"/>
    <hyperlink ref="A637" r:id="rId652" xr:uid="{00000000-0004-0000-0500-00008B020000}"/>
    <hyperlink ref="A638" r:id="rId653" xr:uid="{00000000-0004-0000-0500-00008C020000}"/>
    <hyperlink ref="A639" r:id="rId654" xr:uid="{00000000-0004-0000-0500-00008D020000}"/>
    <hyperlink ref="A640" r:id="rId655" xr:uid="{00000000-0004-0000-0500-00008E020000}"/>
    <hyperlink ref="A641" r:id="rId656" xr:uid="{00000000-0004-0000-0500-00008F020000}"/>
    <hyperlink ref="A642" r:id="rId657" xr:uid="{00000000-0004-0000-0500-000090020000}"/>
    <hyperlink ref="A643" r:id="rId658" xr:uid="{00000000-0004-0000-0500-000091020000}"/>
    <hyperlink ref="A644" r:id="rId659" xr:uid="{00000000-0004-0000-0500-000092020000}"/>
    <hyperlink ref="A645" r:id="rId660" xr:uid="{00000000-0004-0000-0500-000093020000}"/>
    <hyperlink ref="A646" r:id="rId661" xr:uid="{00000000-0004-0000-0500-000094020000}"/>
    <hyperlink ref="A647" r:id="rId662" xr:uid="{00000000-0004-0000-0500-000095020000}"/>
    <hyperlink ref="A648" r:id="rId663" xr:uid="{00000000-0004-0000-0500-000096020000}"/>
    <hyperlink ref="A649" r:id="rId664" xr:uid="{00000000-0004-0000-0500-000097020000}"/>
    <hyperlink ref="A650" r:id="rId665" xr:uid="{00000000-0004-0000-0500-000098020000}"/>
    <hyperlink ref="A651" r:id="rId666" xr:uid="{00000000-0004-0000-0500-000099020000}"/>
    <hyperlink ref="A652" r:id="rId667" xr:uid="{00000000-0004-0000-0500-00009A020000}"/>
    <hyperlink ref="A653" r:id="rId668" xr:uid="{00000000-0004-0000-0500-00009B020000}"/>
    <hyperlink ref="A654" r:id="rId669" xr:uid="{00000000-0004-0000-0500-00009C020000}"/>
    <hyperlink ref="A655" r:id="rId670" xr:uid="{00000000-0004-0000-0500-00009D020000}"/>
    <hyperlink ref="A656" r:id="rId671" xr:uid="{00000000-0004-0000-0500-00009E020000}"/>
    <hyperlink ref="A657" r:id="rId672" xr:uid="{00000000-0004-0000-0500-00009F020000}"/>
    <hyperlink ref="A658" r:id="rId673" xr:uid="{00000000-0004-0000-0500-0000A0020000}"/>
    <hyperlink ref="A659" r:id="rId674" xr:uid="{00000000-0004-0000-0500-0000A1020000}"/>
    <hyperlink ref="A660" r:id="rId675" xr:uid="{00000000-0004-0000-0500-0000A2020000}"/>
    <hyperlink ref="A661" r:id="rId676" xr:uid="{00000000-0004-0000-0500-0000A3020000}"/>
    <hyperlink ref="A662" r:id="rId677" xr:uid="{00000000-0004-0000-0500-0000A4020000}"/>
    <hyperlink ref="A663" r:id="rId678" xr:uid="{00000000-0004-0000-0500-0000A5020000}"/>
    <hyperlink ref="A664" r:id="rId679" xr:uid="{00000000-0004-0000-0500-0000A6020000}"/>
    <hyperlink ref="A665" r:id="rId680" xr:uid="{00000000-0004-0000-0500-0000A7020000}"/>
    <hyperlink ref="A666" r:id="rId681" xr:uid="{00000000-0004-0000-0500-0000A8020000}"/>
    <hyperlink ref="A667" r:id="rId682" xr:uid="{00000000-0004-0000-0500-0000A9020000}"/>
    <hyperlink ref="A668" r:id="rId683" xr:uid="{00000000-0004-0000-0500-0000AA020000}"/>
    <hyperlink ref="A669" r:id="rId684" xr:uid="{00000000-0004-0000-0500-0000AB020000}"/>
    <hyperlink ref="A670" r:id="rId685" xr:uid="{00000000-0004-0000-0500-0000AC020000}"/>
    <hyperlink ref="A671" r:id="rId686" xr:uid="{00000000-0004-0000-0500-0000AD020000}"/>
    <hyperlink ref="A672" r:id="rId687" xr:uid="{00000000-0004-0000-0500-0000AE020000}"/>
    <hyperlink ref="A673" r:id="rId688" xr:uid="{00000000-0004-0000-0500-0000AF020000}"/>
    <hyperlink ref="A674" r:id="rId689" xr:uid="{00000000-0004-0000-0500-0000B0020000}"/>
    <hyperlink ref="A675" r:id="rId690" xr:uid="{00000000-0004-0000-0500-0000B1020000}"/>
    <hyperlink ref="A676" r:id="rId691" xr:uid="{00000000-0004-0000-0500-0000B2020000}"/>
    <hyperlink ref="A677" r:id="rId692" xr:uid="{00000000-0004-0000-0500-0000B3020000}"/>
    <hyperlink ref="A678" r:id="rId693" xr:uid="{00000000-0004-0000-0500-0000B4020000}"/>
    <hyperlink ref="A679" r:id="rId694" xr:uid="{00000000-0004-0000-0500-0000B5020000}"/>
    <hyperlink ref="A680" r:id="rId695" xr:uid="{00000000-0004-0000-0500-0000B6020000}"/>
    <hyperlink ref="A681" r:id="rId696" xr:uid="{00000000-0004-0000-0500-0000B7020000}"/>
    <hyperlink ref="A682" r:id="rId697" xr:uid="{00000000-0004-0000-0500-0000B8020000}"/>
    <hyperlink ref="A683" r:id="rId698" xr:uid="{00000000-0004-0000-0500-0000B9020000}"/>
    <hyperlink ref="A684" r:id="rId699" xr:uid="{00000000-0004-0000-0500-0000BA020000}"/>
    <hyperlink ref="A685" r:id="rId700" xr:uid="{00000000-0004-0000-0500-0000BB020000}"/>
    <hyperlink ref="A686" r:id="rId701" xr:uid="{00000000-0004-0000-0500-0000BC020000}"/>
    <hyperlink ref="A687" r:id="rId702" xr:uid="{00000000-0004-0000-0500-0000BD020000}"/>
    <hyperlink ref="A688" r:id="rId703" xr:uid="{00000000-0004-0000-0500-0000BE020000}"/>
    <hyperlink ref="A689" r:id="rId704" xr:uid="{00000000-0004-0000-0500-0000BF020000}"/>
    <hyperlink ref="A690" r:id="rId705" xr:uid="{00000000-0004-0000-0500-0000C0020000}"/>
    <hyperlink ref="A691" r:id="rId706" xr:uid="{00000000-0004-0000-0500-0000C1020000}"/>
    <hyperlink ref="A692" r:id="rId707" xr:uid="{00000000-0004-0000-0500-0000C2020000}"/>
    <hyperlink ref="A693" r:id="rId708" xr:uid="{00000000-0004-0000-0500-0000C3020000}"/>
    <hyperlink ref="A694" r:id="rId709" xr:uid="{00000000-0004-0000-0500-0000C4020000}"/>
    <hyperlink ref="A695" r:id="rId710" xr:uid="{00000000-0004-0000-0500-0000C5020000}"/>
    <hyperlink ref="A696" r:id="rId711" xr:uid="{00000000-0004-0000-0500-0000C6020000}"/>
    <hyperlink ref="A697" r:id="rId712" xr:uid="{00000000-0004-0000-0500-0000C7020000}"/>
    <hyperlink ref="A698" r:id="rId713" xr:uid="{00000000-0004-0000-0500-0000C8020000}"/>
    <hyperlink ref="A699" r:id="rId714" xr:uid="{00000000-0004-0000-0500-0000C9020000}"/>
    <hyperlink ref="A700" r:id="rId715" xr:uid="{00000000-0004-0000-0500-0000CA020000}"/>
    <hyperlink ref="A701" r:id="rId716" xr:uid="{00000000-0004-0000-0500-0000CB020000}"/>
    <hyperlink ref="A702" r:id="rId717" xr:uid="{00000000-0004-0000-0500-0000CC020000}"/>
    <hyperlink ref="A703" r:id="rId718" xr:uid="{00000000-0004-0000-0500-0000CD020000}"/>
    <hyperlink ref="A704" r:id="rId719" xr:uid="{00000000-0004-0000-0500-0000CE020000}"/>
    <hyperlink ref="A705" r:id="rId720" xr:uid="{00000000-0004-0000-0500-0000CF020000}"/>
    <hyperlink ref="A706" r:id="rId721" xr:uid="{00000000-0004-0000-0500-0000D0020000}"/>
    <hyperlink ref="A707" r:id="rId722" xr:uid="{00000000-0004-0000-0500-0000D1020000}"/>
    <hyperlink ref="A708" r:id="rId723" xr:uid="{00000000-0004-0000-0500-0000D2020000}"/>
    <hyperlink ref="A709" r:id="rId724" xr:uid="{00000000-0004-0000-0500-0000D3020000}"/>
    <hyperlink ref="A710" r:id="rId725" xr:uid="{00000000-0004-0000-0500-0000D4020000}"/>
    <hyperlink ref="A711" r:id="rId726" xr:uid="{00000000-0004-0000-0500-0000D5020000}"/>
    <hyperlink ref="A712" r:id="rId727" xr:uid="{00000000-0004-0000-0500-0000D6020000}"/>
    <hyperlink ref="A713" r:id="rId728" xr:uid="{00000000-0004-0000-0500-0000D7020000}"/>
    <hyperlink ref="A714" r:id="rId729" xr:uid="{00000000-0004-0000-0500-0000D8020000}"/>
    <hyperlink ref="A715" r:id="rId730" xr:uid="{00000000-0004-0000-0500-0000D9020000}"/>
    <hyperlink ref="A716" r:id="rId731" xr:uid="{00000000-0004-0000-0500-0000DA020000}"/>
    <hyperlink ref="A717" r:id="rId732" xr:uid="{00000000-0004-0000-0500-0000DB020000}"/>
    <hyperlink ref="A718" r:id="rId733" xr:uid="{00000000-0004-0000-0500-0000DC020000}"/>
    <hyperlink ref="A719" r:id="rId734" xr:uid="{00000000-0004-0000-0500-0000DD020000}"/>
    <hyperlink ref="A720" r:id="rId735" xr:uid="{00000000-0004-0000-0500-0000DE020000}"/>
    <hyperlink ref="A721" r:id="rId736" xr:uid="{00000000-0004-0000-0500-0000DF020000}"/>
    <hyperlink ref="A722" r:id="rId737" xr:uid="{00000000-0004-0000-0500-0000E0020000}"/>
    <hyperlink ref="A723" r:id="rId738" xr:uid="{00000000-0004-0000-0500-0000E1020000}"/>
    <hyperlink ref="A724" r:id="rId739" xr:uid="{00000000-0004-0000-0500-0000E2020000}"/>
    <hyperlink ref="A725" r:id="rId740" xr:uid="{00000000-0004-0000-0500-0000E3020000}"/>
    <hyperlink ref="A726" r:id="rId741" xr:uid="{00000000-0004-0000-0500-0000E4020000}"/>
    <hyperlink ref="A727" r:id="rId742" xr:uid="{00000000-0004-0000-0500-0000E5020000}"/>
    <hyperlink ref="A728" r:id="rId743" xr:uid="{00000000-0004-0000-0500-0000E6020000}"/>
    <hyperlink ref="A729" r:id="rId744" xr:uid="{00000000-0004-0000-0500-0000E7020000}"/>
    <hyperlink ref="A730" r:id="rId745" xr:uid="{00000000-0004-0000-0500-0000E8020000}"/>
    <hyperlink ref="A731" r:id="rId746" xr:uid="{00000000-0004-0000-0500-0000E9020000}"/>
    <hyperlink ref="A732" r:id="rId747" xr:uid="{00000000-0004-0000-0500-0000EA020000}"/>
    <hyperlink ref="A733" r:id="rId748" xr:uid="{00000000-0004-0000-0500-0000EB020000}"/>
    <hyperlink ref="A734" r:id="rId749" xr:uid="{00000000-0004-0000-0500-0000EC020000}"/>
    <hyperlink ref="A735" r:id="rId750" xr:uid="{00000000-0004-0000-0500-0000ED020000}"/>
    <hyperlink ref="A736" r:id="rId751" xr:uid="{00000000-0004-0000-0500-0000EE020000}"/>
    <hyperlink ref="A737" r:id="rId752" xr:uid="{00000000-0004-0000-0500-0000EF020000}"/>
    <hyperlink ref="A738" r:id="rId753" xr:uid="{00000000-0004-0000-0500-0000F0020000}"/>
    <hyperlink ref="A739" r:id="rId754" xr:uid="{00000000-0004-0000-0500-0000F1020000}"/>
    <hyperlink ref="A740" r:id="rId755" xr:uid="{00000000-0004-0000-0500-0000F2020000}"/>
    <hyperlink ref="A741" r:id="rId756" xr:uid="{00000000-0004-0000-0500-0000F3020000}"/>
    <hyperlink ref="A742" r:id="rId757" xr:uid="{00000000-0004-0000-0500-0000F4020000}"/>
    <hyperlink ref="A743" r:id="rId758" xr:uid="{00000000-0004-0000-0500-0000F5020000}"/>
    <hyperlink ref="A744" r:id="rId759" xr:uid="{00000000-0004-0000-0500-0000F6020000}"/>
    <hyperlink ref="A745" r:id="rId760" xr:uid="{00000000-0004-0000-0500-0000F7020000}"/>
    <hyperlink ref="A746" r:id="rId761" xr:uid="{00000000-0004-0000-0500-0000F8020000}"/>
    <hyperlink ref="A747" r:id="rId762" xr:uid="{00000000-0004-0000-0500-0000F9020000}"/>
    <hyperlink ref="A748" r:id="rId763" xr:uid="{00000000-0004-0000-0500-0000FA020000}"/>
    <hyperlink ref="A749" r:id="rId764" xr:uid="{00000000-0004-0000-0500-0000FB020000}"/>
    <hyperlink ref="A750" r:id="rId765" xr:uid="{00000000-0004-0000-0500-0000FC020000}"/>
    <hyperlink ref="A751" r:id="rId766" xr:uid="{00000000-0004-0000-0500-0000FD020000}"/>
    <hyperlink ref="A752" r:id="rId767" xr:uid="{00000000-0004-0000-0500-0000FE020000}"/>
    <hyperlink ref="A753" r:id="rId768" xr:uid="{00000000-0004-0000-0500-0000FF020000}"/>
    <hyperlink ref="A754" r:id="rId769" xr:uid="{00000000-0004-0000-0500-000000030000}"/>
    <hyperlink ref="A755" r:id="rId770" xr:uid="{00000000-0004-0000-0500-000001030000}"/>
    <hyperlink ref="A756" r:id="rId771" xr:uid="{00000000-0004-0000-0500-000002030000}"/>
    <hyperlink ref="A757" r:id="rId772" xr:uid="{00000000-0004-0000-0500-000003030000}"/>
    <hyperlink ref="A758" r:id="rId773" xr:uid="{00000000-0004-0000-0500-000004030000}"/>
    <hyperlink ref="A759" r:id="rId774" xr:uid="{00000000-0004-0000-0500-000005030000}"/>
    <hyperlink ref="A760" r:id="rId775" xr:uid="{00000000-0004-0000-0500-000006030000}"/>
    <hyperlink ref="A761" r:id="rId776" xr:uid="{00000000-0004-0000-0500-000007030000}"/>
    <hyperlink ref="A762" r:id="rId777" xr:uid="{00000000-0004-0000-0500-000008030000}"/>
    <hyperlink ref="A763" r:id="rId778" xr:uid="{00000000-0004-0000-0500-000009030000}"/>
    <hyperlink ref="A764" r:id="rId779" xr:uid="{00000000-0004-0000-0500-00000A030000}"/>
    <hyperlink ref="A765" r:id="rId780" xr:uid="{00000000-0004-0000-0500-00000B030000}"/>
    <hyperlink ref="A766" r:id="rId781" xr:uid="{00000000-0004-0000-0500-00000C030000}"/>
    <hyperlink ref="A767" r:id="rId782" xr:uid="{00000000-0004-0000-0500-00000D030000}"/>
    <hyperlink ref="A768" r:id="rId783" xr:uid="{00000000-0004-0000-0500-00000E030000}"/>
    <hyperlink ref="A769" r:id="rId784" xr:uid="{00000000-0004-0000-0500-00000F030000}"/>
    <hyperlink ref="A770" r:id="rId785" xr:uid="{00000000-0004-0000-0500-000010030000}"/>
    <hyperlink ref="A771" r:id="rId786" xr:uid="{00000000-0004-0000-0500-000011030000}"/>
    <hyperlink ref="A772" r:id="rId787" xr:uid="{00000000-0004-0000-0500-000012030000}"/>
    <hyperlink ref="A773" r:id="rId788" xr:uid="{00000000-0004-0000-0500-000013030000}"/>
    <hyperlink ref="A774" r:id="rId789" xr:uid="{00000000-0004-0000-0500-000014030000}"/>
    <hyperlink ref="A775" r:id="rId790" xr:uid="{00000000-0004-0000-0500-000015030000}"/>
    <hyperlink ref="A776" r:id="rId791" xr:uid="{00000000-0004-0000-0500-000016030000}"/>
    <hyperlink ref="A777" r:id="rId792" xr:uid="{00000000-0004-0000-0500-000017030000}"/>
    <hyperlink ref="A778" r:id="rId793" xr:uid="{00000000-0004-0000-0500-000018030000}"/>
    <hyperlink ref="A779" r:id="rId794" xr:uid="{00000000-0004-0000-0500-000019030000}"/>
    <hyperlink ref="A780" r:id="rId795" xr:uid="{00000000-0004-0000-0500-00001A030000}"/>
    <hyperlink ref="A781" r:id="rId796" xr:uid="{00000000-0004-0000-0500-00001B030000}"/>
    <hyperlink ref="A782" r:id="rId797" xr:uid="{00000000-0004-0000-0500-00001C030000}"/>
    <hyperlink ref="A783" r:id="rId798" xr:uid="{00000000-0004-0000-0500-00001D030000}"/>
    <hyperlink ref="A784" r:id="rId799" xr:uid="{00000000-0004-0000-0500-00001E030000}"/>
    <hyperlink ref="A785" r:id="rId800" xr:uid="{00000000-0004-0000-0500-00001F030000}"/>
    <hyperlink ref="A786" r:id="rId801" xr:uid="{00000000-0004-0000-0500-000020030000}"/>
    <hyperlink ref="A787" r:id="rId802" xr:uid="{00000000-0004-0000-0500-000021030000}"/>
    <hyperlink ref="A788" r:id="rId803" xr:uid="{00000000-0004-0000-0500-000022030000}"/>
    <hyperlink ref="A789" r:id="rId804" xr:uid="{00000000-0004-0000-0500-000023030000}"/>
    <hyperlink ref="A790" r:id="rId805" xr:uid="{00000000-0004-0000-0500-000024030000}"/>
    <hyperlink ref="A791" r:id="rId806" xr:uid="{00000000-0004-0000-0500-000025030000}"/>
    <hyperlink ref="A792" r:id="rId807" xr:uid="{00000000-0004-0000-0500-000026030000}"/>
    <hyperlink ref="A793" r:id="rId808" xr:uid="{00000000-0004-0000-0500-000027030000}"/>
    <hyperlink ref="A794" r:id="rId809" xr:uid="{00000000-0004-0000-0500-000028030000}"/>
    <hyperlink ref="A795" r:id="rId810" xr:uid="{00000000-0004-0000-0500-000029030000}"/>
    <hyperlink ref="A796" r:id="rId811" xr:uid="{00000000-0004-0000-0500-00002A030000}"/>
    <hyperlink ref="A797" r:id="rId812" xr:uid="{00000000-0004-0000-0500-00002B030000}"/>
    <hyperlink ref="A798" r:id="rId813" xr:uid="{00000000-0004-0000-0500-00002C030000}"/>
    <hyperlink ref="A799" r:id="rId814" xr:uid="{00000000-0004-0000-0500-00002D030000}"/>
    <hyperlink ref="A800" r:id="rId815" xr:uid="{00000000-0004-0000-0500-00002E030000}"/>
    <hyperlink ref="A801" r:id="rId816" xr:uid="{00000000-0004-0000-0500-00002F030000}"/>
    <hyperlink ref="A802" r:id="rId817" xr:uid="{00000000-0004-0000-0500-000030030000}"/>
    <hyperlink ref="A803" r:id="rId818" xr:uid="{00000000-0004-0000-0500-000031030000}"/>
    <hyperlink ref="A804" r:id="rId819" xr:uid="{00000000-0004-0000-0500-000032030000}"/>
    <hyperlink ref="A805" r:id="rId820" xr:uid="{00000000-0004-0000-0500-000033030000}"/>
    <hyperlink ref="A806" r:id="rId821" xr:uid="{00000000-0004-0000-0500-000034030000}"/>
    <hyperlink ref="A807" r:id="rId822" xr:uid="{00000000-0004-0000-0500-000035030000}"/>
    <hyperlink ref="A808" r:id="rId823" xr:uid="{00000000-0004-0000-0500-000036030000}"/>
    <hyperlink ref="A809" r:id="rId824" xr:uid="{00000000-0004-0000-0500-000037030000}"/>
    <hyperlink ref="A810" r:id="rId825" xr:uid="{00000000-0004-0000-0500-000038030000}"/>
    <hyperlink ref="A811" r:id="rId826" xr:uid="{00000000-0004-0000-0500-000039030000}"/>
    <hyperlink ref="A812" r:id="rId827" xr:uid="{00000000-0004-0000-0500-00003A030000}"/>
    <hyperlink ref="A813" r:id="rId828" xr:uid="{00000000-0004-0000-0500-00003B030000}"/>
    <hyperlink ref="A814" r:id="rId829" xr:uid="{00000000-0004-0000-0500-00003C030000}"/>
    <hyperlink ref="A815" r:id="rId830" xr:uid="{00000000-0004-0000-0500-00003D030000}"/>
    <hyperlink ref="A816" r:id="rId831" xr:uid="{00000000-0004-0000-0500-00003E030000}"/>
    <hyperlink ref="A817" r:id="rId832" xr:uid="{00000000-0004-0000-0500-00003F030000}"/>
    <hyperlink ref="A818" r:id="rId833" xr:uid="{00000000-0004-0000-0500-000040030000}"/>
    <hyperlink ref="A819" r:id="rId834" xr:uid="{00000000-0004-0000-0500-000041030000}"/>
    <hyperlink ref="A820" r:id="rId835" xr:uid="{00000000-0004-0000-0500-000042030000}"/>
    <hyperlink ref="A821" r:id="rId836" xr:uid="{00000000-0004-0000-0500-000043030000}"/>
    <hyperlink ref="A822" r:id="rId837" xr:uid="{00000000-0004-0000-0500-000044030000}"/>
    <hyperlink ref="A823" r:id="rId838" xr:uid="{00000000-0004-0000-0500-000045030000}"/>
    <hyperlink ref="A824" r:id="rId839" xr:uid="{00000000-0004-0000-0500-000046030000}"/>
    <hyperlink ref="A825" r:id="rId840" xr:uid="{00000000-0004-0000-0500-000047030000}"/>
    <hyperlink ref="A826" r:id="rId841" xr:uid="{00000000-0004-0000-0500-000048030000}"/>
    <hyperlink ref="A827" r:id="rId842" xr:uid="{00000000-0004-0000-0500-000049030000}"/>
    <hyperlink ref="A828" r:id="rId843" xr:uid="{00000000-0004-0000-0500-00004A030000}"/>
    <hyperlink ref="A829" r:id="rId844" xr:uid="{00000000-0004-0000-0500-00004B030000}"/>
    <hyperlink ref="A830" r:id="rId845" xr:uid="{00000000-0004-0000-0500-00004C030000}"/>
    <hyperlink ref="A831" r:id="rId846" xr:uid="{00000000-0004-0000-0500-00004D030000}"/>
    <hyperlink ref="A832" r:id="rId847" xr:uid="{00000000-0004-0000-0500-00004E030000}"/>
    <hyperlink ref="A833" r:id="rId848" xr:uid="{00000000-0004-0000-0500-00004F030000}"/>
    <hyperlink ref="A834" r:id="rId849" xr:uid="{00000000-0004-0000-0500-000050030000}"/>
    <hyperlink ref="A835" r:id="rId850" xr:uid="{00000000-0004-0000-0500-000051030000}"/>
    <hyperlink ref="A836" r:id="rId851" xr:uid="{00000000-0004-0000-0500-000052030000}"/>
    <hyperlink ref="A837" r:id="rId852" xr:uid="{00000000-0004-0000-0500-000053030000}"/>
    <hyperlink ref="A838" r:id="rId853" xr:uid="{00000000-0004-0000-0500-000054030000}"/>
    <hyperlink ref="A839" r:id="rId854" xr:uid="{00000000-0004-0000-0500-000055030000}"/>
    <hyperlink ref="A840" r:id="rId855" xr:uid="{00000000-0004-0000-0500-000056030000}"/>
    <hyperlink ref="A841" r:id="rId856" xr:uid="{00000000-0004-0000-0500-000057030000}"/>
    <hyperlink ref="A842" r:id="rId857" xr:uid="{00000000-0004-0000-0500-000058030000}"/>
    <hyperlink ref="A843" r:id="rId858" xr:uid="{00000000-0004-0000-0500-000059030000}"/>
    <hyperlink ref="A844" r:id="rId859" xr:uid="{00000000-0004-0000-0500-00005A030000}"/>
    <hyperlink ref="A845" r:id="rId860" xr:uid="{00000000-0004-0000-0500-00005B030000}"/>
    <hyperlink ref="A846" r:id="rId861" xr:uid="{00000000-0004-0000-0500-00005C030000}"/>
    <hyperlink ref="A847" r:id="rId862" xr:uid="{00000000-0004-0000-0500-00005D030000}"/>
    <hyperlink ref="A848" r:id="rId863" xr:uid="{00000000-0004-0000-0500-00005E030000}"/>
    <hyperlink ref="A849" r:id="rId864" xr:uid="{00000000-0004-0000-0500-00005F030000}"/>
    <hyperlink ref="A850" r:id="rId865" xr:uid="{00000000-0004-0000-0500-000060030000}"/>
    <hyperlink ref="A851" r:id="rId866" xr:uid="{00000000-0004-0000-0500-000061030000}"/>
    <hyperlink ref="A852" r:id="rId867" xr:uid="{00000000-0004-0000-0500-000062030000}"/>
    <hyperlink ref="A853" r:id="rId868" xr:uid="{00000000-0004-0000-0500-000063030000}"/>
    <hyperlink ref="A854" r:id="rId869" xr:uid="{00000000-0004-0000-0500-000064030000}"/>
    <hyperlink ref="A855" r:id="rId870" xr:uid="{00000000-0004-0000-0500-000065030000}"/>
    <hyperlink ref="A856" r:id="rId871" xr:uid="{00000000-0004-0000-0500-000066030000}"/>
    <hyperlink ref="A857" r:id="rId872" xr:uid="{00000000-0004-0000-0500-000067030000}"/>
    <hyperlink ref="A858" r:id="rId873" xr:uid="{00000000-0004-0000-0500-000068030000}"/>
    <hyperlink ref="A859" r:id="rId874" xr:uid="{00000000-0004-0000-0500-000069030000}"/>
    <hyperlink ref="A860" r:id="rId875" xr:uid="{00000000-0004-0000-0500-00006A030000}"/>
    <hyperlink ref="A861" r:id="rId876" xr:uid="{00000000-0004-0000-0500-00006B030000}"/>
    <hyperlink ref="A862" r:id="rId877" xr:uid="{00000000-0004-0000-0500-00006C030000}"/>
    <hyperlink ref="A863" r:id="rId878" xr:uid="{00000000-0004-0000-0500-00006D030000}"/>
    <hyperlink ref="A864" r:id="rId879" xr:uid="{00000000-0004-0000-0500-00006E030000}"/>
    <hyperlink ref="A865" r:id="rId880" xr:uid="{00000000-0004-0000-0500-00006F030000}"/>
    <hyperlink ref="A866" r:id="rId881" xr:uid="{00000000-0004-0000-0500-000070030000}"/>
    <hyperlink ref="A867" r:id="rId882" xr:uid="{00000000-0004-0000-0500-000071030000}"/>
    <hyperlink ref="A868" r:id="rId883" xr:uid="{00000000-0004-0000-0500-000072030000}"/>
    <hyperlink ref="A869" r:id="rId884" xr:uid="{00000000-0004-0000-0500-000073030000}"/>
    <hyperlink ref="A870" r:id="rId885" xr:uid="{00000000-0004-0000-0500-000074030000}"/>
    <hyperlink ref="A871" r:id="rId886" xr:uid="{00000000-0004-0000-0500-000075030000}"/>
    <hyperlink ref="A872" r:id="rId887" xr:uid="{00000000-0004-0000-0500-000076030000}"/>
    <hyperlink ref="A873" r:id="rId888" xr:uid="{00000000-0004-0000-0500-000077030000}"/>
    <hyperlink ref="A874" r:id="rId889" xr:uid="{00000000-0004-0000-0500-000078030000}"/>
    <hyperlink ref="A875" r:id="rId890" xr:uid="{00000000-0004-0000-0500-000079030000}"/>
    <hyperlink ref="A876" r:id="rId891" xr:uid="{00000000-0004-0000-0500-00007A030000}"/>
    <hyperlink ref="A877" r:id="rId892" xr:uid="{00000000-0004-0000-0500-00007B030000}"/>
    <hyperlink ref="A878" r:id="rId893" xr:uid="{00000000-0004-0000-0500-00007C030000}"/>
    <hyperlink ref="A879" r:id="rId894" xr:uid="{00000000-0004-0000-0500-00007D030000}"/>
    <hyperlink ref="A880" r:id="rId895" xr:uid="{00000000-0004-0000-0500-00007E030000}"/>
    <hyperlink ref="A881" r:id="rId896" xr:uid="{00000000-0004-0000-0500-00007F030000}"/>
    <hyperlink ref="A882" r:id="rId897" xr:uid="{00000000-0004-0000-0500-000080030000}"/>
    <hyperlink ref="A883" r:id="rId898" xr:uid="{00000000-0004-0000-0500-000081030000}"/>
    <hyperlink ref="A884" r:id="rId899" xr:uid="{00000000-0004-0000-0500-000082030000}"/>
    <hyperlink ref="A885" r:id="rId900" xr:uid="{00000000-0004-0000-0500-000083030000}"/>
    <hyperlink ref="A886" r:id="rId901" xr:uid="{00000000-0004-0000-0500-000084030000}"/>
    <hyperlink ref="A887" r:id="rId902" xr:uid="{00000000-0004-0000-0500-000085030000}"/>
    <hyperlink ref="A888" r:id="rId903" xr:uid="{00000000-0004-0000-0500-000086030000}"/>
    <hyperlink ref="A889" r:id="rId904" xr:uid="{00000000-0004-0000-0500-000087030000}"/>
    <hyperlink ref="A890" r:id="rId905" xr:uid="{00000000-0004-0000-0500-000088030000}"/>
    <hyperlink ref="A891" r:id="rId906" xr:uid="{00000000-0004-0000-0500-000089030000}"/>
    <hyperlink ref="A892" r:id="rId907" xr:uid="{00000000-0004-0000-0500-00008A030000}"/>
    <hyperlink ref="A893" r:id="rId908" xr:uid="{00000000-0004-0000-0500-00008B030000}"/>
    <hyperlink ref="A894" r:id="rId909" xr:uid="{00000000-0004-0000-0500-00008C030000}"/>
    <hyperlink ref="A895" r:id="rId910" xr:uid="{00000000-0004-0000-0500-00008D030000}"/>
    <hyperlink ref="A896" r:id="rId911" xr:uid="{00000000-0004-0000-0500-00008E030000}"/>
    <hyperlink ref="A897" r:id="rId912" xr:uid="{00000000-0004-0000-0500-00008F030000}"/>
    <hyperlink ref="A898" r:id="rId913" xr:uid="{00000000-0004-0000-0500-000090030000}"/>
    <hyperlink ref="A899" r:id="rId914" xr:uid="{00000000-0004-0000-0500-000091030000}"/>
    <hyperlink ref="A900" r:id="rId915" xr:uid="{00000000-0004-0000-0500-000092030000}"/>
    <hyperlink ref="A901" r:id="rId916" xr:uid="{00000000-0004-0000-0500-000093030000}"/>
    <hyperlink ref="A902" r:id="rId917" xr:uid="{00000000-0004-0000-0500-000094030000}"/>
    <hyperlink ref="A903" r:id="rId918" xr:uid="{00000000-0004-0000-0500-000095030000}"/>
    <hyperlink ref="A904" r:id="rId919" xr:uid="{00000000-0004-0000-0500-000096030000}"/>
    <hyperlink ref="A905" r:id="rId920" xr:uid="{00000000-0004-0000-0500-000097030000}"/>
    <hyperlink ref="A906" r:id="rId921" xr:uid="{00000000-0004-0000-0500-000098030000}"/>
    <hyperlink ref="A907" r:id="rId922" xr:uid="{00000000-0004-0000-0500-000099030000}"/>
    <hyperlink ref="A908" r:id="rId923" xr:uid="{00000000-0004-0000-0500-00009A030000}"/>
    <hyperlink ref="A909" r:id="rId924" xr:uid="{00000000-0004-0000-0500-00009B030000}"/>
    <hyperlink ref="A910" r:id="rId925" xr:uid="{00000000-0004-0000-0500-00009C030000}"/>
    <hyperlink ref="A911" r:id="rId926" xr:uid="{00000000-0004-0000-0500-00009D030000}"/>
    <hyperlink ref="A912" r:id="rId927" xr:uid="{00000000-0004-0000-0500-00009E030000}"/>
    <hyperlink ref="A913" r:id="rId928" xr:uid="{00000000-0004-0000-0500-00009F030000}"/>
    <hyperlink ref="A914" r:id="rId929" xr:uid="{00000000-0004-0000-0500-0000A0030000}"/>
    <hyperlink ref="A915" r:id="rId930" xr:uid="{00000000-0004-0000-0500-0000A1030000}"/>
    <hyperlink ref="A916" r:id="rId931" xr:uid="{00000000-0004-0000-0500-0000A2030000}"/>
    <hyperlink ref="A917" r:id="rId932" xr:uid="{00000000-0004-0000-0500-0000A3030000}"/>
    <hyperlink ref="A918" r:id="rId933" xr:uid="{00000000-0004-0000-0500-0000A4030000}"/>
    <hyperlink ref="A919" r:id="rId934" xr:uid="{00000000-0004-0000-0500-0000A5030000}"/>
    <hyperlink ref="A920" r:id="rId935" xr:uid="{00000000-0004-0000-0500-0000A6030000}"/>
    <hyperlink ref="A921" r:id="rId936" xr:uid="{00000000-0004-0000-0500-0000A7030000}"/>
    <hyperlink ref="A922" r:id="rId937" xr:uid="{00000000-0004-0000-0500-0000A8030000}"/>
    <hyperlink ref="A923" r:id="rId938" xr:uid="{00000000-0004-0000-0500-0000A9030000}"/>
    <hyperlink ref="A924" r:id="rId939" xr:uid="{00000000-0004-0000-0500-0000AA030000}"/>
    <hyperlink ref="A925" r:id="rId940" xr:uid="{00000000-0004-0000-0500-0000AB030000}"/>
    <hyperlink ref="A926" r:id="rId941" xr:uid="{00000000-0004-0000-0500-0000AC030000}"/>
    <hyperlink ref="A927" r:id="rId942" xr:uid="{00000000-0004-0000-0500-0000AD030000}"/>
    <hyperlink ref="A928" r:id="rId943" xr:uid="{00000000-0004-0000-0500-0000AE03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29"/>
  <sheetViews>
    <sheetView tabSelected="1" topLeftCell="A467" workbookViewId="0">
      <selection activeCell="B73" sqref="B73"/>
    </sheetView>
  </sheetViews>
  <sheetFormatPr defaultColWidth="14.42578125" defaultRowHeight="15.75" customHeight="1"/>
  <sheetData>
    <row r="1" spans="1:2" ht="15.75" customHeight="1">
      <c r="A1" s="1" t="s">
        <v>2220</v>
      </c>
      <c r="B1" s="1" t="s">
        <v>2655</v>
      </c>
    </row>
    <row r="2" spans="1:2" s="45" customFormat="1" ht="15.75" customHeight="1">
      <c r="A2" s="44" t="s">
        <v>2656</v>
      </c>
      <c r="B2" s="55" t="s">
        <v>3155</v>
      </c>
    </row>
    <row r="3" spans="1:2" s="47" customFormat="1" ht="15.75" customHeight="1">
      <c r="A3" s="55" t="s">
        <v>2656</v>
      </c>
      <c r="B3" s="55" t="s">
        <v>2661</v>
      </c>
    </row>
    <row r="4" spans="1:2" s="47" customFormat="1" ht="15.75" customHeight="1">
      <c r="A4" s="55" t="s">
        <v>2656</v>
      </c>
      <c r="B4" s="55" t="s">
        <v>2662</v>
      </c>
    </row>
    <row r="5" spans="1:2" s="47" customFormat="1" ht="15.75" customHeight="1">
      <c r="A5" s="55" t="s">
        <v>2656</v>
      </c>
      <c r="B5" s="55" t="s">
        <v>2663</v>
      </c>
    </row>
    <row r="6" spans="1:2" s="47" customFormat="1" ht="15.75" customHeight="1">
      <c r="A6" s="46" t="s">
        <v>129</v>
      </c>
      <c r="B6" s="55" t="s">
        <v>207</v>
      </c>
    </row>
    <row r="7" spans="1:2" ht="15.75" customHeight="1">
      <c r="A7" s="37" t="s">
        <v>129</v>
      </c>
      <c r="B7" s="38" t="s">
        <v>374</v>
      </c>
    </row>
    <row r="8" spans="1:2" ht="15.75" customHeight="1">
      <c r="A8" s="39" t="s">
        <v>129</v>
      </c>
      <c r="B8" s="40" t="s">
        <v>334</v>
      </c>
    </row>
    <row r="9" spans="1:2" ht="15.75" customHeight="1">
      <c r="A9" s="39" t="s">
        <v>129</v>
      </c>
      <c r="B9" s="56" t="s">
        <v>2657</v>
      </c>
    </row>
    <row r="10" spans="1:2" ht="15.75" customHeight="1">
      <c r="A10" s="39" t="s">
        <v>129</v>
      </c>
      <c r="B10" s="56" t="s">
        <v>2658</v>
      </c>
    </row>
    <row r="11" spans="1:2" ht="15.75" customHeight="1">
      <c r="A11" s="39" t="s">
        <v>129</v>
      </c>
      <c r="B11" s="56" t="s">
        <v>397</v>
      </c>
    </row>
    <row r="12" spans="1:2" ht="15.75" customHeight="1">
      <c r="A12" s="39" t="s">
        <v>129</v>
      </c>
      <c r="B12" s="56" t="s">
        <v>2659</v>
      </c>
    </row>
    <row r="13" spans="1:2" ht="15.75" customHeight="1">
      <c r="A13" s="39" t="s">
        <v>129</v>
      </c>
      <c r="B13" s="56" t="s">
        <v>2660</v>
      </c>
    </row>
    <row r="14" spans="1:2" s="64" customFormat="1" ht="15.75" customHeight="1">
      <c r="A14" s="39" t="s">
        <v>206</v>
      </c>
      <c r="B14" s="56" t="s">
        <v>3159</v>
      </c>
    </row>
    <row r="15" spans="1:2" s="47" customFormat="1" ht="15.75" customHeight="1">
      <c r="A15" s="57" t="s">
        <v>206</v>
      </c>
      <c r="B15" s="40" t="s">
        <v>150</v>
      </c>
    </row>
    <row r="16" spans="1:2" s="47" customFormat="1" ht="15.75" customHeight="1">
      <c r="A16" s="57" t="s">
        <v>206</v>
      </c>
      <c r="B16" s="56" t="s">
        <v>2664</v>
      </c>
    </row>
    <row r="17" spans="1:2" s="47" customFormat="1" ht="15.75" customHeight="1">
      <c r="A17" s="57" t="s">
        <v>206</v>
      </c>
      <c r="B17" s="56" t="s">
        <v>2665</v>
      </c>
    </row>
    <row r="18" spans="1:2" s="47" customFormat="1" ht="15.75" customHeight="1">
      <c r="A18" s="57" t="s">
        <v>206</v>
      </c>
      <c r="B18" s="56" t="s">
        <v>71</v>
      </c>
    </row>
    <row r="19" spans="1:2" s="47" customFormat="1" ht="15.75" customHeight="1">
      <c r="A19" s="57" t="s">
        <v>206</v>
      </c>
      <c r="B19" s="56" t="s">
        <v>2666</v>
      </c>
    </row>
    <row r="20" spans="1:2" s="47" customFormat="1" ht="15.75" customHeight="1">
      <c r="A20" s="57" t="s">
        <v>206</v>
      </c>
      <c r="B20" s="56" t="s">
        <v>2667</v>
      </c>
    </row>
    <row r="21" spans="1:2" s="47" customFormat="1" ht="15.75" customHeight="1">
      <c r="A21" s="57" t="s">
        <v>206</v>
      </c>
      <c r="B21" s="56" t="s">
        <v>2668</v>
      </c>
    </row>
    <row r="22" spans="1:2" s="47" customFormat="1" ht="15.75" customHeight="1">
      <c r="A22" s="57" t="s">
        <v>206</v>
      </c>
      <c r="B22" s="40" t="s">
        <v>243</v>
      </c>
    </row>
    <row r="23" spans="1:2" s="47" customFormat="1" ht="15.75" customHeight="1">
      <c r="A23" s="57" t="s">
        <v>206</v>
      </c>
      <c r="B23" s="56" t="s">
        <v>2669</v>
      </c>
    </row>
    <row r="24" spans="1:2" ht="15.75" customHeight="1">
      <c r="A24" s="39" t="s">
        <v>206</v>
      </c>
      <c r="B24" s="40" t="s">
        <v>329</v>
      </c>
    </row>
    <row r="25" spans="1:2" ht="15.75" customHeight="1">
      <c r="A25" s="39" t="s">
        <v>206</v>
      </c>
      <c r="B25" s="40" t="s">
        <v>72</v>
      </c>
    </row>
    <row r="26" spans="1:2" ht="15.75" customHeight="1">
      <c r="A26" s="39" t="s">
        <v>206</v>
      </c>
      <c r="B26" s="56" t="s">
        <v>2670</v>
      </c>
    </row>
    <row r="27" spans="1:2" ht="15.75" customHeight="1">
      <c r="A27" s="39" t="s">
        <v>206</v>
      </c>
      <c r="B27" s="56" t="s">
        <v>2671</v>
      </c>
    </row>
    <row r="28" spans="1:2" s="47" customFormat="1" ht="15.75" customHeight="1">
      <c r="A28" s="57" t="s">
        <v>2672</v>
      </c>
      <c r="B28" s="56" t="s">
        <v>2673</v>
      </c>
    </row>
    <row r="29" spans="1:2" s="47" customFormat="1" ht="15.75" customHeight="1">
      <c r="A29" s="57" t="s">
        <v>2674</v>
      </c>
      <c r="B29" s="56" t="s">
        <v>2675</v>
      </c>
    </row>
    <row r="30" spans="1:2" s="47" customFormat="1" ht="15.75" customHeight="1">
      <c r="A30" s="57" t="s">
        <v>3</v>
      </c>
      <c r="B30" s="56" t="s">
        <v>3156</v>
      </c>
    </row>
    <row r="31" spans="1:2" s="47" customFormat="1" ht="15.75" customHeight="1">
      <c r="A31" s="57" t="s">
        <v>3</v>
      </c>
      <c r="B31" s="56" t="s">
        <v>2689</v>
      </c>
    </row>
    <row r="32" spans="1:2" s="47" customFormat="1" ht="15.75" customHeight="1">
      <c r="A32" s="57" t="s">
        <v>3</v>
      </c>
      <c r="B32" s="56" t="s">
        <v>2683</v>
      </c>
    </row>
    <row r="33" spans="1:2" s="47" customFormat="1" ht="15.75" customHeight="1">
      <c r="A33" s="57" t="s">
        <v>3</v>
      </c>
      <c r="B33" s="56" t="s">
        <v>2681</v>
      </c>
    </row>
    <row r="34" spans="1:2" s="47" customFormat="1" ht="15.75" customHeight="1">
      <c r="A34" s="57" t="s">
        <v>3</v>
      </c>
      <c r="B34" s="56" t="s">
        <v>2685</v>
      </c>
    </row>
    <row r="35" spans="1:2" s="47" customFormat="1" ht="15.75" customHeight="1">
      <c r="A35" s="57" t="s">
        <v>3</v>
      </c>
      <c r="B35" s="56" t="s">
        <v>2684</v>
      </c>
    </row>
    <row r="36" spans="1:2" s="47" customFormat="1" ht="15.75" customHeight="1">
      <c r="A36" s="57" t="s">
        <v>3</v>
      </c>
      <c r="B36" s="56" t="s">
        <v>2682</v>
      </c>
    </row>
    <row r="37" spans="1:2" s="47" customFormat="1" ht="15.75" customHeight="1">
      <c r="A37" s="57" t="s">
        <v>3</v>
      </c>
      <c r="B37" s="56" t="s">
        <v>2679</v>
      </c>
    </row>
    <row r="38" spans="1:2" s="47" customFormat="1" ht="15.75" customHeight="1">
      <c r="A38" s="57" t="s">
        <v>3</v>
      </c>
      <c r="B38" s="56" t="s">
        <v>2688</v>
      </c>
    </row>
    <row r="39" spans="1:2" s="47" customFormat="1" ht="15.75" customHeight="1">
      <c r="A39" s="57" t="s">
        <v>3</v>
      </c>
      <c r="B39" s="56" t="s">
        <v>2687</v>
      </c>
    </row>
    <row r="40" spans="1:2" s="47" customFormat="1" ht="15.75" customHeight="1">
      <c r="A40" s="57" t="s">
        <v>3</v>
      </c>
      <c r="B40" s="56" t="s">
        <v>2677</v>
      </c>
    </row>
    <row r="41" spans="1:2" s="47" customFormat="1" ht="15.75" customHeight="1">
      <c r="A41" s="57" t="s">
        <v>3</v>
      </c>
      <c r="B41" s="56" t="s">
        <v>2676</v>
      </c>
    </row>
    <row r="42" spans="1:2" s="47" customFormat="1" ht="15.75" customHeight="1">
      <c r="A42" s="57" t="s">
        <v>3</v>
      </c>
      <c r="B42" s="56" t="s">
        <v>2680</v>
      </c>
    </row>
    <row r="43" spans="1:2" s="47" customFormat="1" ht="15.75" customHeight="1">
      <c r="A43" s="57" t="s">
        <v>3</v>
      </c>
      <c r="B43" s="56" t="s">
        <v>2686</v>
      </c>
    </row>
    <row r="44" spans="1:2" s="47" customFormat="1" ht="15.75" customHeight="1">
      <c r="A44" s="57" t="s">
        <v>3</v>
      </c>
      <c r="B44" s="56" t="s">
        <v>2678</v>
      </c>
    </row>
    <row r="45" spans="1:2" s="47" customFormat="1" ht="15.75" customHeight="1">
      <c r="A45" s="57" t="s">
        <v>491</v>
      </c>
      <c r="B45" s="56" t="s">
        <v>2690</v>
      </c>
    </row>
    <row r="46" spans="1:2" s="47" customFormat="1" ht="15.75" customHeight="1">
      <c r="A46" s="57" t="s">
        <v>491</v>
      </c>
      <c r="B46" s="56" t="s">
        <v>2691</v>
      </c>
    </row>
    <row r="47" spans="1:2" s="47" customFormat="1" ht="15.75" customHeight="1">
      <c r="A47" s="57" t="s">
        <v>491</v>
      </c>
      <c r="B47" s="56" t="s">
        <v>2692</v>
      </c>
    </row>
    <row r="48" spans="1:2" s="47" customFormat="1" ht="15.75" customHeight="1">
      <c r="A48" s="57" t="s">
        <v>253</v>
      </c>
      <c r="B48" s="56" t="s">
        <v>2693</v>
      </c>
    </row>
    <row r="49" spans="1:6" ht="12.75">
      <c r="A49" s="39" t="s">
        <v>38</v>
      </c>
      <c r="B49" s="70" t="s">
        <v>270</v>
      </c>
    </row>
    <row r="50" spans="1:6" ht="12.75">
      <c r="A50" s="39" t="s">
        <v>38</v>
      </c>
      <c r="B50" s="40" t="s">
        <v>195</v>
      </c>
    </row>
    <row r="51" spans="1:6" ht="12.75">
      <c r="A51" s="39" t="s">
        <v>38</v>
      </c>
      <c r="B51" s="40" t="s">
        <v>2238</v>
      </c>
    </row>
    <row r="52" spans="1:6" ht="12.75">
      <c r="A52" s="39" t="s">
        <v>38</v>
      </c>
      <c r="B52" s="56" t="s">
        <v>202</v>
      </c>
    </row>
    <row r="53" spans="1:6" ht="12.75">
      <c r="A53" s="39" t="s">
        <v>38</v>
      </c>
      <c r="B53" s="58" t="s">
        <v>2694</v>
      </c>
    </row>
    <row r="54" spans="1:6" ht="12.75">
      <c r="A54" s="39" t="s">
        <v>38</v>
      </c>
      <c r="B54" s="40" t="s">
        <v>178</v>
      </c>
    </row>
    <row r="55" spans="1:6" ht="12.75">
      <c r="A55" s="39" t="s">
        <v>38</v>
      </c>
      <c r="B55" s="56" t="s">
        <v>2695</v>
      </c>
    </row>
    <row r="56" spans="1:6" ht="12.75">
      <c r="A56" s="48" t="s">
        <v>38</v>
      </c>
      <c r="B56" s="40" t="s">
        <v>381</v>
      </c>
    </row>
    <row r="57" spans="1:6" ht="12.75">
      <c r="A57" s="48" t="s">
        <v>38</v>
      </c>
      <c r="B57" s="40" t="s">
        <v>167</v>
      </c>
    </row>
    <row r="58" spans="1:6" ht="12.75">
      <c r="A58" s="48" t="s">
        <v>38</v>
      </c>
      <c r="B58" s="56" t="s">
        <v>2698</v>
      </c>
    </row>
    <row r="59" spans="1:6" ht="12.75">
      <c r="A59" s="48" t="s">
        <v>38</v>
      </c>
      <c r="B59" s="40" t="s">
        <v>264</v>
      </c>
      <c r="D59" s="2"/>
      <c r="F59" s="2"/>
    </row>
    <row r="60" spans="1:6" ht="12.75">
      <c r="A60" s="48" t="s">
        <v>38</v>
      </c>
      <c r="B60" s="70" t="s">
        <v>357</v>
      </c>
      <c r="D60" s="2"/>
    </row>
    <row r="61" spans="1:6" s="47" customFormat="1" ht="12.75">
      <c r="A61" s="59" t="s">
        <v>38</v>
      </c>
      <c r="B61" s="56" t="s">
        <v>2701</v>
      </c>
      <c r="D61" s="2"/>
    </row>
    <row r="62" spans="1:6" s="47" customFormat="1" ht="12.75">
      <c r="A62" s="59" t="s">
        <v>38</v>
      </c>
      <c r="B62" s="56" t="s">
        <v>2700</v>
      </c>
      <c r="D62" s="2"/>
    </row>
    <row r="63" spans="1:6" s="47" customFormat="1" ht="12.75">
      <c r="A63" s="59" t="s">
        <v>38</v>
      </c>
      <c r="B63" s="56" t="s">
        <v>2699</v>
      </c>
      <c r="D63" s="2"/>
    </row>
    <row r="64" spans="1:6" s="47" customFormat="1" ht="12.75">
      <c r="A64" s="59" t="s">
        <v>38</v>
      </c>
      <c r="B64" s="56" t="s">
        <v>2696</v>
      </c>
      <c r="D64" s="2"/>
    </row>
    <row r="65" spans="1:4" s="47" customFormat="1" ht="12.75">
      <c r="A65" s="59" t="s">
        <v>38</v>
      </c>
      <c r="B65" s="56" t="s">
        <v>2697</v>
      </c>
      <c r="D65" s="2"/>
    </row>
    <row r="66" spans="1:4" s="47" customFormat="1" ht="12.75">
      <c r="A66" s="59" t="s">
        <v>38</v>
      </c>
      <c r="B66" s="40" t="s">
        <v>173</v>
      </c>
      <c r="D66" s="2"/>
    </row>
    <row r="67" spans="1:4" s="47" customFormat="1" ht="12.75">
      <c r="A67" s="59" t="s">
        <v>285</v>
      </c>
      <c r="B67" s="56" t="s">
        <v>2702</v>
      </c>
      <c r="D67" s="2"/>
    </row>
    <row r="68" spans="1:4" ht="12.75">
      <c r="A68" s="39" t="s">
        <v>21</v>
      </c>
      <c r="B68" s="56" t="s">
        <v>2703</v>
      </c>
    </row>
    <row r="69" spans="1:4" s="47" customFormat="1" ht="12.75">
      <c r="A69" s="57" t="s">
        <v>21</v>
      </c>
      <c r="B69" s="50" t="s">
        <v>327</v>
      </c>
    </row>
    <row r="70" spans="1:4" ht="12.75">
      <c r="A70" s="39" t="s">
        <v>21</v>
      </c>
      <c r="B70" s="56" t="s">
        <v>2704</v>
      </c>
    </row>
    <row r="71" spans="1:4" ht="12.75">
      <c r="A71" s="48" t="s">
        <v>21</v>
      </c>
      <c r="B71" s="50" t="s">
        <v>130</v>
      </c>
    </row>
    <row r="72" spans="1:4" ht="12.75">
      <c r="A72" s="48" t="s">
        <v>21</v>
      </c>
      <c r="B72" s="56" t="s">
        <v>248</v>
      </c>
    </row>
    <row r="73" spans="1:4" ht="12.75">
      <c r="A73" s="48" t="s">
        <v>21</v>
      </c>
      <c r="B73" s="50" t="s">
        <v>106</v>
      </c>
    </row>
    <row r="74" spans="1:4" s="47" customFormat="1" ht="12.75">
      <c r="A74" s="59" t="s">
        <v>516</v>
      </c>
      <c r="B74" s="56" t="s">
        <v>2705</v>
      </c>
    </row>
    <row r="75" spans="1:4" s="47" customFormat="1" ht="12.75">
      <c r="A75" s="59" t="s">
        <v>516</v>
      </c>
      <c r="B75" s="56" t="s">
        <v>2706</v>
      </c>
    </row>
    <row r="76" spans="1:4" s="47" customFormat="1" ht="12.75">
      <c r="A76" s="59" t="s">
        <v>2707</v>
      </c>
      <c r="B76" s="56" t="s">
        <v>2713</v>
      </c>
    </row>
    <row r="77" spans="1:4" s="47" customFormat="1" ht="12.75">
      <c r="A77" s="59" t="s">
        <v>2707</v>
      </c>
      <c r="B77" s="56" t="s">
        <v>2712</v>
      </c>
    </row>
    <row r="78" spans="1:4" s="47" customFormat="1" ht="12.75">
      <c r="A78" s="59" t="s">
        <v>2707</v>
      </c>
      <c r="B78" s="56" t="s">
        <v>2709</v>
      </c>
    </row>
    <row r="79" spans="1:4" s="47" customFormat="1" ht="12.75">
      <c r="A79" s="59" t="s">
        <v>2707</v>
      </c>
      <c r="B79" s="56" t="s">
        <v>2710</v>
      </c>
    </row>
    <row r="80" spans="1:4" s="47" customFormat="1" ht="12.75">
      <c r="A80" s="59" t="s">
        <v>2707</v>
      </c>
      <c r="B80" s="56" t="s">
        <v>2708</v>
      </c>
    </row>
    <row r="81" spans="1:2" s="47" customFormat="1" ht="12.75">
      <c r="A81" s="59" t="s">
        <v>2707</v>
      </c>
      <c r="B81" s="56" t="s">
        <v>2715</v>
      </c>
    </row>
    <row r="82" spans="1:2" s="47" customFormat="1" ht="12.75">
      <c r="A82" s="59" t="s">
        <v>2707</v>
      </c>
      <c r="B82" s="56" t="s">
        <v>2714</v>
      </c>
    </row>
    <row r="83" spans="1:2" s="47" customFormat="1" ht="12.75">
      <c r="A83" s="59" t="s">
        <v>2707</v>
      </c>
      <c r="B83" s="56" t="s">
        <v>2711</v>
      </c>
    </row>
    <row r="84" spans="1:2" ht="12.75">
      <c r="A84" s="39" t="s">
        <v>535</v>
      </c>
      <c r="B84" s="40" t="s">
        <v>534</v>
      </c>
    </row>
    <row r="85" spans="1:2" s="47" customFormat="1" ht="12.75">
      <c r="A85" s="39" t="s">
        <v>535</v>
      </c>
      <c r="B85" s="40" t="s">
        <v>2717</v>
      </c>
    </row>
    <row r="86" spans="1:2" s="47" customFormat="1" ht="12.75">
      <c r="A86" s="39" t="s">
        <v>535</v>
      </c>
      <c r="B86" s="40" t="s">
        <v>2716</v>
      </c>
    </row>
    <row r="87" spans="1:2" s="47" customFormat="1" ht="12.75">
      <c r="A87" s="39" t="s">
        <v>535</v>
      </c>
      <c r="B87" s="40" t="s">
        <v>2245</v>
      </c>
    </row>
    <row r="88" spans="1:2" s="47" customFormat="1" ht="12.75">
      <c r="A88" s="39" t="s">
        <v>532</v>
      </c>
      <c r="B88" s="40" t="s">
        <v>2243</v>
      </c>
    </row>
    <row r="89" spans="1:2" ht="12.75">
      <c r="A89" s="39" t="s">
        <v>532</v>
      </c>
      <c r="B89" s="40" t="s">
        <v>2720</v>
      </c>
    </row>
    <row r="90" spans="1:2" s="47" customFormat="1" ht="12.75">
      <c r="A90" s="39" t="s">
        <v>532</v>
      </c>
      <c r="B90" s="40" t="s">
        <v>2718</v>
      </c>
    </row>
    <row r="91" spans="1:2" s="47" customFormat="1" ht="12.75">
      <c r="A91" s="39" t="s">
        <v>532</v>
      </c>
      <c r="B91" s="40" t="s">
        <v>2721</v>
      </c>
    </row>
    <row r="92" spans="1:2" s="47" customFormat="1" ht="12.75">
      <c r="A92" s="39" t="s">
        <v>532</v>
      </c>
      <c r="B92" s="40" t="s">
        <v>2719</v>
      </c>
    </row>
    <row r="93" spans="1:2" ht="12.75">
      <c r="A93" s="39" t="s">
        <v>532</v>
      </c>
      <c r="B93" s="40" t="s">
        <v>2244</v>
      </c>
    </row>
    <row r="94" spans="1:2" ht="12.75">
      <c r="A94" s="39" t="s">
        <v>549</v>
      </c>
      <c r="B94" s="40" t="s">
        <v>2722</v>
      </c>
    </row>
    <row r="95" spans="1:2" s="47" customFormat="1" ht="12.75">
      <c r="A95" s="39" t="s">
        <v>549</v>
      </c>
      <c r="B95" s="50" t="s">
        <v>306</v>
      </c>
    </row>
    <row r="96" spans="1:2" s="47" customFormat="1" ht="12.75">
      <c r="A96" s="39" t="s">
        <v>549</v>
      </c>
      <c r="B96" s="50" t="s">
        <v>340</v>
      </c>
    </row>
    <row r="97" spans="1:2" ht="12.75">
      <c r="A97" s="39" t="s">
        <v>549</v>
      </c>
      <c r="B97" s="50" t="s">
        <v>360</v>
      </c>
    </row>
    <row r="98" spans="1:2" ht="12.75">
      <c r="A98" s="48" t="s">
        <v>549</v>
      </c>
      <c r="B98" s="40" t="s">
        <v>2723</v>
      </c>
    </row>
    <row r="99" spans="1:2" s="47" customFormat="1" ht="12.75">
      <c r="A99" s="48" t="s">
        <v>549</v>
      </c>
      <c r="B99" s="40" t="s">
        <v>2724</v>
      </c>
    </row>
    <row r="100" spans="1:2" s="47" customFormat="1" ht="12.75">
      <c r="A100" s="48" t="s">
        <v>549</v>
      </c>
      <c r="B100" s="40" t="s">
        <v>2725</v>
      </c>
    </row>
    <row r="101" spans="1:2" s="47" customFormat="1" ht="12.75">
      <c r="A101" s="48" t="s">
        <v>549</v>
      </c>
      <c r="B101" s="40" t="s">
        <v>2726</v>
      </c>
    </row>
    <row r="102" spans="1:2" ht="12.75">
      <c r="A102" s="48" t="s">
        <v>549</v>
      </c>
      <c r="B102" s="50" t="s">
        <v>370</v>
      </c>
    </row>
    <row r="103" spans="1:2" ht="12.75">
      <c r="A103" s="48" t="s">
        <v>549</v>
      </c>
      <c r="B103" s="50" t="s">
        <v>283</v>
      </c>
    </row>
    <row r="104" spans="1:2" ht="12.75">
      <c r="A104" s="48" t="s">
        <v>541</v>
      </c>
      <c r="B104" s="40" t="s">
        <v>2740</v>
      </c>
    </row>
    <row r="105" spans="1:2" s="47" customFormat="1" ht="12.75">
      <c r="A105" s="48" t="s">
        <v>541</v>
      </c>
      <c r="B105" s="40" t="s">
        <v>2744</v>
      </c>
    </row>
    <row r="106" spans="1:2" s="47" customFormat="1" ht="12.75">
      <c r="A106" s="48" t="s">
        <v>541</v>
      </c>
      <c r="B106" s="40" t="s">
        <v>2739</v>
      </c>
    </row>
    <row r="107" spans="1:2" s="47" customFormat="1" ht="12.75">
      <c r="A107" s="48" t="s">
        <v>541</v>
      </c>
      <c r="B107" s="40" t="s">
        <v>2745</v>
      </c>
    </row>
    <row r="108" spans="1:2" s="47" customFormat="1" ht="12.75">
      <c r="A108" s="48" t="s">
        <v>541</v>
      </c>
      <c r="B108" s="40" t="s">
        <v>2733</v>
      </c>
    </row>
    <row r="109" spans="1:2" s="47" customFormat="1" ht="12.75">
      <c r="A109" s="48" t="s">
        <v>541</v>
      </c>
      <c r="B109" s="40" t="s">
        <v>2727</v>
      </c>
    </row>
    <row r="110" spans="1:2" s="47" customFormat="1" ht="12.75">
      <c r="A110" s="48" t="s">
        <v>541</v>
      </c>
      <c r="B110" s="40" t="s">
        <v>2746</v>
      </c>
    </row>
    <row r="111" spans="1:2" s="47" customFormat="1" ht="12.75">
      <c r="A111" s="48" t="s">
        <v>541</v>
      </c>
      <c r="B111" s="40" t="s">
        <v>2737</v>
      </c>
    </row>
    <row r="112" spans="1:2" s="47" customFormat="1" ht="12.75">
      <c r="A112" s="48" t="s">
        <v>541</v>
      </c>
      <c r="B112" s="40" t="s">
        <v>2730</v>
      </c>
    </row>
    <row r="113" spans="1:2" s="47" customFormat="1" ht="12.75">
      <c r="A113" s="48" t="s">
        <v>541</v>
      </c>
      <c r="B113" s="40" t="s">
        <v>2731</v>
      </c>
    </row>
    <row r="114" spans="1:2" s="47" customFormat="1" ht="12.75">
      <c r="A114" s="48" t="s">
        <v>541</v>
      </c>
      <c r="B114" s="40" t="s">
        <v>2743</v>
      </c>
    </row>
    <row r="115" spans="1:2" s="47" customFormat="1" ht="12.75">
      <c r="A115" s="48" t="s">
        <v>541</v>
      </c>
      <c r="B115" s="40" t="s">
        <v>2742</v>
      </c>
    </row>
    <row r="116" spans="1:2" s="47" customFormat="1" ht="12.75">
      <c r="A116" s="48" t="s">
        <v>541</v>
      </c>
      <c r="B116" s="40" t="s">
        <v>2728</v>
      </c>
    </row>
    <row r="117" spans="1:2" s="47" customFormat="1" ht="12.75">
      <c r="A117" s="48" t="s">
        <v>541</v>
      </c>
      <c r="B117" s="40" t="s">
        <v>2738</v>
      </c>
    </row>
    <row r="118" spans="1:2" s="47" customFormat="1" ht="12.75">
      <c r="A118" s="48" t="s">
        <v>541</v>
      </c>
      <c r="B118" s="40" t="s">
        <v>2734</v>
      </c>
    </row>
    <row r="119" spans="1:2" s="47" customFormat="1" ht="12.75">
      <c r="A119" s="48" t="s">
        <v>541</v>
      </c>
      <c r="B119" s="40" t="s">
        <v>2736</v>
      </c>
    </row>
    <row r="120" spans="1:2" s="47" customFormat="1" ht="12.75">
      <c r="A120" s="48" t="s">
        <v>541</v>
      </c>
      <c r="B120" s="40" t="s">
        <v>2741</v>
      </c>
    </row>
    <row r="121" spans="1:2" s="47" customFormat="1" ht="12.75">
      <c r="A121" s="48" t="s">
        <v>541</v>
      </c>
      <c r="B121" s="40" t="s">
        <v>2732</v>
      </c>
    </row>
    <row r="122" spans="1:2" s="47" customFormat="1" ht="12.75">
      <c r="A122" s="48" t="s">
        <v>541</v>
      </c>
      <c r="B122" s="40" t="s">
        <v>2735</v>
      </c>
    </row>
    <row r="123" spans="1:2" s="47" customFormat="1" ht="12.75">
      <c r="A123" s="48" t="s">
        <v>541</v>
      </c>
      <c r="B123" s="40" t="s">
        <v>2729</v>
      </c>
    </row>
    <row r="124" spans="1:2" s="47" customFormat="1" ht="12.75">
      <c r="A124" s="48" t="s">
        <v>555</v>
      </c>
      <c r="B124" s="40" t="s">
        <v>2747</v>
      </c>
    </row>
    <row r="125" spans="1:2" s="47" customFormat="1" ht="12.75">
      <c r="A125" s="48" t="s">
        <v>555</v>
      </c>
      <c r="B125" s="40" t="s">
        <v>2248</v>
      </c>
    </row>
    <row r="126" spans="1:2" s="47" customFormat="1" ht="12.75">
      <c r="A126" s="48" t="s">
        <v>555</v>
      </c>
      <c r="B126" s="40" t="s">
        <v>554</v>
      </c>
    </row>
    <row r="127" spans="1:2" s="47" customFormat="1" ht="12.75">
      <c r="A127" s="48" t="s">
        <v>555</v>
      </c>
      <c r="B127" s="40" t="s">
        <v>2250</v>
      </c>
    </row>
    <row r="128" spans="1:2" ht="12.75">
      <c r="A128" s="39" t="s">
        <v>555</v>
      </c>
      <c r="B128" s="40" t="s">
        <v>2252</v>
      </c>
    </row>
    <row r="129" spans="1:6" ht="12.75">
      <c r="A129" s="39" t="s">
        <v>555</v>
      </c>
      <c r="B129" s="40" t="s">
        <v>2749</v>
      </c>
    </row>
    <row r="130" spans="1:6" ht="12.75">
      <c r="A130" s="39" t="s">
        <v>555</v>
      </c>
      <c r="B130" s="40" t="s">
        <v>2251</v>
      </c>
      <c r="F130" s="2"/>
    </row>
    <row r="131" spans="1:6" ht="12.75">
      <c r="A131" s="39" t="s">
        <v>555</v>
      </c>
      <c r="B131" s="40" t="s">
        <v>2748</v>
      </c>
      <c r="D131" s="2"/>
    </row>
    <row r="132" spans="1:6" s="47" customFormat="1" ht="12.75">
      <c r="A132" s="39" t="s">
        <v>547</v>
      </c>
      <c r="B132" s="40" t="s">
        <v>2761</v>
      </c>
      <c r="D132" s="2"/>
    </row>
    <row r="133" spans="1:6" s="47" customFormat="1" ht="12.75">
      <c r="A133" s="39" t="s">
        <v>547</v>
      </c>
      <c r="B133" s="40" t="s">
        <v>2754</v>
      </c>
      <c r="D133" s="2"/>
    </row>
    <row r="134" spans="1:6" s="47" customFormat="1" ht="12.75">
      <c r="A134" s="39" t="s">
        <v>547</v>
      </c>
      <c r="B134" s="40" t="s">
        <v>2750</v>
      </c>
      <c r="D134" s="2"/>
    </row>
    <row r="135" spans="1:6" s="47" customFormat="1" ht="12.75">
      <c r="A135" s="39" t="s">
        <v>547</v>
      </c>
      <c r="B135" s="40" t="s">
        <v>2756</v>
      </c>
      <c r="D135" s="2"/>
    </row>
    <row r="136" spans="1:6" s="47" customFormat="1" ht="12.75">
      <c r="A136" s="39" t="s">
        <v>547</v>
      </c>
      <c r="B136" s="40" t="s">
        <v>2752</v>
      </c>
      <c r="D136" s="2"/>
    </row>
    <row r="137" spans="1:6" s="47" customFormat="1" ht="12.75">
      <c r="A137" s="39" t="s">
        <v>547</v>
      </c>
      <c r="B137" s="40" t="s">
        <v>2757</v>
      </c>
      <c r="D137" s="2"/>
    </row>
    <row r="138" spans="1:6" s="47" customFormat="1" ht="12.75">
      <c r="A138" s="39" t="s">
        <v>547</v>
      </c>
      <c r="B138" s="40" t="s">
        <v>2758</v>
      </c>
      <c r="D138" s="2"/>
    </row>
    <row r="139" spans="1:6" s="47" customFormat="1" ht="12.75">
      <c r="A139" s="39" t="s">
        <v>547</v>
      </c>
      <c r="B139" s="40" t="s">
        <v>2762</v>
      </c>
      <c r="D139" s="2"/>
    </row>
    <row r="140" spans="1:6" s="47" customFormat="1" ht="12.75">
      <c r="A140" s="39" t="s">
        <v>547</v>
      </c>
      <c r="B140" s="40" t="s">
        <v>2759</v>
      </c>
      <c r="D140" s="2"/>
    </row>
    <row r="141" spans="1:6" s="47" customFormat="1" ht="12.75">
      <c r="A141" s="39" t="s">
        <v>547</v>
      </c>
      <c r="B141" s="40" t="s">
        <v>2763</v>
      </c>
      <c r="D141" s="2"/>
    </row>
    <row r="142" spans="1:6" s="47" customFormat="1" ht="12.75">
      <c r="A142" s="39" t="s">
        <v>547</v>
      </c>
      <c r="B142" s="40" t="s">
        <v>2753</v>
      </c>
      <c r="D142" s="2"/>
    </row>
    <row r="143" spans="1:6" s="47" customFormat="1" ht="12.75">
      <c r="A143" s="39" t="s">
        <v>547</v>
      </c>
      <c r="B143" s="40" t="s">
        <v>2751</v>
      </c>
      <c r="D143" s="2"/>
    </row>
    <row r="144" spans="1:6" s="47" customFormat="1" ht="12.75">
      <c r="A144" s="39" t="s">
        <v>547</v>
      </c>
      <c r="B144" s="40" t="s">
        <v>2755</v>
      </c>
      <c r="D144" s="2"/>
    </row>
    <row r="145" spans="1:4" s="47" customFormat="1" ht="12.75">
      <c r="A145" s="39" t="s">
        <v>547</v>
      </c>
      <c r="B145" s="40" t="s">
        <v>2760</v>
      </c>
      <c r="D145" s="2"/>
    </row>
    <row r="146" spans="1:4" s="47" customFormat="1" ht="12.75">
      <c r="A146" s="39" t="s">
        <v>2764</v>
      </c>
      <c r="B146" s="40" t="s">
        <v>2766</v>
      </c>
      <c r="D146" s="2"/>
    </row>
    <row r="147" spans="1:4" s="47" customFormat="1" ht="12.75">
      <c r="A147" s="39" t="s">
        <v>2764</v>
      </c>
      <c r="B147" s="40" t="s">
        <v>2773</v>
      </c>
      <c r="D147" s="2"/>
    </row>
    <row r="148" spans="1:4" s="47" customFormat="1" ht="12.75">
      <c r="A148" s="39" t="s">
        <v>2764</v>
      </c>
      <c r="B148" s="40" t="s">
        <v>2777</v>
      </c>
      <c r="D148" s="2"/>
    </row>
    <row r="149" spans="1:4" s="47" customFormat="1" ht="12.75">
      <c r="A149" s="39" t="s">
        <v>2764</v>
      </c>
      <c r="B149" s="40" t="s">
        <v>2767</v>
      </c>
      <c r="D149" s="2"/>
    </row>
    <row r="150" spans="1:4" s="47" customFormat="1" ht="12.75">
      <c r="A150" s="39" t="s">
        <v>2764</v>
      </c>
      <c r="B150" s="40" t="s">
        <v>2772</v>
      </c>
      <c r="D150" s="2"/>
    </row>
    <row r="151" spans="1:4" s="47" customFormat="1" ht="12.75">
      <c r="A151" s="39" t="s">
        <v>2764</v>
      </c>
      <c r="B151" s="40" t="s">
        <v>2768</v>
      </c>
      <c r="D151" s="2"/>
    </row>
    <row r="152" spans="1:4" s="47" customFormat="1" ht="12.75">
      <c r="A152" s="39" t="s">
        <v>2764</v>
      </c>
      <c r="B152" s="40" t="s">
        <v>2765</v>
      </c>
      <c r="D152" s="2"/>
    </row>
    <row r="153" spans="1:4" s="47" customFormat="1" ht="12.75">
      <c r="A153" s="39" t="s">
        <v>2764</v>
      </c>
      <c r="B153" s="40" t="s">
        <v>2769</v>
      </c>
      <c r="D153" s="2"/>
    </row>
    <row r="154" spans="1:4" s="47" customFormat="1" ht="12.75">
      <c r="A154" s="39" t="s">
        <v>2764</v>
      </c>
      <c r="B154" s="40" t="s">
        <v>2770</v>
      </c>
      <c r="D154" s="2"/>
    </row>
    <row r="155" spans="1:4" s="47" customFormat="1" ht="12.75">
      <c r="A155" s="39" t="s">
        <v>2764</v>
      </c>
      <c r="B155" s="40" t="s">
        <v>2771</v>
      </c>
      <c r="D155" s="2"/>
    </row>
    <row r="156" spans="1:4" s="47" customFormat="1" ht="12.75">
      <c r="A156" s="39" t="s">
        <v>2764</v>
      </c>
      <c r="B156" s="40" t="s">
        <v>2774</v>
      </c>
      <c r="D156" s="2"/>
    </row>
    <row r="157" spans="1:4" s="47" customFormat="1" ht="12.75">
      <c r="A157" s="39" t="s">
        <v>2764</v>
      </c>
      <c r="B157" s="40" t="s">
        <v>2776</v>
      </c>
      <c r="D157" s="2"/>
    </row>
    <row r="158" spans="1:4" s="47" customFormat="1" ht="12.75">
      <c r="A158" s="39" t="s">
        <v>2764</v>
      </c>
      <c r="B158" s="40" t="s">
        <v>2775</v>
      </c>
      <c r="D158" s="2"/>
    </row>
    <row r="159" spans="1:4" s="47" customFormat="1" ht="12.75">
      <c r="A159" s="39" t="s">
        <v>561</v>
      </c>
      <c r="B159" s="40" t="s">
        <v>2253</v>
      </c>
      <c r="D159" s="2"/>
    </row>
    <row r="160" spans="1:4" ht="12.75">
      <c r="A160" s="39" t="s">
        <v>561</v>
      </c>
      <c r="B160" s="40" t="s">
        <v>2778</v>
      </c>
    </row>
    <row r="161" spans="1:3" ht="12.75">
      <c r="A161" s="39" t="s">
        <v>561</v>
      </c>
      <c r="B161" s="40" t="s">
        <v>2779</v>
      </c>
    </row>
    <row r="162" spans="1:3" s="47" customFormat="1" ht="12.75">
      <c r="A162" s="39" t="s">
        <v>561</v>
      </c>
      <c r="B162" s="40" t="s">
        <v>2780</v>
      </c>
    </row>
    <row r="163" spans="1:3" ht="12.75">
      <c r="A163" s="39" t="s">
        <v>561</v>
      </c>
      <c r="B163" s="40" t="s">
        <v>2254</v>
      </c>
    </row>
    <row r="164" spans="1:3" s="47" customFormat="1" ht="12.75">
      <c r="A164" s="39" t="s">
        <v>565</v>
      </c>
      <c r="B164" s="40" t="s">
        <v>2781</v>
      </c>
      <c r="C164" s="60"/>
    </row>
    <row r="165" spans="1:3" s="47" customFormat="1" ht="12.75">
      <c r="A165" s="39" t="s">
        <v>565</v>
      </c>
      <c r="B165" s="52" t="s">
        <v>218</v>
      </c>
    </row>
    <row r="166" spans="1:3" s="47" customFormat="1" ht="12.75">
      <c r="A166" s="57" t="s">
        <v>565</v>
      </c>
      <c r="B166" s="52" t="s">
        <v>308</v>
      </c>
    </row>
    <row r="167" spans="1:3" s="47" customFormat="1" ht="12.75">
      <c r="A167" s="57" t="s">
        <v>565</v>
      </c>
      <c r="B167" s="61" t="s">
        <v>2786</v>
      </c>
    </row>
    <row r="168" spans="1:3" s="47" customFormat="1" ht="12.75">
      <c r="A168" s="57" t="s">
        <v>565</v>
      </c>
      <c r="B168" s="52" t="s">
        <v>119</v>
      </c>
    </row>
    <row r="169" spans="1:3" s="47" customFormat="1" ht="12.75">
      <c r="A169" s="57" t="s">
        <v>565</v>
      </c>
      <c r="B169" s="61" t="s">
        <v>233</v>
      </c>
    </row>
    <row r="170" spans="1:3" s="47" customFormat="1" ht="12.75">
      <c r="A170" s="57" t="s">
        <v>565</v>
      </c>
      <c r="B170" s="52" t="s">
        <v>233</v>
      </c>
    </row>
    <row r="171" spans="1:3" ht="12.75">
      <c r="A171" s="39" t="s">
        <v>565</v>
      </c>
      <c r="B171" s="62" t="s">
        <v>2782</v>
      </c>
    </row>
    <row r="172" spans="1:3" ht="12.75">
      <c r="A172" s="39" t="s">
        <v>565</v>
      </c>
      <c r="B172" s="50" t="s">
        <v>145</v>
      </c>
    </row>
    <row r="173" spans="1:3" ht="12.75">
      <c r="A173" s="39" t="s">
        <v>565</v>
      </c>
      <c r="B173" s="50" t="s">
        <v>337</v>
      </c>
    </row>
    <row r="174" spans="1:3" ht="12.75">
      <c r="A174" s="39" t="s">
        <v>565</v>
      </c>
      <c r="B174" s="50" t="s">
        <v>53</v>
      </c>
    </row>
    <row r="175" spans="1:3" ht="12.75">
      <c r="A175" s="39" t="s">
        <v>565</v>
      </c>
      <c r="B175" s="62" t="s">
        <v>2783</v>
      </c>
    </row>
    <row r="176" spans="1:3" ht="12.75">
      <c r="A176" s="39" t="s">
        <v>565</v>
      </c>
      <c r="B176" s="56" t="s">
        <v>2787</v>
      </c>
    </row>
    <row r="177" spans="1:2" ht="12.75">
      <c r="A177" s="48" t="s">
        <v>565</v>
      </c>
      <c r="B177" s="50" t="s">
        <v>184</v>
      </c>
    </row>
    <row r="178" spans="1:2" ht="12.75">
      <c r="A178" s="48" t="s">
        <v>565</v>
      </c>
      <c r="B178" s="62" t="s">
        <v>2784</v>
      </c>
    </row>
    <row r="179" spans="1:2" s="47" customFormat="1" ht="12.75">
      <c r="A179" s="59" t="s">
        <v>565</v>
      </c>
      <c r="B179" s="50" t="s">
        <v>325</v>
      </c>
    </row>
    <row r="180" spans="1:2" ht="12.75">
      <c r="A180" s="48" t="s">
        <v>565</v>
      </c>
      <c r="B180" s="50" t="s">
        <v>123</v>
      </c>
    </row>
    <row r="181" spans="1:2" ht="12.75">
      <c r="A181" s="48" t="s">
        <v>565</v>
      </c>
      <c r="B181" s="62" t="s">
        <v>2785</v>
      </c>
    </row>
    <row r="182" spans="1:2" ht="12.75">
      <c r="A182" s="48" t="s">
        <v>565</v>
      </c>
      <c r="B182" s="50" t="s">
        <v>134</v>
      </c>
    </row>
    <row r="183" spans="1:2" ht="12.75">
      <c r="A183" s="48" t="s">
        <v>565</v>
      </c>
      <c r="B183" s="50" t="s">
        <v>54</v>
      </c>
    </row>
    <row r="184" spans="1:2" ht="12.75">
      <c r="A184" s="39" t="s">
        <v>564</v>
      </c>
      <c r="B184" s="56" t="s">
        <v>2792</v>
      </c>
    </row>
    <row r="185" spans="1:2" ht="12.75">
      <c r="A185" s="39" t="s">
        <v>564</v>
      </c>
      <c r="B185" s="56" t="s">
        <v>2794</v>
      </c>
    </row>
    <row r="186" spans="1:2" ht="12.75">
      <c r="A186" s="39" t="s">
        <v>564</v>
      </c>
      <c r="B186" s="56" t="s">
        <v>562</v>
      </c>
    </row>
    <row r="187" spans="1:2" ht="12.75">
      <c r="A187" s="48" t="s">
        <v>564</v>
      </c>
      <c r="B187" s="62" t="s">
        <v>2788</v>
      </c>
    </row>
    <row r="188" spans="1:2" s="47" customFormat="1" ht="12.75">
      <c r="A188" s="59" t="s">
        <v>564</v>
      </c>
      <c r="B188" s="50" t="s">
        <v>387</v>
      </c>
    </row>
    <row r="189" spans="1:2" s="47" customFormat="1" ht="12.75">
      <c r="A189" s="59" t="s">
        <v>564</v>
      </c>
      <c r="B189" s="63" t="s">
        <v>2790</v>
      </c>
    </row>
    <row r="190" spans="1:2" ht="12.75">
      <c r="A190" s="48" t="s">
        <v>564</v>
      </c>
      <c r="B190" s="56" t="s">
        <v>2793</v>
      </c>
    </row>
    <row r="191" spans="1:2" s="47" customFormat="1" ht="12.75">
      <c r="A191" s="59" t="s">
        <v>564</v>
      </c>
      <c r="B191" s="50" t="s">
        <v>313</v>
      </c>
    </row>
    <row r="192" spans="1:2" s="47" customFormat="1" ht="12.75">
      <c r="A192" s="59" t="s">
        <v>564</v>
      </c>
      <c r="B192" s="70" t="s">
        <v>99</v>
      </c>
    </row>
    <row r="193" spans="1:2" s="47" customFormat="1" ht="12.75">
      <c r="A193" s="59" t="s">
        <v>564</v>
      </c>
      <c r="B193" s="63" t="s">
        <v>2789</v>
      </c>
    </row>
    <row r="194" spans="1:2" s="47" customFormat="1" ht="12.75">
      <c r="A194" s="59" t="s">
        <v>564</v>
      </c>
      <c r="B194" s="52" t="s">
        <v>331</v>
      </c>
    </row>
    <row r="195" spans="1:2" s="47" customFormat="1" ht="12.75">
      <c r="A195" s="59" t="s">
        <v>564</v>
      </c>
      <c r="B195" s="61" t="s">
        <v>2791</v>
      </c>
    </row>
    <row r="196" spans="1:2" s="47" customFormat="1" ht="12.75">
      <c r="A196" s="59" t="s">
        <v>564</v>
      </c>
      <c r="B196" s="63" t="s">
        <v>2795</v>
      </c>
    </row>
    <row r="197" spans="1:2" s="47" customFormat="1" ht="12.75">
      <c r="A197" s="59" t="s">
        <v>564</v>
      </c>
      <c r="B197" s="63" t="s">
        <v>2798</v>
      </c>
    </row>
    <row r="198" spans="1:2" s="47" customFormat="1" ht="12.75">
      <c r="A198" s="59" t="s">
        <v>564</v>
      </c>
      <c r="B198" s="63" t="s">
        <v>2796</v>
      </c>
    </row>
    <row r="199" spans="1:2" s="47" customFormat="1" ht="12.75">
      <c r="A199" s="59" t="s">
        <v>564</v>
      </c>
      <c r="B199" s="63" t="s">
        <v>2797</v>
      </c>
    </row>
    <row r="200" spans="1:2" ht="12.75">
      <c r="A200" s="48" t="s">
        <v>564</v>
      </c>
      <c r="B200" s="50" t="s">
        <v>344</v>
      </c>
    </row>
    <row r="201" spans="1:2" s="47" customFormat="1" ht="12.75">
      <c r="A201" s="59" t="s">
        <v>2799</v>
      </c>
      <c r="B201" s="56" t="s">
        <v>2806</v>
      </c>
    </row>
    <row r="202" spans="1:2" s="47" customFormat="1" ht="12.75">
      <c r="A202" s="59" t="s">
        <v>2799</v>
      </c>
      <c r="B202" s="56" t="s">
        <v>2805</v>
      </c>
    </row>
    <row r="203" spans="1:2" s="47" customFormat="1" ht="12.75">
      <c r="A203" s="59" t="s">
        <v>2799</v>
      </c>
      <c r="B203" s="56" t="s">
        <v>2807</v>
      </c>
    </row>
    <row r="204" spans="1:2" s="47" customFormat="1" ht="12.75">
      <c r="A204" s="59" t="s">
        <v>2799</v>
      </c>
      <c r="B204" s="56" t="s">
        <v>2804</v>
      </c>
    </row>
    <row r="205" spans="1:2" s="47" customFormat="1" ht="12.75">
      <c r="A205" s="59" t="s">
        <v>2799</v>
      </c>
      <c r="B205" s="56" t="s">
        <v>2808</v>
      </c>
    </row>
    <row r="206" spans="1:2" s="47" customFormat="1" ht="12.75">
      <c r="A206" s="59" t="s">
        <v>2799</v>
      </c>
      <c r="B206" s="56" t="s">
        <v>2809</v>
      </c>
    </row>
    <row r="207" spans="1:2" s="47" customFormat="1" ht="12.75">
      <c r="A207" s="59" t="s">
        <v>2799</v>
      </c>
      <c r="B207" s="56" t="s">
        <v>2810</v>
      </c>
    </row>
    <row r="208" spans="1:2" s="47" customFormat="1" ht="12.75">
      <c r="A208" s="59" t="s">
        <v>2799</v>
      </c>
      <c r="B208" s="56" t="s">
        <v>2803</v>
      </c>
    </row>
    <row r="209" spans="1:2" s="47" customFormat="1" ht="12.75">
      <c r="A209" s="59" t="s">
        <v>2799</v>
      </c>
      <c r="B209" s="56" t="s">
        <v>2801</v>
      </c>
    </row>
    <row r="210" spans="1:2" s="47" customFormat="1" ht="12.75">
      <c r="A210" s="59" t="s">
        <v>2799</v>
      </c>
      <c r="B210" s="56" t="s">
        <v>2811</v>
      </c>
    </row>
    <row r="211" spans="1:2" s="47" customFormat="1" ht="12.75">
      <c r="A211" s="59" t="s">
        <v>2799</v>
      </c>
      <c r="B211" s="56" t="s">
        <v>2802</v>
      </c>
    </row>
    <row r="212" spans="1:2" s="47" customFormat="1" ht="12.75">
      <c r="A212" s="59" t="s">
        <v>2799</v>
      </c>
      <c r="B212" s="56" t="s">
        <v>2800</v>
      </c>
    </row>
    <row r="213" spans="1:2" s="47" customFormat="1" ht="12.75">
      <c r="A213" s="59" t="s">
        <v>2799</v>
      </c>
      <c r="B213" s="56" t="s">
        <v>2812</v>
      </c>
    </row>
    <row r="214" spans="1:2" s="47" customFormat="1" ht="12.75">
      <c r="A214" s="59" t="s">
        <v>2813</v>
      </c>
      <c r="B214" s="56" t="s">
        <v>2815</v>
      </c>
    </row>
    <row r="215" spans="1:2" s="47" customFormat="1" ht="12.75">
      <c r="A215" s="59" t="s">
        <v>2813</v>
      </c>
      <c r="B215" s="60" t="s">
        <v>2816</v>
      </c>
    </row>
    <row r="216" spans="1:2" s="47" customFormat="1" ht="12.75">
      <c r="A216" s="59" t="s">
        <v>2813</v>
      </c>
      <c r="B216" s="56" t="s">
        <v>2814</v>
      </c>
    </row>
    <row r="217" spans="1:2" s="47" customFormat="1" ht="12.75">
      <c r="A217" s="59" t="s">
        <v>2817</v>
      </c>
      <c r="B217" s="56" t="s">
        <v>2818</v>
      </c>
    </row>
    <row r="218" spans="1:2" s="47" customFormat="1" ht="12.75">
      <c r="A218" s="59" t="s">
        <v>144</v>
      </c>
      <c r="B218" s="40" t="s">
        <v>2237</v>
      </c>
    </row>
    <row r="219" spans="1:2" s="54" customFormat="1" ht="12.75">
      <c r="A219" s="59" t="s">
        <v>144</v>
      </c>
      <c r="B219" s="56" t="s">
        <v>2856</v>
      </c>
    </row>
    <row r="220" spans="1:2" s="54" customFormat="1" ht="12.75">
      <c r="A220" s="59" t="s">
        <v>144</v>
      </c>
      <c r="B220" s="56" t="s">
        <v>2819</v>
      </c>
    </row>
    <row r="221" spans="1:2" ht="12.75">
      <c r="A221" s="39" t="s">
        <v>144</v>
      </c>
      <c r="B221" s="56" t="s">
        <v>2824</v>
      </c>
    </row>
    <row r="222" spans="1:2" ht="12.75">
      <c r="A222" s="39" t="s">
        <v>144</v>
      </c>
      <c r="B222" s="56" t="s">
        <v>2820</v>
      </c>
    </row>
    <row r="223" spans="1:2" s="54" customFormat="1" ht="12.75">
      <c r="A223" s="39" t="s">
        <v>144</v>
      </c>
      <c r="B223" s="56" t="s">
        <v>2855</v>
      </c>
    </row>
    <row r="224" spans="1:2" ht="12.75">
      <c r="A224" s="39" t="s">
        <v>144</v>
      </c>
      <c r="B224" s="40" t="s">
        <v>2228</v>
      </c>
    </row>
    <row r="225" spans="1:2" ht="12.75">
      <c r="A225" s="39" t="s">
        <v>144</v>
      </c>
      <c r="B225" s="40" t="s">
        <v>2822</v>
      </c>
    </row>
    <row r="226" spans="1:2" ht="12.75">
      <c r="A226" s="39" t="s">
        <v>144</v>
      </c>
      <c r="B226" s="40" t="s">
        <v>2821</v>
      </c>
    </row>
    <row r="227" spans="1:2" ht="12.75">
      <c r="A227" s="39" t="s">
        <v>144</v>
      </c>
      <c r="B227" s="40" t="s">
        <v>2230</v>
      </c>
    </row>
    <row r="228" spans="1:2" ht="12.75">
      <c r="A228" s="39" t="s">
        <v>144</v>
      </c>
      <c r="B228" s="40" t="s">
        <v>2226</v>
      </c>
    </row>
    <row r="229" spans="1:2" ht="12.75">
      <c r="A229" s="39" t="s">
        <v>144</v>
      </c>
      <c r="B229" s="40" t="s">
        <v>2233</v>
      </c>
    </row>
    <row r="230" spans="1:2" ht="12.75">
      <c r="A230" s="39" t="s">
        <v>144</v>
      </c>
      <c r="B230" s="56" t="s">
        <v>2825</v>
      </c>
    </row>
    <row r="231" spans="1:2" ht="12.75">
      <c r="A231" s="39" t="s">
        <v>144</v>
      </c>
      <c r="B231" s="40" t="s">
        <v>2234</v>
      </c>
    </row>
    <row r="232" spans="1:2" ht="12.75">
      <c r="A232" s="39" t="s">
        <v>180</v>
      </c>
      <c r="B232" s="40" t="s">
        <v>2826</v>
      </c>
    </row>
    <row r="233" spans="1:2" ht="12.75">
      <c r="A233" s="39" t="s">
        <v>180</v>
      </c>
      <c r="B233" s="40" t="s">
        <v>2828</v>
      </c>
    </row>
    <row r="234" spans="1:2" ht="12.75">
      <c r="A234" s="39" t="s">
        <v>180</v>
      </c>
      <c r="B234" s="40" t="s">
        <v>2829</v>
      </c>
    </row>
    <row r="235" spans="1:2" ht="12.75">
      <c r="A235" s="39" t="s">
        <v>180</v>
      </c>
      <c r="B235" s="40" t="s">
        <v>2231</v>
      </c>
    </row>
    <row r="236" spans="1:2" ht="12.75">
      <c r="A236" s="39" t="s">
        <v>180</v>
      </c>
      <c r="B236" s="40" t="s">
        <v>2830</v>
      </c>
    </row>
    <row r="237" spans="1:2" ht="12.75">
      <c r="A237" s="39" t="s">
        <v>180</v>
      </c>
      <c r="B237" s="40" t="s">
        <v>2831</v>
      </c>
    </row>
    <row r="238" spans="1:2" ht="12.75">
      <c r="A238" s="39" t="s">
        <v>180</v>
      </c>
      <c r="B238" s="40" t="s">
        <v>2832</v>
      </c>
    </row>
    <row r="239" spans="1:2" ht="12.75">
      <c r="A239" s="39" t="s">
        <v>180</v>
      </c>
      <c r="B239" s="40" t="s">
        <v>2833</v>
      </c>
    </row>
    <row r="240" spans="1:2" ht="12.75">
      <c r="A240" s="39" t="s">
        <v>180</v>
      </c>
      <c r="B240" s="40" t="s">
        <v>2834</v>
      </c>
    </row>
    <row r="241" spans="1:2" ht="12.75">
      <c r="A241" s="39" t="s">
        <v>180</v>
      </c>
      <c r="B241" s="40" t="s">
        <v>2835</v>
      </c>
    </row>
    <row r="242" spans="1:2" ht="12.75">
      <c r="A242" s="39" t="s">
        <v>180</v>
      </c>
      <c r="B242" s="40" t="s">
        <v>2836</v>
      </c>
    </row>
    <row r="243" spans="1:2" ht="12.75">
      <c r="A243" s="39" t="s">
        <v>180</v>
      </c>
      <c r="B243" s="40" t="s">
        <v>2837</v>
      </c>
    </row>
    <row r="244" spans="1:2" ht="12.75">
      <c r="A244" s="39" t="s">
        <v>180</v>
      </c>
      <c r="B244" s="40" t="s">
        <v>2838</v>
      </c>
    </row>
    <row r="245" spans="1:2" ht="12.75">
      <c r="A245" s="39" t="s">
        <v>180</v>
      </c>
      <c r="B245" s="40" t="s">
        <v>2827</v>
      </c>
    </row>
    <row r="246" spans="1:2" s="54" customFormat="1" ht="12.75">
      <c r="A246" s="39" t="s">
        <v>180</v>
      </c>
      <c r="B246" s="66" t="s">
        <v>2839</v>
      </c>
    </row>
    <row r="247" spans="1:2" s="54" customFormat="1" ht="12.75">
      <c r="A247" s="39" t="s">
        <v>180</v>
      </c>
      <c r="B247" s="66" t="s">
        <v>2840</v>
      </c>
    </row>
    <row r="248" spans="1:2" s="54" customFormat="1" ht="12.75">
      <c r="A248" s="39" t="s">
        <v>180</v>
      </c>
      <c r="B248" s="66" t="s">
        <v>2841</v>
      </c>
    </row>
    <row r="249" spans="1:2" s="54" customFormat="1" ht="12.75">
      <c r="A249" s="39" t="s">
        <v>180</v>
      </c>
      <c r="B249" s="65" t="s">
        <v>2842</v>
      </c>
    </row>
    <row r="250" spans="1:2" s="54" customFormat="1" ht="12.75">
      <c r="A250" s="57" t="s">
        <v>180</v>
      </c>
      <c r="B250" s="65" t="s">
        <v>2843</v>
      </c>
    </row>
    <row r="251" spans="1:2" s="54" customFormat="1" ht="12.75">
      <c r="A251" s="57" t="s">
        <v>180</v>
      </c>
      <c r="B251" s="65" t="s">
        <v>2844</v>
      </c>
    </row>
    <row r="252" spans="1:2" s="54" customFormat="1" ht="12.75">
      <c r="A252" s="57" t="s">
        <v>180</v>
      </c>
      <c r="B252" s="65" t="s">
        <v>2845</v>
      </c>
    </row>
    <row r="253" spans="1:2" s="54" customFormat="1" ht="12.75">
      <c r="A253" s="57" t="s">
        <v>180</v>
      </c>
      <c r="B253" s="65" t="s">
        <v>2846</v>
      </c>
    </row>
    <row r="254" spans="1:2" s="54" customFormat="1" ht="12.75">
      <c r="A254" s="57" t="s">
        <v>180</v>
      </c>
      <c r="B254" s="65" t="s">
        <v>2847</v>
      </c>
    </row>
    <row r="255" spans="1:2" s="54" customFormat="1" ht="12.75">
      <c r="A255" s="57" t="s">
        <v>180</v>
      </c>
      <c r="B255" s="65" t="s">
        <v>2848</v>
      </c>
    </row>
    <row r="256" spans="1:2" s="54" customFormat="1" ht="12.75">
      <c r="A256" s="57" t="s">
        <v>180</v>
      </c>
      <c r="B256" s="49" t="s">
        <v>2229</v>
      </c>
    </row>
    <row r="257" spans="1:2" s="54" customFormat="1" ht="12.75">
      <c r="A257" s="57" t="s">
        <v>180</v>
      </c>
      <c r="B257" s="65" t="s">
        <v>2849</v>
      </c>
    </row>
    <row r="258" spans="1:2" s="54" customFormat="1" ht="12.75">
      <c r="A258" s="57" t="s">
        <v>180</v>
      </c>
      <c r="B258" s="65" t="s">
        <v>2850</v>
      </c>
    </row>
    <row r="259" spans="1:2" s="54" customFormat="1" ht="12.75">
      <c r="A259" s="57" t="s">
        <v>180</v>
      </c>
      <c r="B259" s="65" t="s">
        <v>2851</v>
      </c>
    </row>
    <row r="260" spans="1:2" s="54" customFormat="1" ht="12.75">
      <c r="A260" s="57" t="s">
        <v>180</v>
      </c>
      <c r="B260" s="65" t="s">
        <v>2852</v>
      </c>
    </row>
    <row r="261" spans="1:2" s="54" customFormat="1" ht="12.75">
      <c r="A261" s="57" t="s">
        <v>180</v>
      </c>
      <c r="B261" s="49" t="s">
        <v>2227</v>
      </c>
    </row>
    <row r="262" spans="1:2" s="54" customFormat="1" ht="12.75">
      <c r="A262" s="57" t="s">
        <v>180</v>
      </c>
      <c r="B262" s="65" t="s">
        <v>2853</v>
      </c>
    </row>
    <row r="263" spans="1:2" s="54" customFormat="1" ht="12.75">
      <c r="A263" s="57" t="s">
        <v>180</v>
      </c>
      <c r="B263" s="49" t="s">
        <v>2823</v>
      </c>
    </row>
    <row r="264" spans="1:2" s="54" customFormat="1" ht="12.75">
      <c r="A264" s="57" t="s">
        <v>180</v>
      </c>
      <c r="B264" s="65" t="s">
        <v>2854</v>
      </c>
    </row>
    <row r="265" spans="1:2" ht="12.75">
      <c r="A265" s="39" t="s">
        <v>222</v>
      </c>
      <c r="B265" s="40" t="s">
        <v>2259</v>
      </c>
    </row>
    <row r="266" spans="1:2" s="54" customFormat="1" ht="12.75">
      <c r="A266" s="57" t="s">
        <v>222</v>
      </c>
      <c r="B266" s="40" t="s">
        <v>2262</v>
      </c>
    </row>
    <row r="267" spans="1:2" s="54" customFormat="1" ht="12.75">
      <c r="A267" s="57" t="s">
        <v>222</v>
      </c>
      <c r="B267" s="56" t="s">
        <v>2857</v>
      </c>
    </row>
    <row r="268" spans="1:2" s="54" customFormat="1" ht="12.75">
      <c r="A268" s="57" t="s">
        <v>222</v>
      </c>
      <c r="B268" s="56" t="s">
        <v>2859</v>
      </c>
    </row>
    <row r="269" spans="1:2" ht="12.75">
      <c r="A269" s="39" t="s">
        <v>222</v>
      </c>
      <c r="B269" s="40" t="s">
        <v>2261</v>
      </c>
    </row>
    <row r="270" spans="1:2" ht="12.75">
      <c r="A270" s="39" t="s">
        <v>222</v>
      </c>
      <c r="B270" s="56" t="s">
        <v>2858</v>
      </c>
    </row>
    <row r="271" spans="1:2" ht="12.75">
      <c r="A271" s="39" t="s">
        <v>222</v>
      </c>
      <c r="B271" s="40" t="s">
        <v>2258</v>
      </c>
    </row>
    <row r="272" spans="1:2" s="54" customFormat="1" ht="12.75">
      <c r="A272" s="57" t="s">
        <v>2860</v>
      </c>
      <c r="B272" s="56" t="s">
        <v>2861</v>
      </c>
    </row>
    <row r="273" spans="1:2" s="54" customFormat="1" ht="12.75">
      <c r="A273" s="57" t="s">
        <v>2860</v>
      </c>
      <c r="B273" s="60" t="s">
        <v>2862</v>
      </c>
    </row>
    <row r="274" spans="1:2" s="54" customFormat="1" ht="12.75">
      <c r="A274" s="57" t="s">
        <v>2863</v>
      </c>
      <c r="B274" s="67" t="s">
        <v>2864</v>
      </c>
    </row>
    <row r="275" spans="1:2" s="54" customFormat="1" ht="12.75">
      <c r="A275" s="57" t="s">
        <v>2863</v>
      </c>
      <c r="B275" s="67" t="s">
        <v>2865</v>
      </c>
    </row>
    <row r="276" spans="1:2" s="54" customFormat="1" ht="12.75">
      <c r="A276" s="57" t="s">
        <v>2863</v>
      </c>
      <c r="B276" s="67" t="s">
        <v>2866</v>
      </c>
    </row>
    <row r="277" spans="1:2" s="54" customFormat="1" ht="12.75">
      <c r="A277" s="57" t="s">
        <v>2863</v>
      </c>
      <c r="B277" s="67" t="s">
        <v>2867</v>
      </c>
    </row>
    <row r="278" spans="1:2" s="54" customFormat="1" ht="12.75">
      <c r="A278" s="57" t="s">
        <v>2863</v>
      </c>
      <c r="B278" s="67" t="s">
        <v>2868</v>
      </c>
    </row>
    <row r="279" spans="1:2" s="54" customFormat="1" ht="12.75">
      <c r="A279" s="57" t="s">
        <v>2863</v>
      </c>
      <c r="B279" s="67" t="s">
        <v>2869</v>
      </c>
    </row>
    <row r="280" spans="1:2" s="54" customFormat="1" ht="12.75">
      <c r="A280" s="57" t="s">
        <v>2863</v>
      </c>
      <c r="B280" s="67" t="s">
        <v>2870</v>
      </c>
    </row>
    <row r="281" spans="1:2" s="54" customFormat="1" ht="12.75">
      <c r="A281" s="57" t="s">
        <v>2863</v>
      </c>
      <c r="B281" s="67" t="s">
        <v>2871</v>
      </c>
    </row>
    <row r="282" spans="1:2" s="54" customFormat="1" ht="12.75">
      <c r="A282" s="57" t="s">
        <v>2863</v>
      </c>
      <c r="B282" s="67" t="s">
        <v>2872</v>
      </c>
    </row>
    <row r="283" spans="1:2" s="54" customFormat="1" ht="12.75">
      <c r="A283" s="57" t="s">
        <v>2863</v>
      </c>
      <c r="B283" s="67" t="s">
        <v>2873</v>
      </c>
    </row>
    <row r="284" spans="1:2" s="54" customFormat="1" ht="12.75">
      <c r="A284" s="57" t="s">
        <v>2863</v>
      </c>
      <c r="B284" s="67" t="s">
        <v>2874</v>
      </c>
    </row>
    <row r="285" spans="1:2" s="54" customFormat="1" ht="12.75">
      <c r="A285" s="57" t="s">
        <v>2863</v>
      </c>
      <c r="B285" s="67" t="s">
        <v>2875</v>
      </c>
    </row>
    <row r="286" spans="1:2" s="54" customFormat="1" ht="12.75">
      <c r="A286" s="57" t="s">
        <v>2863</v>
      </c>
      <c r="B286" s="67" t="s">
        <v>2876</v>
      </c>
    </row>
    <row r="287" spans="1:2" s="54" customFormat="1" ht="12.75">
      <c r="A287" s="57" t="s">
        <v>2877</v>
      </c>
      <c r="B287" s="67" t="s">
        <v>2878</v>
      </c>
    </row>
    <row r="288" spans="1:2" s="54" customFormat="1" ht="12.75">
      <c r="A288" s="57" t="s">
        <v>2877</v>
      </c>
      <c r="B288" s="67" t="s">
        <v>2879</v>
      </c>
    </row>
    <row r="289" spans="1:2" s="54" customFormat="1" ht="12.75">
      <c r="A289" s="57" t="s">
        <v>2877</v>
      </c>
      <c r="B289" s="67" t="s">
        <v>2880</v>
      </c>
    </row>
    <row r="290" spans="1:2" s="54" customFormat="1" ht="12.75">
      <c r="A290" s="57" t="s">
        <v>2877</v>
      </c>
      <c r="B290" s="67" t="s">
        <v>2881</v>
      </c>
    </row>
    <row r="291" spans="1:2" s="54" customFormat="1" ht="12.75">
      <c r="A291" s="57" t="s">
        <v>2877</v>
      </c>
      <c r="B291" s="67" t="s">
        <v>2882</v>
      </c>
    </row>
    <row r="292" spans="1:2" s="54" customFormat="1" ht="12.75">
      <c r="A292" s="57" t="s">
        <v>2877</v>
      </c>
      <c r="B292" s="67" t="s">
        <v>2883</v>
      </c>
    </row>
    <row r="293" spans="1:2" s="54" customFormat="1" ht="12.75">
      <c r="A293" s="57" t="s">
        <v>2877</v>
      </c>
      <c r="B293" s="67" t="s">
        <v>2884</v>
      </c>
    </row>
    <row r="294" spans="1:2" s="54" customFormat="1" ht="12.75">
      <c r="A294" s="57" t="s">
        <v>2877</v>
      </c>
      <c r="B294" s="61" t="s">
        <v>2885</v>
      </c>
    </row>
    <row r="295" spans="1:2" s="54" customFormat="1" ht="12.75">
      <c r="A295" s="57" t="s">
        <v>2877</v>
      </c>
      <c r="B295" s="61" t="s">
        <v>2886</v>
      </c>
    </row>
    <row r="296" spans="1:2" s="54" customFormat="1" ht="12.75">
      <c r="A296" s="57" t="s">
        <v>2877</v>
      </c>
      <c r="B296" s="61" t="s">
        <v>2887</v>
      </c>
    </row>
    <row r="297" spans="1:2" s="54" customFormat="1" ht="12.75">
      <c r="A297" s="57" t="s">
        <v>2877</v>
      </c>
      <c r="B297" s="61" t="s">
        <v>2888</v>
      </c>
    </row>
    <row r="298" spans="1:2" s="54" customFormat="1" ht="12.75">
      <c r="A298" s="57" t="s">
        <v>495</v>
      </c>
      <c r="B298" s="61" t="s">
        <v>2892</v>
      </c>
    </row>
    <row r="299" spans="1:2" s="54" customFormat="1" ht="12.75">
      <c r="A299" s="57" t="s">
        <v>495</v>
      </c>
      <c r="B299" s="61" t="s">
        <v>2893</v>
      </c>
    </row>
    <row r="300" spans="1:2" s="54" customFormat="1" ht="12.75">
      <c r="A300" s="57" t="s">
        <v>495</v>
      </c>
      <c r="B300" s="61" t="s">
        <v>2889</v>
      </c>
    </row>
    <row r="301" spans="1:2" s="54" customFormat="1" ht="12.75">
      <c r="A301" s="57" t="s">
        <v>495</v>
      </c>
      <c r="B301" s="61" t="s">
        <v>2891</v>
      </c>
    </row>
    <row r="302" spans="1:2" s="54" customFormat="1" ht="12.75">
      <c r="A302" s="57" t="s">
        <v>495</v>
      </c>
      <c r="B302" s="61" t="s">
        <v>2890</v>
      </c>
    </row>
    <row r="303" spans="1:2" s="54" customFormat="1" ht="12.75">
      <c r="A303" s="57" t="s">
        <v>502</v>
      </c>
      <c r="B303" s="61" t="s">
        <v>2896</v>
      </c>
    </row>
    <row r="304" spans="1:2" s="54" customFormat="1" ht="12.75">
      <c r="A304" s="57" t="s">
        <v>502</v>
      </c>
      <c r="B304" s="61" t="s">
        <v>2897</v>
      </c>
    </row>
    <row r="305" spans="1:2" s="54" customFormat="1" ht="12.75">
      <c r="A305" s="57" t="s">
        <v>502</v>
      </c>
      <c r="B305" s="68" t="s">
        <v>2901</v>
      </c>
    </row>
    <row r="306" spans="1:2" s="54" customFormat="1" ht="12.75">
      <c r="A306" s="57" t="s">
        <v>502</v>
      </c>
      <c r="B306" s="68" t="s">
        <v>2900</v>
      </c>
    </row>
    <row r="307" spans="1:2" s="54" customFormat="1" ht="12.75">
      <c r="A307" s="57" t="s">
        <v>502</v>
      </c>
      <c r="B307" s="61" t="s">
        <v>2898</v>
      </c>
    </row>
    <row r="308" spans="1:2" s="54" customFormat="1" ht="12.75">
      <c r="A308" s="57" t="s">
        <v>502</v>
      </c>
      <c r="B308" s="61" t="s">
        <v>2899</v>
      </c>
    </row>
    <row r="309" spans="1:2" s="54" customFormat="1" ht="12.75">
      <c r="A309" s="57" t="s">
        <v>502</v>
      </c>
      <c r="B309" s="61" t="s">
        <v>2894</v>
      </c>
    </row>
    <row r="310" spans="1:2" s="54" customFormat="1" ht="12.75">
      <c r="A310" s="57" t="s">
        <v>502</v>
      </c>
      <c r="B310" s="61" t="s">
        <v>2895</v>
      </c>
    </row>
    <row r="311" spans="1:2" s="54" customFormat="1" ht="12.75">
      <c r="A311" s="57" t="s">
        <v>2902</v>
      </c>
      <c r="B311" s="61" t="s">
        <v>2903</v>
      </c>
    </row>
    <row r="312" spans="1:2" s="54" customFormat="1" ht="12.75">
      <c r="A312" s="57" t="s">
        <v>2902</v>
      </c>
      <c r="B312" s="61" t="s">
        <v>2904</v>
      </c>
    </row>
    <row r="313" spans="1:2" s="54" customFormat="1" ht="12.75">
      <c r="A313" s="57" t="s">
        <v>2902</v>
      </c>
      <c r="B313" s="61" t="s">
        <v>2905</v>
      </c>
    </row>
    <row r="314" spans="1:2" s="54" customFormat="1" ht="12.75">
      <c r="A314" s="57" t="s">
        <v>2906</v>
      </c>
      <c r="B314" s="61" t="s">
        <v>2907</v>
      </c>
    </row>
    <row r="315" spans="1:2" s="54" customFormat="1" ht="12.75">
      <c r="A315" s="57" t="s">
        <v>2908</v>
      </c>
      <c r="B315" s="61" t="s">
        <v>2915</v>
      </c>
    </row>
    <row r="316" spans="1:2" s="54" customFormat="1" ht="12.75">
      <c r="A316" s="57" t="s">
        <v>2908</v>
      </c>
      <c r="B316" s="61" t="s">
        <v>2912</v>
      </c>
    </row>
    <row r="317" spans="1:2" s="54" customFormat="1" ht="12.75">
      <c r="A317" s="57" t="s">
        <v>2908</v>
      </c>
      <c r="B317" s="61" t="s">
        <v>2914</v>
      </c>
    </row>
    <row r="318" spans="1:2" s="54" customFormat="1" ht="12.75">
      <c r="A318" s="57" t="s">
        <v>2908</v>
      </c>
      <c r="B318" s="61" t="s">
        <v>2909</v>
      </c>
    </row>
    <row r="319" spans="1:2" s="54" customFormat="1" ht="12.75">
      <c r="A319" s="57" t="s">
        <v>2908</v>
      </c>
      <c r="B319" s="61" t="s">
        <v>2916</v>
      </c>
    </row>
    <row r="320" spans="1:2" s="54" customFormat="1" ht="12.75">
      <c r="A320" s="57" t="s">
        <v>2908</v>
      </c>
      <c r="B320" s="61" t="s">
        <v>2910</v>
      </c>
    </row>
    <row r="321" spans="1:2" s="54" customFormat="1" ht="12.75">
      <c r="A321" s="57" t="s">
        <v>2908</v>
      </c>
      <c r="B321" s="61" t="s">
        <v>2913</v>
      </c>
    </row>
    <row r="322" spans="1:2" s="54" customFormat="1" ht="12.75">
      <c r="A322" s="57" t="s">
        <v>2908</v>
      </c>
      <c r="B322" s="61" t="s">
        <v>2911</v>
      </c>
    </row>
    <row r="323" spans="1:2" ht="12.75">
      <c r="A323" s="57" t="s">
        <v>613</v>
      </c>
      <c r="B323" s="40" t="s">
        <v>342</v>
      </c>
    </row>
    <row r="324" spans="1:2" s="54" customFormat="1" ht="12.75">
      <c r="A324" s="57" t="s">
        <v>613</v>
      </c>
      <c r="B324" s="56" t="s">
        <v>2917</v>
      </c>
    </row>
    <row r="325" spans="1:2" s="54" customFormat="1" ht="12.75">
      <c r="A325" s="57" t="s">
        <v>613</v>
      </c>
      <c r="B325" s="56" t="s">
        <v>2918</v>
      </c>
    </row>
    <row r="326" spans="1:2" s="54" customFormat="1" ht="12.75">
      <c r="A326" s="57" t="s">
        <v>613</v>
      </c>
      <c r="B326" s="56" t="s">
        <v>2919</v>
      </c>
    </row>
    <row r="327" spans="1:2" s="54" customFormat="1" ht="12.75">
      <c r="A327" s="57" t="s">
        <v>613</v>
      </c>
      <c r="B327" s="56" t="s">
        <v>2920</v>
      </c>
    </row>
    <row r="328" spans="1:2" s="54" customFormat="1" ht="12.75">
      <c r="A328" s="57" t="s">
        <v>613</v>
      </c>
      <c r="B328" s="56" t="s">
        <v>2921</v>
      </c>
    </row>
    <row r="329" spans="1:2" ht="12.75">
      <c r="A329" s="39" t="s">
        <v>613</v>
      </c>
      <c r="B329" s="40" t="s">
        <v>229</v>
      </c>
    </row>
    <row r="330" spans="1:2" ht="12.75">
      <c r="A330" s="39" t="s">
        <v>633</v>
      </c>
      <c r="B330" s="40" t="s">
        <v>2264</v>
      </c>
    </row>
    <row r="331" spans="1:2" s="54" customFormat="1" ht="12.75">
      <c r="A331" s="57" t="s">
        <v>633</v>
      </c>
      <c r="B331" s="56" t="s">
        <v>2922</v>
      </c>
    </row>
    <row r="332" spans="1:2" s="54" customFormat="1" ht="12.75">
      <c r="A332" s="57" t="s">
        <v>2950</v>
      </c>
      <c r="B332" s="56" t="s">
        <v>2951</v>
      </c>
    </row>
    <row r="333" spans="1:2" s="54" customFormat="1" ht="12.75">
      <c r="A333" s="57" t="s">
        <v>2950</v>
      </c>
      <c r="B333" s="56" t="s">
        <v>2952</v>
      </c>
    </row>
    <row r="334" spans="1:2" s="54" customFormat="1" ht="12.75">
      <c r="A334" s="57" t="s">
        <v>2950</v>
      </c>
      <c r="B334" s="56" t="s">
        <v>2953</v>
      </c>
    </row>
    <row r="335" spans="1:2" s="54" customFormat="1" ht="12.75">
      <c r="A335" s="57" t="s">
        <v>2950</v>
      </c>
      <c r="B335" s="56" t="s">
        <v>2954</v>
      </c>
    </row>
    <row r="336" spans="1:2" s="54" customFormat="1" ht="12.75">
      <c r="A336" s="57" t="s">
        <v>627</v>
      </c>
      <c r="B336" s="56" t="s">
        <v>2946</v>
      </c>
    </row>
    <row r="337" spans="1:2" s="54" customFormat="1" ht="12.75">
      <c r="A337" s="57" t="s">
        <v>627</v>
      </c>
      <c r="B337" s="56" t="s">
        <v>2933</v>
      </c>
    </row>
    <row r="338" spans="1:2" s="54" customFormat="1" ht="12.75">
      <c r="A338" s="57" t="s">
        <v>627</v>
      </c>
      <c r="B338" s="56" t="s">
        <v>2940</v>
      </c>
    </row>
    <row r="339" spans="1:2" s="54" customFormat="1" ht="12.75">
      <c r="A339" s="57" t="s">
        <v>627</v>
      </c>
      <c r="B339" s="56" t="s">
        <v>2932</v>
      </c>
    </row>
    <row r="340" spans="1:2" s="54" customFormat="1" ht="12.75">
      <c r="A340" s="57" t="s">
        <v>627</v>
      </c>
      <c r="B340" s="56" t="s">
        <v>2928</v>
      </c>
    </row>
    <row r="341" spans="1:2" s="54" customFormat="1" ht="12.75">
      <c r="A341" s="57" t="s">
        <v>627</v>
      </c>
      <c r="B341" s="56" t="s">
        <v>2924</v>
      </c>
    </row>
    <row r="342" spans="1:2" s="54" customFormat="1" ht="12.75">
      <c r="A342" s="57" t="s">
        <v>627</v>
      </c>
      <c r="B342" s="56" t="s">
        <v>2935</v>
      </c>
    </row>
    <row r="343" spans="1:2" s="54" customFormat="1" ht="12.75">
      <c r="A343" s="57" t="s">
        <v>627</v>
      </c>
      <c r="B343" s="56" t="s">
        <v>2934</v>
      </c>
    </row>
    <row r="344" spans="1:2" s="54" customFormat="1" ht="12.75">
      <c r="A344" s="57" t="s">
        <v>627</v>
      </c>
      <c r="B344" s="56" t="s">
        <v>2923</v>
      </c>
    </row>
    <row r="345" spans="1:2" s="54" customFormat="1" ht="12.75">
      <c r="A345" s="57" t="s">
        <v>627</v>
      </c>
      <c r="B345" s="56" t="s">
        <v>2929</v>
      </c>
    </row>
    <row r="346" spans="1:2" s="54" customFormat="1" ht="12.75">
      <c r="A346" s="57" t="s">
        <v>627</v>
      </c>
      <c r="B346" s="56" t="s">
        <v>2925</v>
      </c>
    </row>
    <row r="347" spans="1:2" s="54" customFormat="1" ht="12.75">
      <c r="A347" s="57" t="s">
        <v>627</v>
      </c>
      <c r="B347" s="56" t="s">
        <v>2930</v>
      </c>
    </row>
    <row r="348" spans="1:2" s="54" customFormat="1" ht="12.75">
      <c r="A348" s="57" t="s">
        <v>627</v>
      </c>
      <c r="B348" s="56" t="s">
        <v>2936</v>
      </c>
    </row>
    <row r="349" spans="1:2" s="54" customFormat="1" ht="12.75">
      <c r="A349" s="57" t="s">
        <v>627</v>
      </c>
      <c r="B349" s="56" t="s">
        <v>2943</v>
      </c>
    </row>
    <row r="350" spans="1:2" s="54" customFormat="1" ht="12.75">
      <c r="A350" s="57" t="s">
        <v>627</v>
      </c>
      <c r="B350" s="56" t="s">
        <v>2948</v>
      </c>
    </row>
    <row r="351" spans="1:2" s="54" customFormat="1" ht="12.75">
      <c r="A351" s="57" t="s">
        <v>627</v>
      </c>
      <c r="B351" s="56" t="s">
        <v>2927</v>
      </c>
    </row>
    <row r="352" spans="1:2" s="54" customFormat="1" ht="12.75">
      <c r="A352" s="57" t="s">
        <v>627</v>
      </c>
      <c r="B352" s="56" t="s">
        <v>2937</v>
      </c>
    </row>
    <row r="353" spans="1:2" s="54" customFormat="1" ht="12.75">
      <c r="A353" s="57" t="s">
        <v>627</v>
      </c>
      <c r="B353" s="56" t="s">
        <v>2938</v>
      </c>
    </row>
    <row r="354" spans="1:2" s="54" customFormat="1" ht="12.75">
      <c r="A354" s="57" t="s">
        <v>627</v>
      </c>
      <c r="B354" s="56" t="s">
        <v>2931</v>
      </c>
    </row>
    <row r="355" spans="1:2" s="54" customFormat="1" ht="12.75">
      <c r="A355" s="57" t="s">
        <v>627</v>
      </c>
      <c r="B355" s="56" t="s">
        <v>2941</v>
      </c>
    </row>
    <row r="356" spans="1:2" s="54" customFormat="1" ht="12.75">
      <c r="A356" s="57" t="s">
        <v>627</v>
      </c>
      <c r="B356" s="56" t="s">
        <v>2947</v>
      </c>
    </row>
    <row r="357" spans="1:2" s="54" customFormat="1" ht="12.75">
      <c r="A357" s="57" t="s">
        <v>627</v>
      </c>
      <c r="B357" s="56" t="s">
        <v>2944</v>
      </c>
    </row>
    <row r="358" spans="1:2" s="54" customFormat="1" ht="12.75">
      <c r="A358" s="57" t="s">
        <v>627</v>
      </c>
      <c r="B358" s="56" t="s">
        <v>2939</v>
      </c>
    </row>
    <row r="359" spans="1:2" ht="12.75">
      <c r="A359" s="39" t="s">
        <v>627</v>
      </c>
      <c r="B359" s="56" t="s">
        <v>2945</v>
      </c>
    </row>
    <row r="360" spans="1:2" s="54" customFormat="1" ht="12.75">
      <c r="A360" s="57" t="s">
        <v>627</v>
      </c>
      <c r="B360" s="56" t="s">
        <v>2949</v>
      </c>
    </row>
    <row r="361" spans="1:2" s="54" customFormat="1" ht="12.75">
      <c r="A361" s="57" t="s">
        <v>627</v>
      </c>
      <c r="B361" s="56" t="s">
        <v>2926</v>
      </c>
    </row>
    <row r="362" spans="1:2" s="54" customFormat="1" ht="12.75">
      <c r="A362" s="57" t="s">
        <v>627</v>
      </c>
      <c r="B362" s="56" t="s">
        <v>2942</v>
      </c>
    </row>
    <row r="363" spans="1:2" s="54" customFormat="1" ht="12.75">
      <c r="A363" s="57" t="s">
        <v>624</v>
      </c>
      <c r="B363" s="56" t="s">
        <v>985</v>
      </c>
    </row>
    <row r="364" spans="1:2" s="54" customFormat="1" ht="12.75">
      <c r="A364" s="57" t="s">
        <v>624</v>
      </c>
      <c r="B364" s="56" t="s">
        <v>2955</v>
      </c>
    </row>
    <row r="365" spans="1:2" s="54" customFormat="1" ht="12.75">
      <c r="A365" s="57" t="s">
        <v>624</v>
      </c>
      <c r="B365" s="56" t="s">
        <v>2956</v>
      </c>
    </row>
    <row r="366" spans="1:2" s="54" customFormat="1" ht="12.75">
      <c r="A366" s="57" t="s">
        <v>624</v>
      </c>
      <c r="B366" s="56" t="s">
        <v>2957</v>
      </c>
    </row>
    <row r="367" spans="1:2" ht="12.75">
      <c r="A367" s="39" t="s">
        <v>624</v>
      </c>
      <c r="B367" s="40" t="s">
        <v>2263</v>
      </c>
    </row>
    <row r="368" spans="1:2" ht="12.75">
      <c r="A368" s="39" t="s">
        <v>635</v>
      </c>
      <c r="B368" s="56" t="s">
        <v>2958</v>
      </c>
    </row>
    <row r="369" spans="1:2" s="54" customFormat="1" ht="12.75">
      <c r="A369" s="57" t="s">
        <v>635</v>
      </c>
      <c r="B369" s="56" t="s">
        <v>2959</v>
      </c>
    </row>
    <row r="370" spans="1:2" s="54" customFormat="1" ht="12.75">
      <c r="A370" s="57" t="s">
        <v>635</v>
      </c>
      <c r="B370" s="56" t="s">
        <v>2266</v>
      </c>
    </row>
    <row r="371" spans="1:2" s="54" customFormat="1" ht="12.75">
      <c r="A371" s="57" t="s">
        <v>635</v>
      </c>
      <c r="B371" s="56" t="s">
        <v>634</v>
      </c>
    </row>
    <row r="372" spans="1:2" s="54" customFormat="1" ht="12.75">
      <c r="A372" s="57" t="s">
        <v>2960</v>
      </c>
      <c r="B372" s="56" t="s">
        <v>2961</v>
      </c>
    </row>
    <row r="373" spans="1:2" s="54" customFormat="1" ht="12.75">
      <c r="A373" s="57" t="s">
        <v>2960</v>
      </c>
      <c r="B373" s="56" t="s">
        <v>2962</v>
      </c>
    </row>
    <row r="374" spans="1:2" s="54" customFormat="1" ht="12.75">
      <c r="A374" s="57" t="s">
        <v>2960</v>
      </c>
      <c r="B374" s="56" t="s">
        <v>2963</v>
      </c>
    </row>
    <row r="375" spans="1:2" s="54" customFormat="1" ht="12.75">
      <c r="A375" s="57" t="s">
        <v>2960</v>
      </c>
      <c r="B375" s="56" t="s">
        <v>2964</v>
      </c>
    </row>
    <row r="376" spans="1:2" s="54" customFormat="1" ht="12.75">
      <c r="A376" s="57" t="s">
        <v>2960</v>
      </c>
      <c r="B376" s="56" t="s">
        <v>2965</v>
      </c>
    </row>
    <row r="377" spans="1:2" s="54" customFormat="1" ht="12.75">
      <c r="A377" s="57" t="s">
        <v>2960</v>
      </c>
      <c r="B377" s="56" t="s">
        <v>2966</v>
      </c>
    </row>
    <row r="378" spans="1:2" s="54" customFormat="1" ht="12.75">
      <c r="A378" s="57" t="s">
        <v>2960</v>
      </c>
      <c r="B378" s="56" t="s">
        <v>2967</v>
      </c>
    </row>
    <row r="379" spans="1:2" s="54" customFormat="1" ht="12.75">
      <c r="A379" s="57" t="s">
        <v>2960</v>
      </c>
      <c r="B379" s="56" t="s">
        <v>2968</v>
      </c>
    </row>
    <row r="380" spans="1:2" s="54" customFormat="1" ht="12.75">
      <c r="A380" s="57" t="s">
        <v>2960</v>
      </c>
      <c r="B380" s="56" t="s">
        <v>2969</v>
      </c>
    </row>
    <row r="381" spans="1:2" s="54" customFormat="1" ht="12.75">
      <c r="A381" s="57" t="s">
        <v>638</v>
      </c>
      <c r="B381" s="56" t="s">
        <v>2980</v>
      </c>
    </row>
    <row r="382" spans="1:2" s="54" customFormat="1" ht="12.75">
      <c r="A382" s="57" t="s">
        <v>638</v>
      </c>
      <c r="B382" s="56" t="s">
        <v>2981</v>
      </c>
    </row>
    <row r="383" spans="1:2" s="54" customFormat="1" ht="12.75">
      <c r="A383" s="57" t="s">
        <v>638</v>
      </c>
      <c r="B383" s="56" t="s">
        <v>2978</v>
      </c>
    </row>
    <row r="384" spans="1:2" s="54" customFormat="1" ht="12.75">
      <c r="A384" s="57" t="s">
        <v>638</v>
      </c>
      <c r="B384" s="56" t="s">
        <v>2971</v>
      </c>
    </row>
    <row r="385" spans="1:2" s="54" customFormat="1" ht="12.75">
      <c r="A385" s="57" t="s">
        <v>638</v>
      </c>
      <c r="B385" s="56" t="s">
        <v>2982</v>
      </c>
    </row>
    <row r="386" spans="1:2" s="54" customFormat="1" ht="12.75">
      <c r="A386" s="57" t="s">
        <v>638</v>
      </c>
      <c r="B386" s="56" t="s">
        <v>2979</v>
      </c>
    </row>
    <row r="387" spans="1:2" s="54" customFormat="1" ht="12.75">
      <c r="A387" s="57" t="s">
        <v>638</v>
      </c>
      <c r="B387" s="63" t="s">
        <v>2973</v>
      </c>
    </row>
    <row r="388" spans="1:2" s="54" customFormat="1" ht="12.75">
      <c r="A388" s="57" t="s">
        <v>638</v>
      </c>
      <c r="B388" s="56" t="s">
        <v>2977</v>
      </c>
    </row>
    <row r="389" spans="1:2" s="54" customFormat="1" ht="12.75">
      <c r="A389" s="57" t="s">
        <v>638</v>
      </c>
      <c r="B389" s="56" t="s">
        <v>636</v>
      </c>
    </row>
    <row r="390" spans="1:2" s="54" customFormat="1" ht="12.75">
      <c r="A390" s="57" t="s">
        <v>638</v>
      </c>
      <c r="B390" s="56" t="s">
        <v>2970</v>
      </c>
    </row>
    <row r="391" spans="1:2" s="54" customFormat="1" ht="12.75">
      <c r="A391" s="57" t="s">
        <v>638</v>
      </c>
      <c r="B391" s="56" t="s">
        <v>2974</v>
      </c>
    </row>
    <row r="392" spans="1:2" s="54" customFormat="1" ht="12.75">
      <c r="A392" s="57" t="s">
        <v>638</v>
      </c>
      <c r="B392" s="69" t="s">
        <v>2976</v>
      </c>
    </row>
    <row r="393" spans="1:2" s="54" customFormat="1" ht="12.75">
      <c r="A393" s="57" t="s">
        <v>638</v>
      </c>
      <c r="B393" s="56" t="s">
        <v>2975</v>
      </c>
    </row>
    <row r="394" spans="1:2" s="54" customFormat="1" ht="12.75">
      <c r="A394" s="57" t="s">
        <v>638</v>
      </c>
      <c r="B394" s="56" t="s">
        <v>2972</v>
      </c>
    </row>
    <row r="395" spans="1:2" s="54" customFormat="1" ht="12.75">
      <c r="A395" s="57" t="s">
        <v>2983</v>
      </c>
      <c r="B395" s="56" t="s">
        <v>3011</v>
      </c>
    </row>
    <row r="396" spans="1:2" s="54" customFormat="1" ht="12.75">
      <c r="A396" s="57" t="s">
        <v>2983</v>
      </c>
      <c r="B396" s="56" t="s">
        <v>2989</v>
      </c>
    </row>
    <row r="397" spans="1:2" s="54" customFormat="1" ht="12.75">
      <c r="A397" s="57" t="s">
        <v>2983</v>
      </c>
      <c r="B397" s="56" t="s">
        <v>3002</v>
      </c>
    </row>
    <row r="398" spans="1:2" s="54" customFormat="1" ht="12.75">
      <c r="A398" s="57" t="s">
        <v>2983</v>
      </c>
      <c r="B398" s="56" t="s">
        <v>3020</v>
      </c>
    </row>
    <row r="399" spans="1:2" s="54" customFormat="1" ht="12.75">
      <c r="A399" s="57" t="s">
        <v>2983</v>
      </c>
      <c r="B399" s="56" t="s">
        <v>2992</v>
      </c>
    </row>
    <row r="400" spans="1:2" s="54" customFormat="1" ht="12.75">
      <c r="A400" s="57" t="s">
        <v>2983</v>
      </c>
      <c r="B400" s="56" t="s">
        <v>3015</v>
      </c>
    </row>
    <row r="401" spans="1:2" s="54" customFormat="1" ht="12.75">
      <c r="A401" s="57" t="s">
        <v>2983</v>
      </c>
      <c r="B401" s="56" t="s">
        <v>3019</v>
      </c>
    </row>
    <row r="402" spans="1:2" s="54" customFormat="1" ht="12.75">
      <c r="A402" s="57" t="s">
        <v>2983</v>
      </c>
      <c r="B402" s="56" t="s">
        <v>3009</v>
      </c>
    </row>
    <row r="403" spans="1:2" s="54" customFormat="1" ht="12.75">
      <c r="A403" s="57" t="s">
        <v>2983</v>
      </c>
      <c r="B403" s="56" t="s">
        <v>3000</v>
      </c>
    </row>
    <row r="404" spans="1:2" s="54" customFormat="1" ht="12.75">
      <c r="A404" s="57" t="s">
        <v>2983</v>
      </c>
      <c r="B404" s="56" t="s">
        <v>2986</v>
      </c>
    </row>
    <row r="405" spans="1:2" s="54" customFormat="1" ht="12.75">
      <c r="A405" s="57" t="s">
        <v>2983</v>
      </c>
      <c r="B405" s="56" t="s">
        <v>3005</v>
      </c>
    </row>
    <row r="406" spans="1:2" s="54" customFormat="1" ht="12.75">
      <c r="A406" s="57" t="s">
        <v>2983</v>
      </c>
      <c r="B406" s="56" t="s">
        <v>2994</v>
      </c>
    </row>
    <row r="407" spans="1:2" s="54" customFormat="1" ht="12.75">
      <c r="A407" s="57" t="s">
        <v>2983</v>
      </c>
      <c r="B407" s="56" t="s">
        <v>3012</v>
      </c>
    </row>
    <row r="408" spans="1:2" s="54" customFormat="1" ht="12.75">
      <c r="A408" s="57" t="s">
        <v>2983</v>
      </c>
      <c r="B408" s="56" t="s">
        <v>2987</v>
      </c>
    </row>
    <row r="409" spans="1:2" s="54" customFormat="1" ht="12.75">
      <c r="A409" s="57" t="s">
        <v>2983</v>
      </c>
      <c r="B409" s="56" t="s">
        <v>3007</v>
      </c>
    </row>
    <row r="410" spans="1:2" s="54" customFormat="1" ht="12.75">
      <c r="A410" s="57" t="s">
        <v>2983</v>
      </c>
      <c r="B410" s="56" t="s">
        <v>2996</v>
      </c>
    </row>
    <row r="411" spans="1:2" s="54" customFormat="1" ht="12.75">
      <c r="A411" s="57" t="s">
        <v>2983</v>
      </c>
      <c r="B411" s="56" t="s">
        <v>3004</v>
      </c>
    </row>
    <row r="412" spans="1:2" s="54" customFormat="1" ht="12.75">
      <c r="A412" s="57" t="s">
        <v>2983</v>
      </c>
      <c r="B412" s="56" t="s">
        <v>3006</v>
      </c>
    </row>
    <row r="413" spans="1:2" s="54" customFormat="1" ht="12.75">
      <c r="A413" s="57" t="s">
        <v>2983</v>
      </c>
      <c r="B413" s="56" t="s">
        <v>2990</v>
      </c>
    </row>
    <row r="414" spans="1:2" s="54" customFormat="1" ht="12.75">
      <c r="A414" s="57" t="s">
        <v>2983</v>
      </c>
      <c r="B414" s="56" t="s">
        <v>2997</v>
      </c>
    </row>
    <row r="415" spans="1:2" s="54" customFormat="1" ht="12.75">
      <c r="A415" s="57" t="s">
        <v>2983</v>
      </c>
      <c r="B415" s="56" t="s">
        <v>2998</v>
      </c>
    </row>
    <row r="416" spans="1:2" s="54" customFormat="1" ht="12.75">
      <c r="A416" s="57" t="s">
        <v>2983</v>
      </c>
      <c r="B416" s="56" t="s">
        <v>2984</v>
      </c>
    </row>
    <row r="417" spans="1:2" s="54" customFormat="1" ht="12.75">
      <c r="A417" s="57" t="s">
        <v>2983</v>
      </c>
      <c r="B417" s="56" t="s">
        <v>2995</v>
      </c>
    </row>
    <row r="418" spans="1:2" s="54" customFormat="1" ht="12.75">
      <c r="A418" s="57" t="s">
        <v>2983</v>
      </c>
      <c r="B418" s="56" t="s">
        <v>2993</v>
      </c>
    </row>
    <row r="419" spans="1:2" s="54" customFormat="1" ht="12.75">
      <c r="A419" s="57" t="s">
        <v>2983</v>
      </c>
      <c r="B419" s="56" t="s">
        <v>3016</v>
      </c>
    </row>
    <row r="420" spans="1:2" s="54" customFormat="1" ht="12.75">
      <c r="A420" s="57" t="s">
        <v>2983</v>
      </c>
      <c r="B420" s="56" t="s">
        <v>3001</v>
      </c>
    </row>
    <row r="421" spans="1:2" s="54" customFormat="1" ht="12.75">
      <c r="A421" s="57" t="s">
        <v>2983</v>
      </c>
      <c r="B421" s="56" t="s">
        <v>3008</v>
      </c>
    </row>
    <row r="422" spans="1:2" s="54" customFormat="1" ht="12.75">
      <c r="A422" s="57" t="s">
        <v>2983</v>
      </c>
      <c r="B422" s="56" t="s">
        <v>3014</v>
      </c>
    </row>
    <row r="423" spans="1:2" s="54" customFormat="1" ht="12.75">
      <c r="A423" s="57" t="s">
        <v>2983</v>
      </c>
      <c r="B423" s="56" t="s">
        <v>3018</v>
      </c>
    </row>
    <row r="424" spans="1:2" s="54" customFormat="1" ht="12.75">
      <c r="A424" s="57" t="s">
        <v>2983</v>
      </c>
      <c r="B424" s="56" t="s">
        <v>3021</v>
      </c>
    </row>
    <row r="425" spans="1:2" s="54" customFormat="1" ht="12.75">
      <c r="A425" s="57" t="s">
        <v>2983</v>
      </c>
      <c r="B425" s="56" t="s">
        <v>3003</v>
      </c>
    </row>
    <row r="426" spans="1:2" s="54" customFormat="1" ht="12.75">
      <c r="A426" s="57" t="s">
        <v>2983</v>
      </c>
      <c r="B426" s="56" t="s">
        <v>3017</v>
      </c>
    </row>
    <row r="427" spans="1:2" s="54" customFormat="1" ht="12.75">
      <c r="A427" s="57" t="s">
        <v>2983</v>
      </c>
      <c r="B427" s="56" t="s">
        <v>2985</v>
      </c>
    </row>
    <row r="428" spans="1:2" s="54" customFormat="1" ht="12.75">
      <c r="A428" s="57" t="s">
        <v>2983</v>
      </c>
      <c r="B428" s="56" t="s">
        <v>3013</v>
      </c>
    </row>
    <row r="429" spans="1:2" s="54" customFormat="1" ht="12.75">
      <c r="A429" s="57" t="s">
        <v>2983</v>
      </c>
      <c r="B429" s="56" t="s">
        <v>2999</v>
      </c>
    </row>
    <row r="430" spans="1:2" s="54" customFormat="1" ht="12.75">
      <c r="A430" s="57" t="s">
        <v>2983</v>
      </c>
      <c r="B430" s="56" t="s">
        <v>3010</v>
      </c>
    </row>
    <row r="431" spans="1:2" s="54" customFormat="1" ht="12.75">
      <c r="A431" s="57" t="s">
        <v>2983</v>
      </c>
      <c r="B431" s="56" t="s">
        <v>2991</v>
      </c>
    </row>
    <row r="432" spans="1:2" s="54" customFormat="1" ht="12.75">
      <c r="A432" s="57" t="s">
        <v>2983</v>
      </c>
      <c r="B432" s="56" t="s">
        <v>2988</v>
      </c>
    </row>
    <row r="433" spans="1:2" ht="12.75">
      <c r="A433" s="57" t="s">
        <v>100</v>
      </c>
      <c r="B433" s="56" t="s">
        <v>3025</v>
      </c>
    </row>
    <row r="434" spans="1:2" s="54" customFormat="1" ht="12.75">
      <c r="A434" s="57" t="s">
        <v>100</v>
      </c>
      <c r="B434" s="69" t="s">
        <v>3032</v>
      </c>
    </row>
    <row r="435" spans="1:2" s="54" customFormat="1" ht="12.75">
      <c r="A435" s="57" t="s">
        <v>100</v>
      </c>
      <c r="B435" s="56" t="s">
        <v>3029</v>
      </c>
    </row>
    <row r="436" spans="1:2" s="54" customFormat="1" ht="12.75">
      <c r="A436" s="57" t="s">
        <v>100</v>
      </c>
      <c r="B436" s="56" t="s">
        <v>3027</v>
      </c>
    </row>
    <row r="437" spans="1:2" s="54" customFormat="1" ht="12.75">
      <c r="A437" s="57" t="s">
        <v>100</v>
      </c>
      <c r="B437" s="56" t="s">
        <v>3028</v>
      </c>
    </row>
    <row r="438" spans="1:2" s="54" customFormat="1" ht="12.75">
      <c r="A438" s="57" t="s">
        <v>100</v>
      </c>
      <c r="B438" s="56" t="s">
        <v>3031</v>
      </c>
    </row>
    <row r="439" spans="1:2" s="54" customFormat="1" ht="12.75">
      <c r="A439" s="57" t="s">
        <v>100</v>
      </c>
      <c r="B439" s="56" t="s">
        <v>3024</v>
      </c>
    </row>
    <row r="440" spans="1:2" s="54" customFormat="1" ht="12.75">
      <c r="A440" s="57" t="s">
        <v>100</v>
      </c>
      <c r="B440" s="56" t="s">
        <v>3026</v>
      </c>
    </row>
    <row r="441" spans="1:2" s="54" customFormat="1" ht="12.75">
      <c r="A441" s="57" t="s">
        <v>100</v>
      </c>
      <c r="B441" s="56" t="s">
        <v>3023</v>
      </c>
    </row>
    <row r="442" spans="1:2" s="54" customFormat="1" ht="12.75">
      <c r="A442" s="57" t="s">
        <v>100</v>
      </c>
      <c r="B442" s="56" t="s">
        <v>3033</v>
      </c>
    </row>
    <row r="443" spans="1:2" s="54" customFormat="1" ht="12.75">
      <c r="A443" s="57" t="s">
        <v>100</v>
      </c>
      <c r="B443" s="63" t="s">
        <v>3022</v>
      </c>
    </row>
    <row r="444" spans="1:2" s="54" customFormat="1" ht="12.75">
      <c r="A444" s="57" t="s">
        <v>100</v>
      </c>
      <c r="B444" s="56" t="s">
        <v>3030</v>
      </c>
    </row>
    <row r="445" spans="1:2" s="54" customFormat="1" ht="12.75">
      <c r="A445" s="57" t="s">
        <v>154</v>
      </c>
      <c r="B445" s="56" t="s">
        <v>3034</v>
      </c>
    </row>
    <row r="446" spans="1:2" s="54" customFormat="1" ht="12.75">
      <c r="A446" s="57" t="s">
        <v>154</v>
      </c>
      <c r="B446" s="56" t="s">
        <v>3035</v>
      </c>
    </row>
    <row r="447" spans="1:2" s="54" customFormat="1" ht="12.75">
      <c r="A447" s="57" t="s">
        <v>154</v>
      </c>
      <c r="B447" s="56" t="s">
        <v>3036</v>
      </c>
    </row>
    <row r="448" spans="1:2" ht="12.75">
      <c r="A448" s="39" t="s">
        <v>154</v>
      </c>
      <c r="B448" s="40" t="s">
        <v>2267</v>
      </c>
    </row>
    <row r="449" spans="1:2" ht="12.75">
      <c r="A449" s="39" t="s">
        <v>154</v>
      </c>
      <c r="B449" s="40" t="s">
        <v>2268</v>
      </c>
    </row>
    <row r="450" spans="1:2" s="54" customFormat="1" ht="12.75">
      <c r="A450" s="57" t="s">
        <v>268</v>
      </c>
      <c r="B450" s="56" t="s">
        <v>1051</v>
      </c>
    </row>
    <row r="451" spans="1:2" s="54" customFormat="1" ht="12.75">
      <c r="A451" s="57" t="s">
        <v>268</v>
      </c>
      <c r="B451" s="56" t="s">
        <v>3037</v>
      </c>
    </row>
    <row r="452" spans="1:2" s="54" customFormat="1" ht="12.75">
      <c r="A452" s="57" t="s">
        <v>268</v>
      </c>
      <c r="B452" s="56" t="s">
        <v>3038</v>
      </c>
    </row>
    <row r="453" spans="1:2" s="54" customFormat="1" ht="12.75">
      <c r="A453" s="57" t="s">
        <v>268</v>
      </c>
      <c r="B453" s="56" t="s">
        <v>3039</v>
      </c>
    </row>
    <row r="454" spans="1:2" s="54" customFormat="1" ht="12.75">
      <c r="A454" s="57" t="s">
        <v>268</v>
      </c>
      <c r="B454" s="56" t="s">
        <v>3040</v>
      </c>
    </row>
    <row r="455" spans="1:2" s="54" customFormat="1" ht="12.75">
      <c r="A455" s="57" t="s">
        <v>268</v>
      </c>
      <c r="B455" s="56" t="s">
        <v>3041</v>
      </c>
    </row>
    <row r="456" spans="1:2" s="54" customFormat="1" ht="12.75">
      <c r="A456" s="57" t="s">
        <v>268</v>
      </c>
      <c r="B456" s="56" t="s">
        <v>3042</v>
      </c>
    </row>
    <row r="457" spans="1:2" s="54" customFormat="1" ht="12.75">
      <c r="A457" s="57" t="s">
        <v>268</v>
      </c>
      <c r="B457" s="56" t="s">
        <v>3043</v>
      </c>
    </row>
    <row r="458" spans="1:2" s="54" customFormat="1" ht="12.75">
      <c r="A458" s="57" t="s">
        <v>268</v>
      </c>
      <c r="B458" s="68" t="s">
        <v>3044</v>
      </c>
    </row>
    <row r="459" spans="1:2" s="54" customFormat="1" ht="12.75">
      <c r="A459" s="57" t="s">
        <v>268</v>
      </c>
      <c r="B459" s="68" t="s">
        <v>3045</v>
      </c>
    </row>
    <row r="460" spans="1:2" ht="12.75">
      <c r="A460" s="39" t="s">
        <v>268</v>
      </c>
      <c r="B460" s="68" t="s">
        <v>3046</v>
      </c>
    </row>
    <row r="461" spans="1:2" s="54" customFormat="1" ht="12.75">
      <c r="A461" s="57" t="s">
        <v>300</v>
      </c>
      <c r="B461" s="68" t="s">
        <v>3157</v>
      </c>
    </row>
    <row r="462" spans="1:2" s="54" customFormat="1" ht="12.75">
      <c r="A462" s="57" t="s">
        <v>300</v>
      </c>
      <c r="B462" s="68" t="s">
        <v>3050</v>
      </c>
    </row>
    <row r="463" spans="1:2" s="54" customFormat="1" ht="12.75">
      <c r="A463" s="57" t="s">
        <v>300</v>
      </c>
      <c r="B463" s="68" t="s">
        <v>3051</v>
      </c>
    </row>
    <row r="464" spans="1:2" s="54" customFormat="1" ht="12.75">
      <c r="A464" s="57" t="s">
        <v>300</v>
      </c>
      <c r="B464" s="68" t="s">
        <v>3060</v>
      </c>
    </row>
    <row r="465" spans="1:2" s="54" customFormat="1" ht="12.75">
      <c r="A465" s="57" t="s">
        <v>300</v>
      </c>
      <c r="B465" s="68" t="s">
        <v>3054</v>
      </c>
    </row>
    <row r="466" spans="1:2" s="54" customFormat="1" ht="12.75">
      <c r="A466" s="57" t="s">
        <v>300</v>
      </c>
      <c r="B466" s="68" t="s">
        <v>3053</v>
      </c>
    </row>
    <row r="467" spans="1:2" s="64" customFormat="1" ht="12.75">
      <c r="A467" s="57" t="s">
        <v>300</v>
      </c>
      <c r="B467" s="68" t="s">
        <v>3158</v>
      </c>
    </row>
    <row r="468" spans="1:2" s="54" customFormat="1" ht="12.75">
      <c r="A468" s="57" t="s">
        <v>300</v>
      </c>
      <c r="B468" s="68" t="s">
        <v>3059</v>
      </c>
    </row>
    <row r="469" spans="1:2" s="54" customFormat="1" ht="12.75">
      <c r="A469" s="57" t="s">
        <v>300</v>
      </c>
      <c r="B469" s="68" t="s">
        <v>3061</v>
      </c>
    </row>
    <row r="470" spans="1:2" s="54" customFormat="1" ht="12.75">
      <c r="A470" s="57" t="s">
        <v>300</v>
      </c>
      <c r="B470" s="68" t="s">
        <v>3049</v>
      </c>
    </row>
    <row r="471" spans="1:2" s="54" customFormat="1" ht="12.75">
      <c r="A471" s="57" t="s">
        <v>300</v>
      </c>
      <c r="B471" s="68" t="s">
        <v>3056</v>
      </c>
    </row>
    <row r="472" spans="1:2" s="54" customFormat="1" ht="12.75">
      <c r="A472" s="57" t="s">
        <v>300</v>
      </c>
      <c r="B472" s="68" t="s">
        <v>3047</v>
      </c>
    </row>
    <row r="473" spans="1:2" s="54" customFormat="1" ht="12.75">
      <c r="A473" s="57" t="s">
        <v>300</v>
      </c>
      <c r="B473" s="68" t="s">
        <v>3057</v>
      </c>
    </row>
    <row r="474" spans="1:2" s="54" customFormat="1" ht="12.75">
      <c r="A474" s="57" t="s">
        <v>300</v>
      </c>
      <c r="B474" s="68" t="s">
        <v>3048</v>
      </c>
    </row>
    <row r="475" spans="1:2" s="54" customFormat="1" ht="12.75">
      <c r="A475" s="57" t="s">
        <v>300</v>
      </c>
      <c r="B475" s="68" t="s">
        <v>3052</v>
      </c>
    </row>
    <row r="476" spans="1:2" s="54" customFormat="1" ht="12.75">
      <c r="A476" s="57" t="s">
        <v>300</v>
      </c>
      <c r="B476" s="68" t="s">
        <v>3063</v>
      </c>
    </row>
    <row r="477" spans="1:2" s="54" customFormat="1" ht="12.75">
      <c r="A477" s="57" t="s">
        <v>300</v>
      </c>
      <c r="B477" s="68" t="s">
        <v>3062</v>
      </c>
    </row>
    <row r="478" spans="1:2" s="54" customFormat="1" ht="12.75">
      <c r="A478" s="57" t="s">
        <v>300</v>
      </c>
      <c r="B478" s="68" t="s">
        <v>3055</v>
      </c>
    </row>
    <row r="479" spans="1:2" s="54" customFormat="1" ht="12.75">
      <c r="A479" s="57" t="s">
        <v>300</v>
      </c>
      <c r="B479" s="68" t="s">
        <v>3058</v>
      </c>
    </row>
    <row r="480" spans="1:2" s="54" customFormat="1" ht="12.75">
      <c r="A480" s="57" t="s">
        <v>3064</v>
      </c>
      <c r="B480" s="68" t="s">
        <v>3069</v>
      </c>
    </row>
    <row r="481" spans="1:2" s="54" customFormat="1" ht="12.75">
      <c r="A481" s="57" t="s">
        <v>3064</v>
      </c>
      <c r="B481" s="68" t="s">
        <v>3071</v>
      </c>
    </row>
    <row r="482" spans="1:2" s="54" customFormat="1" ht="12.75">
      <c r="A482" s="57" t="s">
        <v>3064</v>
      </c>
      <c r="B482" s="68" t="s">
        <v>3077</v>
      </c>
    </row>
    <row r="483" spans="1:2" s="54" customFormat="1" ht="12.75">
      <c r="A483" s="57" t="s">
        <v>3064</v>
      </c>
      <c r="B483" s="68" t="s">
        <v>3079</v>
      </c>
    </row>
    <row r="484" spans="1:2" s="54" customFormat="1" ht="12.75">
      <c r="A484" s="57" t="s">
        <v>3064</v>
      </c>
      <c r="B484" s="68" t="s">
        <v>3067</v>
      </c>
    </row>
    <row r="485" spans="1:2" s="54" customFormat="1" ht="12.75">
      <c r="A485" s="57" t="s">
        <v>3064</v>
      </c>
      <c r="B485" s="68" t="s">
        <v>3073</v>
      </c>
    </row>
    <row r="486" spans="1:2" s="54" customFormat="1" ht="12.75">
      <c r="A486" s="57" t="s">
        <v>3064</v>
      </c>
      <c r="B486" s="68" t="s">
        <v>3066</v>
      </c>
    </row>
    <row r="487" spans="1:2" s="54" customFormat="1" ht="12.75">
      <c r="A487" s="57" t="s">
        <v>3064</v>
      </c>
      <c r="B487" s="68" t="s">
        <v>3075</v>
      </c>
    </row>
    <row r="488" spans="1:2" s="54" customFormat="1" ht="12.75">
      <c r="A488" s="57" t="s">
        <v>3064</v>
      </c>
      <c r="B488" s="68" t="s">
        <v>3068</v>
      </c>
    </row>
    <row r="489" spans="1:2" s="54" customFormat="1" ht="12.75">
      <c r="A489" s="57" t="s">
        <v>3064</v>
      </c>
      <c r="B489" s="68" t="s">
        <v>3074</v>
      </c>
    </row>
    <row r="490" spans="1:2" s="54" customFormat="1" ht="12.75">
      <c r="A490" s="57" t="s">
        <v>3064</v>
      </c>
      <c r="B490" s="68" t="s">
        <v>3070</v>
      </c>
    </row>
    <row r="491" spans="1:2" s="54" customFormat="1" ht="12.75">
      <c r="A491" s="57" t="s">
        <v>3064</v>
      </c>
      <c r="B491" s="68" t="s">
        <v>3065</v>
      </c>
    </row>
    <row r="492" spans="1:2" s="54" customFormat="1" ht="12.75">
      <c r="A492" s="57" t="s">
        <v>3064</v>
      </c>
      <c r="B492" s="68" t="s">
        <v>3072</v>
      </c>
    </row>
    <row r="493" spans="1:2" s="54" customFormat="1" ht="12.75">
      <c r="A493" s="57" t="s">
        <v>3064</v>
      </c>
      <c r="B493" s="68" t="s">
        <v>3076</v>
      </c>
    </row>
    <row r="494" spans="1:2" s="54" customFormat="1" ht="12.75">
      <c r="A494" s="57" t="s">
        <v>3064</v>
      </c>
      <c r="B494" s="68" t="s">
        <v>3078</v>
      </c>
    </row>
    <row r="495" spans="1:2" s="54" customFormat="1" ht="12.75">
      <c r="A495" s="57" t="s">
        <v>3064</v>
      </c>
      <c r="B495" s="68" t="s">
        <v>3080</v>
      </c>
    </row>
    <row r="496" spans="1:2" s="54" customFormat="1" ht="12.75">
      <c r="A496" s="57" t="s">
        <v>643</v>
      </c>
      <c r="B496" s="68" t="s">
        <v>3082</v>
      </c>
    </row>
    <row r="497" spans="1:2" s="54" customFormat="1" ht="12.75">
      <c r="A497" s="57" t="s">
        <v>643</v>
      </c>
      <c r="B497" s="68" t="s">
        <v>3087</v>
      </c>
    </row>
    <row r="498" spans="1:2" s="54" customFormat="1" ht="12.75">
      <c r="A498" s="57" t="s">
        <v>643</v>
      </c>
      <c r="B498" s="68" t="s">
        <v>3085</v>
      </c>
    </row>
    <row r="499" spans="1:2" s="54" customFormat="1" ht="12.75">
      <c r="A499" s="57" t="s">
        <v>643</v>
      </c>
      <c r="B499" s="68" t="s">
        <v>3083</v>
      </c>
    </row>
    <row r="500" spans="1:2" s="54" customFormat="1" ht="12.75">
      <c r="A500" s="57" t="s">
        <v>643</v>
      </c>
      <c r="B500" s="68" t="s">
        <v>3086</v>
      </c>
    </row>
    <row r="501" spans="1:2" s="54" customFormat="1" ht="12.75">
      <c r="A501" s="57" t="s">
        <v>643</v>
      </c>
      <c r="B501" s="68" t="s">
        <v>3088</v>
      </c>
    </row>
    <row r="502" spans="1:2" s="54" customFormat="1" ht="12.75">
      <c r="A502" s="57" t="s">
        <v>643</v>
      </c>
      <c r="B502" s="68" t="s">
        <v>3084</v>
      </c>
    </row>
    <row r="503" spans="1:2" s="54" customFormat="1" ht="12.75">
      <c r="A503" s="57" t="s">
        <v>643</v>
      </c>
      <c r="B503" s="68" t="s">
        <v>3081</v>
      </c>
    </row>
    <row r="504" spans="1:2" s="54" customFormat="1" ht="12.75">
      <c r="A504" s="57" t="s">
        <v>3089</v>
      </c>
      <c r="B504" s="68" t="s">
        <v>3095</v>
      </c>
    </row>
    <row r="505" spans="1:2" s="54" customFormat="1" ht="12.75">
      <c r="A505" s="57" t="s">
        <v>3089</v>
      </c>
      <c r="B505" s="63" t="s">
        <v>3093</v>
      </c>
    </row>
    <row r="506" spans="1:2" s="54" customFormat="1" ht="12.75">
      <c r="A506" s="57" t="s">
        <v>3089</v>
      </c>
      <c r="B506" s="68" t="s">
        <v>3092</v>
      </c>
    </row>
    <row r="507" spans="1:2" s="54" customFormat="1" ht="12.75">
      <c r="A507" s="57" t="s">
        <v>3089</v>
      </c>
      <c r="B507" s="68" t="s">
        <v>3091</v>
      </c>
    </row>
    <row r="508" spans="1:2" s="54" customFormat="1" ht="12.75">
      <c r="A508" s="57" t="s">
        <v>3089</v>
      </c>
      <c r="B508" s="68" t="s">
        <v>3094</v>
      </c>
    </row>
    <row r="509" spans="1:2" s="54" customFormat="1" ht="12.75">
      <c r="A509" s="57" t="s">
        <v>3089</v>
      </c>
      <c r="B509" s="68" t="s">
        <v>3096</v>
      </c>
    </row>
    <row r="510" spans="1:2" s="54" customFormat="1" ht="12.75">
      <c r="A510" s="57" t="s">
        <v>3089</v>
      </c>
      <c r="B510" s="68" t="s">
        <v>3090</v>
      </c>
    </row>
    <row r="511" spans="1:2" ht="12.75">
      <c r="A511" s="57" t="s">
        <v>3089</v>
      </c>
      <c r="B511" s="69" t="s">
        <v>3097</v>
      </c>
    </row>
    <row r="512" spans="1:2" ht="12.75">
      <c r="A512" s="39" t="s">
        <v>88</v>
      </c>
      <c r="B512" s="50" t="s">
        <v>82</v>
      </c>
    </row>
    <row r="513" spans="1:4" ht="12.75">
      <c r="A513" s="39" t="s">
        <v>88</v>
      </c>
      <c r="B513" s="50" t="s">
        <v>65</v>
      </c>
      <c r="D513" s="2"/>
    </row>
    <row r="514" spans="1:4" ht="12.75">
      <c r="A514" s="39" t="s">
        <v>88</v>
      </c>
      <c r="B514" s="50" t="s">
        <v>296</v>
      </c>
    </row>
    <row r="515" spans="1:4" ht="12.75">
      <c r="A515" s="39" t="s">
        <v>88</v>
      </c>
      <c r="B515" s="50" t="s">
        <v>301</v>
      </c>
    </row>
    <row r="516" spans="1:4" ht="12.75">
      <c r="A516" s="41" t="s">
        <v>88</v>
      </c>
      <c r="B516" s="53" t="s">
        <v>347</v>
      </c>
    </row>
    <row r="517" spans="1:4" ht="12.75">
      <c r="A517" s="49" t="s">
        <v>88</v>
      </c>
      <c r="B517" s="52" t="s">
        <v>48</v>
      </c>
      <c r="C517" s="29"/>
    </row>
    <row r="518" spans="1:4" ht="12.75">
      <c r="A518" s="49" t="s">
        <v>88</v>
      </c>
      <c r="B518" s="52" t="s">
        <v>155</v>
      </c>
      <c r="C518" s="29"/>
    </row>
    <row r="519" spans="1:4" ht="12.75">
      <c r="A519" s="49" t="s">
        <v>88</v>
      </c>
      <c r="B519" s="52" t="s">
        <v>89</v>
      </c>
      <c r="C519" s="29"/>
    </row>
    <row r="520" spans="1:4" ht="12.75">
      <c r="A520" s="49" t="s">
        <v>88</v>
      </c>
      <c r="B520" s="52" t="s">
        <v>139</v>
      </c>
      <c r="C520" s="29"/>
    </row>
    <row r="521" spans="1:4" ht="12.75">
      <c r="A521" s="49" t="s">
        <v>88</v>
      </c>
      <c r="B521" s="52" t="s">
        <v>214</v>
      </c>
      <c r="C521" s="29"/>
    </row>
    <row r="522" spans="1:4" ht="12.75">
      <c r="A522" s="49" t="s">
        <v>88</v>
      </c>
      <c r="B522" s="52" t="s">
        <v>93</v>
      </c>
      <c r="C522" s="29"/>
    </row>
    <row r="523" spans="1:4" ht="12.75">
      <c r="A523" s="49" t="s">
        <v>88</v>
      </c>
      <c r="B523" s="52" t="s">
        <v>77</v>
      </c>
      <c r="C523" s="29"/>
    </row>
    <row r="524" spans="1:4" ht="12.75">
      <c r="A524" s="49" t="s">
        <v>88</v>
      </c>
      <c r="B524" s="52" t="s">
        <v>311</v>
      </c>
      <c r="C524" s="29"/>
    </row>
    <row r="525" spans="1:4" ht="12.75">
      <c r="A525" s="49" t="s">
        <v>88</v>
      </c>
      <c r="B525" s="15" t="s">
        <v>238</v>
      </c>
      <c r="C525" s="29"/>
    </row>
    <row r="526" spans="1:4" ht="12.75">
      <c r="A526" s="49" t="s">
        <v>88</v>
      </c>
      <c r="B526" s="15" t="s">
        <v>378</v>
      </c>
      <c r="C526" s="29"/>
    </row>
    <row r="527" spans="1:4" ht="12.75">
      <c r="A527" s="44" t="s">
        <v>88</v>
      </c>
      <c r="B527" s="15" t="s">
        <v>254</v>
      </c>
      <c r="C527" s="29"/>
    </row>
    <row r="528" spans="1:4" ht="12.75">
      <c r="A528" s="49" t="s">
        <v>88</v>
      </c>
      <c r="B528" s="15" t="s">
        <v>189</v>
      </c>
      <c r="C528" s="29"/>
    </row>
    <row r="529" spans="1:4" ht="12.75">
      <c r="A529" s="49" t="s">
        <v>88</v>
      </c>
      <c r="B529" s="15" t="s">
        <v>365</v>
      </c>
      <c r="C529" s="29"/>
    </row>
    <row r="530" spans="1:4" ht="12.75">
      <c r="A530" s="44" t="s">
        <v>88</v>
      </c>
      <c r="B530" s="49" t="s">
        <v>223</v>
      </c>
      <c r="C530" s="29"/>
    </row>
    <row r="531" spans="1:4" ht="12.75">
      <c r="A531" s="44" t="s">
        <v>88</v>
      </c>
      <c r="B531" s="49" t="s">
        <v>323</v>
      </c>
      <c r="C531" s="29"/>
    </row>
    <row r="532" spans="1:4" ht="12.75">
      <c r="A532" s="49" t="s">
        <v>41</v>
      </c>
      <c r="B532" s="52" t="s">
        <v>82</v>
      </c>
      <c r="C532" s="29"/>
    </row>
    <row r="533" spans="1:4" ht="12.75">
      <c r="A533" s="49" t="s">
        <v>41</v>
      </c>
      <c r="B533" s="52" t="s">
        <v>65</v>
      </c>
      <c r="C533" s="29"/>
    </row>
    <row r="534" spans="1:4" ht="12.75">
      <c r="A534" s="49" t="s">
        <v>41</v>
      </c>
      <c r="B534" s="52" t="s">
        <v>296</v>
      </c>
      <c r="C534" s="29"/>
    </row>
    <row r="535" spans="1:4" ht="12.75">
      <c r="A535" s="49" t="s">
        <v>41</v>
      </c>
      <c r="B535" s="52" t="s">
        <v>301</v>
      </c>
      <c r="C535" s="29"/>
    </row>
    <row r="536" spans="1:4" ht="12.75">
      <c r="A536" s="49" t="s">
        <v>41</v>
      </c>
      <c r="B536" s="52" t="s">
        <v>347</v>
      </c>
      <c r="C536" s="29"/>
    </row>
    <row r="537" spans="1:4" ht="12.75">
      <c r="A537" s="49" t="s">
        <v>41</v>
      </c>
      <c r="B537" s="52" t="s">
        <v>48</v>
      </c>
      <c r="C537" s="29"/>
    </row>
    <row r="538" spans="1:4" ht="12.75">
      <c r="A538" s="49" t="s">
        <v>41</v>
      </c>
      <c r="B538" s="52" t="s">
        <v>155</v>
      </c>
    </row>
    <row r="539" spans="1:4" ht="12.75">
      <c r="A539" s="49" t="s">
        <v>41</v>
      </c>
      <c r="B539" s="52" t="s">
        <v>89</v>
      </c>
    </row>
    <row r="540" spans="1:4" ht="12.75">
      <c r="A540" s="49" t="s">
        <v>41</v>
      </c>
      <c r="B540" s="52" t="s">
        <v>139</v>
      </c>
    </row>
    <row r="541" spans="1:4" ht="12.75">
      <c r="A541" s="49" t="s">
        <v>41</v>
      </c>
      <c r="B541" s="52" t="s">
        <v>214</v>
      </c>
    </row>
    <row r="542" spans="1:4" ht="12.75">
      <c r="A542" s="51" t="s">
        <v>41</v>
      </c>
      <c r="B542" s="52" t="s">
        <v>93</v>
      </c>
      <c r="D542" s="2"/>
    </row>
    <row r="543" spans="1:4" ht="12.75">
      <c r="A543" s="51" t="s">
        <v>41</v>
      </c>
      <c r="B543" s="52" t="s">
        <v>77</v>
      </c>
      <c r="D543" s="2"/>
    </row>
    <row r="544" spans="1:4" ht="12.75">
      <c r="A544" s="51" t="s">
        <v>41</v>
      </c>
      <c r="B544" s="15" t="s">
        <v>311</v>
      </c>
    </row>
    <row r="545" spans="1:2" ht="12.75">
      <c r="A545" s="51" t="s">
        <v>41</v>
      </c>
      <c r="B545" s="15" t="s">
        <v>238</v>
      </c>
    </row>
    <row r="546" spans="1:2" ht="12.75">
      <c r="A546" s="51" t="s">
        <v>41</v>
      </c>
      <c r="B546" s="15" t="s">
        <v>378</v>
      </c>
    </row>
    <row r="547" spans="1:2" ht="12.75">
      <c r="A547" s="45" t="s">
        <v>41</v>
      </c>
      <c r="B547" s="15" t="s">
        <v>254</v>
      </c>
    </row>
    <row r="548" spans="1:2" ht="12.75">
      <c r="A548" s="51" t="s">
        <v>41</v>
      </c>
      <c r="B548" s="15" t="s">
        <v>189</v>
      </c>
    </row>
    <row r="549" spans="1:2" ht="12.75">
      <c r="A549" s="45" t="s">
        <v>41</v>
      </c>
      <c r="B549" s="14" t="s">
        <v>365</v>
      </c>
    </row>
    <row r="550" spans="1:2" ht="12.75">
      <c r="A550" s="45" t="s">
        <v>41</v>
      </c>
      <c r="B550" s="49" t="s">
        <v>223</v>
      </c>
    </row>
    <row r="551" spans="1:2" ht="12.75">
      <c r="A551" s="45" t="s">
        <v>41</v>
      </c>
      <c r="B551" s="49" t="s">
        <v>323</v>
      </c>
    </row>
    <row r="552" spans="1:2" ht="12.75">
      <c r="A552" s="49" t="s">
        <v>671</v>
      </c>
      <c r="B552" s="49" t="s">
        <v>3099</v>
      </c>
    </row>
    <row r="553" spans="1:2" s="54" customFormat="1" ht="12.75">
      <c r="A553" s="63" t="s">
        <v>671</v>
      </c>
      <c r="B553" s="63" t="s">
        <v>3100</v>
      </c>
    </row>
    <row r="554" spans="1:2" s="54" customFormat="1" ht="12.75">
      <c r="A554" s="63" t="s">
        <v>671</v>
      </c>
      <c r="B554" s="68" t="s">
        <v>3098</v>
      </c>
    </row>
    <row r="555" spans="1:2" s="54" customFormat="1" ht="12.75">
      <c r="A555" s="63" t="s">
        <v>671</v>
      </c>
      <c r="B555" s="63" t="s">
        <v>670</v>
      </c>
    </row>
    <row r="556" spans="1:2" s="54" customFormat="1" ht="12.75">
      <c r="A556" s="63" t="s">
        <v>671</v>
      </c>
      <c r="B556" s="63" t="s">
        <v>2269</v>
      </c>
    </row>
    <row r="557" spans="1:2" s="54" customFormat="1" ht="12.75">
      <c r="A557" s="63" t="s">
        <v>3101</v>
      </c>
      <c r="B557" s="63" t="s">
        <v>3102</v>
      </c>
    </row>
    <row r="558" spans="1:2" s="54" customFormat="1" ht="12.75">
      <c r="A558" s="63" t="s">
        <v>3101</v>
      </c>
      <c r="B558" s="63" t="s">
        <v>3103</v>
      </c>
    </row>
    <row r="559" spans="1:2" s="54" customFormat="1" ht="12.75">
      <c r="A559" s="63" t="s">
        <v>674</v>
      </c>
      <c r="B559" s="49" t="s">
        <v>2272</v>
      </c>
    </row>
    <row r="560" spans="1:2" s="54" customFormat="1" ht="12.75">
      <c r="A560" s="63" t="s">
        <v>674</v>
      </c>
      <c r="B560" s="49" t="s">
        <v>2273</v>
      </c>
    </row>
    <row r="561" spans="1:2" ht="12.75">
      <c r="A561" s="49" t="s">
        <v>674</v>
      </c>
      <c r="B561" s="49" t="s">
        <v>2270</v>
      </c>
    </row>
    <row r="562" spans="1:2" ht="12.75">
      <c r="A562" s="49" t="s">
        <v>674</v>
      </c>
      <c r="B562" s="63" t="s">
        <v>3105</v>
      </c>
    </row>
    <row r="563" spans="1:2" s="54" customFormat="1" ht="12.75">
      <c r="A563" s="63" t="s">
        <v>674</v>
      </c>
      <c r="B563" s="63" t="s">
        <v>3106</v>
      </c>
    </row>
    <row r="564" spans="1:2" ht="12.75">
      <c r="A564" s="49" t="s">
        <v>674</v>
      </c>
      <c r="B564" s="63" t="s">
        <v>3104</v>
      </c>
    </row>
    <row r="565" spans="1:2" s="54" customFormat="1" ht="12.75">
      <c r="A565" s="63" t="s">
        <v>679</v>
      </c>
      <c r="B565" s="63" t="s">
        <v>3108</v>
      </c>
    </row>
    <row r="566" spans="1:2" s="54" customFormat="1" ht="12.75">
      <c r="A566" s="63" t="s">
        <v>679</v>
      </c>
      <c r="B566" s="63" t="s">
        <v>3109</v>
      </c>
    </row>
    <row r="567" spans="1:2" s="54" customFormat="1" ht="12.75">
      <c r="A567" s="63" t="s">
        <v>679</v>
      </c>
      <c r="B567" s="68" t="s">
        <v>3110</v>
      </c>
    </row>
    <row r="568" spans="1:2" s="54" customFormat="1" ht="12.75">
      <c r="A568" s="63" t="s">
        <v>679</v>
      </c>
      <c r="B568" s="68" t="s">
        <v>3111</v>
      </c>
    </row>
    <row r="569" spans="1:2" s="54" customFormat="1" ht="12.75">
      <c r="A569" s="63" t="s">
        <v>679</v>
      </c>
      <c r="B569" s="68" t="s">
        <v>3112</v>
      </c>
    </row>
    <row r="570" spans="1:2" s="54" customFormat="1" ht="12.75">
      <c r="A570" s="63" t="s">
        <v>679</v>
      </c>
      <c r="B570" s="68" t="s">
        <v>3113</v>
      </c>
    </row>
    <row r="571" spans="1:2" s="54" customFormat="1" ht="12.75">
      <c r="A571" s="63" t="s">
        <v>679</v>
      </c>
      <c r="B571" s="68" t="s">
        <v>3114</v>
      </c>
    </row>
    <row r="572" spans="1:2" s="54" customFormat="1" ht="12.75">
      <c r="A572" s="63" t="s">
        <v>679</v>
      </c>
      <c r="B572" s="68" t="s">
        <v>3118</v>
      </c>
    </row>
    <row r="573" spans="1:2" s="54" customFormat="1" ht="12.75">
      <c r="A573" s="63" t="s">
        <v>679</v>
      </c>
      <c r="B573" s="68" t="s">
        <v>3115</v>
      </c>
    </row>
    <row r="574" spans="1:2" s="54" customFormat="1" ht="12.75">
      <c r="A574" s="63" t="s">
        <v>679</v>
      </c>
      <c r="B574" s="68" t="s">
        <v>3116</v>
      </c>
    </row>
    <row r="575" spans="1:2" s="54" customFormat="1" ht="12.75">
      <c r="A575" s="63" t="s">
        <v>679</v>
      </c>
      <c r="B575" s="68" t="s">
        <v>3117</v>
      </c>
    </row>
    <row r="576" spans="1:2" s="54" customFormat="1" ht="12.75">
      <c r="A576" s="63" t="s">
        <v>679</v>
      </c>
      <c r="B576" s="63" t="s">
        <v>3107</v>
      </c>
    </row>
    <row r="577" spans="1:4" ht="12.75">
      <c r="A577" s="49" t="s">
        <v>691</v>
      </c>
      <c r="B577" s="49" t="s">
        <v>2284</v>
      </c>
      <c r="D577" s="2"/>
    </row>
    <row r="578" spans="1:4" ht="12.75">
      <c r="A578" s="49" t="s">
        <v>691</v>
      </c>
      <c r="B578" s="49" t="s">
        <v>2285</v>
      </c>
    </row>
    <row r="579" spans="1:4" ht="12.75">
      <c r="A579" s="49" t="s">
        <v>691</v>
      </c>
      <c r="B579" s="49" t="s">
        <v>2279</v>
      </c>
    </row>
    <row r="580" spans="1:4" ht="12.75">
      <c r="A580" s="49" t="s">
        <v>691</v>
      </c>
      <c r="B580" s="49" t="s">
        <v>2290</v>
      </c>
    </row>
    <row r="581" spans="1:4" ht="12.75">
      <c r="A581" s="49" t="s">
        <v>691</v>
      </c>
      <c r="B581" s="49" t="s">
        <v>2286</v>
      </c>
    </row>
    <row r="582" spans="1:4" ht="12.75">
      <c r="A582" s="49" t="s">
        <v>691</v>
      </c>
      <c r="B582" s="63" t="s">
        <v>3119</v>
      </c>
    </row>
    <row r="583" spans="1:4" ht="12.75">
      <c r="A583" s="49" t="s">
        <v>691</v>
      </c>
      <c r="B583" s="49" t="s">
        <v>2283</v>
      </c>
    </row>
    <row r="584" spans="1:4" ht="12.75">
      <c r="A584" s="49" t="s">
        <v>691</v>
      </c>
      <c r="B584" s="49" t="s">
        <v>2287</v>
      </c>
    </row>
    <row r="585" spans="1:4" s="54" customFormat="1" ht="12.75">
      <c r="A585" s="63" t="s">
        <v>691</v>
      </c>
      <c r="B585" s="49" t="s">
        <v>2282</v>
      </c>
    </row>
    <row r="586" spans="1:4" ht="12.75">
      <c r="A586" s="49" t="s">
        <v>691</v>
      </c>
      <c r="B586" s="49" t="s">
        <v>2280</v>
      </c>
    </row>
    <row r="587" spans="1:4" ht="12.75">
      <c r="A587" s="49" t="s">
        <v>691</v>
      </c>
      <c r="B587" s="49" t="s">
        <v>2278</v>
      </c>
    </row>
    <row r="588" spans="1:4" ht="12.75">
      <c r="A588" s="49" t="s">
        <v>691</v>
      </c>
      <c r="B588" s="49" t="s">
        <v>2289</v>
      </c>
    </row>
    <row r="589" spans="1:4" s="54" customFormat="1" ht="12.75">
      <c r="A589" s="63" t="s">
        <v>3120</v>
      </c>
      <c r="B589" s="63" t="s">
        <v>3121</v>
      </c>
    </row>
    <row r="590" spans="1:4" s="54" customFormat="1" ht="12.75">
      <c r="A590" s="63" t="s">
        <v>3120</v>
      </c>
      <c r="B590" s="63" t="s">
        <v>3122</v>
      </c>
    </row>
    <row r="591" spans="1:4" s="54" customFormat="1" ht="12.75">
      <c r="A591" s="63" t="s">
        <v>3120</v>
      </c>
      <c r="B591" s="63" t="s">
        <v>3123</v>
      </c>
    </row>
    <row r="592" spans="1:4" s="54" customFormat="1" ht="12.75">
      <c r="A592" s="63" t="s">
        <v>3124</v>
      </c>
      <c r="B592" s="63" t="s">
        <v>3125</v>
      </c>
    </row>
    <row r="593" spans="1:2" s="54" customFormat="1" ht="12.75">
      <c r="A593" s="63" t="s">
        <v>3124</v>
      </c>
      <c r="B593" s="63" t="s">
        <v>3126</v>
      </c>
    </row>
    <row r="594" spans="1:2" s="54" customFormat="1" ht="12.75">
      <c r="A594" s="63" t="s">
        <v>3124</v>
      </c>
      <c r="B594" s="63" t="s">
        <v>3127</v>
      </c>
    </row>
    <row r="595" spans="1:2" s="54" customFormat="1" ht="12.75">
      <c r="A595" s="63" t="s">
        <v>3124</v>
      </c>
      <c r="B595" s="63" t="s">
        <v>3128</v>
      </c>
    </row>
    <row r="596" spans="1:2" s="54" customFormat="1" ht="12.75">
      <c r="A596" s="63" t="s">
        <v>3124</v>
      </c>
      <c r="B596" s="63" t="s">
        <v>3129</v>
      </c>
    </row>
    <row r="597" spans="1:2" s="54" customFormat="1" ht="12.75">
      <c r="A597" s="63" t="s">
        <v>3124</v>
      </c>
      <c r="B597" s="63" t="s">
        <v>3130</v>
      </c>
    </row>
    <row r="598" spans="1:2" s="54" customFormat="1" ht="12.75">
      <c r="A598" s="63" t="s">
        <v>3124</v>
      </c>
      <c r="B598" s="63" t="s">
        <v>3131</v>
      </c>
    </row>
    <row r="599" spans="1:2" s="54" customFormat="1" ht="12.75">
      <c r="A599" s="63" t="s">
        <v>3124</v>
      </c>
      <c r="B599" s="63" t="s">
        <v>3132</v>
      </c>
    </row>
    <row r="600" spans="1:2" s="54" customFormat="1" ht="12.75">
      <c r="A600" s="63" t="s">
        <v>3124</v>
      </c>
      <c r="B600" s="63" t="s">
        <v>3133</v>
      </c>
    </row>
    <row r="601" spans="1:2" s="54" customFormat="1" ht="12.75">
      <c r="A601" s="63" t="s">
        <v>3124</v>
      </c>
      <c r="B601" s="63" t="s">
        <v>3134</v>
      </c>
    </row>
    <row r="602" spans="1:2" s="54" customFormat="1" ht="12.75">
      <c r="A602" s="63" t="s">
        <v>3124</v>
      </c>
      <c r="B602" s="63" t="s">
        <v>3135</v>
      </c>
    </row>
    <row r="603" spans="1:2" s="54" customFormat="1" ht="12.75">
      <c r="A603" s="63" t="s">
        <v>3124</v>
      </c>
      <c r="B603" s="63" t="s">
        <v>3136</v>
      </c>
    </row>
    <row r="604" spans="1:2" s="54" customFormat="1" ht="12.75">
      <c r="A604" s="63" t="s">
        <v>3124</v>
      </c>
      <c r="B604" s="63" t="s">
        <v>3137</v>
      </c>
    </row>
    <row r="605" spans="1:2" s="54" customFormat="1" ht="12.75">
      <c r="A605" s="63" t="s">
        <v>3124</v>
      </c>
      <c r="B605" s="63" t="s">
        <v>3138</v>
      </c>
    </row>
    <row r="606" spans="1:2" s="54" customFormat="1" ht="12.75">
      <c r="A606" s="63" t="s">
        <v>3124</v>
      </c>
      <c r="B606" s="63" t="s">
        <v>3139</v>
      </c>
    </row>
    <row r="607" spans="1:2" ht="12.75">
      <c r="A607" s="49" t="s">
        <v>703</v>
      </c>
      <c r="B607" s="49" t="s">
        <v>2293</v>
      </c>
    </row>
    <row r="608" spans="1:2" ht="12.75">
      <c r="A608" s="49" t="s">
        <v>703</v>
      </c>
      <c r="B608" s="49" t="s">
        <v>2291</v>
      </c>
    </row>
    <row r="609" spans="1:2" ht="12.75">
      <c r="A609" s="49" t="s">
        <v>703</v>
      </c>
      <c r="B609" s="49" t="s">
        <v>2292</v>
      </c>
    </row>
    <row r="610" spans="1:2" ht="12.75">
      <c r="A610" s="49" t="s">
        <v>703</v>
      </c>
      <c r="B610" s="70" t="s">
        <v>3140</v>
      </c>
    </row>
    <row r="611" spans="1:2" ht="12.75">
      <c r="A611" s="49" t="s">
        <v>703</v>
      </c>
      <c r="B611" s="49" t="s">
        <v>2296</v>
      </c>
    </row>
    <row r="612" spans="1:2" s="54" customFormat="1" ht="12.75">
      <c r="A612" s="63" t="s">
        <v>703</v>
      </c>
      <c r="B612" s="63" t="s">
        <v>3141</v>
      </c>
    </row>
    <row r="613" spans="1:2" s="54" customFormat="1" ht="12.75">
      <c r="A613" s="63" t="s">
        <v>703</v>
      </c>
      <c r="B613" s="49" t="s">
        <v>2297</v>
      </c>
    </row>
    <row r="614" spans="1:2" ht="12.75">
      <c r="A614" s="49" t="s">
        <v>703</v>
      </c>
      <c r="B614" s="63" t="s">
        <v>2295</v>
      </c>
    </row>
    <row r="615" spans="1:2" ht="12.75">
      <c r="A615" s="49" t="s">
        <v>703</v>
      </c>
      <c r="B615" s="63" t="s">
        <v>700</v>
      </c>
    </row>
    <row r="616" spans="1:2" ht="12.75">
      <c r="A616" s="49" t="s">
        <v>705</v>
      </c>
      <c r="B616" s="49" t="s">
        <v>2298</v>
      </c>
    </row>
    <row r="617" spans="1:2" s="54" customFormat="1" ht="12.75">
      <c r="A617" s="63" t="s">
        <v>705</v>
      </c>
      <c r="B617" s="67" t="s">
        <v>3145</v>
      </c>
    </row>
    <row r="618" spans="1:2" s="54" customFormat="1" ht="12.75">
      <c r="A618" s="63" t="s">
        <v>705</v>
      </c>
      <c r="B618" s="68" t="s">
        <v>3146</v>
      </c>
    </row>
    <row r="619" spans="1:2" ht="12.75">
      <c r="A619" s="49" t="s">
        <v>705</v>
      </c>
      <c r="B619" s="68" t="s">
        <v>3147</v>
      </c>
    </row>
    <row r="620" spans="1:2" ht="15.75" customHeight="1">
      <c r="A620" s="67" t="s">
        <v>705</v>
      </c>
      <c r="B620" s="68" t="s">
        <v>3148</v>
      </c>
    </row>
    <row r="621" spans="1:2" ht="15.75" customHeight="1">
      <c r="A621" s="67" t="s">
        <v>705</v>
      </c>
      <c r="B621" s="49" t="s">
        <v>2299</v>
      </c>
    </row>
    <row r="622" spans="1:2" ht="15.75" customHeight="1">
      <c r="A622" t="s">
        <v>705</v>
      </c>
      <c r="B622" s="67" t="s">
        <v>3144</v>
      </c>
    </row>
    <row r="623" spans="1:2" ht="15.75" customHeight="1">
      <c r="A623" t="s">
        <v>705</v>
      </c>
      <c r="B623" s="63" t="s">
        <v>3142</v>
      </c>
    </row>
    <row r="624" spans="1:2" ht="15.75" customHeight="1">
      <c r="A624" t="s">
        <v>705</v>
      </c>
      <c r="B624" s="67" t="s">
        <v>3143</v>
      </c>
    </row>
    <row r="625" spans="1:2" ht="15.75" customHeight="1">
      <c r="A625" t="s">
        <v>705</v>
      </c>
      <c r="B625" s="63" t="s">
        <v>704</v>
      </c>
    </row>
    <row r="626" spans="1:2" ht="15.75" customHeight="1">
      <c r="A626" s="60" t="s">
        <v>3149</v>
      </c>
      <c r="B626" s="67" t="s">
        <v>3150</v>
      </c>
    </row>
    <row r="627" spans="1:2" ht="15.75" customHeight="1">
      <c r="A627" s="60" t="s">
        <v>3151</v>
      </c>
      <c r="B627" s="67" t="s">
        <v>3152</v>
      </c>
    </row>
    <row r="628" spans="1:2" ht="15.75" customHeight="1">
      <c r="A628" s="60" t="s">
        <v>3151</v>
      </c>
      <c r="B628" s="67" t="s">
        <v>3153</v>
      </c>
    </row>
    <row r="629" spans="1:2" ht="15.75" customHeight="1">
      <c r="A629" s="60" t="s">
        <v>3151</v>
      </c>
      <c r="B629" s="67" t="s">
        <v>3154</v>
      </c>
    </row>
  </sheetData>
  <sortState ref="B617:B625">
    <sortCondition ref="B616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New feed</vt:lpstr>
      <vt:lpstr>NSADAQ 100</vt:lpstr>
      <vt:lpstr>NASDAQ 100 - 2</vt:lpstr>
      <vt:lpstr>NASDAQ 100 - 3</vt:lpstr>
      <vt:lpstr>Feuille 3</vt:lpstr>
      <vt:lpstr>Feuille 4</vt:lpstr>
      <vt:lpstr>companies_and_subsideries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Kelemen</cp:lastModifiedBy>
  <dcterms:modified xsi:type="dcterms:W3CDTF">2019-06-03T12:06:24Z</dcterms:modified>
</cp:coreProperties>
</file>