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kelly.bergen/Documents/Kelly Personal/Personal Profile/Untitled/Portfolio/Python/"/>
    </mc:Choice>
  </mc:AlternateContent>
  <xr:revisionPtr revIDLastSave="0" documentId="8_{6E04DFAA-1EB6-B244-B1CE-3B73D1153F1C}" xr6:coauthVersionLast="47" xr6:coauthVersionMax="47" xr10:uidLastSave="{00000000-0000-0000-0000-000000000000}"/>
  <bookViews>
    <workbookView xWindow="60160" yWindow="500" windowWidth="25600" windowHeight="21100" activeTab="2" xr2:uid="{00000000-000D-0000-FFFF-FFFF00000000}"/>
  </bookViews>
  <sheets>
    <sheet name="Sheet4" sheetId="4" r:id="rId1"/>
    <sheet name="Sheet1" sheetId="1" r:id="rId2"/>
    <sheet name="Sheet2" sheetId="2" r:id="rId3"/>
    <sheet name="Sheet3" sheetId="3" r:id="rId4"/>
  </sheets>
  <definedNames>
    <definedName name="_xlnm._FilterDatabase" localSheetId="1" hidden="1">Sheet1!$A$1:$T$35</definedName>
    <definedName name="_xlchart.v2.0" hidden="1">Sheet2!$I$15:$I$18</definedName>
    <definedName name="_xlchart.v2.1" hidden="1">Sheet2!$J$15:$J$18</definedName>
    <definedName name="_xlchart.v2.2" hidden="1">Sheet2!$I$15:$I$18</definedName>
    <definedName name="_xlchart.v2.3" hidden="1">Sheet2!$J$15:$J$18</definedName>
    <definedName name="_xlchart.v2.4" hidden="1">Sheet2!$I$15:$I$18</definedName>
    <definedName name="_xlchart.v2.5" hidden="1">Sheet2!$J$15:$J$18</definedName>
    <definedName name="_xlchart.v2.6" hidden="1">Sheet2!$I$15:$I$18</definedName>
    <definedName name="_xlchart.v2.7" hidden="1">Sheet2!$J$15:$J$18</definedName>
  </definedNames>
  <calcPr calcId="191029"/>
  <pivotCaches>
    <pivotCache cacheId="5" r:id="rId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9" i="1" l="1"/>
  <c r="K39" i="1" a="1"/>
  <c r="K39" i="1" s="1"/>
  <c r="J40" i="1"/>
  <c r="J41" i="1"/>
  <c r="N3" i="1"/>
  <c r="N4" i="1"/>
  <c r="N5" i="1"/>
  <c r="N6" i="1"/>
  <c r="N7" i="1"/>
  <c r="N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2" i="1"/>
  <c r="L18" i="2"/>
  <c r="L17" i="2"/>
  <c r="L16" i="2"/>
  <c r="L15" i="2"/>
  <c r="K16" i="2"/>
  <c r="K17" i="2"/>
  <c r="K18" i="2"/>
  <c r="K15" i="2"/>
  <c r="I6" i="2"/>
  <c r="I5"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74" i="2"/>
  <c r="D27" i="2"/>
  <c r="C27" i="2"/>
  <c r="E27" i="2" s="1"/>
  <c r="E18" i="2"/>
  <c r="E19" i="2"/>
  <c r="E20" i="2"/>
  <c r="E21" i="2"/>
  <c r="E22" i="2"/>
  <c r="E23" i="2"/>
  <c r="E24" i="2"/>
  <c r="E25" i="2"/>
  <c r="E26" i="2"/>
  <c r="E17" i="2"/>
  <c r="D12" i="2"/>
  <c r="C12" i="2"/>
  <c r="E12" i="2" s="1"/>
  <c r="E3" i="2"/>
  <c r="E4" i="2"/>
  <c r="E5" i="2"/>
  <c r="E6" i="2"/>
  <c r="E7" i="2"/>
  <c r="E8" i="2"/>
  <c r="E9" i="2"/>
  <c r="E10" i="2"/>
  <c r="E11" i="2"/>
  <c r="E2" i="2"/>
  <c r="M7" i="4"/>
  <c r="M22" i="1" l="1"/>
  <c r="M32" i="1"/>
  <c r="K35" i="1"/>
  <c r="M31" i="1"/>
  <c r="M30" i="1"/>
  <c r="M21" i="1"/>
  <c r="M10" i="1"/>
  <c r="L35" i="1"/>
  <c r="M35" i="1" s="1"/>
  <c r="M11" i="1"/>
  <c r="M20" i="1"/>
  <c r="M27" i="1"/>
  <c r="M17" i="1"/>
  <c r="M7" i="1"/>
  <c r="M33" i="1"/>
  <c r="M23" i="1"/>
  <c r="M13" i="1"/>
  <c r="M3" i="1"/>
  <c r="M26" i="1"/>
  <c r="M16" i="1"/>
  <c r="M6" i="1"/>
  <c r="M12" i="1"/>
  <c r="M29" i="1"/>
  <c r="M19" i="1"/>
  <c r="M28" i="1"/>
  <c r="M8" i="1"/>
  <c r="M2" i="1"/>
  <c r="M25" i="1"/>
  <c r="M15" i="1"/>
  <c r="M5" i="1"/>
  <c r="M9" i="1"/>
  <c r="M18" i="1"/>
  <c r="M34" i="1"/>
  <c r="M24" i="1"/>
  <c r="M14" i="1"/>
  <c r="M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<sst xmlns="http://schemas.openxmlformats.org/spreadsheetml/2006/main" count="380" uniqueCount="96">
  <si>
    <t>cpt_code</t>
  </si>
  <si>
    <t>cpt_description</t>
  </si>
  <si>
    <t>service</t>
  </si>
  <si>
    <t>booked_time_min</t>
  </si>
  <si>
    <t>surgeries</t>
  </si>
  <si>
    <t>avg_in_room_time_min</t>
  </si>
  <si>
    <t>Adjacent tissue transfer, eyelids, nose, ears, lip</t>
  </si>
  <si>
    <t>Plastic</t>
  </si>
  <si>
    <t>Liposuction</t>
  </si>
  <si>
    <t>Removal of benign skin lesion</t>
  </si>
  <si>
    <t>Fasciotomy, palmar, open</t>
  </si>
  <si>
    <t>Orthopedics</t>
  </si>
  <si>
    <t>Flexor tendon repair</t>
  </si>
  <si>
    <t>ORIF, phalangeal shaft fracture</t>
  </si>
  <si>
    <t>Arthroplasty, hip</t>
  </si>
  <si>
    <t>Arthroplasty, knee, hinge prothesis</t>
  </si>
  <si>
    <t>Neurectomy, intrinsic musculature of foot</t>
  </si>
  <si>
    <t>Podiatry</t>
  </si>
  <si>
    <t>Plantar fasciotomy</t>
  </si>
  <si>
    <t>Partial ostectomy, fifth metatarsal head</t>
  </si>
  <si>
    <t>Correction, hammertoe</t>
  </si>
  <si>
    <t>Hallux rigidus correction with cheilectomy</t>
  </si>
  <si>
    <t>Bunionectomy with distal osteotomy</t>
  </si>
  <si>
    <t>Lapidus bunionectomy</t>
  </si>
  <si>
    <t>Digital amputation, metatarsophalangeal joint</t>
  </si>
  <si>
    <t>Vascular</t>
  </si>
  <si>
    <t>Arthroscopy, knee, surgical</t>
  </si>
  <si>
    <t>Rhinoplasty</t>
  </si>
  <si>
    <t>Septoplasty</t>
  </si>
  <si>
    <t>ENT</t>
  </si>
  <si>
    <t>AV fistula</t>
  </si>
  <si>
    <t>Tonsillectomy</t>
  </si>
  <si>
    <t>Sleeve gastrectomy</t>
  </si>
  <si>
    <t>General</t>
  </si>
  <si>
    <t>Laparoscopic cholecystectomy</t>
  </si>
  <si>
    <t>Cystourethroscopy</t>
  </si>
  <si>
    <t>Urology</t>
  </si>
  <si>
    <t>Vasectomy</t>
  </si>
  <si>
    <t>Cryosurgery of the prostate gland</t>
  </si>
  <si>
    <t>Cervical biopsy</t>
  </si>
  <si>
    <t>OBGYN</t>
  </si>
  <si>
    <t>Hysterectomy, surgical</t>
  </si>
  <si>
    <t>Carpal tunnel release, open</t>
  </si>
  <si>
    <t>Extracapsular cataract removal</t>
  </si>
  <si>
    <t>Ophthalmology</t>
  </si>
  <si>
    <t>Myringotomy, general anesthesia</t>
  </si>
  <si>
    <t>Pediatrics</t>
  </si>
  <si>
    <t>Tympanostomy, general anesthesia</t>
  </si>
  <si>
    <t>updated</t>
  </si>
  <si>
    <t>ended_late</t>
  </si>
  <si>
    <t>count(*)</t>
  </si>
  <si>
    <t>surgeries_ended_late</t>
  </si>
  <si>
    <t>total_surgeries</t>
  </si>
  <si>
    <t>surgeries_started_late</t>
  </si>
  <si>
    <t>\</t>
  </si>
  <si>
    <t>started_late</t>
  </si>
  <si>
    <t>next_ended_late</t>
  </si>
  <si>
    <t>start_next_end_both_late</t>
  </si>
  <si>
    <t>end_next_end_both_late</t>
  </si>
  <si>
    <t>start_end_both_late</t>
  </si>
  <si>
    <t>Probability of ending late if started late</t>
  </si>
  <si>
    <t>Probability of starting late if prior ended late</t>
  </si>
  <si>
    <t xml:space="preserve">end_next_start_both_late </t>
  </si>
  <si>
    <t xml:space="preserve">next_started_late </t>
  </si>
  <si>
    <t>start late</t>
  </si>
  <si>
    <t>start late and end late</t>
  </si>
  <si>
    <t>start late and end late and next start late</t>
  </si>
  <si>
    <t>start late and end late and next start and end late</t>
  </si>
  <si>
    <t xml:space="preserve">Most surgeries are scheduled with 15 minutes in between. </t>
  </si>
  <si>
    <t>1. Ensure no procedures are scheduled in the same OR suite prior to the anticipated end time of the previous procedures:</t>
  </si>
  <si>
    <t>time_between</t>
  </si>
  <si>
    <t>NaN</t>
  </si>
  <si>
    <t>These don't have a next surgery</t>
  </si>
  <si>
    <t>*Podiatry</t>
  </si>
  <si>
    <t>avg_required_time_between</t>
  </si>
  <si>
    <t>time_between_as_scheduled</t>
  </si>
  <si>
    <t>Time Scheduled</t>
  </si>
  <si>
    <t>*note, orthopedics has 20 cases that were scheduled to start 45 min before the previous surgery was scheduled to end. This is likely in error but process should be evaluated and corrected.</t>
  </si>
  <si>
    <t>Total</t>
  </si>
  <si>
    <t>Difference</t>
  </si>
  <si>
    <t>Row Labels</t>
  </si>
  <si>
    <t>Grand Total</t>
  </si>
  <si>
    <t>Column Labels</t>
  </si>
  <si>
    <t>Sum of surgeries</t>
  </si>
  <si>
    <t>Almost half of surgeries are booked for 60 min</t>
  </si>
  <si>
    <t>Bin</t>
  </si>
  <si>
    <t>&gt;20 min</t>
  </si>
  <si>
    <t>-10 to 0 min</t>
  </si>
  <si>
    <t>&lt;-20 min</t>
  </si>
  <si>
    <t>0 to 10 min</t>
  </si>
  <si>
    <t>-10 to 20 min</t>
  </si>
  <si>
    <t>CPTs</t>
  </si>
  <si>
    <t>Surgeries</t>
  </si>
  <si>
    <t>After Adjustments</t>
  </si>
  <si>
    <t>Booked time vs Actual Time</t>
  </si>
  <si>
    <t>Adjusting the booked time on 6 procedures would increase the number of surgeries with booked time vs actual time by over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</si>
</sst>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theme="1"/>
      <name val="Calibri"/>
      <family val="2"/>
      <scheme val="minor"/>
    </font>
    <font>
      <sz val="12"/>
      <color rgb="FFCCCCCC"/>
      <name val="Menlo"/>
      <family val="2"/>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4" fontId="0" fillId="0" borderId="0" xfId="0" applyNumberFormat="1"/>
    <xf numFmtId="0" fontId="3" fillId="0" borderId="0" xfId="0" applyFont="1"/>
    <xf numFmtId="9" fontId="0" fillId="0" borderId="0" xfId="1" applyFont="1"/>
    <xf numFmtId="0" fontId="0" fillId="0" borderId="0" xfId="0" pivotButton="1"/>
    <xf numFmtId="0" fontId="0" fillId="0" borderId="0" xfId="0" applyAlignment="1">
      <alignment horizontal="left"/>
    </xf>
    <xf numFmtId="0" fontId="0" fillId="0" borderId="0" xfId="0" applyNumberFormat="1"/>
    <xf numFmtId="0" fontId="1" fillId="0" borderId="2" xfId="0" applyFont="1" applyFill="1" applyBorder="1" applyAlignment="1">
      <alignment horizontal="center" vertical="top"/>
    </xf>
    <xf numFmtId="0" fontId="1" fillId="0" borderId="0" xfId="0" applyFont="1" applyFill="1" applyBorder="1" applyAlignment="1">
      <alignment horizontal="center" vertical="top"/>
    </xf>
    <xf numFmtId="0" fontId="0" fillId="0" borderId="0" xfId="0" quotePrefix="1"/>
    <xf numFmtId="2" fontId="0" fillId="0" borderId="0" xfId="0" applyNumberFormat="1"/>
    <xf numFmtId="2" fontId="4" fillId="0" borderId="0" xfId="0" applyNumberFormat="1" applyFont="1"/>
    <xf numFmtId="4" fontId="5" fillId="0" borderId="0" xfId="0" applyNumberFormat="1" applyFont="1"/>
    <xf numFmtId="4" fontId="6" fillId="0" borderId="0" xfId="0" applyNumberFormat="1" applyFont="1"/>
    <xf numFmtId="4" fontId="0" fillId="0" borderId="0" xfId="0" applyNumberFormat="1" applyFont="1"/>
    <xf numFmtId="4" fontId="0" fillId="0" borderId="0" xfId="0" quotePrefix="1"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[cpt_booked_vs_avg.xlsx]Sheet4!PivotTable1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ENT</c:v>
                </c:pt>
              </c:strCache>
            </c:strRef>
          </c:tx>
          <c:spPr>
            <a:solidFill>
              <a:schemeClr val="accent1"/>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Sheet4!$B$5:$B$13</c:f>
              <c:numCache>
                <c:formatCode>General</c:formatCode>
                <c:ptCount val="8"/>
                <c:pt idx="2">
                  <c:v>151</c:v>
                </c:pt>
                <c:pt idx="4">
                  <c:v>46</c:v>
                </c:pt>
              </c:numCache>
            </c:numRef>
          </c:val>
          <c:extLst>
            <c:ext xmlns:c16="http://schemas.microsoft.com/office/drawing/2014/chart" uri="{C3380CC4-5D6E-409C-BE32-E72D297353CC}">
              <c16:uniqueId val="{00000000-A825-694B-BA05-258F0D93E0BB}"/>
            </c:ext>
          </c:extLst>
        </c:ser>
        <c:ser>
          <c:idx val="1"/>
          <c:order val="1"/>
          <c:tx>
            <c:strRef>
              <c:f>Sheet4!$C$3:$C$4</c:f>
              <c:strCache>
                <c:ptCount val="1"/>
                <c:pt idx="0">
                  <c:v>General</c:v>
                </c:pt>
              </c:strCache>
            </c:strRef>
          </c:tx>
          <c:spPr>
            <a:solidFill>
              <a:schemeClr val="accent2"/>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Sheet4!$C$5:$C$13</c:f>
              <c:numCache>
                <c:formatCode>General</c:formatCode>
                <c:ptCount val="8"/>
                <c:pt idx="4">
                  <c:v>39</c:v>
                </c:pt>
                <c:pt idx="5">
                  <c:v>78</c:v>
                </c:pt>
              </c:numCache>
            </c:numRef>
          </c:val>
          <c:extLst>
            <c:ext xmlns:c16="http://schemas.microsoft.com/office/drawing/2014/chart" uri="{C3380CC4-5D6E-409C-BE32-E72D297353CC}">
              <c16:uniqueId val="{00000001-A825-694B-BA05-258F0D93E0BB}"/>
            </c:ext>
          </c:extLst>
        </c:ser>
        <c:ser>
          <c:idx val="2"/>
          <c:order val="2"/>
          <c:tx>
            <c:strRef>
              <c:f>Sheet4!$D$3:$D$4</c:f>
              <c:strCache>
                <c:ptCount val="1"/>
                <c:pt idx="0">
                  <c:v>OBGYN</c:v>
                </c:pt>
              </c:strCache>
            </c:strRef>
          </c:tx>
          <c:spPr>
            <a:solidFill>
              <a:schemeClr val="accent3"/>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Sheet4!$D$5:$D$13</c:f>
              <c:numCache>
                <c:formatCode>General</c:formatCode>
                <c:ptCount val="8"/>
                <c:pt idx="3">
                  <c:v>82</c:v>
                </c:pt>
                <c:pt idx="5">
                  <c:v>82</c:v>
                </c:pt>
              </c:numCache>
            </c:numRef>
          </c:val>
          <c:extLst>
            <c:ext xmlns:c16="http://schemas.microsoft.com/office/drawing/2014/chart" uri="{C3380CC4-5D6E-409C-BE32-E72D297353CC}">
              <c16:uniqueId val="{00000002-A825-694B-BA05-258F0D93E0BB}"/>
            </c:ext>
          </c:extLst>
        </c:ser>
        <c:ser>
          <c:idx val="3"/>
          <c:order val="3"/>
          <c:tx>
            <c:strRef>
              <c:f>Sheet4!$E$3:$E$4</c:f>
              <c:strCache>
                <c:ptCount val="1"/>
                <c:pt idx="0">
                  <c:v>Ophthalmology</c:v>
                </c:pt>
              </c:strCache>
            </c:strRef>
          </c:tx>
          <c:spPr>
            <a:solidFill>
              <a:schemeClr val="accent4"/>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Sheet4!$E$5:$E$13</c:f>
              <c:numCache>
                <c:formatCode>General</c:formatCode>
                <c:ptCount val="8"/>
                <c:pt idx="0">
                  <c:v>8</c:v>
                </c:pt>
                <c:pt idx="1">
                  <c:v>326</c:v>
                </c:pt>
              </c:numCache>
            </c:numRef>
          </c:val>
          <c:extLst>
            <c:ext xmlns:c16="http://schemas.microsoft.com/office/drawing/2014/chart" uri="{C3380CC4-5D6E-409C-BE32-E72D297353CC}">
              <c16:uniqueId val="{00000003-A825-694B-BA05-258F0D93E0BB}"/>
            </c:ext>
          </c:extLst>
        </c:ser>
        <c:ser>
          <c:idx val="4"/>
          <c:order val="4"/>
          <c:tx>
            <c:strRef>
              <c:f>Sheet4!$F$3:$F$4</c:f>
              <c:strCache>
                <c:ptCount val="1"/>
                <c:pt idx="0">
                  <c:v>Orthopedics</c:v>
                </c:pt>
              </c:strCache>
            </c:strRef>
          </c:tx>
          <c:spPr>
            <a:solidFill>
              <a:schemeClr val="accent5"/>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Sheet4!$F$5:$F$13</c:f>
              <c:numCache>
                <c:formatCode>General</c:formatCode>
                <c:ptCount val="8"/>
                <c:pt idx="2">
                  <c:v>154</c:v>
                </c:pt>
                <c:pt idx="4">
                  <c:v>41</c:v>
                </c:pt>
                <c:pt idx="5">
                  <c:v>126</c:v>
                </c:pt>
              </c:numCache>
            </c:numRef>
          </c:val>
          <c:extLst>
            <c:ext xmlns:c16="http://schemas.microsoft.com/office/drawing/2014/chart" uri="{C3380CC4-5D6E-409C-BE32-E72D297353CC}">
              <c16:uniqueId val="{00000004-A825-694B-BA05-258F0D93E0BB}"/>
            </c:ext>
          </c:extLst>
        </c:ser>
        <c:ser>
          <c:idx val="5"/>
          <c:order val="5"/>
          <c:tx>
            <c:strRef>
              <c:f>Sheet4!$G$3:$G$4</c:f>
              <c:strCache>
                <c:ptCount val="1"/>
                <c:pt idx="0">
                  <c:v>Pediatrics</c:v>
                </c:pt>
              </c:strCache>
            </c:strRef>
          </c:tx>
          <c:spPr>
            <a:solidFill>
              <a:schemeClr val="accent6"/>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Sheet4!$G$5:$G$13</c:f>
              <c:numCache>
                <c:formatCode>General</c:formatCode>
                <c:ptCount val="8"/>
                <c:pt idx="2">
                  <c:v>220</c:v>
                </c:pt>
              </c:numCache>
            </c:numRef>
          </c:val>
          <c:extLst>
            <c:ext xmlns:c16="http://schemas.microsoft.com/office/drawing/2014/chart" uri="{C3380CC4-5D6E-409C-BE32-E72D297353CC}">
              <c16:uniqueId val="{00000005-A825-694B-BA05-258F0D93E0BB}"/>
            </c:ext>
          </c:extLst>
        </c:ser>
        <c:ser>
          <c:idx val="6"/>
          <c:order val="6"/>
          <c:tx>
            <c:strRef>
              <c:f>Sheet4!$H$3:$H$4</c:f>
              <c:strCache>
                <c:ptCount val="1"/>
                <c:pt idx="0">
                  <c:v>Plastic</c:v>
                </c:pt>
              </c:strCache>
            </c:strRef>
          </c:tx>
          <c:spPr>
            <a:solidFill>
              <a:schemeClr val="accent1">
                <a:lumMod val="60000"/>
              </a:schemeClr>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Sheet4!$H$5:$H$13</c:f>
              <c:numCache>
                <c:formatCode>General</c:formatCode>
                <c:ptCount val="8"/>
                <c:pt idx="2">
                  <c:v>69</c:v>
                </c:pt>
                <c:pt idx="5">
                  <c:v>102</c:v>
                </c:pt>
                <c:pt idx="7">
                  <c:v>36</c:v>
                </c:pt>
              </c:numCache>
            </c:numRef>
          </c:val>
          <c:extLst>
            <c:ext xmlns:c16="http://schemas.microsoft.com/office/drawing/2014/chart" uri="{C3380CC4-5D6E-409C-BE32-E72D297353CC}">
              <c16:uniqueId val="{00000006-A825-694B-BA05-258F0D93E0BB}"/>
            </c:ext>
          </c:extLst>
        </c:ser>
        <c:ser>
          <c:idx val="7"/>
          <c:order val="7"/>
          <c:tx>
            <c:strRef>
              <c:f>Sheet4!$I$3:$I$4</c:f>
              <c:strCache>
                <c:ptCount val="1"/>
                <c:pt idx="0">
                  <c:v>Podiatry</c:v>
                </c:pt>
              </c:strCache>
            </c:strRef>
          </c:tx>
          <c:spPr>
            <a:solidFill>
              <a:schemeClr val="accent2">
                <a:lumMod val="60000"/>
              </a:schemeClr>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Sheet4!$I$5:$I$13</c:f>
              <c:numCache>
                <c:formatCode>General</c:formatCode>
                <c:ptCount val="8"/>
                <c:pt idx="2">
                  <c:v>125</c:v>
                </c:pt>
                <c:pt idx="4">
                  <c:v>18</c:v>
                </c:pt>
                <c:pt idx="5">
                  <c:v>85</c:v>
                </c:pt>
                <c:pt idx="6">
                  <c:v>18</c:v>
                </c:pt>
              </c:numCache>
            </c:numRef>
          </c:val>
          <c:extLst>
            <c:ext xmlns:c16="http://schemas.microsoft.com/office/drawing/2014/chart" uri="{C3380CC4-5D6E-409C-BE32-E72D297353CC}">
              <c16:uniqueId val="{00000007-A825-694B-BA05-258F0D93E0BB}"/>
            </c:ext>
          </c:extLst>
        </c:ser>
        <c:ser>
          <c:idx val="8"/>
          <c:order val="8"/>
          <c:tx>
            <c:strRef>
              <c:f>Sheet4!$J$3:$J$4</c:f>
              <c:strCache>
                <c:ptCount val="1"/>
                <c:pt idx="0">
                  <c:v>Urology</c:v>
                </c:pt>
              </c:strCache>
            </c:strRef>
          </c:tx>
          <c:spPr>
            <a:solidFill>
              <a:schemeClr val="accent3">
                <a:lumMod val="60000"/>
              </a:schemeClr>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Sheet4!$J$5:$J$13</c:f>
              <c:numCache>
                <c:formatCode>General</c:formatCode>
                <c:ptCount val="8"/>
                <c:pt idx="2">
                  <c:v>154</c:v>
                </c:pt>
                <c:pt idx="4">
                  <c:v>39</c:v>
                </c:pt>
              </c:numCache>
            </c:numRef>
          </c:val>
          <c:extLst>
            <c:ext xmlns:c16="http://schemas.microsoft.com/office/drawing/2014/chart" uri="{C3380CC4-5D6E-409C-BE32-E72D297353CC}">
              <c16:uniqueId val="{00000009-A825-694B-BA05-258F0D93E0BB}"/>
            </c:ext>
          </c:extLst>
        </c:ser>
        <c:ser>
          <c:idx val="9"/>
          <c:order val="9"/>
          <c:tx>
            <c:strRef>
              <c:f>Sheet4!$K$3:$K$4</c:f>
              <c:strCache>
                <c:ptCount val="1"/>
                <c:pt idx="0">
                  <c:v>Vascular</c:v>
                </c:pt>
              </c:strCache>
            </c:strRef>
          </c:tx>
          <c:spPr>
            <a:solidFill>
              <a:schemeClr val="accent4">
                <a:lumMod val="60000"/>
              </a:schemeClr>
            </a:solidFill>
            <a:ln>
              <a:noFill/>
            </a:ln>
            <a:effectLst/>
          </c:spPr>
          <c:invertIfNegative val="0"/>
          <c:cat>
            <c:strRef>
              <c:f>Sheet4!$A$5:$A$13</c:f>
              <c:strCache>
                <c:ptCount val="8"/>
                <c:pt idx="0">
                  <c:v>30</c:v>
                </c:pt>
                <c:pt idx="1">
                  <c:v>45</c:v>
                </c:pt>
                <c:pt idx="2">
                  <c:v>60</c:v>
                </c:pt>
                <c:pt idx="3">
                  <c:v>75</c:v>
                </c:pt>
                <c:pt idx="4">
                  <c:v>90</c:v>
                </c:pt>
                <c:pt idx="5">
                  <c:v>120</c:v>
                </c:pt>
                <c:pt idx="6">
                  <c:v>150</c:v>
                </c:pt>
                <c:pt idx="7">
                  <c:v>180</c:v>
                </c:pt>
              </c:strCache>
            </c:strRef>
          </c:cat>
          <c:val>
            <c:numRef>
              <c:f>Sheet4!$K$5:$K$13</c:f>
              <c:numCache>
                <c:formatCode>General</c:formatCode>
                <c:ptCount val="8"/>
                <c:pt idx="2">
                  <c:v>78</c:v>
                </c:pt>
                <c:pt idx="3">
                  <c:v>95</c:v>
                </c:pt>
              </c:numCache>
            </c:numRef>
          </c:val>
          <c:extLst>
            <c:ext xmlns:c16="http://schemas.microsoft.com/office/drawing/2014/chart" uri="{C3380CC4-5D6E-409C-BE32-E72D297353CC}">
              <c16:uniqueId val="{0000000A-A825-694B-BA05-258F0D93E0BB}"/>
            </c:ext>
          </c:extLst>
        </c:ser>
        <c:dLbls>
          <c:showLegendKey val="0"/>
          <c:showVal val="0"/>
          <c:showCatName val="0"/>
          <c:showSerName val="0"/>
          <c:showPercent val="0"/>
          <c:showBubbleSize val="0"/>
        </c:dLbls>
        <c:gapWidth val="150"/>
        <c:overlap val="100"/>
        <c:axId val="517851024"/>
        <c:axId val="1930394511"/>
      </c:barChart>
      <c:catAx>
        <c:axId val="51785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394511"/>
        <c:crosses val="autoZero"/>
        <c:auto val="1"/>
        <c:lblAlgn val="ctr"/>
        <c:lblOffset val="100"/>
        <c:noMultiLvlLbl val="0"/>
      </c:catAx>
      <c:valAx>
        <c:axId val="193039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851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569335083114607E-2"/>
          <c:y val="2.5416666666666667E-2"/>
          <c:w val="0.87754177602799655"/>
          <c:h val="0.84171296296296294"/>
        </c:manualLayout>
      </c:layout>
      <c:barChart>
        <c:barDir val="col"/>
        <c:grouping val="clustered"/>
        <c:varyColors val="0"/>
        <c:ser>
          <c:idx val="0"/>
          <c:order val="0"/>
          <c:tx>
            <c:strRef>
              <c:f>Sheet1!$H$37</c:f>
              <c:strCache>
                <c:ptCount val="1"/>
                <c:pt idx="0">
                  <c:v>Surgeries</c:v>
                </c:pt>
              </c:strCache>
            </c:strRef>
          </c:tx>
          <c:spPr>
            <a:solidFill>
              <a:schemeClr val="accent1"/>
            </a:solidFill>
            <a:ln>
              <a:noFill/>
            </a:ln>
            <a:effectLst/>
          </c:spPr>
          <c:invertIfNegative val="0"/>
          <c:cat>
            <c:strRef>
              <c:f>Sheet1!$F$38:$F$42</c:f>
              <c:strCache>
                <c:ptCount val="5"/>
                <c:pt idx="0">
                  <c:v>&lt;-20 min</c:v>
                </c:pt>
                <c:pt idx="1">
                  <c:v>-10 to 20 min</c:v>
                </c:pt>
                <c:pt idx="2">
                  <c:v>-10 to 0 min</c:v>
                </c:pt>
                <c:pt idx="3">
                  <c:v>0 to 10 min</c:v>
                </c:pt>
                <c:pt idx="4">
                  <c:v>&gt;20 min</c:v>
                </c:pt>
              </c:strCache>
            </c:strRef>
          </c:cat>
          <c:val>
            <c:numRef>
              <c:f>Sheet1!$H$38:$H$42</c:f>
              <c:numCache>
                <c:formatCode>General</c:formatCode>
                <c:ptCount val="5"/>
                <c:pt idx="0">
                  <c:v>160</c:v>
                </c:pt>
                <c:pt idx="1">
                  <c:v>334</c:v>
                </c:pt>
                <c:pt idx="2">
                  <c:v>670</c:v>
                </c:pt>
                <c:pt idx="3" formatCode="#,##0.00">
                  <c:v>954</c:v>
                </c:pt>
                <c:pt idx="4">
                  <c:v>54</c:v>
                </c:pt>
              </c:numCache>
            </c:numRef>
          </c:val>
          <c:extLst>
            <c:ext xmlns:c16="http://schemas.microsoft.com/office/drawing/2014/chart" uri="{C3380CC4-5D6E-409C-BE32-E72D297353CC}">
              <c16:uniqueId val="{00000000-28A0-634F-9B24-F2E2CF549E10}"/>
            </c:ext>
          </c:extLst>
        </c:ser>
        <c:ser>
          <c:idx val="1"/>
          <c:order val="1"/>
          <c:tx>
            <c:v>adjusted</c:v>
          </c:tx>
          <c:spPr>
            <a:solidFill>
              <a:schemeClr val="accent2"/>
            </a:solidFill>
            <a:ln>
              <a:noFill/>
            </a:ln>
            <a:effectLst/>
          </c:spPr>
          <c:invertIfNegative val="0"/>
          <c:val>
            <c:numRef>
              <c:f>Sheet1!$J$38:$J$42</c:f>
              <c:numCache>
                <c:formatCode>General</c:formatCode>
                <c:ptCount val="5"/>
                <c:pt idx="0">
                  <c:v>0</c:v>
                </c:pt>
                <c:pt idx="1">
                  <c:v>216</c:v>
                </c:pt>
                <c:pt idx="2">
                  <c:v>765</c:v>
                </c:pt>
                <c:pt idx="3" formatCode="#,##0.00">
                  <c:v>1114</c:v>
                </c:pt>
                <c:pt idx="4">
                  <c:v>77</c:v>
                </c:pt>
              </c:numCache>
            </c:numRef>
          </c:val>
          <c:extLst>
            <c:ext xmlns:c16="http://schemas.microsoft.com/office/drawing/2014/chart" uri="{C3380CC4-5D6E-409C-BE32-E72D297353CC}">
              <c16:uniqueId val="{00000002-28A0-634F-9B24-F2E2CF549E10}"/>
            </c:ext>
          </c:extLst>
        </c:ser>
        <c:dLbls>
          <c:showLegendKey val="0"/>
          <c:showVal val="0"/>
          <c:showCatName val="0"/>
          <c:showSerName val="0"/>
          <c:showPercent val="0"/>
          <c:showBubbleSize val="0"/>
        </c:dLbls>
        <c:gapWidth val="219"/>
        <c:overlap val="-27"/>
        <c:axId val="1995348575"/>
        <c:axId val="1061338287"/>
      </c:barChart>
      <c:catAx>
        <c:axId val="199534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338287"/>
        <c:crosses val="autoZero"/>
        <c:auto val="1"/>
        <c:lblAlgn val="ctr"/>
        <c:lblOffset val="100"/>
        <c:noMultiLvlLbl val="0"/>
      </c:catAx>
      <c:valAx>
        <c:axId val="106133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34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569335083114607E-2"/>
          <c:y val="2.5416666666666667E-2"/>
          <c:w val="0.87754177602799655"/>
          <c:h val="0.84171296296296294"/>
        </c:manualLayout>
      </c:layout>
      <c:barChart>
        <c:barDir val="col"/>
        <c:grouping val="clustered"/>
        <c:varyColors val="0"/>
        <c:ser>
          <c:idx val="0"/>
          <c:order val="0"/>
          <c:tx>
            <c:strRef>
              <c:f>Sheet1!$G$37</c:f>
              <c:strCache>
                <c:ptCount val="1"/>
                <c:pt idx="0">
                  <c:v>CPTs</c:v>
                </c:pt>
              </c:strCache>
            </c:strRef>
          </c:tx>
          <c:spPr>
            <a:solidFill>
              <a:schemeClr val="accent1"/>
            </a:solidFill>
            <a:ln>
              <a:noFill/>
            </a:ln>
            <a:effectLst/>
          </c:spPr>
          <c:invertIfNegative val="0"/>
          <c:cat>
            <c:strRef>
              <c:f>Sheet1!$F$38:$F$42</c:f>
              <c:strCache>
                <c:ptCount val="5"/>
                <c:pt idx="0">
                  <c:v>&lt;-20 min</c:v>
                </c:pt>
                <c:pt idx="1">
                  <c:v>-10 to 20 min</c:v>
                </c:pt>
                <c:pt idx="2">
                  <c:v>-10 to 0 min</c:v>
                </c:pt>
                <c:pt idx="3">
                  <c:v>0 to 10 min</c:v>
                </c:pt>
                <c:pt idx="4">
                  <c:v>&gt;20 min</c:v>
                </c:pt>
              </c:strCache>
            </c:strRef>
          </c:cat>
          <c:val>
            <c:numRef>
              <c:f>Sheet1!$G$38:$G$42</c:f>
              <c:numCache>
                <c:formatCode>#,##0.00</c:formatCode>
                <c:ptCount val="5"/>
                <c:pt idx="0">
                  <c:v>4</c:v>
                </c:pt>
                <c:pt idx="1">
                  <c:v>6</c:v>
                </c:pt>
                <c:pt idx="2">
                  <c:v>9</c:v>
                </c:pt>
                <c:pt idx="3">
                  <c:v>12</c:v>
                </c:pt>
                <c:pt idx="4">
                  <c:v>2</c:v>
                </c:pt>
              </c:numCache>
            </c:numRef>
          </c:val>
          <c:extLst>
            <c:ext xmlns:c16="http://schemas.microsoft.com/office/drawing/2014/chart" uri="{C3380CC4-5D6E-409C-BE32-E72D297353CC}">
              <c16:uniqueId val="{00000000-426D-6043-B543-E690FC863840}"/>
            </c:ext>
          </c:extLst>
        </c:ser>
        <c:ser>
          <c:idx val="1"/>
          <c:order val="1"/>
          <c:spPr>
            <a:solidFill>
              <a:schemeClr val="accent2"/>
            </a:solidFill>
            <a:ln>
              <a:noFill/>
            </a:ln>
            <a:effectLst/>
          </c:spPr>
          <c:invertIfNegative val="0"/>
          <c:val>
            <c:numRef>
              <c:f>Sheet1!$I$38:$I$42</c:f>
              <c:numCache>
                <c:formatCode>#,##0.00</c:formatCode>
                <c:ptCount val="5"/>
                <c:pt idx="0" formatCode="General">
                  <c:v>0</c:v>
                </c:pt>
                <c:pt idx="1">
                  <c:v>4</c:v>
                </c:pt>
                <c:pt idx="2" formatCode="General">
                  <c:v>10</c:v>
                </c:pt>
                <c:pt idx="3" formatCode="General">
                  <c:v>16</c:v>
                </c:pt>
                <c:pt idx="4" formatCode="General">
                  <c:v>3</c:v>
                </c:pt>
              </c:numCache>
            </c:numRef>
          </c:val>
          <c:extLst>
            <c:ext xmlns:c16="http://schemas.microsoft.com/office/drawing/2014/chart" uri="{C3380CC4-5D6E-409C-BE32-E72D297353CC}">
              <c16:uniqueId val="{00000001-426D-6043-B543-E690FC863840}"/>
            </c:ext>
          </c:extLst>
        </c:ser>
        <c:dLbls>
          <c:showLegendKey val="0"/>
          <c:showVal val="0"/>
          <c:showCatName val="0"/>
          <c:showSerName val="0"/>
          <c:showPercent val="0"/>
          <c:showBubbleSize val="0"/>
        </c:dLbls>
        <c:gapWidth val="219"/>
        <c:overlap val="-27"/>
        <c:axId val="1995348575"/>
        <c:axId val="1061338287"/>
      </c:barChart>
      <c:catAx>
        <c:axId val="199534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338287"/>
        <c:crosses val="autoZero"/>
        <c:auto val="1"/>
        <c:lblAlgn val="ctr"/>
        <c:lblOffset val="100"/>
        <c:noMultiLvlLbl val="0"/>
      </c:catAx>
      <c:valAx>
        <c:axId val="10613382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34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required turn around time between procedures is generally 30 min, but typically only 15 min is scheduled.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Sheet3!$J$57</c:f>
              <c:strCache>
                <c:ptCount val="1"/>
                <c:pt idx="0">
                  <c:v>avg_required_time_between</c:v>
                </c:pt>
              </c:strCache>
            </c:strRef>
          </c:tx>
          <c:spPr>
            <a:solidFill>
              <a:schemeClr val="accent1"/>
            </a:solidFill>
            <a:ln>
              <a:noFill/>
            </a:ln>
            <a:effectLst/>
          </c:spPr>
          <c:invertIfNegative val="0"/>
          <c:cat>
            <c:strRef>
              <c:f>Sheet3!$I$58:$I$67</c:f>
              <c:strCache>
                <c:ptCount val="10"/>
                <c:pt idx="0">
                  <c:v>Urology</c:v>
                </c:pt>
                <c:pt idx="1">
                  <c:v>Podiatry</c:v>
                </c:pt>
                <c:pt idx="2">
                  <c:v>OBGYN</c:v>
                </c:pt>
                <c:pt idx="3">
                  <c:v>General</c:v>
                </c:pt>
                <c:pt idx="4">
                  <c:v>Orthopedics</c:v>
                </c:pt>
                <c:pt idx="5">
                  <c:v>Vascular</c:v>
                </c:pt>
                <c:pt idx="6">
                  <c:v>ENT</c:v>
                </c:pt>
                <c:pt idx="7">
                  <c:v>Plastic</c:v>
                </c:pt>
                <c:pt idx="8">
                  <c:v>Pediatrics</c:v>
                </c:pt>
                <c:pt idx="9">
                  <c:v>Ophthalmology</c:v>
                </c:pt>
              </c:strCache>
            </c:strRef>
          </c:cat>
          <c:val>
            <c:numRef>
              <c:f>Sheet3!$J$58:$J$67</c:f>
              <c:numCache>
                <c:formatCode>General</c:formatCode>
                <c:ptCount val="10"/>
                <c:pt idx="0">
                  <c:v>34.350648999999997</c:v>
                </c:pt>
                <c:pt idx="1">
                  <c:v>33.918478</c:v>
                </c:pt>
                <c:pt idx="2">
                  <c:v>33</c:v>
                </c:pt>
                <c:pt idx="3">
                  <c:v>32.5</c:v>
                </c:pt>
                <c:pt idx="4">
                  <c:v>32.449153000000003</c:v>
                </c:pt>
                <c:pt idx="5">
                  <c:v>31.895522</c:v>
                </c:pt>
                <c:pt idx="6">
                  <c:v>30.790849999999999</c:v>
                </c:pt>
                <c:pt idx="7">
                  <c:v>29.875862000000001</c:v>
                </c:pt>
                <c:pt idx="8">
                  <c:v>27</c:v>
                </c:pt>
                <c:pt idx="9">
                  <c:v>21.211604000000001</c:v>
                </c:pt>
              </c:numCache>
            </c:numRef>
          </c:val>
          <c:extLst>
            <c:ext xmlns:c16="http://schemas.microsoft.com/office/drawing/2014/chart" uri="{C3380CC4-5D6E-409C-BE32-E72D297353CC}">
              <c16:uniqueId val="{00000000-9D14-124C-AC6D-BB1F8919A1C7}"/>
            </c:ext>
          </c:extLst>
        </c:ser>
        <c:dLbls>
          <c:showLegendKey val="0"/>
          <c:showVal val="0"/>
          <c:showCatName val="0"/>
          <c:showSerName val="0"/>
          <c:showPercent val="0"/>
          <c:showBubbleSize val="0"/>
        </c:dLbls>
        <c:gapWidth val="150"/>
        <c:axId val="1939026335"/>
        <c:axId val="1939589743"/>
      </c:barChart>
      <c:lineChart>
        <c:grouping val="standard"/>
        <c:varyColors val="0"/>
        <c:ser>
          <c:idx val="1"/>
          <c:order val="1"/>
          <c:tx>
            <c:strRef>
              <c:f>Sheet3!$L$57</c:f>
              <c:strCache>
                <c:ptCount val="1"/>
                <c:pt idx="0">
                  <c:v>Time Scheduled</c:v>
                </c:pt>
              </c:strCache>
            </c:strRef>
          </c:tx>
          <c:spPr>
            <a:ln w="28575" cap="rnd">
              <a:solidFill>
                <a:schemeClr val="accent2"/>
              </a:solidFill>
              <a:round/>
            </a:ln>
            <a:effectLst/>
          </c:spPr>
          <c:marker>
            <c:symbol val="none"/>
          </c:marker>
          <c:cat>
            <c:strRef>
              <c:f>Sheet3!$I$58:$I$67</c:f>
              <c:strCache>
                <c:ptCount val="10"/>
                <c:pt idx="0">
                  <c:v>Urology</c:v>
                </c:pt>
                <c:pt idx="1">
                  <c:v>Podiatry</c:v>
                </c:pt>
                <c:pt idx="2">
                  <c:v>OBGYN</c:v>
                </c:pt>
                <c:pt idx="3">
                  <c:v>General</c:v>
                </c:pt>
                <c:pt idx="4">
                  <c:v>Orthopedics</c:v>
                </c:pt>
                <c:pt idx="5">
                  <c:v>Vascular</c:v>
                </c:pt>
                <c:pt idx="6">
                  <c:v>ENT</c:v>
                </c:pt>
                <c:pt idx="7">
                  <c:v>Plastic</c:v>
                </c:pt>
                <c:pt idx="8">
                  <c:v>Pediatrics</c:v>
                </c:pt>
                <c:pt idx="9">
                  <c:v>Ophthalmology</c:v>
                </c:pt>
              </c:strCache>
            </c:strRef>
          </c:cat>
          <c:val>
            <c:numRef>
              <c:f>Sheet3!$L$58:$L$67</c:f>
              <c:numCache>
                <c:formatCode>General</c:formatCode>
                <c:ptCount val="10"/>
                <c:pt idx="0">
                  <c:v>15</c:v>
                </c:pt>
                <c:pt idx="1">
                  <c:v>15</c:v>
                </c:pt>
                <c:pt idx="2">
                  <c:v>15</c:v>
                </c:pt>
                <c:pt idx="3">
                  <c:v>15</c:v>
                </c:pt>
                <c:pt idx="4">
                  <c:v>15</c:v>
                </c:pt>
                <c:pt idx="5">
                  <c:v>15</c:v>
                </c:pt>
                <c:pt idx="6">
                  <c:v>15</c:v>
                </c:pt>
                <c:pt idx="7">
                  <c:v>15</c:v>
                </c:pt>
                <c:pt idx="8">
                  <c:v>15</c:v>
                </c:pt>
                <c:pt idx="9">
                  <c:v>15</c:v>
                </c:pt>
              </c:numCache>
            </c:numRef>
          </c:val>
          <c:smooth val="0"/>
          <c:extLst>
            <c:ext xmlns:c16="http://schemas.microsoft.com/office/drawing/2014/chart" uri="{C3380CC4-5D6E-409C-BE32-E72D297353CC}">
              <c16:uniqueId val="{00000001-9D14-124C-AC6D-BB1F8919A1C7}"/>
            </c:ext>
          </c:extLst>
        </c:ser>
        <c:dLbls>
          <c:showLegendKey val="0"/>
          <c:showVal val="0"/>
          <c:showCatName val="0"/>
          <c:showSerName val="0"/>
          <c:showPercent val="0"/>
          <c:showBubbleSize val="0"/>
        </c:dLbls>
        <c:marker val="1"/>
        <c:smooth val="0"/>
        <c:axId val="1939026335"/>
        <c:axId val="1939589743"/>
      </c:lineChart>
      <c:catAx>
        <c:axId val="193902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89743"/>
        <c:auto val="1"/>
        <c:lblAlgn val="ctr"/>
        <c:lblOffset val="100"/>
        <c:noMultiLvlLbl val="0"/>
      </c:catAx>
      <c:valAx>
        <c:axId val="193958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026335"/>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77CF656A-51E2-C24E-A642-91FCDEFAD6AA}">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660400</xdr:colOff>
      <xdr:row>15</xdr:row>
      <xdr:rowOff>38100</xdr:rowOff>
    </xdr:from>
    <xdr:to>
      <xdr:col>12</xdr:col>
      <xdr:colOff>444500</xdr:colOff>
      <xdr:row>40</xdr:row>
      <xdr:rowOff>12700</xdr:rowOff>
    </xdr:to>
    <xdr:graphicFrame macro="">
      <xdr:nvGraphicFramePr>
        <xdr:cNvPr id="3" name="Chart 2">
          <a:extLst>
            <a:ext uri="{FF2B5EF4-FFF2-40B4-BE49-F238E27FC236}">
              <a16:creationId xmlns:a16="http://schemas.microsoft.com/office/drawing/2014/main" id="{11CEA315-683E-3289-2A08-A672062A7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222250</xdr:colOff>
      <xdr:row>46</xdr:row>
      <xdr:rowOff>177800</xdr:rowOff>
    </xdr:from>
    <xdr:to>
      <xdr:col>3</xdr:col>
      <xdr:colOff>984250</xdr:colOff>
      <xdr:row>61</xdr:row>
      <xdr:rowOff>63500</xdr:rowOff>
    </xdr:to>
    <xdr:graphicFrame macro="">
      <xdr:nvGraphicFramePr>
        <xdr:cNvPr id="14" name="Chart 13">
          <a:extLst>
            <a:ext uri="{FF2B5EF4-FFF2-40B4-BE49-F238E27FC236}">
              <a16:creationId xmlns:a16="http://schemas.microsoft.com/office/drawing/2014/main" id="{7EA29814-DF31-00EB-4FC8-DEAC246A1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46</xdr:row>
      <xdr:rowOff>0</xdr:rowOff>
    </xdr:from>
    <xdr:to>
      <xdr:col>10</xdr:col>
      <xdr:colOff>393700</xdr:colOff>
      <xdr:row>60</xdr:row>
      <xdr:rowOff>76200</xdr:rowOff>
    </xdr:to>
    <xdr:graphicFrame macro="">
      <xdr:nvGraphicFramePr>
        <xdr:cNvPr id="15" name="Chart 14">
          <a:extLst>
            <a:ext uri="{FF2B5EF4-FFF2-40B4-BE49-F238E27FC236}">
              <a16:creationId xmlns:a16="http://schemas.microsoft.com/office/drawing/2014/main" id="{85B05056-5A45-EE41-9743-71C3215EA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742950</xdr:colOff>
      <xdr:row>19</xdr:row>
      <xdr:rowOff>177800</xdr:rowOff>
    </xdr:from>
    <xdr:to>
      <xdr:col>10</xdr:col>
      <xdr:colOff>158750</xdr:colOff>
      <xdr:row>34</xdr:row>
      <xdr:rowOff>63500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39A7522-2030-D12E-560E-B9920752A0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5950" y="3822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133350</xdr:colOff>
      <xdr:row>69</xdr:row>
      <xdr:rowOff>139700</xdr:rowOff>
    </xdr:from>
    <xdr:to>
      <xdr:col>13</xdr:col>
      <xdr:colOff>577850</xdr:colOff>
      <xdr:row>84</xdr:row>
      <xdr:rowOff>25400</xdr:rowOff>
    </xdr:to>
    <xdr:graphicFrame macro="">
      <xdr:nvGraphicFramePr>
        <xdr:cNvPr id="4" name="Chart 3">
          <a:extLst>
            <a:ext uri="{FF2B5EF4-FFF2-40B4-BE49-F238E27FC236}">
              <a16:creationId xmlns:a16="http://schemas.microsoft.com/office/drawing/2014/main" id="{7363246D-9526-D436-81AB-1F38D259A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ly Bergen" refreshedDate="45295.518188078706" createdVersion="8" refreshedVersion="8" minRefreshableVersion="3" recordCount="23" xr:uid="{224062A2-1487-ED43-8F20-05A9D87E9CFA}">
  <cacheSource type="worksheet">
    <worksheetSource ref="Q1:T24" sheet="Sheet1"/>
  </cacheSource>
  <cacheFields count="4">
    <cacheField name="service" numFmtId="0">
      <sharedItems count="10">
        <s v="ENT"/>
        <s v="General"/>
        <s v="OBGYN"/>
        <s v="Ophthalmology"/>
        <s v="Orthopedics"/>
        <s v="Pediatrics"/>
        <s v="Plastic"/>
        <s v="Podiatry"/>
        <s v="Urology"/>
        <s v="Vascular"/>
      </sharedItems>
    </cacheField>
    <cacheField name="booked_time_min" numFmtId="0">
      <sharedItems containsSemiMixedTypes="0" containsString="0" containsNumber="1" containsInteger="1" minValue="30" maxValue="180" count="8">
        <n v="60"/>
        <n v="90"/>
        <n v="120"/>
        <n v="75"/>
        <n v="30"/>
        <n v="45"/>
        <n v="180"/>
        <n v="150"/>
      </sharedItems>
    </cacheField>
    <cacheField name="surgeries" numFmtId="0">
      <sharedItems containsSemiMixedTypes="0" containsString="0" containsNumber="1" containsInteger="1" minValue="8" maxValue="326"/>
    </cacheField>
    <cacheField name="avg_in_room_time_min" numFmtId="0">
      <sharedItems containsSemiMixedTypes="0" containsString="0" containsNumber="1" minValue="21.125" maxValue="1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n v="151"/>
    <n v="63.947020000000002"/>
  </r>
  <r>
    <x v="0"/>
    <x v="1"/>
    <n v="46"/>
    <n v="86"/>
  </r>
  <r>
    <x v="1"/>
    <x v="1"/>
    <n v="39"/>
    <n v="80"/>
  </r>
  <r>
    <x v="1"/>
    <x v="2"/>
    <n v="78"/>
    <n v="129.5"/>
  </r>
  <r>
    <x v="2"/>
    <x v="3"/>
    <n v="82"/>
    <n v="72"/>
  </r>
  <r>
    <x v="2"/>
    <x v="2"/>
    <n v="82"/>
    <n v="111.5"/>
  </r>
  <r>
    <x v="3"/>
    <x v="4"/>
    <n v="8"/>
    <n v="21.125"/>
  </r>
  <r>
    <x v="3"/>
    <x v="5"/>
    <n v="326"/>
    <n v="36.233128999999998"/>
  </r>
  <r>
    <x v="4"/>
    <x v="0"/>
    <n v="154"/>
    <n v="72.525974000000005"/>
  </r>
  <r>
    <x v="4"/>
    <x v="1"/>
    <n v="41"/>
    <n v="89.512195000000006"/>
  </r>
  <r>
    <x v="4"/>
    <x v="2"/>
    <n v="126"/>
    <n v="139.436508"/>
  </r>
  <r>
    <x v="5"/>
    <x v="0"/>
    <n v="220"/>
    <n v="66"/>
  </r>
  <r>
    <x v="6"/>
    <x v="0"/>
    <n v="69"/>
    <n v="63"/>
  </r>
  <r>
    <x v="6"/>
    <x v="2"/>
    <n v="102"/>
    <n v="111.852941"/>
  </r>
  <r>
    <x v="6"/>
    <x v="6"/>
    <n v="36"/>
    <n v="157"/>
  </r>
  <r>
    <x v="7"/>
    <x v="0"/>
    <n v="125"/>
    <n v="78.343999999999994"/>
  </r>
  <r>
    <x v="7"/>
    <x v="1"/>
    <n v="18"/>
    <n v="132"/>
  </r>
  <r>
    <x v="7"/>
    <x v="2"/>
    <n v="85"/>
    <n v="115.435294"/>
  </r>
  <r>
    <x v="7"/>
    <x v="7"/>
    <n v="18"/>
    <n v="68"/>
  </r>
  <r>
    <x v="8"/>
    <x v="0"/>
    <n v="154"/>
    <n v="62.337662000000002"/>
  </r>
  <r>
    <x v="8"/>
    <x v="1"/>
    <n v="39"/>
    <n v="104"/>
  </r>
  <r>
    <x v="9"/>
    <x v="0"/>
    <n v="78"/>
    <n v="67.615385000000003"/>
  </r>
  <r>
    <x v="9"/>
    <x v="3"/>
    <n v="95"/>
    <n v="92.315788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6C5252-5F14-3145-B73D-BD83473AC07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L13" firstHeaderRow="1" firstDataRow="2" firstDataCol="1"/>
  <pivotFields count="4">
    <pivotField axis="axisCol" showAll="0">
      <items count="11">
        <item x="0"/>
        <item x="1"/>
        <item x="2"/>
        <item x="3"/>
        <item x="4"/>
        <item x="5"/>
        <item x="6"/>
        <item x="7"/>
        <item x="8"/>
        <item x="9"/>
        <item t="default"/>
      </items>
    </pivotField>
    <pivotField axis="axisRow" showAll="0">
      <items count="9">
        <item x="4"/>
        <item x="5"/>
        <item x="0"/>
        <item x="3"/>
        <item x="1"/>
        <item x="2"/>
        <item x="7"/>
        <item x="6"/>
        <item t="default"/>
      </items>
    </pivotField>
    <pivotField dataField="1" showAll="0"/>
    <pivotField showAll="0"/>
  </pivotFields>
  <rowFields count="1">
    <field x="1"/>
  </rowFields>
  <rowItems count="9">
    <i>
      <x/>
    </i>
    <i>
      <x v="1"/>
    </i>
    <i>
      <x v="2"/>
    </i>
    <i>
      <x v="3"/>
    </i>
    <i>
      <x v="4"/>
    </i>
    <i>
      <x v="5"/>
    </i>
    <i>
      <x v="6"/>
    </i>
    <i>
      <x v="7"/>
    </i>
    <i t="grand">
      <x/>
    </i>
  </rowItems>
  <colFields count="1">
    <field x="0"/>
  </colFields>
  <colItems count="11">
    <i>
      <x/>
    </i>
    <i>
      <x v="1"/>
    </i>
    <i>
      <x v="2"/>
    </i>
    <i>
      <x v="3"/>
    </i>
    <i>
      <x v="4"/>
    </i>
    <i>
      <x v="5"/>
    </i>
    <i>
      <x v="6"/>
    </i>
    <i>
      <x v="7"/>
    </i>
    <i>
      <x v="8"/>
    </i>
    <i>
      <x v="9"/>
    </i>
    <i t="grand">
      <x/>
    </i>
  </colItems>
  <dataFields count="1">
    <dataField name="Sum of surgeries" fld="2" baseField="0" baseItem="0"/>
  </dataFields>
  <chartFormats count="1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0" count="1" selected="0">
            <x v="8"/>
          </reference>
        </references>
      </pivotArea>
    </chartFormat>
    <chartFormat chart="1" format="9" series="1">
      <pivotArea type="data" outline="0" fieldPosition="0">
        <references count="2">
          <reference field="4294967294" count="1" selected="0">
            <x v="0"/>
          </reference>
          <reference field="0" count="1" selected="0">
            <x v="9"/>
          </reference>
        </references>
      </pivotArea>
    </chartFormat>
    <chartFormat chart="1" format="10" series="1">
      <pivotArea type="data" outline="0" fieldPosition="0">
        <references count="2">
          <reference field="4294967294" count="1" selected="0">
            <x v="0"/>
          </reference>
          <reference field="0" count="1" selected="0">
            <x v="0"/>
          </reference>
        </references>
      </pivotArea>
    </chartFormat>
    <chartFormat chart="1" format="11" series="1">
      <pivotArea type="data" outline="0" fieldPosition="0">
        <references count="2">
          <reference field="4294967294" count="1" selected="0">
            <x v="0"/>
          </reference>
          <reference field="0" count="1" selected="0">
            <x v="1"/>
          </reference>
        </references>
      </pivotArea>
    </chartFormat>
    <chartFormat chart="1" format="12" series="1">
      <pivotArea type="data" outline="0" fieldPosition="0">
        <references count="2">
          <reference field="4294967294" count="1" selected="0">
            <x v="0"/>
          </reference>
          <reference field="0" count="1" selected="0">
            <x v="2"/>
          </reference>
        </references>
      </pivotArea>
    </chartFormat>
    <chartFormat chart="1" format="13" series="1">
      <pivotArea type="data" outline="0" fieldPosition="0">
        <references count="2">
          <reference field="4294967294" count="1" selected="0">
            <x v="0"/>
          </reference>
          <reference field="0" count="1" selected="0">
            <x v="3"/>
          </reference>
        </references>
      </pivotArea>
    </chartFormat>
    <chartFormat chart="1" format="14" series="1">
      <pivotArea type="data" outline="0" fieldPosition="0">
        <references count="2">
          <reference field="4294967294" count="1" selected="0">
            <x v="0"/>
          </reference>
          <reference field="0" count="1" selected="0">
            <x v="4"/>
          </reference>
        </references>
      </pivotArea>
    </chartFormat>
    <chartFormat chart="1" format="15" series="1">
      <pivotArea type="data" outline="0" fieldPosition="0">
        <references count="2">
          <reference field="4294967294" count="1" selected="0">
            <x v="0"/>
          </reference>
          <reference field="0" count="1" selected="0">
            <x v="5"/>
          </reference>
        </references>
      </pivotArea>
    </chartFormat>
    <chartFormat chart="1" format="16" series="1">
      <pivotArea type="data" outline="0" fieldPosition="0">
        <references count="2">
          <reference field="4294967294" count="1" selected="0">
            <x v="0"/>
          </reference>
          <reference field="0" count="1" selected="0">
            <x v="6"/>
          </reference>
        </references>
      </pivotArea>
    </chartFormat>
    <chartFormat chart="1" format="17" series="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01B7-219E-EF4E-9DF0-F35F0783033F}">
  <dimension ref="A3:M42"/>
  <sheetViews>
    <sheetView workbookViewId="0">
      <selection activeCell="G47" sqref="G47"/>
    </sheetView>
  </sheetViews>
  <sheetFormatPr baseColWidth="10" defaultRowHeight="15" x14ac:dyDescent="0.2"/>
  <cols>
    <col min="1" max="1" width="13.6640625" bestFit="1" customWidth="1"/>
    <col min="2" max="2" width="14.83203125" bestFit="1" customWidth="1"/>
    <col min="3" max="3" width="7.33203125" bestFit="1" customWidth="1"/>
    <col min="4" max="4" width="6.6640625" bestFit="1" customWidth="1"/>
    <col min="5" max="5" width="13" bestFit="1" customWidth="1"/>
    <col min="6" max="6" width="10.6640625" bestFit="1" customWidth="1"/>
    <col min="7" max="7" width="8.83203125" bestFit="1" customWidth="1"/>
    <col min="8" max="8" width="6.1640625" bestFit="1" customWidth="1"/>
    <col min="9" max="9" width="7.6640625" bestFit="1" customWidth="1"/>
    <col min="10" max="10" width="7.1640625" bestFit="1" customWidth="1"/>
    <col min="11" max="11" width="7.6640625" bestFit="1" customWidth="1"/>
    <col min="12" max="12" width="10" bestFit="1" customWidth="1"/>
  </cols>
  <sheetData>
    <row r="3" spans="1:13" x14ac:dyDescent="0.2">
      <c r="A3" s="6" t="s">
        <v>83</v>
      </c>
      <c r="B3" s="6" t="s">
        <v>82</v>
      </c>
    </row>
    <row r="4" spans="1:13" x14ac:dyDescent="0.2">
      <c r="A4" s="6" t="s">
        <v>80</v>
      </c>
      <c r="B4" t="s">
        <v>29</v>
      </c>
      <c r="C4" t="s">
        <v>33</v>
      </c>
      <c r="D4" t="s">
        <v>40</v>
      </c>
      <c r="E4" t="s">
        <v>44</v>
      </c>
      <c r="F4" t="s">
        <v>11</v>
      </c>
      <c r="G4" t="s">
        <v>46</v>
      </c>
      <c r="H4" t="s">
        <v>7</v>
      </c>
      <c r="I4" t="s">
        <v>17</v>
      </c>
      <c r="J4" t="s">
        <v>36</v>
      </c>
      <c r="K4" t="s">
        <v>25</v>
      </c>
      <c r="L4" t="s">
        <v>81</v>
      </c>
    </row>
    <row r="5" spans="1:13" x14ac:dyDescent="0.2">
      <c r="A5" s="7">
        <v>30</v>
      </c>
      <c r="B5" s="8"/>
      <c r="C5" s="8"/>
      <c r="D5" s="8"/>
      <c r="E5" s="8">
        <v>8</v>
      </c>
      <c r="F5" s="8"/>
      <c r="G5" s="8"/>
      <c r="H5" s="8"/>
      <c r="I5" s="8"/>
      <c r="J5" s="8"/>
      <c r="K5" s="8"/>
      <c r="L5" s="8">
        <v>8</v>
      </c>
    </row>
    <row r="6" spans="1:13" x14ac:dyDescent="0.2">
      <c r="A6" s="7">
        <v>45</v>
      </c>
      <c r="B6" s="8"/>
      <c r="C6" s="8"/>
      <c r="D6" s="8"/>
      <c r="E6" s="8">
        <v>326</v>
      </c>
      <c r="F6" s="8"/>
      <c r="G6" s="8"/>
      <c r="H6" s="8"/>
      <c r="I6" s="8"/>
      <c r="J6" s="8"/>
      <c r="K6" s="8"/>
      <c r="L6" s="8">
        <v>326</v>
      </c>
    </row>
    <row r="7" spans="1:13" x14ac:dyDescent="0.2">
      <c r="A7" s="7">
        <v>60</v>
      </c>
      <c r="B7" s="8">
        <v>151</v>
      </c>
      <c r="C7" s="8"/>
      <c r="D7" s="8"/>
      <c r="E7" s="8"/>
      <c r="F7" s="8">
        <v>154</v>
      </c>
      <c r="G7" s="8">
        <v>220</v>
      </c>
      <c r="H7" s="8">
        <v>69</v>
      </c>
      <c r="I7" s="8">
        <v>125</v>
      </c>
      <c r="J7" s="8">
        <v>154</v>
      </c>
      <c r="K7" s="8">
        <v>78</v>
      </c>
      <c r="L7" s="8">
        <v>951</v>
      </c>
      <c r="M7">
        <f>GETPIVOTDATA("surgeries",$A$3,"booked_time_min",60)/GETPIVOTDATA("surgeries",$A$3)</f>
        <v>0.43784530386740333</v>
      </c>
    </row>
    <row r="8" spans="1:13" x14ac:dyDescent="0.2">
      <c r="A8" s="7">
        <v>75</v>
      </c>
      <c r="B8" s="8"/>
      <c r="C8" s="8"/>
      <c r="D8" s="8">
        <v>82</v>
      </c>
      <c r="E8" s="8"/>
      <c r="F8" s="8"/>
      <c r="G8" s="8"/>
      <c r="H8" s="8"/>
      <c r="I8" s="8"/>
      <c r="J8" s="8"/>
      <c r="K8" s="8">
        <v>95</v>
      </c>
      <c r="L8" s="8">
        <v>177</v>
      </c>
    </row>
    <row r="9" spans="1:13" x14ac:dyDescent="0.2">
      <c r="A9" s="7">
        <v>90</v>
      </c>
      <c r="B9" s="8">
        <v>46</v>
      </c>
      <c r="C9" s="8">
        <v>39</v>
      </c>
      <c r="D9" s="8"/>
      <c r="E9" s="8"/>
      <c r="F9" s="8">
        <v>41</v>
      </c>
      <c r="G9" s="8"/>
      <c r="H9" s="8"/>
      <c r="I9" s="8">
        <v>18</v>
      </c>
      <c r="J9" s="8">
        <v>39</v>
      </c>
      <c r="K9" s="8"/>
      <c r="L9" s="8">
        <v>183</v>
      </c>
    </row>
    <row r="10" spans="1:13" x14ac:dyDescent="0.2">
      <c r="A10" s="7">
        <v>120</v>
      </c>
      <c r="B10" s="8"/>
      <c r="C10" s="8">
        <v>78</v>
      </c>
      <c r="D10" s="8">
        <v>82</v>
      </c>
      <c r="E10" s="8"/>
      <c r="F10" s="8">
        <v>126</v>
      </c>
      <c r="G10" s="8"/>
      <c r="H10" s="8">
        <v>102</v>
      </c>
      <c r="I10" s="8">
        <v>85</v>
      </c>
      <c r="J10" s="8"/>
      <c r="K10" s="8"/>
      <c r="L10" s="8">
        <v>473</v>
      </c>
    </row>
    <row r="11" spans="1:13" x14ac:dyDescent="0.2">
      <c r="A11" s="7">
        <v>150</v>
      </c>
      <c r="B11" s="8"/>
      <c r="C11" s="8"/>
      <c r="D11" s="8"/>
      <c r="E11" s="8"/>
      <c r="F11" s="8"/>
      <c r="G11" s="8"/>
      <c r="H11" s="8"/>
      <c r="I11" s="8">
        <v>18</v>
      </c>
      <c r="J11" s="8"/>
      <c r="K11" s="8"/>
      <c r="L11" s="8">
        <v>18</v>
      </c>
    </row>
    <row r="12" spans="1:13" x14ac:dyDescent="0.2">
      <c r="A12" s="7">
        <v>180</v>
      </c>
      <c r="B12" s="8"/>
      <c r="C12" s="8"/>
      <c r="D12" s="8"/>
      <c r="E12" s="8"/>
      <c r="F12" s="8"/>
      <c r="G12" s="8"/>
      <c r="H12" s="8">
        <v>36</v>
      </c>
      <c r="I12" s="8"/>
      <c r="J12" s="8"/>
      <c r="K12" s="8"/>
      <c r="L12" s="8">
        <v>36</v>
      </c>
    </row>
    <row r="13" spans="1:13" x14ac:dyDescent="0.2">
      <c r="A13" s="7" t="s">
        <v>81</v>
      </c>
      <c r="B13" s="8">
        <v>197</v>
      </c>
      <c r="C13" s="8">
        <v>117</v>
      </c>
      <c r="D13" s="8">
        <v>164</v>
      </c>
      <c r="E13" s="8">
        <v>334</v>
      </c>
      <c r="F13" s="8">
        <v>321</v>
      </c>
      <c r="G13" s="8">
        <v>220</v>
      </c>
      <c r="H13" s="8">
        <v>207</v>
      </c>
      <c r="I13" s="8">
        <v>246</v>
      </c>
      <c r="J13" s="8">
        <v>193</v>
      </c>
      <c r="K13" s="8">
        <v>173</v>
      </c>
      <c r="L13" s="8">
        <v>2172</v>
      </c>
    </row>
    <row r="42" spans="2:2" x14ac:dyDescent="0.2">
      <c r="B42" t="s">
        <v>84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
  <sheetViews>
    <sheetView topLeftCell="A28" workbookViewId="0">
      <selection activeCell="C80" sqref="C80"/>
    </sheetView>
  </sheetViews>
  <sheetFormatPr baseColWidth="10" defaultColWidth="8.83203125" defaultRowHeight="15" x14ac:dyDescent="0.2"/>
  <cols>
    <col min="2" max="2" width="37" bestFit="1" customWidth="1"/>
    <col min="3" max="3" width="13" bestFit="1" customWidth="1"/>
    <col min="4" max="4" width="15.33203125" bestFit="1" customWidth="1"/>
    <col min="5" max="5" width="8.1640625" bestFit="1" customWidth="1"/>
    <col min="6" max="6" width="19.5" bestFit="1" customWidth="1"/>
    <col min="7" max="7" width="8.83203125" style="3"/>
  </cols>
  <sheetData>
    <row r="1" spans="1:20" x14ac:dyDescent="0.2">
      <c r="A1" s="1" t="s">
        <v>0</v>
      </c>
      <c r="B1" s="1" t="s">
        <v>1</v>
      </c>
      <c r="C1" s="1" t="s">
        <v>2</v>
      </c>
      <c r="D1" s="1" t="s">
        <v>3</v>
      </c>
      <c r="E1" s="1" t="s">
        <v>4</v>
      </c>
      <c r="F1" s="1" t="s">
        <v>5</v>
      </c>
      <c r="G1" s="3" t="s">
        <v>79</v>
      </c>
      <c r="H1" s="2" t="s">
        <v>48</v>
      </c>
      <c r="I1" s="9" t="s">
        <v>85</v>
      </c>
      <c r="K1" s="1"/>
      <c r="L1" s="1"/>
      <c r="N1" s="10"/>
      <c r="Q1" t="s">
        <v>2</v>
      </c>
      <c r="R1" t="s">
        <v>3</v>
      </c>
      <c r="S1" t="s">
        <v>4</v>
      </c>
      <c r="T1" t="s">
        <v>5</v>
      </c>
    </row>
    <row r="2" spans="1:20" x14ac:dyDescent="0.2">
      <c r="A2">
        <v>28110</v>
      </c>
      <c r="B2" t="s">
        <v>19</v>
      </c>
      <c r="C2" t="s">
        <v>17</v>
      </c>
      <c r="D2">
        <v>90</v>
      </c>
      <c r="E2">
        <v>18</v>
      </c>
      <c r="F2">
        <v>132</v>
      </c>
      <c r="G2" s="14">
        <v>-42</v>
      </c>
      <c r="H2">
        <v>150</v>
      </c>
      <c r="I2" t="s">
        <v>88</v>
      </c>
      <c r="J2" s="5">
        <f>F2/D2</f>
        <v>1.4666666666666666</v>
      </c>
      <c r="K2">
        <f>D2*E2</f>
        <v>1620</v>
      </c>
      <c r="L2">
        <f>F2*E2</f>
        <v>2376</v>
      </c>
      <c r="M2" s="12">
        <f>(L2-K2)/60</f>
        <v>12.6</v>
      </c>
      <c r="N2" s="3">
        <f>H2-F2</f>
        <v>18</v>
      </c>
      <c r="O2" t="s">
        <v>89</v>
      </c>
      <c r="P2">
        <v>0</v>
      </c>
      <c r="Q2" t="s">
        <v>29</v>
      </c>
      <c r="R2">
        <v>60</v>
      </c>
      <c r="S2">
        <v>151</v>
      </c>
      <c r="T2">
        <v>63.947020000000002</v>
      </c>
    </row>
    <row r="3" spans="1:20" x14ac:dyDescent="0.2">
      <c r="A3">
        <v>28055</v>
      </c>
      <c r="B3" t="s">
        <v>16</v>
      </c>
      <c r="C3" t="s">
        <v>17</v>
      </c>
      <c r="D3">
        <v>60</v>
      </c>
      <c r="E3">
        <v>18</v>
      </c>
      <c r="F3">
        <v>84</v>
      </c>
      <c r="G3" s="14">
        <v>-24</v>
      </c>
      <c r="H3">
        <v>90</v>
      </c>
      <c r="I3" t="s">
        <v>88</v>
      </c>
      <c r="J3" s="5">
        <f t="shared" ref="J3:J34" si="0">F3/D3</f>
        <v>1.4</v>
      </c>
      <c r="K3">
        <f t="shared" ref="K3:K34" si="1">D3*E3</f>
        <v>1080</v>
      </c>
      <c r="L3">
        <f t="shared" ref="L3:L34" si="2">F3*E3</f>
        <v>1512</v>
      </c>
      <c r="M3" s="12">
        <f t="shared" ref="M3:M35" si="3">(L3-K3)/60</f>
        <v>7.2</v>
      </c>
      <c r="N3" s="3">
        <f t="shared" ref="N3:N7" si="4">H3-F3</f>
        <v>6</v>
      </c>
      <c r="O3" t="s">
        <v>89</v>
      </c>
      <c r="P3">
        <v>1</v>
      </c>
      <c r="Q3" t="s">
        <v>29</v>
      </c>
      <c r="R3">
        <v>90</v>
      </c>
      <c r="S3">
        <v>46</v>
      </c>
      <c r="T3">
        <v>86</v>
      </c>
    </row>
    <row r="4" spans="1:20" x14ac:dyDescent="0.2">
      <c r="A4">
        <v>28285</v>
      </c>
      <c r="B4" t="s">
        <v>20</v>
      </c>
      <c r="C4" t="s">
        <v>17</v>
      </c>
      <c r="D4">
        <v>60</v>
      </c>
      <c r="E4">
        <v>42</v>
      </c>
      <c r="F4">
        <v>83.5</v>
      </c>
      <c r="G4" s="14">
        <v>-23.5</v>
      </c>
      <c r="H4">
        <v>90</v>
      </c>
      <c r="I4" t="s">
        <v>88</v>
      </c>
      <c r="J4" s="5">
        <f t="shared" si="0"/>
        <v>1.3916666666666666</v>
      </c>
      <c r="K4">
        <f t="shared" si="1"/>
        <v>2520</v>
      </c>
      <c r="L4">
        <f t="shared" si="2"/>
        <v>3507</v>
      </c>
      <c r="M4" s="12">
        <f t="shared" si="3"/>
        <v>16.45</v>
      </c>
      <c r="N4" s="3">
        <f t="shared" si="4"/>
        <v>6.5</v>
      </c>
      <c r="O4" t="s">
        <v>89</v>
      </c>
      <c r="P4">
        <v>2</v>
      </c>
      <c r="Q4" t="s">
        <v>33</v>
      </c>
      <c r="R4">
        <v>90</v>
      </c>
      <c r="S4">
        <v>39</v>
      </c>
      <c r="T4">
        <v>80</v>
      </c>
    </row>
    <row r="5" spans="1:20" x14ac:dyDescent="0.2">
      <c r="A5">
        <v>27445</v>
      </c>
      <c r="B5" t="s">
        <v>15</v>
      </c>
      <c r="C5" t="s">
        <v>11</v>
      </c>
      <c r="D5">
        <v>120</v>
      </c>
      <c r="E5">
        <v>82</v>
      </c>
      <c r="F5">
        <v>143.08536585365849</v>
      </c>
      <c r="G5" s="14">
        <v>-23.085365853658487</v>
      </c>
      <c r="H5">
        <v>150</v>
      </c>
      <c r="I5" t="s">
        <v>88</v>
      </c>
      <c r="J5" s="5">
        <f t="shared" si="0"/>
        <v>1.1923780487804874</v>
      </c>
      <c r="K5">
        <f t="shared" si="1"/>
        <v>9840</v>
      </c>
      <c r="L5">
        <f t="shared" si="2"/>
        <v>11732.999999999996</v>
      </c>
      <c r="M5" s="12">
        <f t="shared" si="3"/>
        <v>31.54999999999994</v>
      </c>
      <c r="N5" s="3">
        <f t="shared" si="4"/>
        <v>6.9146341463415126</v>
      </c>
      <c r="O5" t="s">
        <v>89</v>
      </c>
      <c r="P5">
        <v>3</v>
      </c>
      <c r="Q5" t="s">
        <v>33</v>
      </c>
      <c r="R5">
        <v>120</v>
      </c>
      <c r="S5">
        <v>78</v>
      </c>
      <c r="T5">
        <v>129.5</v>
      </c>
    </row>
    <row r="6" spans="1:20" x14ac:dyDescent="0.2">
      <c r="A6">
        <v>27130</v>
      </c>
      <c r="B6" t="s">
        <v>14</v>
      </c>
      <c r="C6" t="s">
        <v>11</v>
      </c>
      <c r="D6">
        <v>120</v>
      </c>
      <c r="E6">
        <v>23</v>
      </c>
      <c r="F6">
        <v>138</v>
      </c>
      <c r="G6" s="14">
        <v>-18</v>
      </c>
      <c r="H6">
        <v>150</v>
      </c>
      <c r="I6" s="11" t="s">
        <v>90</v>
      </c>
      <c r="J6" s="5">
        <f t="shared" si="0"/>
        <v>1.1499999999999999</v>
      </c>
      <c r="K6">
        <f t="shared" si="1"/>
        <v>2760</v>
      </c>
      <c r="L6">
        <f t="shared" si="2"/>
        <v>3174</v>
      </c>
      <c r="M6" s="12">
        <f t="shared" si="3"/>
        <v>6.9</v>
      </c>
      <c r="N6" s="3">
        <f t="shared" si="4"/>
        <v>12</v>
      </c>
      <c r="O6" t="s">
        <v>86</v>
      </c>
      <c r="P6">
        <v>4</v>
      </c>
      <c r="Q6" t="s">
        <v>40</v>
      </c>
      <c r="R6">
        <v>75</v>
      </c>
      <c r="S6">
        <v>82</v>
      </c>
      <c r="T6">
        <v>72</v>
      </c>
    </row>
    <row r="7" spans="1:20" x14ac:dyDescent="0.2">
      <c r="A7">
        <v>36901</v>
      </c>
      <c r="B7" t="s">
        <v>30</v>
      </c>
      <c r="C7" t="s">
        <v>25</v>
      </c>
      <c r="D7">
        <v>75</v>
      </c>
      <c r="E7">
        <v>95</v>
      </c>
      <c r="F7">
        <v>92.315789473684205</v>
      </c>
      <c r="G7" s="14">
        <v>-17.315789473684205</v>
      </c>
      <c r="H7">
        <v>90</v>
      </c>
      <c r="I7" s="11" t="s">
        <v>90</v>
      </c>
      <c r="J7" s="5">
        <f t="shared" si="0"/>
        <v>1.230877192982456</v>
      </c>
      <c r="K7">
        <f t="shared" si="1"/>
        <v>7125</v>
      </c>
      <c r="L7">
        <f t="shared" si="2"/>
        <v>8770</v>
      </c>
      <c r="M7" s="12">
        <f t="shared" si="3"/>
        <v>27.416666666666668</v>
      </c>
      <c r="N7" s="3">
        <f t="shared" si="4"/>
        <v>-2.3157894736842053</v>
      </c>
      <c r="O7" s="11" t="s">
        <v>87</v>
      </c>
      <c r="P7">
        <v>5</v>
      </c>
      <c r="Q7" t="s">
        <v>40</v>
      </c>
      <c r="R7">
        <v>120</v>
      </c>
      <c r="S7">
        <v>82</v>
      </c>
      <c r="T7">
        <v>111.5</v>
      </c>
    </row>
    <row r="8" spans="1:20" x14ac:dyDescent="0.2">
      <c r="A8">
        <v>28289</v>
      </c>
      <c r="B8" t="s">
        <v>21</v>
      </c>
      <c r="C8" t="s">
        <v>17</v>
      </c>
      <c r="D8">
        <v>60</v>
      </c>
      <c r="E8">
        <v>23</v>
      </c>
      <c r="F8">
        <v>77</v>
      </c>
      <c r="G8" s="14">
        <v>-17</v>
      </c>
      <c r="I8" s="11" t="s">
        <v>90</v>
      </c>
      <c r="J8" s="5">
        <f t="shared" si="0"/>
        <v>1.2833333333333334</v>
      </c>
      <c r="K8">
        <f t="shared" si="1"/>
        <v>1380</v>
      </c>
      <c r="L8">
        <f t="shared" si="2"/>
        <v>1771</v>
      </c>
      <c r="M8" s="12">
        <f t="shared" si="3"/>
        <v>6.5166666666666666</v>
      </c>
      <c r="O8" s="11" t="s">
        <v>90</v>
      </c>
      <c r="P8">
        <v>6</v>
      </c>
      <c r="Q8" t="s">
        <v>44</v>
      </c>
      <c r="R8">
        <v>30</v>
      </c>
      <c r="S8">
        <v>8</v>
      </c>
      <c r="T8">
        <v>21.125</v>
      </c>
    </row>
    <row r="9" spans="1:20" x14ac:dyDescent="0.2">
      <c r="A9">
        <v>55873</v>
      </c>
      <c r="B9" t="s">
        <v>38</v>
      </c>
      <c r="C9" t="s">
        <v>36</v>
      </c>
      <c r="D9">
        <v>90</v>
      </c>
      <c r="E9">
        <v>39</v>
      </c>
      <c r="F9">
        <v>104</v>
      </c>
      <c r="G9" s="14">
        <v>-14</v>
      </c>
      <c r="I9" s="11" t="s">
        <v>90</v>
      </c>
      <c r="J9" s="5">
        <f t="shared" si="0"/>
        <v>1.1555555555555554</v>
      </c>
      <c r="K9">
        <f t="shared" si="1"/>
        <v>3510</v>
      </c>
      <c r="L9">
        <f t="shared" si="2"/>
        <v>4056</v>
      </c>
      <c r="M9" s="12">
        <f t="shared" si="3"/>
        <v>9.1</v>
      </c>
      <c r="O9" s="11" t="s">
        <v>90</v>
      </c>
      <c r="P9">
        <v>7</v>
      </c>
      <c r="Q9" t="s">
        <v>44</v>
      </c>
      <c r="R9">
        <v>45</v>
      </c>
      <c r="S9">
        <v>326</v>
      </c>
      <c r="T9">
        <v>36.233128999999998</v>
      </c>
    </row>
    <row r="10" spans="1:20" x14ac:dyDescent="0.2">
      <c r="A10">
        <v>29877</v>
      </c>
      <c r="B10" t="s">
        <v>26</v>
      </c>
      <c r="C10" t="s">
        <v>11</v>
      </c>
      <c r="D10">
        <v>60</v>
      </c>
      <c r="E10">
        <v>112</v>
      </c>
      <c r="F10">
        <v>73.473214285714292</v>
      </c>
      <c r="G10" s="14">
        <v>-13.473214285714292</v>
      </c>
      <c r="I10" s="11" t="s">
        <v>90</v>
      </c>
      <c r="J10" s="5">
        <f t="shared" si="0"/>
        <v>1.2245535714285716</v>
      </c>
      <c r="K10">
        <f t="shared" si="1"/>
        <v>6720</v>
      </c>
      <c r="L10">
        <f t="shared" si="2"/>
        <v>8229</v>
      </c>
      <c r="M10" s="12">
        <f t="shared" si="3"/>
        <v>25.15</v>
      </c>
      <c r="O10" s="11" t="s">
        <v>90</v>
      </c>
      <c r="P10">
        <v>8</v>
      </c>
      <c r="Q10" t="s">
        <v>11</v>
      </c>
      <c r="R10">
        <v>60</v>
      </c>
      <c r="S10">
        <v>154</v>
      </c>
      <c r="T10">
        <v>72.525974000000005</v>
      </c>
    </row>
    <row r="11" spans="1:20" x14ac:dyDescent="0.2">
      <c r="A11">
        <v>28060</v>
      </c>
      <c r="B11" t="s">
        <v>18</v>
      </c>
      <c r="C11" t="s">
        <v>17</v>
      </c>
      <c r="D11">
        <v>60</v>
      </c>
      <c r="E11">
        <v>42</v>
      </c>
      <c r="F11">
        <v>71.5</v>
      </c>
      <c r="G11" s="14">
        <v>-11.5</v>
      </c>
      <c r="I11" s="11" t="s">
        <v>90</v>
      </c>
      <c r="J11" s="5">
        <f t="shared" si="0"/>
        <v>1.1916666666666667</v>
      </c>
      <c r="K11">
        <f t="shared" si="1"/>
        <v>2520</v>
      </c>
      <c r="L11">
        <f t="shared" si="2"/>
        <v>3003</v>
      </c>
      <c r="M11" s="12">
        <f t="shared" si="3"/>
        <v>8.0500000000000007</v>
      </c>
      <c r="O11" s="11" t="s">
        <v>90</v>
      </c>
      <c r="P11">
        <v>9</v>
      </c>
      <c r="Q11" t="s">
        <v>11</v>
      </c>
      <c r="R11">
        <v>90</v>
      </c>
      <c r="S11">
        <v>41</v>
      </c>
      <c r="T11">
        <v>89.512195000000006</v>
      </c>
    </row>
    <row r="12" spans="1:20" x14ac:dyDescent="0.2">
      <c r="A12">
        <v>64721</v>
      </c>
      <c r="B12" t="s">
        <v>42</v>
      </c>
      <c r="C12" t="s">
        <v>11</v>
      </c>
      <c r="D12">
        <v>60</v>
      </c>
      <c r="E12">
        <v>42</v>
      </c>
      <c r="F12">
        <v>70</v>
      </c>
      <c r="G12" s="16">
        <v>-10</v>
      </c>
      <c r="H12">
        <v>75</v>
      </c>
      <c r="I12" s="11" t="s">
        <v>87</v>
      </c>
      <c r="J12" s="5">
        <f t="shared" si="0"/>
        <v>1.1666666666666667</v>
      </c>
      <c r="K12">
        <f t="shared" si="1"/>
        <v>2520</v>
      </c>
      <c r="L12">
        <f t="shared" si="2"/>
        <v>2940</v>
      </c>
      <c r="M12" s="12">
        <f t="shared" si="3"/>
        <v>7</v>
      </c>
      <c r="O12" s="11" t="s">
        <v>87</v>
      </c>
      <c r="P12">
        <v>10</v>
      </c>
      <c r="Q12" t="s">
        <v>11</v>
      </c>
      <c r="R12">
        <v>120</v>
      </c>
      <c r="S12">
        <v>126</v>
      </c>
      <c r="T12">
        <v>139.436508</v>
      </c>
    </row>
    <row r="13" spans="1:20" x14ac:dyDescent="0.2">
      <c r="A13">
        <v>69436</v>
      </c>
      <c r="B13" t="s">
        <v>47</v>
      </c>
      <c r="C13" t="s">
        <v>46</v>
      </c>
      <c r="D13">
        <v>60</v>
      </c>
      <c r="E13">
        <v>132</v>
      </c>
      <c r="F13">
        <v>70</v>
      </c>
      <c r="G13" s="16">
        <v>-10</v>
      </c>
      <c r="H13">
        <v>75</v>
      </c>
      <c r="I13" s="11" t="s">
        <v>87</v>
      </c>
      <c r="J13" s="5">
        <f t="shared" si="0"/>
        <v>1.1666666666666667</v>
      </c>
      <c r="K13">
        <f t="shared" si="1"/>
        <v>7920</v>
      </c>
      <c r="L13">
        <f t="shared" si="2"/>
        <v>9240</v>
      </c>
      <c r="M13" s="12">
        <f t="shared" si="3"/>
        <v>22</v>
      </c>
      <c r="O13" s="11" t="s">
        <v>87</v>
      </c>
      <c r="P13">
        <v>11</v>
      </c>
      <c r="Q13" t="s">
        <v>46</v>
      </c>
      <c r="R13">
        <v>60</v>
      </c>
      <c r="S13">
        <v>220</v>
      </c>
      <c r="T13">
        <v>66</v>
      </c>
    </row>
    <row r="14" spans="1:20" x14ac:dyDescent="0.2">
      <c r="A14">
        <v>43775</v>
      </c>
      <c r="B14" t="s">
        <v>32</v>
      </c>
      <c r="C14" t="s">
        <v>33</v>
      </c>
      <c r="D14">
        <v>120</v>
      </c>
      <c r="E14">
        <v>78</v>
      </c>
      <c r="F14">
        <v>129.5</v>
      </c>
      <c r="G14" s="16">
        <v>-9.5</v>
      </c>
      <c r="I14" s="11" t="s">
        <v>87</v>
      </c>
      <c r="J14" s="5">
        <f t="shared" si="0"/>
        <v>1.0791666666666666</v>
      </c>
      <c r="K14">
        <f t="shared" si="1"/>
        <v>9360</v>
      </c>
      <c r="L14">
        <f t="shared" si="2"/>
        <v>10101</v>
      </c>
      <c r="M14" s="12">
        <f t="shared" si="3"/>
        <v>12.35</v>
      </c>
      <c r="O14" s="11" t="s">
        <v>87</v>
      </c>
      <c r="P14">
        <v>12</v>
      </c>
      <c r="Q14" t="s">
        <v>7</v>
      </c>
      <c r="R14">
        <v>60</v>
      </c>
      <c r="S14">
        <v>69</v>
      </c>
      <c r="T14">
        <v>63</v>
      </c>
    </row>
    <row r="15" spans="1:20" x14ac:dyDescent="0.2">
      <c r="A15">
        <v>28820</v>
      </c>
      <c r="B15" t="s">
        <v>24</v>
      </c>
      <c r="C15" t="s">
        <v>25</v>
      </c>
      <c r="D15">
        <v>60</v>
      </c>
      <c r="E15">
        <v>78</v>
      </c>
      <c r="F15">
        <v>67.615384615384613</v>
      </c>
      <c r="G15" s="16">
        <v>-7.6153846153846132</v>
      </c>
      <c r="I15" s="11" t="s">
        <v>87</v>
      </c>
      <c r="J15" s="5">
        <f t="shared" si="0"/>
        <v>1.1269230769230769</v>
      </c>
      <c r="K15">
        <f t="shared" si="1"/>
        <v>4680</v>
      </c>
      <c r="L15">
        <f t="shared" si="2"/>
        <v>5274</v>
      </c>
      <c r="M15" s="12">
        <f t="shared" si="3"/>
        <v>9.9</v>
      </c>
      <c r="O15" s="11" t="s">
        <v>87</v>
      </c>
      <c r="P15">
        <v>13</v>
      </c>
      <c r="Q15" t="s">
        <v>7</v>
      </c>
      <c r="R15">
        <v>120</v>
      </c>
      <c r="S15">
        <v>102</v>
      </c>
      <c r="T15">
        <v>111.852941</v>
      </c>
    </row>
    <row r="16" spans="1:20" x14ac:dyDescent="0.2">
      <c r="A16">
        <v>26735</v>
      </c>
      <c r="B16" t="s">
        <v>13</v>
      </c>
      <c r="C16" t="s">
        <v>11</v>
      </c>
      <c r="D16">
        <v>120</v>
      </c>
      <c r="E16">
        <v>21</v>
      </c>
      <c r="F16">
        <v>126.7619047619048</v>
      </c>
      <c r="G16" s="16">
        <v>-6.7619047619048018</v>
      </c>
      <c r="I16" s="11" t="s">
        <v>87</v>
      </c>
      <c r="J16" s="5">
        <f t="shared" si="0"/>
        <v>1.0563492063492066</v>
      </c>
      <c r="K16">
        <f t="shared" si="1"/>
        <v>2520</v>
      </c>
      <c r="L16">
        <f t="shared" si="2"/>
        <v>2662.0000000000009</v>
      </c>
      <c r="M16" s="12">
        <f t="shared" si="3"/>
        <v>2.3666666666666818</v>
      </c>
      <c r="O16" s="11" t="s">
        <v>87</v>
      </c>
      <c r="P16">
        <v>14</v>
      </c>
      <c r="Q16" t="s">
        <v>7</v>
      </c>
      <c r="R16">
        <v>180</v>
      </c>
      <c r="S16">
        <v>36</v>
      </c>
      <c r="T16">
        <v>157</v>
      </c>
    </row>
    <row r="17" spans="1:20" x14ac:dyDescent="0.2">
      <c r="A17">
        <v>55250</v>
      </c>
      <c r="B17" t="s">
        <v>37</v>
      </c>
      <c r="C17" t="s">
        <v>36</v>
      </c>
      <c r="D17">
        <v>60</v>
      </c>
      <c r="E17">
        <v>78</v>
      </c>
      <c r="F17">
        <v>65</v>
      </c>
      <c r="G17" s="16">
        <v>-5</v>
      </c>
      <c r="I17" s="11" t="s">
        <v>87</v>
      </c>
      <c r="J17" s="5">
        <f t="shared" si="0"/>
        <v>1.0833333333333333</v>
      </c>
      <c r="K17">
        <f t="shared" si="1"/>
        <v>4680</v>
      </c>
      <c r="L17">
        <f t="shared" si="2"/>
        <v>5070</v>
      </c>
      <c r="M17" s="12">
        <f t="shared" si="3"/>
        <v>6.5</v>
      </c>
      <c r="O17" s="11" t="s">
        <v>87</v>
      </c>
      <c r="P17">
        <v>15</v>
      </c>
      <c r="Q17" t="s">
        <v>17</v>
      </c>
      <c r="R17">
        <v>60</v>
      </c>
      <c r="S17">
        <v>125</v>
      </c>
      <c r="T17">
        <v>78.343999999999994</v>
      </c>
    </row>
    <row r="18" spans="1:20" x14ac:dyDescent="0.2">
      <c r="A18">
        <v>42826</v>
      </c>
      <c r="B18" t="s">
        <v>31</v>
      </c>
      <c r="C18" t="s">
        <v>29</v>
      </c>
      <c r="D18">
        <v>60</v>
      </c>
      <c r="E18">
        <v>151</v>
      </c>
      <c r="F18">
        <v>63.94701986754967</v>
      </c>
      <c r="G18" s="16">
        <v>-3.9470198675496704</v>
      </c>
      <c r="I18" s="11" t="s">
        <v>87</v>
      </c>
      <c r="J18" s="5">
        <f t="shared" si="0"/>
        <v>1.0657836644591612</v>
      </c>
      <c r="K18">
        <f t="shared" si="1"/>
        <v>9060</v>
      </c>
      <c r="L18">
        <f t="shared" si="2"/>
        <v>9656</v>
      </c>
      <c r="M18" s="12">
        <f t="shared" si="3"/>
        <v>9.9333333333333336</v>
      </c>
      <c r="O18" s="11" t="s">
        <v>87</v>
      </c>
      <c r="P18">
        <v>16</v>
      </c>
      <c r="Q18" t="s">
        <v>17</v>
      </c>
      <c r="R18">
        <v>90</v>
      </c>
      <c r="S18">
        <v>18</v>
      </c>
      <c r="T18">
        <v>132</v>
      </c>
    </row>
    <row r="19" spans="1:20" x14ac:dyDescent="0.2">
      <c r="A19">
        <v>17110</v>
      </c>
      <c r="B19" t="s">
        <v>9</v>
      </c>
      <c r="C19" t="s">
        <v>7</v>
      </c>
      <c r="D19">
        <v>60</v>
      </c>
      <c r="E19">
        <v>69</v>
      </c>
      <c r="F19">
        <v>63</v>
      </c>
      <c r="G19" s="16">
        <v>-3</v>
      </c>
      <c r="I19" s="11" t="s">
        <v>87</v>
      </c>
      <c r="J19" s="5">
        <f t="shared" si="0"/>
        <v>1.05</v>
      </c>
      <c r="K19">
        <f t="shared" si="1"/>
        <v>4140</v>
      </c>
      <c r="L19">
        <f t="shared" si="2"/>
        <v>4347</v>
      </c>
      <c r="M19" s="12">
        <f t="shared" si="3"/>
        <v>3.45</v>
      </c>
      <c r="O19" s="11" t="s">
        <v>87</v>
      </c>
      <c r="P19">
        <v>17</v>
      </c>
      <c r="Q19" t="s">
        <v>17</v>
      </c>
      <c r="R19">
        <v>120</v>
      </c>
      <c r="S19">
        <v>85</v>
      </c>
      <c r="T19">
        <v>115.435294</v>
      </c>
    </row>
    <row r="20" spans="1:20" x14ac:dyDescent="0.2">
      <c r="A20">
        <v>26045</v>
      </c>
      <c r="B20" t="s">
        <v>10</v>
      </c>
      <c r="C20" t="s">
        <v>11</v>
      </c>
      <c r="D20">
        <v>90</v>
      </c>
      <c r="E20">
        <v>21</v>
      </c>
      <c r="F20">
        <v>91.904761904761898</v>
      </c>
      <c r="G20" s="16">
        <v>-1.904761904761898</v>
      </c>
      <c r="I20" s="11" t="s">
        <v>87</v>
      </c>
      <c r="J20" s="5">
        <f t="shared" si="0"/>
        <v>1.0211640211640212</v>
      </c>
      <c r="K20">
        <f t="shared" si="1"/>
        <v>1890</v>
      </c>
      <c r="L20">
        <f t="shared" si="2"/>
        <v>1929.9999999999998</v>
      </c>
      <c r="M20" s="12">
        <f t="shared" si="3"/>
        <v>0.66666666666666285</v>
      </c>
      <c r="O20" s="11" t="s">
        <v>87</v>
      </c>
      <c r="P20">
        <v>18</v>
      </c>
      <c r="Q20" t="s">
        <v>17</v>
      </c>
      <c r="R20">
        <v>150</v>
      </c>
      <c r="S20">
        <v>18</v>
      </c>
      <c r="T20">
        <v>68</v>
      </c>
    </row>
    <row r="21" spans="1:20" x14ac:dyDescent="0.2">
      <c r="A21">
        <v>69421</v>
      </c>
      <c r="B21" t="s">
        <v>45</v>
      </c>
      <c r="C21" t="s">
        <v>46</v>
      </c>
      <c r="D21">
        <v>60</v>
      </c>
      <c r="E21">
        <v>88</v>
      </c>
      <c r="F21">
        <v>60</v>
      </c>
      <c r="G21" s="16">
        <v>0</v>
      </c>
      <c r="I21" t="s">
        <v>89</v>
      </c>
      <c r="J21" s="5">
        <f t="shared" si="0"/>
        <v>1</v>
      </c>
      <c r="K21">
        <f t="shared" si="1"/>
        <v>5280</v>
      </c>
      <c r="L21">
        <f t="shared" si="2"/>
        <v>5280</v>
      </c>
      <c r="M21" s="12">
        <f t="shared" si="3"/>
        <v>0</v>
      </c>
      <c r="O21" t="s">
        <v>89</v>
      </c>
      <c r="P21">
        <v>19</v>
      </c>
      <c r="Q21" t="s">
        <v>36</v>
      </c>
      <c r="R21">
        <v>60</v>
      </c>
      <c r="S21">
        <v>154</v>
      </c>
      <c r="T21">
        <v>62.337662000000002</v>
      </c>
    </row>
    <row r="22" spans="1:20" x14ac:dyDescent="0.2">
      <c r="A22">
        <v>52353</v>
      </c>
      <c r="B22" t="s">
        <v>35</v>
      </c>
      <c r="C22" t="s">
        <v>36</v>
      </c>
      <c r="D22">
        <v>60</v>
      </c>
      <c r="E22">
        <v>76</v>
      </c>
      <c r="F22">
        <v>59.60526315789474</v>
      </c>
      <c r="G22" s="16">
        <v>0.39473684210526017</v>
      </c>
      <c r="I22" t="s">
        <v>89</v>
      </c>
      <c r="J22" s="5">
        <f t="shared" si="0"/>
        <v>0.99342105263157898</v>
      </c>
      <c r="K22">
        <f t="shared" si="1"/>
        <v>4560</v>
      </c>
      <c r="L22">
        <f t="shared" si="2"/>
        <v>4530</v>
      </c>
      <c r="M22" s="12">
        <f t="shared" si="3"/>
        <v>-0.5</v>
      </c>
      <c r="O22" t="s">
        <v>89</v>
      </c>
      <c r="P22">
        <v>20</v>
      </c>
      <c r="Q22" t="s">
        <v>36</v>
      </c>
      <c r="R22">
        <v>90</v>
      </c>
      <c r="S22">
        <v>39</v>
      </c>
      <c r="T22">
        <v>104</v>
      </c>
    </row>
    <row r="23" spans="1:20" x14ac:dyDescent="0.2">
      <c r="A23">
        <v>26356</v>
      </c>
      <c r="B23" t="s">
        <v>12</v>
      </c>
      <c r="C23" t="s">
        <v>11</v>
      </c>
      <c r="D23">
        <v>90</v>
      </c>
      <c r="E23">
        <v>20</v>
      </c>
      <c r="F23">
        <v>87</v>
      </c>
      <c r="G23" s="16">
        <v>3</v>
      </c>
      <c r="I23" t="s">
        <v>89</v>
      </c>
      <c r="J23" s="5">
        <f t="shared" si="0"/>
        <v>0.96666666666666667</v>
      </c>
      <c r="K23">
        <f t="shared" si="1"/>
        <v>1800</v>
      </c>
      <c r="L23">
        <f t="shared" si="2"/>
        <v>1740</v>
      </c>
      <c r="M23" s="12">
        <f t="shared" si="3"/>
        <v>-1</v>
      </c>
      <c r="O23" t="s">
        <v>89</v>
      </c>
      <c r="P23">
        <v>21</v>
      </c>
      <c r="Q23" t="s">
        <v>25</v>
      </c>
      <c r="R23">
        <v>60</v>
      </c>
      <c r="S23">
        <v>78</v>
      </c>
      <c r="T23">
        <v>67.615385000000003</v>
      </c>
    </row>
    <row r="24" spans="1:20" x14ac:dyDescent="0.2">
      <c r="A24">
        <v>57460</v>
      </c>
      <c r="B24" t="s">
        <v>39</v>
      </c>
      <c r="C24" t="s">
        <v>40</v>
      </c>
      <c r="D24">
        <v>75</v>
      </c>
      <c r="E24">
        <v>82</v>
      </c>
      <c r="F24">
        <v>72</v>
      </c>
      <c r="G24" s="16">
        <v>3</v>
      </c>
      <c r="I24" t="s">
        <v>89</v>
      </c>
      <c r="J24" s="5">
        <f t="shared" si="0"/>
        <v>0.96</v>
      </c>
      <c r="K24">
        <f t="shared" si="1"/>
        <v>6150</v>
      </c>
      <c r="L24">
        <f t="shared" si="2"/>
        <v>5904</v>
      </c>
      <c r="M24" s="12">
        <f t="shared" si="3"/>
        <v>-4.0999999999999996</v>
      </c>
      <c r="O24" t="s">
        <v>89</v>
      </c>
      <c r="P24">
        <v>22</v>
      </c>
      <c r="Q24" t="s">
        <v>25</v>
      </c>
      <c r="R24">
        <v>75</v>
      </c>
      <c r="S24">
        <v>95</v>
      </c>
      <c r="T24">
        <v>92.315788999999995</v>
      </c>
    </row>
    <row r="25" spans="1:20" x14ac:dyDescent="0.2">
      <c r="A25">
        <v>30520</v>
      </c>
      <c r="B25" t="s">
        <v>28</v>
      </c>
      <c r="C25" t="s">
        <v>29</v>
      </c>
      <c r="D25">
        <v>90</v>
      </c>
      <c r="E25">
        <v>46</v>
      </c>
      <c r="F25">
        <v>86</v>
      </c>
      <c r="G25" s="16">
        <v>4</v>
      </c>
      <c r="I25" t="s">
        <v>89</v>
      </c>
      <c r="J25" s="5">
        <f t="shared" si="0"/>
        <v>0.9555555555555556</v>
      </c>
      <c r="K25">
        <f t="shared" si="1"/>
        <v>4140</v>
      </c>
      <c r="L25">
        <f t="shared" si="2"/>
        <v>3956</v>
      </c>
      <c r="M25" s="12">
        <f t="shared" si="3"/>
        <v>-3.0666666666666669</v>
      </c>
      <c r="O25" t="s">
        <v>89</v>
      </c>
    </row>
    <row r="26" spans="1:20" x14ac:dyDescent="0.2">
      <c r="A26">
        <v>28296</v>
      </c>
      <c r="B26" t="s">
        <v>22</v>
      </c>
      <c r="C26" t="s">
        <v>17</v>
      </c>
      <c r="D26">
        <v>120</v>
      </c>
      <c r="E26">
        <v>85</v>
      </c>
      <c r="F26">
        <v>115.4352941176471</v>
      </c>
      <c r="G26" s="16">
        <v>4.5647058823528965</v>
      </c>
      <c r="I26" t="s">
        <v>89</v>
      </c>
      <c r="J26" s="5">
        <f t="shared" si="0"/>
        <v>0.96196078431372589</v>
      </c>
      <c r="K26">
        <f t="shared" si="1"/>
        <v>10200</v>
      </c>
      <c r="L26">
        <f t="shared" si="2"/>
        <v>9812.0000000000036</v>
      </c>
      <c r="M26" s="12">
        <f t="shared" si="3"/>
        <v>-6.4666666666666064</v>
      </c>
      <c r="O26" t="s">
        <v>89</v>
      </c>
    </row>
    <row r="27" spans="1:20" x14ac:dyDescent="0.2">
      <c r="A27">
        <v>14060</v>
      </c>
      <c r="B27" t="s">
        <v>6</v>
      </c>
      <c r="C27" t="s">
        <v>7</v>
      </c>
      <c r="D27">
        <v>120</v>
      </c>
      <c r="E27">
        <v>86</v>
      </c>
      <c r="F27">
        <v>112.0116279069767</v>
      </c>
      <c r="G27" s="16">
        <v>7.9883720930233011</v>
      </c>
      <c r="I27" t="s">
        <v>89</v>
      </c>
      <c r="J27" s="5">
        <f t="shared" si="0"/>
        <v>0.93343023255813917</v>
      </c>
      <c r="K27">
        <f t="shared" si="1"/>
        <v>10320</v>
      </c>
      <c r="L27">
        <f t="shared" si="2"/>
        <v>9632.9999999999964</v>
      </c>
      <c r="M27" s="12">
        <f t="shared" si="3"/>
        <v>-11.450000000000061</v>
      </c>
      <c r="O27" t="s">
        <v>89</v>
      </c>
    </row>
    <row r="28" spans="1:20" x14ac:dyDescent="0.2">
      <c r="A28">
        <v>58562</v>
      </c>
      <c r="B28" t="s">
        <v>41</v>
      </c>
      <c r="C28" t="s">
        <v>40</v>
      </c>
      <c r="D28">
        <v>120</v>
      </c>
      <c r="E28">
        <v>82</v>
      </c>
      <c r="F28">
        <v>111.5</v>
      </c>
      <c r="G28" s="16">
        <v>8.5</v>
      </c>
      <c r="I28" t="s">
        <v>89</v>
      </c>
      <c r="J28" s="5">
        <f t="shared" si="0"/>
        <v>0.9291666666666667</v>
      </c>
      <c r="K28">
        <f t="shared" si="1"/>
        <v>9840</v>
      </c>
      <c r="L28">
        <f t="shared" si="2"/>
        <v>9143</v>
      </c>
      <c r="M28" s="12">
        <f t="shared" si="3"/>
        <v>-11.616666666666667</v>
      </c>
      <c r="O28" t="s">
        <v>89</v>
      </c>
    </row>
    <row r="29" spans="1:20" x14ac:dyDescent="0.2">
      <c r="A29">
        <v>66982</v>
      </c>
      <c r="B29" t="s">
        <v>43</v>
      </c>
      <c r="C29" t="s">
        <v>44</v>
      </c>
      <c r="D29">
        <v>45</v>
      </c>
      <c r="E29">
        <v>326</v>
      </c>
      <c r="F29">
        <v>36.233128834355831</v>
      </c>
      <c r="G29" s="16">
        <v>8.7668711656441687</v>
      </c>
      <c r="I29" t="s">
        <v>89</v>
      </c>
      <c r="J29" s="5">
        <f t="shared" si="0"/>
        <v>0.80518064076346296</v>
      </c>
      <c r="K29">
        <f t="shared" si="1"/>
        <v>14670</v>
      </c>
      <c r="L29">
        <f t="shared" si="2"/>
        <v>11812.000000000002</v>
      </c>
      <c r="M29" s="12">
        <f t="shared" si="3"/>
        <v>-47.633333333333304</v>
      </c>
      <c r="O29" t="s">
        <v>89</v>
      </c>
    </row>
    <row r="30" spans="1:20" x14ac:dyDescent="0.2">
      <c r="A30">
        <v>66982</v>
      </c>
      <c r="B30" t="s">
        <v>43</v>
      </c>
      <c r="C30" t="s">
        <v>44</v>
      </c>
      <c r="D30">
        <v>30</v>
      </c>
      <c r="E30">
        <v>8</v>
      </c>
      <c r="F30">
        <v>21.125</v>
      </c>
      <c r="G30" s="16">
        <v>8.875</v>
      </c>
      <c r="I30" t="s">
        <v>89</v>
      </c>
      <c r="J30" s="5">
        <f t="shared" si="0"/>
        <v>0.70416666666666672</v>
      </c>
      <c r="K30">
        <f t="shared" si="1"/>
        <v>240</v>
      </c>
      <c r="L30">
        <f t="shared" si="2"/>
        <v>169</v>
      </c>
      <c r="M30" s="12">
        <f t="shared" si="3"/>
        <v>-1.1833333333333333</v>
      </c>
      <c r="O30" t="s">
        <v>89</v>
      </c>
    </row>
    <row r="31" spans="1:20" x14ac:dyDescent="0.2">
      <c r="A31">
        <v>30400</v>
      </c>
      <c r="B31" t="s">
        <v>27</v>
      </c>
      <c r="C31" t="s">
        <v>7</v>
      </c>
      <c r="D31">
        <v>120</v>
      </c>
      <c r="E31">
        <v>16</v>
      </c>
      <c r="F31">
        <v>111</v>
      </c>
      <c r="G31" s="16">
        <v>9</v>
      </c>
      <c r="I31" t="s">
        <v>89</v>
      </c>
      <c r="J31" s="5">
        <f t="shared" si="0"/>
        <v>0.92500000000000004</v>
      </c>
      <c r="K31">
        <f t="shared" si="1"/>
        <v>1920</v>
      </c>
      <c r="L31">
        <f t="shared" si="2"/>
        <v>1776</v>
      </c>
      <c r="M31" s="12">
        <f t="shared" si="3"/>
        <v>-2.4</v>
      </c>
      <c r="O31" t="s">
        <v>89</v>
      </c>
    </row>
    <row r="32" spans="1:20" x14ac:dyDescent="0.2">
      <c r="A32">
        <v>47562</v>
      </c>
      <c r="B32" t="s">
        <v>34</v>
      </c>
      <c r="C32" t="s">
        <v>33</v>
      </c>
      <c r="D32">
        <v>90</v>
      </c>
      <c r="E32">
        <v>39</v>
      </c>
      <c r="F32">
        <v>80</v>
      </c>
      <c r="G32" s="15">
        <v>10</v>
      </c>
      <c r="I32" t="s">
        <v>89</v>
      </c>
      <c r="J32" s="5">
        <f t="shared" si="0"/>
        <v>0.88888888888888884</v>
      </c>
      <c r="K32">
        <f t="shared" si="1"/>
        <v>3510</v>
      </c>
      <c r="L32">
        <f t="shared" si="2"/>
        <v>3120</v>
      </c>
      <c r="M32" s="12">
        <f t="shared" si="3"/>
        <v>-6.5</v>
      </c>
      <c r="O32" t="s">
        <v>89</v>
      </c>
    </row>
    <row r="33" spans="1:15" x14ac:dyDescent="0.2">
      <c r="A33">
        <v>15773</v>
      </c>
      <c r="B33" t="s">
        <v>8</v>
      </c>
      <c r="C33" t="s">
        <v>7</v>
      </c>
      <c r="D33">
        <v>180</v>
      </c>
      <c r="E33">
        <v>36</v>
      </c>
      <c r="F33">
        <v>157</v>
      </c>
      <c r="G33" s="15">
        <v>23</v>
      </c>
      <c r="I33" t="s">
        <v>86</v>
      </c>
      <c r="J33" s="5">
        <f t="shared" si="0"/>
        <v>0.87222222222222223</v>
      </c>
      <c r="K33">
        <f t="shared" si="1"/>
        <v>6480</v>
      </c>
      <c r="L33">
        <f t="shared" si="2"/>
        <v>5652</v>
      </c>
      <c r="M33" s="12">
        <f t="shared" si="3"/>
        <v>-13.8</v>
      </c>
      <c r="O33" t="s">
        <v>86</v>
      </c>
    </row>
    <row r="34" spans="1:15" x14ac:dyDescent="0.2">
      <c r="A34">
        <v>28297</v>
      </c>
      <c r="B34" t="s">
        <v>23</v>
      </c>
      <c r="C34" t="s">
        <v>17</v>
      </c>
      <c r="D34">
        <v>150</v>
      </c>
      <c r="E34">
        <v>18</v>
      </c>
      <c r="F34">
        <v>68</v>
      </c>
      <c r="G34" s="15">
        <v>82</v>
      </c>
      <c r="H34">
        <v>75</v>
      </c>
      <c r="I34" t="s">
        <v>86</v>
      </c>
      <c r="J34" s="5">
        <f t="shared" si="0"/>
        <v>0.45333333333333331</v>
      </c>
      <c r="K34">
        <f t="shared" si="1"/>
        <v>2700</v>
      </c>
      <c r="L34">
        <f t="shared" si="2"/>
        <v>1224</v>
      </c>
      <c r="M34" s="12">
        <f t="shared" si="3"/>
        <v>-24.6</v>
      </c>
      <c r="O34" t="s">
        <v>86</v>
      </c>
    </row>
    <row r="35" spans="1:15" x14ac:dyDescent="0.2">
      <c r="K35">
        <f>SUM(K2:K34)</f>
        <v>167655</v>
      </c>
      <c r="L35">
        <f>SUM(L2:L34)</f>
        <v>173102</v>
      </c>
      <c r="M35" s="13">
        <f t="shared" si="3"/>
        <v>90.783333333333331</v>
      </c>
    </row>
    <row r="37" spans="1:15" x14ac:dyDescent="0.2">
      <c r="F37" t="s">
        <v>94</v>
      </c>
      <c r="G37" s="3" t="s">
        <v>91</v>
      </c>
      <c r="H37" t="s">
        <v>92</v>
      </c>
      <c r="I37" t="s">
        <v>93</v>
      </c>
    </row>
    <row r="38" spans="1:15" x14ac:dyDescent="0.2">
      <c r="F38" t="s">
        <v>88</v>
      </c>
      <c r="G38" s="3">
        <v>4</v>
      </c>
      <c r="H38">
        <v>160</v>
      </c>
      <c r="I38">
        <v>0</v>
      </c>
      <c r="J38">
        <v>0</v>
      </c>
    </row>
    <row r="39" spans="1:15" x14ac:dyDescent="0.2">
      <c r="F39" s="11" t="s">
        <v>90</v>
      </c>
      <c r="G39" s="3">
        <v>6</v>
      </c>
      <c r="H39">
        <v>334</v>
      </c>
      <c r="I39" s="3">
        <v>4</v>
      </c>
      <c r="J39">
        <v>216</v>
      </c>
      <c r="K39" cm="1">
        <f t="array" ref="K39">SUM(H40:H41/2172)</f>
        <v>0.74769797421731121</v>
      </c>
      <c r="L39">
        <f>SUM(J40:J41)/2172</f>
        <v>0.86510128913443829</v>
      </c>
    </row>
    <row r="40" spans="1:15" x14ac:dyDescent="0.2">
      <c r="F40" s="11" t="s">
        <v>87</v>
      </c>
      <c r="G40" s="3">
        <v>9</v>
      </c>
      <c r="H40">
        <v>670</v>
      </c>
      <c r="I40">
        <v>10</v>
      </c>
      <c r="J40">
        <f>H40+95</f>
        <v>765</v>
      </c>
    </row>
    <row r="41" spans="1:15" x14ac:dyDescent="0.2">
      <c r="F41" t="s">
        <v>89</v>
      </c>
      <c r="G41" s="3">
        <v>12</v>
      </c>
      <c r="H41" s="3">
        <v>954</v>
      </c>
      <c r="I41">
        <v>16</v>
      </c>
      <c r="J41" s="17">
        <f>H41+160</f>
        <v>1114</v>
      </c>
    </row>
    <row r="42" spans="1:15" x14ac:dyDescent="0.2">
      <c r="F42" t="s">
        <v>86</v>
      </c>
      <c r="G42" s="3">
        <v>2</v>
      </c>
      <c r="H42">
        <v>54</v>
      </c>
      <c r="I42">
        <v>3</v>
      </c>
      <c r="J42" s="11">
        <v>77</v>
      </c>
    </row>
    <row r="43" spans="1:15" x14ac:dyDescent="0.2">
      <c r="J43" s="11"/>
    </row>
    <row r="63" spans="2:2" x14ac:dyDescent="0.2">
      <c r="B63" t="s">
        <v>95</v>
      </c>
    </row>
  </sheetData>
  <autoFilter ref="A1:T35" xr:uid="{00000000-0001-0000-0000-000000000000}"/>
  <sortState xmlns:xlrd2="http://schemas.microsoft.com/office/spreadsheetml/2017/richdata2" ref="A2:H34">
    <sortCondition ref="G2:G34"/>
  </sortState>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3C45-BE2A-0543-9C4F-D4BED0B9ABF9}">
  <dimension ref="A1:P105"/>
  <sheetViews>
    <sheetView tabSelected="1" workbookViewId="0">
      <selection activeCell="E12" sqref="E12"/>
    </sheetView>
  </sheetViews>
  <sheetFormatPr baseColWidth="10" defaultRowHeight="15" x14ac:dyDescent="0.2"/>
  <cols>
    <col min="8" max="8" width="35.1640625" bestFit="1" customWidth="1"/>
  </cols>
  <sheetData>
    <row r="1" spans="1:16" ht="16" x14ac:dyDescent="0.2">
      <c r="B1" t="s">
        <v>2</v>
      </c>
      <c r="C1" t="s">
        <v>51</v>
      </c>
      <c r="D1" t="s">
        <v>52</v>
      </c>
      <c r="I1" t="s">
        <v>55</v>
      </c>
      <c r="J1" t="s">
        <v>49</v>
      </c>
      <c r="K1" t="s">
        <v>56</v>
      </c>
      <c r="L1" t="s">
        <v>57</v>
      </c>
      <c r="M1" t="s">
        <v>58</v>
      </c>
      <c r="N1" t="s">
        <v>59</v>
      </c>
      <c r="O1" s="4" t="s">
        <v>62</v>
      </c>
      <c r="P1" s="4" t="s">
        <v>63</v>
      </c>
    </row>
    <row r="2" spans="1:16" ht="16" x14ac:dyDescent="0.2">
      <c r="A2">
        <v>0</v>
      </c>
      <c r="B2" t="s">
        <v>29</v>
      </c>
      <c r="C2">
        <v>174</v>
      </c>
      <c r="D2">
        <v>197</v>
      </c>
      <c r="E2" s="5">
        <f>C2/D2</f>
        <v>0.88324873096446699</v>
      </c>
      <c r="H2">
        <v>0</v>
      </c>
      <c r="I2">
        <v>1628</v>
      </c>
      <c r="J2">
        <v>1636</v>
      </c>
      <c r="K2">
        <v>1307</v>
      </c>
      <c r="L2">
        <v>1118</v>
      </c>
      <c r="M2">
        <v>416</v>
      </c>
      <c r="N2">
        <v>1534</v>
      </c>
      <c r="O2" s="4">
        <v>1220</v>
      </c>
      <c r="P2" s="4">
        <v>1362</v>
      </c>
    </row>
    <row r="3" spans="1:16" x14ac:dyDescent="0.2">
      <c r="A3">
        <v>1</v>
      </c>
      <c r="B3" t="s">
        <v>33</v>
      </c>
      <c r="C3">
        <v>117</v>
      </c>
      <c r="D3">
        <v>117</v>
      </c>
      <c r="E3" s="5">
        <f t="shared" ref="E3:E12" si="0">C3/D3</f>
        <v>1</v>
      </c>
    </row>
    <row r="4" spans="1:16" x14ac:dyDescent="0.2">
      <c r="A4">
        <v>2</v>
      </c>
      <c r="B4" t="s">
        <v>40</v>
      </c>
      <c r="C4">
        <v>123</v>
      </c>
      <c r="D4">
        <v>164</v>
      </c>
      <c r="E4" s="5">
        <f t="shared" si="0"/>
        <v>0.75</v>
      </c>
    </row>
    <row r="5" spans="1:16" x14ac:dyDescent="0.2">
      <c r="A5">
        <v>3</v>
      </c>
      <c r="B5" t="s">
        <v>44</v>
      </c>
      <c r="C5">
        <v>0</v>
      </c>
      <c r="D5">
        <v>334</v>
      </c>
      <c r="E5" s="5">
        <f t="shared" si="0"/>
        <v>0</v>
      </c>
      <c r="H5" t="s">
        <v>60</v>
      </c>
      <c r="I5" s="5">
        <f>N2/I2</f>
        <v>0.94226044226044225</v>
      </c>
    </row>
    <row r="6" spans="1:16" x14ac:dyDescent="0.2">
      <c r="A6">
        <v>4</v>
      </c>
      <c r="B6" t="s">
        <v>11</v>
      </c>
      <c r="C6">
        <v>321</v>
      </c>
      <c r="D6">
        <v>321</v>
      </c>
      <c r="E6" s="5">
        <f t="shared" si="0"/>
        <v>1</v>
      </c>
      <c r="H6" t="s">
        <v>61</v>
      </c>
      <c r="I6" s="5">
        <f>O2/J2</f>
        <v>0.74572127139364308</v>
      </c>
    </row>
    <row r="7" spans="1:16" x14ac:dyDescent="0.2">
      <c r="A7">
        <v>5</v>
      </c>
      <c r="B7" t="s">
        <v>46</v>
      </c>
      <c r="C7">
        <v>220</v>
      </c>
      <c r="D7">
        <v>220</v>
      </c>
      <c r="E7" s="5">
        <f t="shared" si="0"/>
        <v>1</v>
      </c>
    </row>
    <row r="8" spans="1:16" x14ac:dyDescent="0.2">
      <c r="A8">
        <v>6</v>
      </c>
      <c r="B8" t="s">
        <v>7</v>
      </c>
      <c r="C8">
        <v>69</v>
      </c>
      <c r="D8">
        <v>207</v>
      </c>
      <c r="E8" s="5">
        <f t="shared" si="0"/>
        <v>0.33333333333333331</v>
      </c>
    </row>
    <row r="9" spans="1:16" x14ac:dyDescent="0.2">
      <c r="A9">
        <v>7</v>
      </c>
      <c r="B9" t="s">
        <v>17</v>
      </c>
      <c r="C9">
        <v>246</v>
      </c>
      <c r="D9">
        <v>246</v>
      </c>
      <c r="E9" s="5">
        <f t="shared" si="0"/>
        <v>1</v>
      </c>
    </row>
    <row r="10" spans="1:16" x14ac:dyDescent="0.2">
      <c r="A10">
        <v>8</v>
      </c>
      <c r="B10" t="s">
        <v>36</v>
      </c>
      <c r="C10">
        <v>193</v>
      </c>
      <c r="D10">
        <v>193</v>
      </c>
      <c r="E10" s="5">
        <f t="shared" si="0"/>
        <v>1</v>
      </c>
    </row>
    <row r="11" spans="1:16" x14ac:dyDescent="0.2">
      <c r="A11">
        <v>9</v>
      </c>
      <c r="B11" t="s">
        <v>25</v>
      </c>
      <c r="C11">
        <v>173</v>
      </c>
      <c r="D11">
        <v>173</v>
      </c>
      <c r="E11" s="5">
        <f t="shared" si="0"/>
        <v>1</v>
      </c>
    </row>
    <row r="12" spans="1:16" x14ac:dyDescent="0.2">
      <c r="C12">
        <f>SUM(C2:C11)</f>
        <v>1636</v>
      </c>
      <c r="D12">
        <f>SUM(D2:D11)</f>
        <v>2172</v>
      </c>
      <c r="E12" s="5">
        <f t="shared" si="0"/>
        <v>0.75322283609576424</v>
      </c>
    </row>
    <row r="15" spans="1:16" x14ac:dyDescent="0.2">
      <c r="I15" t="s">
        <v>64</v>
      </c>
      <c r="J15">
        <v>1628</v>
      </c>
      <c r="K15" s="5">
        <f>J15/2172</f>
        <v>0.74953959484346222</v>
      </c>
      <c r="L15" s="5">
        <f>K15</f>
        <v>0.74953959484346222</v>
      </c>
    </row>
    <row r="16" spans="1:16" x14ac:dyDescent="0.2">
      <c r="B16" t="s">
        <v>2</v>
      </c>
      <c r="C16" t="s">
        <v>53</v>
      </c>
      <c r="D16" t="s">
        <v>52</v>
      </c>
      <c r="I16" t="s">
        <v>65</v>
      </c>
      <c r="J16">
        <v>1534</v>
      </c>
      <c r="K16" s="5">
        <f t="shared" ref="K16:K18" si="1">J16/2172</f>
        <v>0.70626151012891347</v>
      </c>
      <c r="L16" s="5">
        <f>J16/J15</f>
        <v>0.94226044226044225</v>
      </c>
    </row>
    <row r="17" spans="1:12" x14ac:dyDescent="0.2">
      <c r="A17">
        <v>0</v>
      </c>
      <c r="B17" t="s">
        <v>29</v>
      </c>
      <c r="C17">
        <v>153</v>
      </c>
      <c r="D17">
        <v>197</v>
      </c>
      <c r="E17" s="5">
        <f>C17/D17</f>
        <v>0.7766497461928934</v>
      </c>
      <c r="I17" t="s">
        <v>66</v>
      </c>
      <c r="J17">
        <v>1118</v>
      </c>
      <c r="K17" s="5">
        <f t="shared" si="1"/>
        <v>0.51473296500920807</v>
      </c>
      <c r="L17" s="5">
        <f>J17/J16</f>
        <v>0.72881355932203384</v>
      </c>
    </row>
    <row r="18" spans="1:12" x14ac:dyDescent="0.2">
      <c r="A18">
        <v>1</v>
      </c>
      <c r="B18" t="s">
        <v>33</v>
      </c>
      <c r="C18">
        <v>117</v>
      </c>
      <c r="D18">
        <v>117</v>
      </c>
      <c r="E18" s="5">
        <f t="shared" ref="E18:E27" si="2">C18/D18</f>
        <v>1</v>
      </c>
      <c r="I18" t="s">
        <v>67</v>
      </c>
      <c r="J18">
        <v>1118</v>
      </c>
      <c r="K18" s="5">
        <f t="shared" si="1"/>
        <v>0.51473296500920807</v>
      </c>
      <c r="L18" s="5">
        <f>J18/J17</f>
        <v>1</v>
      </c>
    </row>
    <row r="19" spans="1:12" x14ac:dyDescent="0.2">
      <c r="A19">
        <v>2</v>
      </c>
      <c r="B19" t="s">
        <v>40</v>
      </c>
      <c r="C19">
        <v>123</v>
      </c>
      <c r="D19">
        <v>164</v>
      </c>
      <c r="E19" s="5">
        <f t="shared" si="2"/>
        <v>0.75</v>
      </c>
    </row>
    <row r="20" spans="1:12" x14ac:dyDescent="0.2">
      <c r="A20">
        <v>3</v>
      </c>
      <c r="B20" t="s">
        <v>44</v>
      </c>
      <c r="C20">
        <v>0</v>
      </c>
      <c r="D20">
        <v>334</v>
      </c>
      <c r="E20" s="5">
        <f t="shared" si="2"/>
        <v>0</v>
      </c>
    </row>
    <row r="21" spans="1:12" x14ac:dyDescent="0.2">
      <c r="A21">
        <v>4</v>
      </c>
      <c r="B21" t="s">
        <v>11</v>
      </c>
      <c r="C21">
        <v>300</v>
      </c>
      <c r="D21">
        <v>321</v>
      </c>
      <c r="E21" s="5">
        <f t="shared" si="2"/>
        <v>0.93457943925233644</v>
      </c>
    </row>
    <row r="22" spans="1:12" x14ac:dyDescent="0.2">
      <c r="A22">
        <v>5</v>
      </c>
      <c r="B22" t="s">
        <v>46</v>
      </c>
      <c r="C22">
        <v>220</v>
      </c>
      <c r="D22">
        <v>220</v>
      </c>
      <c r="E22" s="5">
        <f t="shared" si="2"/>
        <v>1</v>
      </c>
    </row>
    <row r="23" spans="1:12" x14ac:dyDescent="0.2">
      <c r="A23">
        <v>6</v>
      </c>
      <c r="B23" t="s">
        <v>7</v>
      </c>
      <c r="C23">
        <v>163</v>
      </c>
      <c r="D23">
        <v>207</v>
      </c>
      <c r="E23" s="5">
        <f t="shared" si="2"/>
        <v>0.7874396135265701</v>
      </c>
    </row>
    <row r="24" spans="1:12" x14ac:dyDescent="0.2">
      <c r="A24">
        <v>7</v>
      </c>
      <c r="B24" t="s">
        <v>17</v>
      </c>
      <c r="C24">
        <v>207</v>
      </c>
      <c r="D24">
        <v>246</v>
      </c>
      <c r="E24" s="5">
        <f t="shared" si="2"/>
        <v>0.84146341463414631</v>
      </c>
    </row>
    <row r="25" spans="1:12" x14ac:dyDescent="0.2">
      <c r="A25">
        <v>8</v>
      </c>
      <c r="B25" t="s">
        <v>36</v>
      </c>
      <c r="C25">
        <v>193</v>
      </c>
      <c r="D25">
        <v>193</v>
      </c>
      <c r="E25" s="5">
        <f t="shared" si="2"/>
        <v>1</v>
      </c>
    </row>
    <row r="26" spans="1:12" x14ac:dyDescent="0.2">
      <c r="A26">
        <v>9</v>
      </c>
      <c r="B26" t="s">
        <v>25</v>
      </c>
      <c r="C26">
        <v>152</v>
      </c>
      <c r="D26">
        <v>173</v>
      </c>
      <c r="E26" s="5">
        <f t="shared" si="2"/>
        <v>0.87861271676300579</v>
      </c>
    </row>
    <row r="27" spans="1:12" x14ac:dyDescent="0.2">
      <c r="C27">
        <f>SUM(C17:C26)</f>
        <v>1628</v>
      </c>
      <c r="D27">
        <f>SUM(D17:D26)</f>
        <v>2172</v>
      </c>
      <c r="E27" s="5">
        <f t="shared" si="2"/>
        <v>0.74953959484346222</v>
      </c>
    </row>
    <row r="37" spans="1:4" x14ac:dyDescent="0.2">
      <c r="B37" t="s">
        <v>2</v>
      </c>
      <c r="C37" t="s">
        <v>0</v>
      </c>
      <c r="D37" t="s">
        <v>54</v>
      </c>
    </row>
    <row r="38" spans="1:4" x14ac:dyDescent="0.2">
      <c r="A38">
        <v>0</v>
      </c>
      <c r="B38" t="s">
        <v>29</v>
      </c>
      <c r="C38">
        <v>30520</v>
      </c>
    </row>
    <row r="39" spans="1:4" x14ac:dyDescent="0.2">
      <c r="A39">
        <v>1</v>
      </c>
      <c r="B39" t="s">
        <v>29</v>
      </c>
      <c r="C39">
        <v>42826</v>
      </c>
    </row>
    <row r="40" spans="1:4" x14ac:dyDescent="0.2">
      <c r="A40">
        <v>2</v>
      </c>
      <c r="B40" t="s">
        <v>33</v>
      </c>
      <c r="C40">
        <v>43775</v>
      </c>
    </row>
    <row r="41" spans="1:4" x14ac:dyDescent="0.2">
      <c r="A41">
        <v>3</v>
      </c>
      <c r="B41" t="s">
        <v>33</v>
      </c>
      <c r="C41">
        <v>47562</v>
      </c>
    </row>
    <row r="42" spans="1:4" x14ac:dyDescent="0.2">
      <c r="A42">
        <v>4</v>
      </c>
      <c r="B42" t="s">
        <v>40</v>
      </c>
      <c r="C42">
        <v>57460</v>
      </c>
    </row>
    <row r="43" spans="1:4" x14ac:dyDescent="0.2">
      <c r="A43">
        <v>5</v>
      </c>
      <c r="B43" t="s">
        <v>40</v>
      </c>
      <c r="C43">
        <v>58562</v>
      </c>
    </row>
    <row r="44" spans="1:4" x14ac:dyDescent="0.2">
      <c r="A44">
        <v>6</v>
      </c>
      <c r="B44" t="s">
        <v>44</v>
      </c>
      <c r="C44">
        <v>66982</v>
      </c>
    </row>
    <row r="45" spans="1:4" x14ac:dyDescent="0.2">
      <c r="A45">
        <v>7</v>
      </c>
      <c r="B45" t="s">
        <v>11</v>
      </c>
      <c r="C45">
        <v>26045</v>
      </c>
    </row>
    <row r="46" spans="1:4" x14ac:dyDescent="0.2">
      <c r="A46">
        <v>8</v>
      </c>
      <c r="B46" t="s">
        <v>11</v>
      </c>
      <c r="C46">
        <v>26356</v>
      </c>
    </row>
    <row r="47" spans="1:4" x14ac:dyDescent="0.2">
      <c r="A47">
        <v>9</v>
      </c>
      <c r="B47" t="s">
        <v>11</v>
      </c>
      <c r="C47">
        <v>26735</v>
      </c>
    </row>
    <row r="48" spans="1:4" x14ac:dyDescent="0.2">
      <c r="A48">
        <v>10</v>
      </c>
      <c r="B48" t="s">
        <v>11</v>
      </c>
      <c r="C48">
        <v>27130</v>
      </c>
    </row>
    <row r="49" spans="1:3" x14ac:dyDescent="0.2">
      <c r="A49">
        <v>11</v>
      </c>
      <c r="B49" t="s">
        <v>11</v>
      </c>
      <c r="C49">
        <v>27445</v>
      </c>
    </row>
    <row r="50" spans="1:3" x14ac:dyDescent="0.2">
      <c r="A50">
        <v>12</v>
      </c>
      <c r="B50" t="s">
        <v>11</v>
      </c>
      <c r="C50">
        <v>29877</v>
      </c>
    </row>
    <row r="51" spans="1:3" x14ac:dyDescent="0.2">
      <c r="A51">
        <v>13</v>
      </c>
      <c r="B51" t="s">
        <v>11</v>
      </c>
      <c r="C51">
        <v>64721</v>
      </c>
    </row>
    <row r="52" spans="1:3" x14ac:dyDescent="0.2">
      <c r="A52">
        <v>14</v>
      </c>
      <c r="B52" t="s">
        <v>46</v>
      </c>
      <c r="C52">
        <v>69421</v>
      </c>
    </row>
    <row r="53" spans="1:3" x14ac:dyDescent="0.2">
      <c r="A53">
        <v>15</v>
      </c>
      <c r="B53" t="s">
        <v>46</v>
      </c>
      <c r="C53">
        <v>69436</v>
      </c>
    </row>
    <row r="54" spans="1:3" x14ac:dyDescent="0.2">
      <c r="A54">
        <v>16</v>
      </c>
      <c r="B54" t="s">
        <v>7</v>
      </c>
      <c r="C54">
        <v>14060</v>
      </c>
    </row>
    <row r="55" spans="1:3" x14ac:dyDescent="0.2">
      <c r="A55">
        <v>17</v>
      </c>
      <c r="B55" t="s">
        <v>7</v>
      </c>
      <c r="C55">
        <v>15773</v>
      </c>
    </row>
    <row r="56" spans="1:3" x14ac:dyDescent="0.2">
      <c r="A56">
        <v>18</v>
      </c>
      <c r="B56" t="s">
        <v>7</v>
      </c>
      <c r="C56">
        <v>17110</v>
      </c>
    </row>
    <row r="57" spans="1:3" x14ac:dyDescent="0.2">
      <c r="A57">
        <v>19</v>
      </c>
      <c r="B57" t="s">
        <v>7</v>
      </c>
      <c r="C57">
        <v>30400</v>
      </c>
    </row>
    <row r="58" spans="1:3" x14ac:dyDescent="0.2">
      <c r="A58">
        <v>20</v>
      </c>
      <c r="B58" t="s">
        <v>17</v>
      </c>
      <c r="C58">
        <v>28055</v>
      </c>
    </row>
    <row r="59" spans="1:3" x14ac:dyDescent="0.2">
      <c r="A59">
        <v>21</v>
      </c>
      <c r="B59" t="s">
        <v>17</v>
      </c>
      <c r="C59">
        <v>28060</v>
      </c>
    </row>
    <row r="60" spans="1:3" x14ac:dyDescent="0.2">
      <c r="A60">
        <v>22</v>
      </c>
      <c r="B60" t="s">
        <v>17</v>
      </c>
      <c r="C60">
        <v>28110</v>
      </c>
    </row>
    <row r="61" spans="1:3" x14ac:dyDescent="0.2">
      <c r="A61">
        <v>23</v>
      </c>
      <c r="B61" t="s">
        <v>17</v>
      </c>
      <c r="C61">
        <v>28285</v>
      </c>
    </row>
    <row r="62" spans="1:3" x14ac:dyDescent="0.2">
      <c r="A62">
        <v>24</v>
      </c>
      <c r="B62" t="s">
        <v>17</v>
      </c>
      <c r="C62">
        <v>28289</v>
      </c>
    </row>
    <row r="63" spans="1:3" x14ac:dyDescent="0.2">
      <c r="A63">
        <v>25</v>
      </c>
      <c r="B63" t="s">
        <v>17</v>
      </c>
      <c r="C63">
        <v>28296</v>
      </c>
    </row>
    <row r="64" spans="1:3" x14ac:dyDescent="0.2">
      <c r="A64">
        <v>26</v>
      </c>
      <c r="B64" t="s">
        <v>17</v>
      </c>
      <c r="C64">
        <v>28297</v>
      </c>
    </row>
    <row r="65" spans="1:8" x14ac:dyDescent="0.2">
      <c r="A65">
        <v>27</v>
      </c>
      <c r="B65" t="s">
        <v>36</v>
      </c>
      <c r="C65">
        <v>52353</v>
      </c>
    </row>
    <row r="66" spans="1:8" x14ac:dyDescent="0.2">
      <c r="A66">
        <v>28</v>
      </c>
      <c r="B66" t="s">
        <v>36</v>
      </c>
      <c r="C66">
        <v>55250</v>
      </c>
    </row>
    <row r="67" spans="1:8" x14ac:dyDescent="0.2">
      <c r="A67">
        <v>29</v>
      </c>
      <c r="B67" t="s">
        <v>36</v>
      </c>
      <c r="C67">
        <v>55873</v>
      </c>
    </row>
    <row r="68" spans="1:8" x14ac:dyDescent="0.2">
      <c r="A68">
        <v>30</v>
      </c>
      <c r="B68" t="s">
        <v>25</v>
      </c>
      <c r="C68">
        <v>28820</v>
      </c>
    </row>
    <row r="69" spans="1:8" x14ac:dyDescent="0.2">
      <c r="A69">
        <v>31</v>
      </c>
      <c r="B69" t="s">
        <v>25</v>
      </c>
      <c r="C69">
        <v>36901</v>
      </c>
    </row>
    <row r="70" spans="1:8" ht="21" customHeight="1" x14ac:dyDescent="0.2"/>
    <row r="73" spans="1:8" x14ac:dyDescent="0.2">
      <c r="B73" t="s">
        <v>2</v>
      </c>
      <c r="C73" t="s">
        <v>0</v>
      </c>
      <c r="D73" t="s">
        <v>53</v>
      </c>
      <c r="E73" t="s">
        <v>51</v>
      </c>
      <c r="F73" t="s">
        <v>52</v>
      </c>
    </row>
    <row r="74" spans="1:8" x14ac:dyDescent="0.2">
      <c r="A74">
        <v>0</v>
      </c>
      <c r="B74" t="s">
        <v>29</v>
      </c>
      <c r="C74">
        <v>30520</v>
      </c>
      <c r="D74">
        <v>46</v>
      </c>
      <c r="E74">
        <v>46</v>
      </c>
      <c r="F74">
        <v>46</v>
      </c>
      <c r="G74" s="5">
        <f>D74/F74</f>
        <v>1</v>
      </c>
      <c r="H74" s="5">
        <f>E74/F74</f>
        <v>1</v>
      </c>
    </row>
    <row r="75" spans="1:8" x14ac:dyDescent="0.2">
      <c r="A75">
        <v>1</v>
      </c>
      <c r="B75" t="s">
        <v>29</v>
      </c>
      <c r="C75">
        <v>42826</v>
      </c>
      <c r="D75">
        <v>107</v>
      </c>
      <c r="E75">
        <v>128</v>
      </c>
      <c r="F75">
        <v>151</v>
      </c>
      <c r="G75" s="5">
        <f t="shared" ref="G75:G105" si="3">D75/F75</f>
        <v>0.70860927152317876</v>
      </c>
      <c r="H75" s="5">
        <f t="shared" ref="H75:H105" si="4">E75/F75</f>
        <v>0.84768211920529801</v>
      </c>
    </row>
    <row r="76" spans="1:8" x14ac:dyDescent="0.2">
      <c r="A76">
        <v>2</v>
      </c>
      <c r="B76" t="s">
        <v>33</v>
      </c>
      <c r="C76">
        <v>43775</v>
      </c>
      <c r="D76">
        <v>78</v>
      </c>
      <c r="E76">
        <v>78</v>
      </c>
      <c r="F76">
        <v>78</v>
      </c>
      <c r="G76" s="5">
        <f t="shared" si="3"/>
        <v>1</v>
      </c>
      <c r="H76" s="5">
        <f t="shared" si="4"/>
        <v>1</v>
      </c>
    </row>
    <row r="77" spans="1:8" x14ac:dyDescent="0.2">
      <c r="A77">
        <v>3</v>
      </c>
      <c r="B77" t="s">
        <v>33</v>
      </c>
      <c r="C77">
        <v>47562</v>
      </c>
      <c r="D77">
        <v>39</v>
      </c>
      <c r="E77">
        <v>39</v>
      </c>
      <c r="F77">
        <v>39</v>
      </c>
      <c r="G77" s="5">
        <f t="shared" si="3"/>
        <v>1</v>
      </c>
      <c r="H77" s="5">
        <f t="shared" si="4"/>
        <v>1</v>
      </c>
    </row>
    <row r="78" spans="1:8" x14ac:dyDescent="0.2">
      <c r="A78">
        <v>4</v>
      </c>
      <c r="B78" t="s">
        <v>40</v>
      </c>
      <c r="C78">
        <v>57460</v>
      </c>
      <c r="D78">
        <v>82</v>
      </c>
      <c r="E78">
        <v>82</v>
      </c>
      <c r="F78">
        <v>82</v>
      </c>
      <c r="G78" s="5">
        <f t="shared" si="3"/>
        <v>1</v>
      </c>
      <c r="H78" s="5">
        <f t="shared" si="4"/>
        <v>1</v>
      </c>
    </row>
    <row r="79" spans="1:8" x14ac:dyDescent="0.2">
      <c r="A79">
        <v>5</v>
      </c>
      <c r="B79" t="s">
        <v>40</v>
      </c>
      <c r="C79">
        <v>58562</v>
      </c>
      <c r="D79">
        <v>41</v>
      </c>
      <c r="E79">
        <v>41</v>
      </c>
      <c r="F79">
        <v>82</v>
      </c>
      <c r="G79" s="5">
        <f t="shared" si="3"/>
        <v>0.5</v>
      </c>
      <c r="H79" s="5">
        <f t="shared" si="4"/>
        <v>0.5</v>
      </c>
    </row>
    <row r="80" spans="1:8" x14ac:dyDescent="0.2">
      <c r="A80">
        <v>6</v>
      </c>
      <c r="B80" t="s">
        <v>44</v>
      </c>
      <c r="C80">
        <v>66982</v>
      </c>
      <c r="D80">
        <v>0</v>
      </c>
      <c r="E80">
        <v>0</v>
      </c>
      <c r="F80">
        <v>334</v>
      </c>
      <c r="G80" s="5">
        <f t="shared" si="3"/>
        <v>0</v>
      </c>
      <c r="H80" s="5">
        <f t="shared" si="4"/>
        <v>0</v>
      </c>
    </row>
    <row r="81" spans="1:8" x14ac:dyDescent="0.2">
      <c r="A81">
        <v>7</v>
      </c>
      <c r="B81" t="s">
        <v>11</v>
      </c>
      <c r="C81">
        <v>26045</v>
      </c>
      <c r="D81">
        <v>21</v>
      </c>
      <c r="E81">
        <v>21</v>
      </c>
      <c r="F81">
        <v>21</v>
      </c>
      <c r="G81" s="5">
        <f t="shared" si="3"/>
        <v>1</v>
      </c>
      <c r="H81" s="5">
        <f t="shared" si="4"/>
        <v>1</v>
      </c>
    </row>
    <row r="82" spans="1:8" x14ac:dyDescent="0.2">
      <c r="A82">
        <v>8</v>
      </c>
      <c r="B82" t="s">
        <v>11</v>
      </c>
      <c r="C82">
        <v>26356</v>
      </c>
      <c r="D82">
        <v>20</v>
      </c>
      <c r="E82">
        <v>20</v>
      </c>
      <c r="F82">
        <v>20</v>
      </c>
      <c r="G82" s="5">
        <f t="shared" si="3"/>
        <v>1</v>
      </c>
      <c r="H82" s="5">
        <f t="shared" si="4"/>
        <v>1</v>
      </c>
    </row>
    <row r="83" spans="1:8" x14ac:dyDescent="0.2">
      <c r="A83">
        <v>9</v>
      </c>
      <c r="B83" t="s">
        <v>11</v>
      </c>
      <c r="C83">
        <v>26735</v>
      </c>
      <c r="D83">
        <v>21</v>
      </c>
      <c r="E83">
        <v>21</v>
      </c>
      <c r="F83">
        <v>21</v>
      </c>
      <c r="G83" s="5">
        <f t="shared" si="3"/>
        <v>1</v>
      </c>
      <c r="H83" s="5">
        <f t="shared" si="4"/>
        <v>1</v>
      </c>
    </row>
    <row r="84" spans="1:8" x14ac:dyDescent="0.2">
      <c r="A84">
        <v>10</v>
      </c>
      <c r="B84" t="s">
        <v>11</v>
      </c>
      <c r="C84">
        <v>27130</v>
      </c>
      <c r="D84">
        <v>23</v>
      </c>
      <c r="E84">
        <v>23</v>
      </c>
      <c r="F84">
        <v>23</v>
      </c>
      <c r="G84" s="5">
        <f t="shared" si="3"/>
        <v>1</v>
      </c>
      <c r="H84" s="5">
        <f t="shared" si="4"/>
        <v>1</v>
      </c>
    </row>
    <row r="85" spans="1:8" x14ac:dyDescent="0.2">
      <c r="A85">
        <v>11</v>
      </c>
      <c r="B85" t="s">
        <v>11</v>
      </c>
      <c r="C85">
        <v>27445</v>
      </c>
      <c r="D85">
        <v>82</v>
      </c>
      <c r="E85">
        <v>82</v>
      </c>
      <c r="F85">
        <v>82</v>
      </c>
      <c r="G85" s="5">
        <f t="shared" si="3"/>
        <v>1</v>
      </c>
      <c r="H85" s="5">
        <f t="shared" si="4"/>
        <v>1</v>
      </c>
    </row>
    <row r="86" spans="1:8" x14ac:dyDescent="0.2">
      <c r="A86">
        <v>12</v>
      </c>
      <c r="B86" t="s">
        <v>11</v>
      </c>
      <c r="C86">
        <v>29877</v>
      </c>
      <c r="D86">
        <v>112</v>
      </c>
      <c r="E86">
        <v>112</v>
      </c>
      <c r="F86">
        <v>112</v>
      </c>
      <c r="G86" s="5">
        <f t="shared" si="3"/>
        <v>1</v>
      </c>
      <c r="H86" s="5">
        <f t="shared" si="4"/>
        <v>1</v>
      </c>
    </row>
    <row r="87" spans="1:8" x14ac:dyDescent="0.2">
      <c r="A87">
        <v>13</v>
      </c>
      <c r="B87" t="s">
        <v>11</v>
      </c>
      <c r="C87">
        <v>64721</v>
      </c>
      <c r="D87">
        <v>21</v>
      </c>
      <c r="E87">
        <v>42</v>
      </c>
      <c r="F87">
        <v>42</v>
      </c>
      <c r="G87" s="5">
        <f t="shared" si="3"/>
        <v>0.5</v>
      </c>
      <c r="H87" s="5">
        <f t="shared" si="4"/>
        <v>1</v>
      </c>
    </row>
    <row r="88" spans="1:8" x14ac:dyDescent="0.2">
      <c r="A88">
        <v>14</v>
      </c>
      <c r="B88" t="s">
        <v>46</v>
      </c>
      <c r="C88">
        <v>69421</v>
      </c>
      <c r="D88">
        <v>88</v>
      </c>
      <c r="E88">
        <v>88</v>
      </c>
      <c r="F88">
        <v>88</v>
      </c>
      <c r="G88" s="5">
        <f t="shared" si="3"/>
        <v>1</v>
      </c>
      <c r="H88" s="5">
        <f t="shared" si="4"/>
        <v>1</v>
      </c>
    </row>
    <row r="89" spans="1:8" x14ac:dyDescent="0.2">
      <c r="A89">
        <v>15</v>
      </c>
      <c r="B89" t="s">
        <v>46</v>
      </c>
      <c r="C89">
        <v>69436</v>
      </c>
      <c r="D89">
        <v>132</v>
      </c>
      <c r="E89">
        <v>132</v>
      </c>
      <c r="F89">
        <v>132</v>
      </c>
      <c r="G89" s="5">
        <f t="shared" si="3"/>
        <v>1</v>
      </c>
      <c r="H89" s="5">
        <f t="shared" si="4"/>
        <v>1</v>
      </c>
    </row>
    <row r="90" spans="1:8" x14ac:dyDescent="0.2">
      <c r="A90">
        <v>16</v>
      </c>
      <c r="B90" t="s">
        <v>7</v>
      </c>
      <c r="C90">
        <v>14060</v>
      </c>
      <c r="D90">
        <v>65</v>
      </c>
      <c r="E90">
        <v>23</v>
      </c>
      <c r="F90">
        <v>86</v>
      </c>
      <c r="G90" s="5">
        <f t="shared" si="3"/>
        <v>0.7558139534883721</v>
      </c>
      <c r="H90" s="5">
        <f t="shared" si="4"/>
        <v>0.26744186046511625</v>
      </c>
    </row>
    <row r="91" spans="1:8" x14ac:dyDescent="0.2">
      <c r="A91">
        <v>17</v>
      </c>
      <c r="B91" t="s">
        <v>7</v>
      </c>
      <c r="C91">
        <v>15773</v>
      </c>
      <c r="D91">
        <v>36</v>
      </c>
      <c r="E91">
        <v>0</v>
      </c>
      <c r="F91">
        <v>36</v>
      </c>
      <c r="G91" s="5">
        <f t="shared" si="3"/>
        <v>1</v>
      </c>
      <c r="H91" s="5">
        <f t="shared" si="4"/>
        <v>0</v>
      </c>
    </row>
    <row r="92" spans="1:8" x14ac:dyDescent="0.2">
      <c r="A92">
        <v>18</v>
      </c>
      <c r="B92" t="s">
        <v>7</v>
      </c>
      <c r="C92">
        <v>17110</v>
      </c>
      <c r="D92">
        <v>46</v>
      </c>
      <c r="E92">
        <v>46</v>
      </c>
      <c r="F92">
        <v>69</v>
      </c>
      <c r="G92" s="5">
        <f t="shared" si="3"/>
        <v>0.66666666666666663</v>
      </c>
      <c r="H92" s="5">
        <f t="shared" si="4"/>
        <v>0.66666666666666663</v>
      </c>
    </row>
    <row r="93" spans="1:8" x14ac:dyDescent="0.2">
      <c r="A93">
        <v>19</v>
      </c>
      <c r="B93" t="s">
        <v>7</v>
      </c>
      <c r="C93">
        <v>30400</v>
      </c>
      <c r="D93">
        <v>16</v>
      </c>
      <c r="E93">
        <v>0</v>
      </c>
      <c r="F93">
        <v>16</v>
      </c>
      <c r="G93" s="5">
        <f t="shared" si="3"/>
        <v>1</v>
      </c>
      <c r="H93" s="5">
        <f t="shared" si="4"/>
        <v>0</v>
      </c>
    </row>
    <row r="94" spans="1:8" x14ac:dyDescent="0.2">
      <c r="A94">
        <v>20</v>
      </c>
      <c r="B94" t="s">
        <v>17</v>
      </c>
      <c r="C94">
        <v>28055</v>
      </c>
      <c r="D94">
        <v>18</v>
      </c>
      <c r="E94">
        <v>18</v>
      </c>
      <c r="F94">
        <v>18</v>
      </c>
      <c r="G94" s="5">
        <f t="shared" si="3"/>
        <v>1</v>
      </c>
      <c r="H94" s="5">
        <f t="shared" si="4"/>
        <v>1</v>
      </c>
    </row>
    <row r="95" spans="1:8" x14ac:dyDescent="0.2">
      <c r="A95">
        <v>21</v>
      </c>
      <c r="B95" t="s">
        <v>17</v>
      </c>
      <c r="C95">
        <v>28060</v>
      </c>
      <c r="D95">
        <v>21</v>
      </c>
      <c r="E95">
        <v>42</v>
      </c>
      <c r="F95">
        <v>42</v>
      </c>
      <c r="G95" s="5">
        <f t="shared" si="3"/>
        <v>0.5</v>
      </c>
      <c r="H95" s="5">
        <f t="shared" si="4"/>
        <v>1</v>
      </c>
    </row>
    <row r="96" spans="1:8" x14ac:dyDescent="0.2">
      <c r="A96">
        <v>22</v>
      </c>
      <c r="B96" t="s">
        <v>17</v>
      </c>
      <c r="C96">
        <v>28110</v>
      </c>
      <c r="D96">
        <v>0</v>
      </c>
      <c r="E96">
        <v>18</v>
      </c>
      <c r="F96">
        <v>18</v>
      </c>
      <c r="G96" s="5">
        <f t="shared" si="3"/>
        <v>0</v>
      </c>
      <c r="H96" s="5">
        <f t="shared" si="4"/>
        <v>1</v>
      </c>
    </row>
    <row r="97" spans="1:8" x14ac:dyDescent="0.2">
      <c r="A97">
        <v>23</v>
      </c>
      <c r="B97" t="s">
        <v>17</v>
      </c>
      <c r="C97">
        <v>28285</v>
      </c>
      <c r="D97">
        <v>42</v>
      </c>
      <c r="E97">
        <v>42</v>
      </c>
      <c r="F97">
        <v>42</v>
      </c>
      <c r="G97" s="5">
        <f t="shared" si="3"/>
        <v>1</v>
      </c>
      <c r="H97" s="5">
        <f t="shared" si="4"/>
        <v>1</v>
      </c>
    </row>
    <row r="98" spans="1:8" x14ac:dyDescent="0.2">
      <c r="A98">
        <v>24</v>
      </c>
      <c r="B98" t="s">
        <v>17</v>
      </c>
      <c r="C98">
        <v>28289</v>
      </c>
      <c r="D98">
        <v>23</v>
      </c>
      <c r="E98">
        <v>23</v>
      </c>
      <c r="F98">
        <v>23</v>
      </c>
      <c r="G98" s="5">
        <f t="shared" si="3"/>
        <v>1</v>
      </c>
      <c r="H98" s="5">
        <f t="shared" si="4"/>
        <v>1</v>
      </c>
    </row>
    <row r="99" spans="1:8" x14ac:dyDescent="0.2">
      <c r="A99">
        <v>25</v>
      </c>
      <c r="B99" t="s">
        <v>17</v>
      </c>
      <c r="C99">
        <v>28296</v>
      </c>
      <c r="D99">
        <v>85</v>
      </c>
      <c r="E99">
        <v>85</v>
      </c>
      <c r="F99">
        <v>85</v>
      </c>
      <c r="G99" s="5">
        <f t="shared" si="3"/>
        <v>1</v>
      </c>
      <c r="H99" s="5">
        <f t="shared" si="4"/>
        <v>1</v>
      </c>
    </row>
    <row r="100" spans="1:8" x14ac:dyDescent="0.2">
      <c r="A100">
        <v>26</v>
      </c>
      <c r="B100" t="s">
        <v>17</v>
      </c>
      <c r="C100">
        <v>28297</v>
      </c>
      <c r="D100">
        <v>18</v>
      </c>
      <c r="E100">
        <v>18</v>
      </c>
      <c r="F100">
        <v>18</v>
      </c>
      <c r="G100" s="5">
        <f t="shared" si="3"/>
        <v>1</v>
      </c>
      <c r="H100" s="5">
        <f t="shared" si="4"/>
        <v>1</v>
      </c>
    </row>
    <row r="101" spans="1:8" x14ac:dyDescent="0.2">
      <c r="A101">
        <v>27</v>
      </c>
      <c r="B101" t="s">
        <v>36</v>
      </c>
      <c r="C101">
        <v>52353</v>
      </c>
      <c r="D101">
        <v>76</v>
      </c>
      <c r="E101">
        <v>76</v>
      </c>
      <c r="F101">
        <v>76</v>
      </c>
      <c r="G101" s="5">
        <f t="shared" si="3"/>
        <v>1</v>
      </c>
      <c r="H101" s="5">
        <f t="shared" si="4"/>
        <v>1</v>
      </c>
    </row>
    <row r="102" spans="1:8" x14ac:dyDescent="0.2">
      <c r="A102">
        <v>28</v>
      </c>
      <c r="B102" t="s">
        <v>36</v>
      </c>
      <c r="C102">
        <v>55250</v>
      </c>
      <c r="D102">
        <v>78</v>
      </c>
      <c r="E102">
        <v>78</v>
      </c>
      <c r="F102">
        <v>78</v>
      </c>
      <c r="G102" s="5">
        <f t="shared" si="3"/>
        <v>1</v>
      </c>
      <c r="H102" s="5">
        <f t="shared" si="4"/>
        <v>1</v>
      </c>
    </row>
    <row r="103" spans="1:8" x14ac:dyDescent="0.2">
      <c r="A103">
        <v>29</v>
      </c>
      <c r="B103" t="s">
        <v>36</v>
      </c>
      <c r="C103">
        <v>55873</v>
      </c>
      <c r="D103">
        <v>39</v>
      </c>
      <c r="E103">
        <v>39</v>
      </c>
      <c r="F103">
        <v>39</v>
      </c>
      <c r="G103" s="5">
        <f t="shared" si="3"/>
        <v>1</v>
      </c>
      <c r="H103" s="5">
        <f t="shared" si="4"/>
        <v>1</v>
      </c>
    </row>
    <row r="104" spans="1:8" x14ac:dyDescent="0.2">
      <c r="A104">
        <v>30</v>
      </c>
      <c r="B104" t="s">
        <v>25</v>
      </c>
      <c r="C104">
        <v>28820</v>
      </c>
      <c r="D104">
        <v>57</v>
      </c>
      <c r="E104">
        <v>78</v>
      </c>
      <c r="F104">
        <v>78</v>
      </c>
      <c r="G104" s="5">
        <f t="shared" si="3"/>
        <v>0.73076923076923073</v>
      </c>
      <c r="H104" s="5">
        <f t="shared" si="4"/>
        <v>1</v>
      </c>
    </row>
    <row r="105" spans="1:8" x14ac:dyDescent="0.2">
      <c r="A105">
        <v>31</v>
      </c>
      <c r="B105" t="s">
        <v>25</v>
      </c>
      <c r="C105">
        <v>36901</v>
      </c>
      <c r="D105">
        <v>95</v>
      </c>
      <c r="E105">
        <v>95</v>
      </c>
      <c r="F105">
        <v>95</v>
      </c>
      <c r="G105" s="5">
        <f t="shared" si="3"/>
        <v>1</v>
      </c>
      <c r="H105" s="5">
        <f t="shared" si="4"/>
        <v>1</v>
      </c>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B314B-F7BF-4549-A2AA-BAFCBF3E4319}">
  <dimension ref="A1:L93"/>
  <sheetViews>
    <sheetView workbookViewId="0">
      <selection activeCell="G71" sqref="G71"/>
    </sheetView>
  </sheetViews>
  <sheetFormatPr baseColWidth="10" defaultRowHeight="15" x14ac:dyDescent="0.2"/>
  <sheetData>
    <row r="1" spans="1:4" x14ac:dyDescent="0.2">
      <c r="A1" t="s">
        <v>68</v>
      </c>
    </row>
    <row r="4" spans="1:4" x14ac:dyDescent="0.2">
      <c r="A4" t="s">
        <v>69</v>
      </c>
    </row>
    <row r="9" spans="1:4" x14ac:dyDescent="0.2">
      <c r="B9" t="s">
        <v>70</v>
      </c>
      <c r="C9" t="s">
        <v>50</v>
      </c>
    </row>
    <row r="10" spans="1:4" x14ac:dyDescent="0.2">
      <c r="A10">
        <v>0</v>
      </c>
      <c r="B10" t="s">
        <v>71</v>
      </c>
      <c r="C10">
        <v>496</v>
      </c>
      <c r="D10" t="s">
        <v>72</v>
      </c>
    </row>
    <row r="11" spans="1:4" x14ac:dyDescent="0.2">
      <c r="A11">
        <v>1</v>
      </c>
      <c r="B11">
        <v>-75</v>
      </c>
      <c r="C11">
        <v>2</v>
      </c>
    </row>
    <row r="12" spans="1:4" x14ac:dyDescent="0.2">
      <c r="A12">
        <v>2</v>
      </c>
      <c r="B12">
        <v>-60</v>
      </c>
      <c r="C12">
        <v>2</v>
      </c>
    </row>
    <row r="13" spans="1:4" x14ac:dyDescent="0.2">
      <c r="A13">
        <v>3</v>
      </c>
      <c r="B13">
        <v>-45</v>
      </c>
      <c r="C13">
        <v>20</v>
      </c>
    </row>
    <row r="14" spans="1:4" x14ac:dyDescent="0.2">
      <c r="A14">
        <v>4</v>
      </c>
      <c r="B14">
        <v>-30</v>
      </c>
      <c r="C14">
        <v>1</v>
      </c>
    </row>
    <row r="15" spans="1:4" x14ac:dyDescent="0.2">
      <c r="A15">
        <v>5</v>
      </c>
      <c r="B15">
        <v>15</v>
      </c>
      <c r="C15">
        <v>1625</v>
      </c>
    </row>
    <row r="16" spans="1:4" x14ac:dyDescent="0.2">
      <c r="A16">
        <v>6</v>
      </c>
      <c r="B16">
        <v>30</v>
      </c>
      <c r="C16">
        <v>2</v>
      </c>
    </row>
    <row r="17" spans="1:6" x14ac:dyDescent="0.2">
      <c r="A17">
        <v>7</v>
      </c>
      <c r="B17">
        <v>45</v>
      </c>
      <c r="C17">
        <v>2</v>
      </c>
    </row>
    <row r="18" spans="1:6" x14ac:dyDescent="0.2">
      <c r="A18">
        <v>8</v>
      </c>
      <c r="B18">
        <v>60</v>
      </c>
      <c r="C18">
        <v>1</v>
      </c>
    </row>
    <row r="19" spans="1:6" x14ac:dyDescent="0.2">
      <c r="A19">
        <v>9</v>
      </c>
      <c r="B19">
        <v>75</v>
      </c>
      <c r="C19">
        <v>21</v>
      </c>
      <c r="D19" t="s">
        <v>73</v>
      </c>
    </row>
    <row r="28" spans="1:6" x14ac:dyDescent="0.2">
      <c r="C28" t="s">
        <v>3</v>
      </c>
      <c r="D28" t="s">
        <v>2</v>
      </c>
      <c r="E28" t="s">
        <v>74</v>
      </c>
      <c r="F28" t="s">
        <v>50</v>
      </c>
    </row>
    <row r="29" spans="1:6" x14ac:dyDescent="0.2">
      <c r="B29">
        <v>0</v>
      </c>
      <c r="C29">
        <v>60</v>
      </c>
      <c r="D29" t="s">
        <v>29</v>
      </c>
      <c r="E29">
        <v>29.411214999999999</v>
      </c>
      <c r="F29">
        <v>151</v>
      </c>
    </row>
    <row r="30" spans="1:6" x14ac:dyDescent="0.2">
      <c r="B30">
        <v>1</v>
      </c>
      <c r="C30">
        <v>90</v>
      </c>
      <c r="D30" t="s">
        <v>29</v>
      </c>
      <c r="E30">
        <v>34</v>
      </c>
      <c r="F30">
        <v>46</v>
      </c>
    </row>
    <row r="31" spans="1:6" x14ac:dyDescent="0.2">
      <c r="B31">
        <v>2</v>
      </c>
      <c r="C31">
        <v>90</v>
      </c>
      <c r="D31" t="s">
        <v>33</v>
      </c>
      <c r="E31" t="s">
        <v>71</v>
      </c>
      <c r="F31">
        <v>39</v>
      </c>
    </row>
    <row r="32" spans="1:6" x14ac:dyDescent="0.2">
      <c r="B32">
        <v>3</v>
      </c>
      <c r="C32">
        <v>120</v>
      </c>
      <c r="D32" t="s">
        <v>33</v>
      </c>
      <c r="E32">
        <v>32.5</v>
      </c>
      <c r="F32">
        <v>78</v>
      </c>
    </row>
    <row r="33" spans="2:6" x14ac:dyDescent="0.2">
      <c r="B33">
        <v>4</v>
      </c>
      <c r="C33">
        <v>75</v>
      </c>
      <c r="D33" t="s">
        <v>40</v>
      </c>
      <c r="E33">
        <v>36</v>
      </c>
      <c r="F33">
        <v>82</v>
      </c>
    </row>
    <row r="34" spans="2:6" x14ac:dyDescent="0.2">
      <c r="B34">
        <v>5</v>
      </c>
      <c r="C34">
        <v>120</v>
      </c>
      <c r="D34" t="s">
        <v>40</v>
      </c>
      <c r="E34">
        <v>31.5</v>
      </c>
      <c r="F34">
        <v>82</v>
      </c>
    </row>
    <row r="35" spans="2:6" x14ac:dyDescent="0.2">
      <c r="B35">
        <v>6</v>
      </c>
      <c r="C35">
        <v>30</v>
      </c>
      <c r="D35" t="s">
        <v>44</v>
      </c>
      <c r="E35">
        <v>-10.5</v>
      </c>
      <c r="F35">
        <v>8</v>
      </c>
    </row>
    <row r="36" spans="2:6" x14ac:dyDescent="0.2">
      <c r="B36">
        <v>7</v>
      </c>
      <c r="C36">
        <v>45</v>
      </c>
      <c r="D36" t="s">
        <v>44</v>
      </c>
      <c r="E36">
        <v>21.874563999999999</v>
      </c>
      <c r="F36">
        <v>326</v>
      </c>
    </row>
    <row r="37" spans="2:6" x14ac:dyDescent="0.2">
      <c r="B37">
        <v>8</v>
      </c>
      <c r="C37">
        <v>60</v>
      </c>
      <c r="D37" t="s">
        <v>11</v>
      </c>
      <c r="E37">
        <v>32.656489000000001</v>
      </c>
      <c r="F37">
        <v>154</v>
      </c>
    </row>
    <row r="38" spans="2:6" x14ac:dyDescent="0.2">
      <c r="B38">
        <v>9</v>
      </c>
      <c r="C38">
        <v>90</v>
      </c>
      <c r="D38" t="s">
        <v>11</v>
      </c>
      <c r="E38">
        <v>38.095238000000002</v>
      </c>
      <c r="F38">
        <v>41</v>
      </c>
    </row>
    <row r="39" spans="2:6" x14ac:dyDescent="0.2">
      <c r="B39">
        <v>10</v>
      </c>
      <c r="C39">
        <v>120</v>
      </c>
      <c r="D39" t="s">
        <v>11</v>
      </c>
      <c r="E39">
        <v>30.714286000000001</v>
      </c>
      <c r="F39">
        <v>126</v>
      </c>
    </row>
    <row r="40" spans="2:6" x14ac:dyDescent="0.2">
      <c r="B40">
        <v>11</v>
      </c>
      <c r="C40">
        <v>60</v>
      </c>
      <c r="D40" t="s">
        <v>46</v>
      </c>
      <c r="E40">
        <v>27</v>
      </c>
      <c r="F40">
        <v>220</v>
      </c>
    </row>
    <row r="41" spans="2:6" x14ac:dyDescent="0.2">
      <c r="B41">
        <v>12</v>
      </c>
      <c r="C41">
        <v>60</v>
      </c>
      <c r="D41" t="s">
        <v>7</v>
      </c>
      <c r="E41">
        <v>27.666667</v>
      </c>
      <c r="F41">
        <v>69</v>
      </c>
    </row>
    <row r="42" spans="2:6" x14ac:dyDescent="0.2">
      <c r="B42">
        <v>13</v>
      </c>
      <c r="C42">
        <v>120</v>
      </c>
      <c r="D42" t="s">
        <v>7</v>
      </c>
      <c r="E42">
        <v>32.5</v>
      </c>
      <c r="F42">
        <v>102</v>
      </c>
    </row>
    <row r="43" spans="2:6" x14ac:dyDescent="0.2">
      <c r="B43">
        <v>14</v>
      </c>
      <c r="C43">
        <v>180</v>
      </c>
      <c r="D43" t="s">
        <v>7</v>
      </c>
      <c r="E43">
        <v>31.117647000000002</v>
      </c>
      <c r="F43">
        <v>36</v>
      </c>
    </row>
    <row r="44" spans="2:6" x14ac:dyDescent="0.2">
      <c r="B44">
        <v>15</v>
      </c>
      <c r="C44">
        <v>60</v>
      </c>
      <c r="D44" t="s">
        <v>17</v>
      </c>
      <c r="E44">
        <v>35.682692000000003</v>
      </c>
      <c r="F44">
        <v>125</v>
      </c>
    </row>
    <row r="45" spans="2:6" x14ac:dyDescent="0.2">
      <c r="B45">
        <v>16</v>
      </c>
      <c r="C45">
        <v>90</v>
      </c>
      <c r="D45" t="s">
        <v>17</v>
      </c>
      <c r="E45">
        <v>31</v>
      </c>
      <c r="F45">
        <v>18</v>
      </c>
    </row>
    <row r="46" spans="2:6" x14ac:dyDescent="0.2">
      <c r="B46">
        <v>17</v>
      </c>
      <c r="C46">
        <v>120</v>
      </c>
      <c r="D46" t="s">
        <v>17</v>
      </c>
      <c r="E46">
        <v>32.136364</v>
      </c>
      <c r="F46">
        <v>85</v>
      </c>
    </row>
    <row r="47" spans="2:6" x14ac:dyDescent="0.2">
      <c r="B47">
        <v>18</v>
      </c>
      <c r="C47">
        <v>150</v>
      </c>
      <c r="D47" t="s">
        <v>17</v>
      </c>
      <c r="E47">
        <v>31</v>
      </c>
      <c r="F47">
        <v>18</v>
      </c>
    </row>
    <row r="48" spans="2:6" x14ac:dyDescent="0.2">
      <c r="B48">
        <v>19</v>
      </c>
      <c r="C48">
        <v>60</v>
      </c>
      <c r="D48" t="s">
        <v>36</v>
      </c>
      <c r="E48">
        <v>34.808695999999998</v>
      </c>
      <c r="F48">
        <v>154</v>
      </c>
    </row>
    <row r="49" spans="1:12" x14ac:dyDescent="0.2">
      <c r="B49">
        <v>20</v>
      </c>
      <c r="C49">
        <v>90</v>
      </c>
      <c r="D49" t="s">
        <v>36</v>
      </c>
      <c r="E49">
        <v>33</v>
      </c>
      <c r="F49">
        <v>39</v>
      </c>
    </row>
    <row r="50" spans="1:12" x14ac:dyDescent="0.2">
      <c r="B50">
        <v>21</v>
      </c>
      <c r="C50">
        <v>60</v>
      </c>
      <c r="D50" t="s">
        <v>25</v>
      </c>
      <c r="E50">
        <v>29</v>
      </c>
      <c r="F50">
        <v>78</v>
      </c>
    </row>
    <row r="51" spans="1:12" x14ac:dyDescent="0.2">
      <c r="B51">
        <v>22</v>
      </c>
      <c r="C51">
        <v>75</v>
      </c>
      <c r="D51" t="s">
        <v>25</v>
      </c>
      <c r="E51">
        <v>35.928570999999998</v>
      </c>
      <c r="F51">
        <v>95</v>
      </c>
    </row>
    <row r="55" spans="1:12" x14ac:dyDescent="0.2">
      <c r="B55" t="s">
        <v>2</v>
      </c>
      <c r="C55" t="s">
        <v>75</v>
      </c>
      <c r="D55" t="s">
        <v>74</v>
      </c>
      <c r="E55" t="s">
        <v>50</v>
      </c>
    </row>
    <row r="56" spans="1:12" x14ac:dyDescent="0.2">
      <c r="A56">
        <v>0</v>
      </c>
      <c r="B56" t="s">
        <v>29</v>
      </c>
      <c r="C56">
        <v>15</v>
      </c>
      <c r="D56">
        <v>30.790849999999999</v>
      </c>
      <c r="E56">
        <v>153</v>
      </c>
    </row>
    <row r="57" spans="1:12" x14ac:dyDescent="0.2">
      <c r="A57">
        <v>1</v>
      </c>
      <c r="B57" t="s">
        <v>33</v>
      </c>
      <c r="C57">
        <v>15</v>
      </c>
      <c r="D57">
        <v>32.5</v>
      </c>
      <c r="E57">
        <v>78</v>
      </c>
      <c r="I57" t="s">
        <v>2</v>
      </c>
      <c r="J57" t="s">
        <v>74</v>
      </c>
      <c r="K57" t="s">
        <v>50</v>
      </c>
      <c r="L57" t="s">
        <v>76</v>
      </c>
    </row>
    <row r="58" spans="1:12" x14ac:dyDescent="0.2">
      <c r="A58">
        <v>2</v>
      </c>
      <c r="B58" t="s">
        <v>40</v>
      </c>
      <c r="C58">
        <v>15</v>
      </c>
      <c r="D58">
        <v>33</v>
      </c>
      <c r="E58">
        <v>123</v>
      </c>
      <c r="H58">
        <v>0</v>
      </c>
      <c r="I58" t="s">
        <v>36</v>
      </c>
      <c r="J58">
        <v>34.350648999999997</v>
      </c>
      <c r="K58">
        <v>154</v>
      </c>
      <c r="L58">
        <v>15</v>
      </c>
    </row>
    <row r="59" spans="1:12" x14ac:dyDescent="0.2">
      <c r="A59">
        <v>3</v>
      </c>
      <c r="B59" t="s">
        <v>44</v>
      </c>
      <c r="C59">
        <v>-75</v>
      </c>
      <c r="D59">
        <v>-27</v>
      </c>
      <c r="E59">
        <v>2</v>
      </c>
      <c r="H59">
        <v>1</v>
      </c>
      <c r="I59" t="s">
        <v>17</v>
      </c>
      <c r="J59">
        <v>33.918478</v>
      </c>
      <c r="K59">
        <v>184</v>
      </c>
      <c r="L59">
        <v>15</v>
      </c>
    </row>
    <row r="60" spans="1:12" x14ac:dyDescent="0.2">
      <c r="A60">
        <v>4</v>
      </c>
      <c r="B60" t="s">
        <v>44</v>
      </c>
      <c r="C60">
        <v>-60</v>
      </c>
      <c r="D60">
        <v>-9</v>
      </c>
      <c r="E60">
        <v>2</v>
      </c>
      <c r="H60">
        <v>2</v>
      </c>
      <c r="I60" t="s">
        <v>40</v>
      </c>
      <c r="J60">
        <v>33</v>
      </c>
      <c r="K60">
        <v>123</v>
      </c>
      <c r="L60">
        <v>15</v>
      </c>
    </row>
    <row r="61" spans="1:12" x14ac:dyDescent="0.2">
      <c r="A61">
        <v>5</v>
      </c>
      <c r="B61" t="s">
        <v>44</v>
      </c>
      <c r="C61">
        <v>-30</v>
      </c>
      <c r="D61">
        <v>-20</v>
      </c>
      <c r="E61">
        <v>1</v>
      </c>
      <c r="H61">
        <v>3</v>
      </c>
      <c r="I61" t="s">
        <v>33</v>
      </c>
      <c r="J61">
        <v>32.5</v>
      </c>
      <c r="K61">
        <v>78</v>
      </c>
      <c r="L61">
        <v>15</v>
      </c>
    </row>
    <row r="62" spans="1:12" x14ac:dyDescent="0.2">
      <c r="A62">
        <v>6</v>
      </c>
      <c r="B62" t="s">
        <v>44</v>
      </c>
      <c r="C62">
        <v>15</v>
      </c>
      <c r="D62">
        <v>22.166077999999999</v>
      </c>
      <c r="E62">
        <v>283</v>
      </c>
      <c r="H62">
        <v>4</v>
      </c>
      <c r="I62" t="s">
        <v>11</v>
      </c>
      <c r="J62">
        <v>32.449153000000003</v>
      </c>
      <c r="K62">
        <v>236</v>
      </c>
      <c r="L62">
        <v>15</v>
      </c>
    </row>
    <row r="63" spans="1:12" x14ac:dyDescent="0.2">
      <c r="A63">
        <v>7</v>
      </c>
      <c r="B63" t="s">
        <v>44</v>
      </c>
      <c r="C63">
        <v>30</v>
      </c>
      <c r="D63">
        <v>-9</v>
      </c>
      <c r="E63">
        <v>2</v>
      </c>
      <c r="H63">
        <v>5</v>
      </c>
      <c r="I63" t="s">
        <v>25</v>
      </c>
      <c r="J63">
        <v>31.895522</v>
      </c>
      <c r="K63">
        <v>134</v>
      </c>
      <c r="L63">
        <v>15</v>
      </c>
    </row>
    <row r="64" spans="1:12" x14ac:dyDescent="0.2">
      <c r="A64">
        <v>8</v>
      </c>
      <c r="B64" t="s">
        <v>44</v>
      </c>
      <c r="C64">
        <v>45</v>
      </c>
      <c r="D64">
        <v>11</v>
      </c>
      <c r="E64">
        <v>2</v>
      </c>
      <c r="H64">
        <v>6</v>
      </c>
      <c r="I64" t="s">
        <v>29</v>
      </c>
      <c r="J64">
        <v>30.790849999999999</v>
      </c>
      <c r="K64">
        <v>153</v>
      </c>
      <c r="L64">
        <v>15</v>
      </c>
    </row>
    <row r="65" spans="1:12" x14ac:dyDescent="0.2">
      <c r="A65">
        <v>9</v>
      </c>
      <c r="B65" t="s">
        <v>44</v>
      </c>
      <c r="C65">
        <v>60</v>
      </c>
      <c r="D65">
        <v>30</v>
      </c>
      <c r="E65">
        <v>1</v>
      </c>
      <c r="H65">
        <v>7</v>
      </c>
      <c r="I65" t="s">
        <v>7</v>
      </c>
      <c r="J65">
        <v>29.875862000000001</v>
      </c>
      <c r="K65">
        <v>145</v>
      </c>
      <c r="L65">
        <v>15</v>
      </c>
    </row>
    <row r="66" spans="1:12" x14ac:dyDescent="0.2">
      <c r="A66">
        <v>10</v>
      </c>
      <c r="B66" t="s">
        <v>11</v>
      </c>
      <c r="C66">
        <v>-45</v>
      </c>
      <c r="D66">
        <v>27</v>
      </c>
      <c r="E66">
        <v>20</v>
      </c>
      <c r="H66">
        <v>8</v>
      </c>
      <c r="I66" t="s">
        <v>46</v>
      </c>
      <c r="J66">
        <v>27</v>
      </c>
      <c r="K66">
        <v>176</v>
      </c>
      <c r="L66">
        <v>15</v>
      </c>
    </row>
    <row r="67" spans="1:12" x14ac:dyDescent="0.2">
      <c r="A67">
        <v>11</v>
      </c>
      <c r="B67" t="s">
        <v>11</v>
      </c>
      <c r="C67">
        <v>15</v>
      </c>
      <c r="D67">
        <v>32.953704000000002</v>
      </c>
      <c r="E67">
        <v>216</v>
      </c>
      <c r="H67">
        <v>9</v>
      </c>
      <c r="I67" t="s">
        <v>44</v>
      </c>
      <c r="J67">
        <v>21.211604000000001</v>
      </c>
      <c r="K67">
        <v>293</v>
      </c>
      <c r="L67">
        <v>15</v>
      </c>
    </row>
    <row r="68" spans="1:12" x14ac:dyDescent="0.2">
      <c r="A68">
        <v>12</v>
      </c>
      <c r="B68" t="s">
        <v>46</v>
      </c>
      <c r="C68">
        <v>15</v>
      </c>
      <c r="D68">
        <v>27</v>
      </c>
      <c r="E68">
        <v>176</v>
      </c>
      <c r="I68" t="s">
        <v>78</v>
      </c>
      <c r="J68">
        <v>29.87</v>
      </c>
      <c r="K68">
        <v>1676</v>
      </c>
    </row>
    <row r="69" spans="1:12" x14ac:dyDescent="0.2">
      <c r="A69">
        <v>13</v>
      </c>
      <c r="B69" t="s">
        <v>7</v>
      </c>
      <c r="C69">
        <v>15</v>
      </c>
      <c r="D69">
        <v>29.875862000000001</v>
      </c>
      <c r="E69">
        <v>145</v>
      </c>
    </row>
    <row r="70" spans="1:12" x14ac:dyDescent="0.2">
      <c r="A70">
        <v>14</v>
      </c>
      <c r="B70" t="s">
        <v>17</v>
      </c>
      <c r="C70">
        <v>15</v>
      </c>
      <c r="D70">
        <v>33.392637999999998</v>
      </c>
      <c r="E70">
        <v>163</v>
      </c>
    </row>
    <row r="71" spans="1:12" x14ac:dyDescent="0.2">
      <c r="A71">
        <v>15</v>
      </c>
      <c r="B71" t="s">
        <v>17</v>
      </c>
      <c r="C71">
        <v>75</v>
      </c>
      <c r="D71">
        <v>38</v>
      </c>
      <c r="E71">
        <v>21</v>
      </c>
    </row>
    <row r="72" spans="1:12" x14ac:dyDescent="0.2">
      <c r="A72">
        <v>16</v>
      </c>
      <c r="B72" t="s">
        <v>36</v>
      </c>
      <c r="C72">
        <v>15</v>
      </c>
      <c r="D72">
        <v>34.350648999999997</v>
      </c>
      <c r="E72">
        <v>154</v>
      </c>
    </row>
    <row r="73" spans="1:12" x14ac:dyDescent="0.2">
      <c r="A73">
        <v>17</v>
      </c>
      <c r="B73" t="s">
        <v>25</v>
      </c>
      <c r="C73">
        <v>15</v>
      </c>
      <c r="D73">
        <v>31.895522</v>
      </c>
      <c r="E73">
        <v>134</v>
      </c>
    </row>
    <row r="75" spans="1:12" x14ac:dyDescent="0.2">
      <c r="B75" t="s">
        <v>50</v>
      </c>
    </row>
    <row r="76" spans="1:12" x14ac:dyDescent="0.2">
      <c r="A76">
        <v>0</v>
      </c>
      <c r="B76">
        <v>153</v>
      </c>
    </row>
    <row r="77" spans="1:12" x14ac:dyDescent="0.2">
      <c r="A77">
        <v>1</v>
      </c>
      <c r="B77">
        <v>78</v>
      </c>
    </row>
    <row r="78" spans="1:12" x14ac:dyDescent="0.2">
      <c r="A78">
        <v>2</v>
      </c>
      <c r="B78">
        <v>123</v>
      </c>
    </row>
    <row r="79" spans="1:12" x14ac:dyDescent="0.2">
      <c r="A79">
        <v>3</v>
      </c>
      <c r="B79">
        <v>2</v>
      </c>
    </row>
    <row r="80" spans="1:12" x14ac:dyDescent="0.2">
      <c r="A80">
        <v>4</v>
      </c>
      <c r="B80">
        <v>2</v>
      </c>
    </row>
    <row r="81" spans="1:9" x14ac:dyDescent="0.2">
      <c r="A81">
        <v>5</v>
      </c>
      <c r="B81">
        <v>1</v>
      </c>
    </row>
    <row r="82" spans="1:9" x14ac:dyDescent="0.2">
      <c r="A82">
        <v>6</v>
      </c>
      <c r="B82">
        <v>283</v>
      </c>
    </row>
    <row r="83" spans="1:9" x14ac:dyDescent="0.2">
      <c r="A83">
        <v>7</v>
      </c>
      <c r="B83">
        <v>2</v>
      </c>
    </row>
    <row r="84" spans="1:9" x14ac:dyDescent="0.2">
      <c r="A84">
        <v>8</v>
      </c>
      <c r="B84">
        <v>2</v>
      </c>
    </row>
    <row r="85" spans="1:9" x14ac:dyDescent="0.2">
      <c r="A85">
        <v>9</v>
      </c>
      <c r="B85">
        <v>1</v>
      </c>
    </row>
    <row r="86" spans="1:9" x14ac:dyDescent="0.2">
      <c r="A86">
        <v>10</v>
      </c>
      <c r="B86">
        <v>20</v>
      </c>
    </row>
    <row r="87" spans="1:9" x14ac:dyDescent="0.2">
      <c r="A87">
        <v>11</v>
      </c>
      <c r="B87">
        <v>216</v>
      </c>
      <c r="I87" t="s">
        <v>77</v>
      </c>
    </row>
    <row r="88" spans="1:9" x14ac:dyDescent="0.2">
      <c r="A88">
        <v>12</v>
      </c>
      <c r="B88">
        <v>176</v>
      </c>
    </row>
    <row r="89" spans="1:9" x14ac:dyDescent="0.2">
      <c r="A89">
        <v>13</v>
      </c>
      <c r="B89">
        <v>145</v>
      </c>
    </row>
    <row r="90" spans="1:9" x14ac:dyDescent="0.2">
      <c r="A90">
        <v>14</v>
      </c>
      <c r="B90">
        <v>163</v>
      </c>
    </row>
    <row r="91" spans="1:9" x14ac:dyDescent="0.2">
      <c r="A91">
        <v>15</v>
      </c>
      <c r="B91">
        <v>21</v>
      </c>
    </row>
    <row r="92" spans="1:9" x14ac:dyDescent="0.2">
      <c r="A92">
        <v>16</v>
      </c>
      <c r="B92">
        <v>154</v>
      </c>
    </row>
    <row r="93" spans="1:9" x14ac:dyDescent="0.2">
      <c r="A93">
        <v>17</v>
      </c>
      <c r="B93">
        <v>134</v>
      </c>
    </row>
  </sheetData>
  <sortState xmlns:xlrd2="http://schemas.microsoft.com/office/spreadsheetml/2017/richdata2" ref="I58:L67">
    <sortCondition descending="1" ref="J58:J67"/>
  </sortState>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Kelly Bergen</cp:lastModifiedBy>
  <dcterms:created xsi:type="dcterms:W3CDTF">2024-01-04T03:02:13Z</dcterms:created>
  <dcterms:modified xsi:type="dcterms:W3CDTF">2024-01-04T19:57:23Z</dcterms:modified>
</cp:coreProperties>
</file>