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elleysinning/Library/CloudStorage/GoogleDrive-ksinning@vt.edu/My Drive/Data/saltyC/"/>
    </mc:Choice>
  </mc:AlternateContent>
  <xr:revisionPtr revIDLastSave="0" documentId="13_ncr:1_{830997BB-4D1C-1849-ADF4-93D6FF398D3C}" xr6:coauthVersionLast="47" xr6:coauthVersionMax="47" xr10:uidLastSave="{00000000-0000-0000-0000-000000000000}"/>
  <bookViews>
    <workbookView xWindow="1120" yWindow="500" windowWidth="24840" windowHeight="14220" activeTab="1" xr2:uid="{00000000-000D-0000-FFFF-FFFF00000000}"/>
  </bookViews>
  <sheets>
    <sheet name="SIZE FREQ_Leuctra" sheetId="1" r:id="rId1"/>
    <sheet name="IGM_Leuctra" sheetId="3" r:id="rId2"/>
    <sheet name="SIZE FREQ_Stenonem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M5" i="3"/>
  <c r="L5" i="3"/>
  <c r="E22" i="1"/>
  <c r="E22" i="2"/>
  <c r="H5" i="3"/>
  <c r="H7" i="3"/>
  <c r="I7" i="3" s="1"/>
  <c r="H9" i="3"/>
  <c r="I9" i="3" s="1"/>
  <c r="H11" i="3"/>
  <c r="I11" i="3" s="1"/>
  <c r="H13" i="3"/>
  <c r="H15" i="3"/>
  <c r="H17" i="3"/>
  <c r="H19" i="3"/>
  <c r="I19" i="3" s="1"/>
  <c r="H21" i="3"/>
  <c r="I21" i="3" s="1"/>
  <c r="H23" i="3"/>
  <c r="I23" i="3" s="1"/>
  <c r="H3" i="3"/>
  <c r="G3" i="3"/>
  <c r="F7" i="3"/>
  <c r="J7" i="3" s="1"/>
  <c r="F9" i="3"/>
  <c r="F11" i="3"/>
  <c r="G11" i="3" s="1"/>
  <c r="F13" i="3"/>
  <c r="F15" i="3"/>
  <c r="G15" i="3" s="1"/>
  <c r="F17" i="3"/>
  <c r="G17" i="3" s="1"/>
  <c r="F19" i="3"/>
  <c r="G19" i="3" s="1"/>
  <c r="F21" i="3"/>
  <c r="F23" i="3"/>
  <c r="F5" i="3"/>
  <c r="J23" i="2"/>
  <c r="I27" i="2"/>
  <c r="I20" i="2"/>
  <c r="J20" i="2" s="1"/>
  <c r="H20" i="2"/>
  <c r="F20" i="2"/>
  <c r="G19" i="2"/>
  <c r="H18" i="2"/>
  <c r="F18" i="2"/>
  <c r="I18" i="2" s="1"/>
  <c r="J18" i="2" s="1"/>
  <c r="G17" i="2"/>
  <c r="H16" i="2"/>
  <c r="F16" i="2"/>
  <c r="I16" i="2" s="1"/>
  <c r="J16" i="2" s="1"/>
  <c r="G15" i="2"/>
  <c r="H14" i="2"/>
  <c r="I14" i="2" s="1"/>
  <c r="J14" i="2" s="1"/>
  <c r="F14" i="2"/>
  <c r="G13" i="2"/>
  <c r="H12" i="2"/>
  <c r="F12" i="2"/>
  <c r="I12" i="2" s="1"/>
  <c r="J12" i="2" s="1"/>
  <c r="G11" i="2"/>
  <c r="H10" i="2"/>
  <c r="F10" i="2"/>
  <c r="I10" i="2" s="1"/>
  <c r="J10" i="2" s="1"/>
  <c r="G9" i="2"/>
  <c r="H8" i="2"/>
  <c r="F8" i="2"/>
  <c r="I8" i="2" s="1"/>
  <c r="J8" i="2" s="1"/>
  <c r="G7" i="2"/>
  <c r="H6" i="2"/>
  <c r="F6" i="2"/>
  <c r="I6" i="2" s="1"/>
  <c r="J6" i="2" s="1"/>
  <c r="G5" i="2"/>
  <c r="G23" i="2" s="1"/>
  <c r="I4" i="2"/>
  <c r="J4" i="2" s="1"/>
  <c r="H4" i="2"/>
  <c r="F4" i="2"/>
  <c r="G3" i="2"/>
  <c r="I3" i="3" l="1"/>
  <c r="I17" i="3"/>
  <c r="J17" i="3" s="1"/>
  <c r="I15" i="3"/>
  <c r="J15" i="3" s="1"/>
  <c r="J21" i="3"/>
  <c r="J23" i="3"/>
  <c r="J3" i="3"/>
  <c r="J9" i="3"/>
  <c r="G5" i="3"/>
  <c r="I5" i="3"/>
  <c r="J5" i="3" s="1"/>
  <c r="G23" i="3"/>
  <c r="G9" i="3"/>
  <c r="G7" i="3"/>
  <c r="G13" i="3"/>
  <c r="I13" i="3"/>
  <c r="J13" i="3" s="1"/>
  <c r="J19" i="3"/>
  <c r="G21" i="3"/>
  <c r="J11" i="3"/>
  <c r="I27" i="1"/>
  <c r="H20" i="1"/>
  <c r="F20" i="1"/>
  <c r="I20" i="1" s="1"/>
  <c r="J20" i="1" s="1"/>
  <c r="G19" i="1"/>
  <c r="H18" i="1"/>
  <c r="F18" i="1"/>
  <c r="I18" i="1" s="1"/>
  <c r="J18" i="1" s="1"/>
  <c r="G17" i="1"/>
  <c r="H16" i="1"/>
  <c r="I16" i="1" s="1"/>
  <c r="J16" i="1" s="1"/>
  <c r="F16" i="1"/>
  <c r="G15" i="1"/>
  <c r="H14" i="1"/>
  <c r="F14" i="1"/>
  <c r="I14" i="1" s="1"/>
  <c r="J14" i="1" s="1"/>
  <c r="G13" i="1"/>
  <c r="H12" i="1"/>
  <c r="F12" i="1"/>
  <c r="I12" i="1" s="1"/>
  <c r="J12" i="1" s="1"/>
  <c r="G11" i="1"/>
  <c r="H10" i="1"/>
  <c r="F10" i="1"/>
  <c r="I10" i="1" s="1"/>
  <c r="J10" i="1" s="1"/>
  <c r="G9" i="1"/>
  <c r="H8" i="1"/>
  <c r="F8" i="1"/>
  <c r="I8" i="1" s="1"/>
  <c r="J8" i="1" s="1"/>
  <c r="G7" i="1"/>
  <c r="I6" i="1"/>
  <c r="J6" i="1" s="1"/>
  <c r="H6" i="1"/>
  <c r="F6" i="1"/>
  <c r="G5" i="1"/>
  <c r="H4" i="1"/>
  <c r="F4" i="1"/>
  <c r="I4" i="1" s="1"/>
  <c r="J4" i="1" s="1"/>
  <c r="G3" i="1"/>
  <c r="G23" i="1" s="1"/>
  <c r="J23" i="1" l="1"/>
  <c r="G25" i="1" s="1"/>
  <c r="G25" i="2"/>
  <c r="J26" i="2"/>
  <c r="G26" i="2" s="1"/>
  <c r="J26" i="1" l="1"/>
  <c r="G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tc={B7D69AC3-2E4E-6343-B130-97E01B068BB4}</author>
    <author>tc={9EEC2BF5-C383-8146-B6EB-B15AFCDFE479}</author>
    <author>tc={96A8DF4A-A88D-1B45-B52E-BB40E49A9E4E}</author>
    <author>tc={567E6EA8-3DAB-2A4A-A441-741522FD9F17}</author>
    <author>tc={711C5C2D-42A8-0540-81BC-3549CFC55C6C}</author>
  </authors>
  <commentList>
    <comment ref="D1" authorId="0" shapeId="0" xr:uid="{B7D69AC3-2E4E-6343-B130-97E01B068BB4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these values by summing replicates and averaging them for each sample period (to get 1 value for each size class for each sample period), then summing size class values across all sample periods (1 year)</t>
      </text>
    </comment>
    <comment ref="E1" authorId="1" shapeId="0" xr:uid="{9EEC2BF5-C383-8146-B6EB-B15AFCDFE479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these values by summing replicates and averaging them for each sample period (to get 1 value for each size class for each sample period), then summing size class values across all sample periods (1 year)</t>
      </text>
    </comment>
    <comment ref="H1" authorId="2" shapeId="0" xr:uid="{96A8DF4A-A88D-1B45-B52E-BB40E49A9E4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weight gain</t>
      </text>
    </comment>
    <comment ref="I1" authorId="3" shapeId="0" xr:uid="{567E6EA8-3DAB-2A4A-A441-741522FD9F17}">
      <text>
        <t>[Threaded comment]
Your version of Excel allows you to read this threaded comment; however, any edits to it will get removed if the file is opened in a newer version of Excel. Learn more: https://go.microsoft.com/fwlink/?linkid=870924
Comment:
    Weight gain * fellas lost</t>
      </text>
    </comment>
    <comment ref="J23" authorId="4" shapeId="0" xr:uid="{711C5C2D-42A8-0540-81BC-3549CFC55C6C}">
      <text>
        <t>[Threaded comment]
Your version of Excel allows you to read this threaded comment; however, any edits to it will get removed if the file is opened in a newer version of Excel. Learn more: https://go.microsoft.com/fwlink/?linkid=870924
Comment:
    Don’t sum negatives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tc={ADF841C8-14DD-FF47-BDE9-3799BA2F6A2D}</author>
    <author>tc={3990C4FE-418C-424E-A310-470AB7A28B99}</author>
    <author>tc={88F1A032-5B08-8A43-A3C9-71A6BE937CBF}</author>
    <author>tc={101C4FC9-1A05-7642-A599-CF1CC59778DC}</author>
    <author>tc={8230A959-B82A-B74C-B4B1-4B5D3673DBC8}</author>
    <author>tc={03C79F94-FEFB-CB46-B93E-6379F546797A}</author>
    <author>tc={67974001-31D7-864C-B01B-BB9A110EB898}</author>
    <author>tc={06EC4AD4-A19F-7A44-BC1C-4F5304BC73E8}</author>
  </authors>
  <commentList>
    <comment ref="D1" authorId="0" shapeId="0" xr:uid="{ADF841C8-14DD-FF47-BDE9-3799BA2F6A2D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these values by summing for each replicate and then averaging the replicates for each sample period</t>
      </text>
    </comment>
    <comment ref="E1" authorId="1" shapeId="0" xr:uid="{3990C4FE-418C-424E-A310-470AB7A28B99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these values by summing for each replicate and then averaging the replicates for each sample period</t>
      </text>
    </comment>
    <comment ref="G1" authorId="2" shapeId="0" xr:uid="{88F1A032-5B08-8A43-A3C9-71A6BE937C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Iffy on if I did this column correctly
Reply:
    Growth based on individual mass change? </t>
      </text>
    </comment>
    <comment ref="I1" authorId="3" shapeId="0" xr:uid="{101C4FC9-1A05-7642-A599-CF1CC59778DC}">
      <text>
        <t>[Threaded comment]
Your version of Excel allows you to read this threaded comment; however, any edits to it will get removed if the file is opened in a newer version of Excel. Learn more: https://go.microsoft.com/fwlink/?linkid=870924
Comment:
    Followed these columns from Chelsa</t>
      </text>
    </comment>
    <comment ref="J1" authorId="4" shapeId="0" xr:uid="{8230A959-B82A-B74C-B4B1-4B5D3673DBC8}">
      <text>
        <t>[Threaded comment]
Your version of Excel allows you to read this threaded comment; however, any edits to it will get removed if the file is opened in a newer version of Excel. Learn more: https://go.microsoft.com/fwlink/?linkid=870924
Comment:
    Followed these columns from Chelsa</t>
      </text>
    </comment>
    <comment ref="F3" authorId="5" shapeId="0" xr:uid="{03C79F94-FEFB-CB46-B93E-6379F546797A}">
      <text>
        <t>[Threaded comment]
Your version of Excel allows you to read this threaded comment; however, any edits to it will get removed if the file is opened in a newer version of Excel. Learn more: https://go.microsoft.com/fwlink/?linkid=870924
Comment:
    I got this value from taking the 25 days left in august 2024 + 19 days in sept 2023. I followed this from chelsa</t>
      </text>
    </comment>
    <comment ref="M5" authorId="6" shapeId="0" xr:uid="{67974001-31D7-864C-B01B-BB9A110EB8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paste linked from size freq leuctra </t>
      </text>
    </comment>
    <comment ref="F17" authorId="7" shapeId="0" xr:uid="{06EC4AD4-A19F-7A44-BC1C-4F5304BC73E8}">
      <text>
        <t>[Threaded comment]
Your version of Excel allows you to read this threaded comment; however, any edits to it will get removed if the file is opened in a newer version of Excel. Learn more: https://go.microsoft.com/fwlink/?linkid=870924
Comment:
    No &gt;1 leuctra for April EAS, pretty sure I will when I add &lt;1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tc={E1A81F5B-C8ED-4D46-A3A8-15C50DBE7D50}</author>
    <author>tc={35FFB72C-ED8C-E846-96E9-F23F193B8DE5}</author>
    <author>tc={86BFDD83-1F65-8D49-82F1-EC15A15FD0E9}</author>
    <author>tc={B28CA43E-8A1E-044B-8075-3AC56D4074EF}</author>
  </authors>
  <commentList>
    <comment ref="D1" authorId="0" shapeId="0" xr:uid="{E1A81F5B-C8ED-4D46-A3A8-15C50DBE7D50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these values by summing replicates and averaging them for each sample period (to get 1 value for each size class for each sample period), then summing size class values across all sample periods (1 year)</t>
      </text>
    </comment>
    <comment ref="E1" authorId="1" shapeId="0" xr:uid="{35FFB72C-ED8C-E846-96E9-F23F193B8DE5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these values by summing replicates and averaging them for each sample period (to get 1 value for each size class for each sample period), then summing size class values across all sample periods (1 year)</t>
      </text>
    </comment>
    <comment ref="H1" authorId="2" shapeId="0" xr:uid="{86BFDD83-1F65-8D49-82F1-EC15A15FD0E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weight gain</t>
      </text>
    </comment>
    <comment ref="I1" authorId="3" shapeId="0" xr:uid="{B28CA43E-8A1E-044B-8075-3AC56D4074EF}">
      <text>
        <t>[Threaded comment]
Your version of Excel allows you to read this threaded comment; however, any edits to it will get removed if the file is opened in a newer version of Excel. Learn more: https://go.microsoft.com/fwlink/?linkid=870924
Comment:
    Weight gain * fellas lost</t>
      </text>
    </comment>
  </commentList>
</comments>
</file>

<file path=xl/sharedStrings.xml><?xml version="1.0" encoding="utf-8"?>
<sst xmlns="http://schemas.openxmlformats.org/spreadsheetml/2006/main" count="126" uniqueCount="45">
  <si>
    <t>Genus</t>
  </si>
  <si>
    <t>Length</t>
  </si>
  <si>
    <t>Site</t>
  </si>
  <si>
    <t>Leuctra</t>
  </si>
  <si>
    <t>EAS</t>
  </si>
  <si>
    <t>Density (No./m2)</t>
  </si>
  <si>
    <t>Individual Mass (mg)</t>
  </si>
  <si>
    <t xml:space="preserve">No. Lost </t>
  </si>
  <si>
    <t>Biomass (mg/m2)</t>
  </si>
  <si>
    <t>Mass at Loss (mg)</t>
  </si>
  <si>
    <t>Biomass Lost (mg/m2)</t>
  </si>
  <si>
    <t>Times No. Size Classes</t>
  </si>
  <si>
    <t>N</t>
  </si>
  <si>
    <t>W</t>
  </si>
  <si>
    <t>deltaN</t>
  </si>
  <si>
    <t>N x W</t>
  </si>
  <si>
    <t>avgW= W1 + W2/2</t>
  </si>
  <si>
    <t>avgW*deltaN</t>
  </si>
  <si>
    <t>9(avgW*deltaN)</t>
  </si>
  <si>
    <t>Biomass =</t>
  </si>
  <si>
    <t>Production (uncorrected) =</t>
  </si>
  <si>
    <t>Cohort P/B =</t>
  </si>
  <si>
    <t>Annual P/B =</t>
  </si>
  <si>
    <t>Annual Production =</t>
  </si>
  <si>
    <t>Stenonema</t>
  </si>
  <si>
    <t>Sample.Date</t>
  </si>
  <si>
    <t>Individual.Mass</t>
  </si>
  <si>
    <t>t</t>
  </si>
  <si>
    <t>g</t>
  </si>
  <si>
    <t>Bf</t>
  </si>
  <si>
    <t>B_mean</t>
  </si>
  <si>
    <t>p_int</t>
  </si>
  <si>
    <t>9/19/23</t>
  </si>
  <si>
    <t>10/22/23</t>
  </si>
  <si>
    <t>11/14/23</t>
  </si>
  <si>
    <t>12/13/23</t>
  </si>
  <si>
    <t>2/5/24</t>
  </si>
  <si>
    <t>2/25/24</t>
  </si>
  <si>
    <t>3/30/24</t>
  </si>
  <si>
    <t>5/24/24</t>
  </si>
  <si>
    <t>6/20/24</t>
  </si>
  <si>
    <t>7/15/24</t>
  </si>
  <si>
    <t>8/6/24</t>
  </si>
  <si>
    <t>Daily Growth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</si>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</sst>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nning, Kelley" id="{AAE6E176-4DAD-F549-9845-1A0E63A7C8E8}" userId="S::ksinning@vt.edu::08d65797-bea8-41a3-b11b-f54549a403af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11-13T14:44:12.73" personId="{AAE6E176-4DAD-F549-9845-1A0E63A7C8E8}" id="{B7D69AC3-2E4E-6343-B130-97E01B068BB4}">
    <text>Got these values by summing replicates and averaging them for each sample period (to get 1 value for each size class for each sample period), then summing size class values across all sample periods (1 year)</text>
  </threadedComment>
  <threadedComment ref="E1" dT="2024-11-13T14:44:22.08" personId="{AAE6E176-4DAD-F549-9845-1A0E63A7C8E8}" id="{9EEC2BF5-C383-8146-B6EB-B15AFCDFE479}">
    <text>Got these values by summing replicates and averaging them for each sample period (to get 1 value for each size class for each sample period), then summing size class values across all sample periods (1 year)</text>
  </threadedComment>
  <threadedComment ref="H1" dT="2024-11-06T22:24:25.75" personId="{AAE6E176-4DAD-F549-9845-1A0E63A7C8E8}" id="{96A8DF4A-A88D-1B45-B52E-BB40E49A9E4E}">
    <text>This is the weight gain</text>
  </threadedComment>
  <threadedComment ref="I1" dT="2024-11-06T22:24:58.59" personId="{AAE6E176-4DAD-F549-9845-1A0E63A7C8E8}" id="{567E6EA8-3DAB-2A4A-A441-741522FD9F17}">
    <text>Weight gain * fellas lost</text>
  </threadedComment>
  <threadedComment ref="J23" dT="2024-11-07T15:15:09.97" personId="{AAE6E176-4DAD-F549-9845-1A0E63A7C8E8}" id="{711C5C2D-42A8-0540-81BC-3549CFC55C6C}">
    <text>Don’t sum negatives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4-11-13T14:40:59.46" personId="{AAE6E176-4DAD-F549-9845-1A0E63A7C8E8}" id="{ADF841C8-14DD-FF47-BDE9-3799BA2F6A2D}">
    <text>Got these values by summing for each replicate and then averaging the replicates for each sample period</text>
  </threadedComment>
  <threadedComment ref="E1" dT="2024-11-13T14:41:15.96" personId="{AAE6E176-4DAD-F549-9845-1A0E63A7C8E8}" id="{3990C4FE-418C-424E-A310-470AB7A28B99}">
    <text>Got these values by summing for each replicate and then averaging the replicates for each sample period</text>
  </threadedComment>
  <threadedComment ref="G1" dT="2024-11-12T18:49:20.74" personId="{AAE6E176-4DAD-F549-9845-1A0E63A7C8E8}" id="{88F1A032-5B08-8A43-A3C9-71A6BE937CBF}">
    <text>Iffy on if I did this column correctly</text>
  </threadedComment>
  <threadedComment ref="G1" dT="2024-11-13T14:40:14.86" personId="{AAE6E176-4DAD-F549-9845-1A0E63A7C8E8}" id="{F544C5A4-1D88-4E4C-A017-F213C47CA1F3}" parentId="{88F1A032-5B08-8A43-A3C9-71A6BE937CBF}">
    <text xml:space="preserve">Growth based on individual mass change? </text>
  </threadedComment>
  <threadedComment ref="I1" dT="2024-11-13T14:42:04.54" personId="{AAE6E176-4DAD-F549-9845-1A0E63A7C8E8}" id="{101C4FC9-1A05-7642-A599-CF1CC59778DC}">
    <text>Followed these columns from Chelsa</text>
  </threadedComment>
  <threadedComment ref="J1" dT="2024-11-13T14:42:14.19" personId="{AAE6E176-4DAD-F549-9845-1A0E63A7C8E8}" id="{8230A959-B82A-B74C-B4B1-4B5D3673DBC8}">
    <text>Followed these columns from Chelsa</text>
  </threadedComment>
  <threadedComment ref="F3" dT="2024-11-13T14:45:36.54" personId="{AAE6E176-4DAD-F549-9845-1A0E63A7C8E8}" id="{03C79F94-FEFB-CB46-B93E-6379F546797A}">
    <text>I got this value from taking the 25 days left in august 2024 + 19 days in sept 2023. I followed this from chelsa</text>
  </threadedComment>
  <threadedComment ref="M5" dT="2024-11-12T18:41:53.82" personId="{AAE6E176-4DAD-F549-9845-1A0E63A7C8E8}" id="{67974001-31D7-864C-B01B-BB9A110EB898}">
    <text xml:space="preserve">This is paste linked from size freq leuctra </text>
  </threadedComment>
  <threadedComment ref="F17" dT="2024-11-12T18:40:42.60" personId="{AAE6E176-4DAD-F549-9845-1A0E63A7C8E8}" id="{06EC4AD4-A19F-7A44-BC1C-4F5304BC73E8}">
    <text>No &gt;1 leuctra for April EAS, pretty sure I will when I add &lt;1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4-11-13T14:44:35.78" personId="{AAE6E176-4DAD-F549-9845-1A0E63A7C8E8}" id="{E1A81F5B-C8ED-4D46-A3A8-15C50DBE7D50}">
    <text>Got these values by summing replicates and averaging them for each sample period (to get 1 value for each size class for each sample period), then summing size class values across all sample periods (1 year)</text>
  </threadedComment>
  <threadedComment ref="E1" dT="2024-11-13T14:44:42.48" personId="{AAE6E176-4DAD-F549-9845-1A0E63A7C8E8}" id="{35FFB72C-ED8C-E846-96E9-F23F193B8DE5}">
    <text>Got these values by summing replicates and averaging them for each sample period (to get 1 value for each size class for each sample period), then summing size class values across all sample periods (1 year)</text>
  </threadedComment>
  <threadedComment ref="H1" dT="2024-11-06T22:24:25.75" personId="{AAE6E176-4DAD-F549-9845-1A0E63A7C8E8}" id="{86BFDD83-1F65-8D49-82F1-EC15A15FD0E9}">
    <text>This is the weight gain</text>
  </threadedComment>
  <threadedComment ref="I1" dT="2024-11-06T22:24:58.59" personId="{AAE6E176-4DAD-F549-9845-1A0E63A7C8E8}" id="{B28CA43E-8A1E-044B-8075-3AC56D4074EF}">
    <text>Weight gain * fellas lost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workbookViewId="0">
      <selection activeCell="L13" sqref="L13"/>
    </sheetView>
  </sheetViews>
  <sheetFormatPr baseColWidth="10" defaultColWidth="8.83203125" defaultRowHeight="15" x14ac:dyDescent="0.2"/>
  <cols>
    <col min="4" max="4" width="15.1640625" customWidth="1"/>
    <col min="5" max="5" width="19.83203125" customWidth="1"/>
    <col min="6" max="6" width="19.33203125" customWidth="1"/>
    <col min="7" max="7" width="17.33203125" customWidth="1"/>
    <col min="8" max="8" width="18.5" customWidth="1"/>
    <col min="9" max="9" width="19.6640625" customWidth="1"/>
    <col min="10" max="10" width="18.1640625" customWidth="1"/>
  </cols>
  <sheetData>
    <row r="1" spans="1:10" s="1" customFormat="1" x14ac:dyDescent="0.2">
      <c r="A1" s="1" t="s">
        <v>0</v>
      </c>
      <c r="B1" s="1" t="s">
        <v>2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s="1" customFormat="1" x14ac:dyDescent="0.2"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</row>
    <row r="3" spans="1:10" x14ac:dyDescent="0.2">
      <c r="A3" t="s">
        <v>3</v>
      </c>
      <c r="B3" t="s">
        <v>4</v>
      </c>
      <c r="C3">
        <v>2</v>
      </c>
      <c r="D3">
        <v>46.645138141370651</v>
      </c>
      <c r="E3">
        <v>5.4104455320749976E-3</v>
      </c>
      <c r="G3">
        <f>D3*E3</f>
        <v>0.2523709792499999</v>
      </c>
    </row>
    <row r="4" spans="1:10" x14ac:dyDescent="0.2">
      <c r="F4">
        <f>D3-D5</f>
        <v>-81.449587369931848</v>
      </c>
      <c r="H4">
        <f>(E3+E5)/2</f>
        <v>1.8834796283508714E-2</v>
      </c>
      <c r="I4">
        <f>F4*H4</f>
        <v>-1.5340863854885107</v>
      </c>
      <c r="J4">
        <f>I4*9</f>
        <v>-13.806777469396597</v>
      </c>
    </row>
    <row r="5" spans="1:10" x14ac:dyDescent="0.2">
      <c r="A5" t="s">
        <v>3</v>
      </c>
      <c r="B5" t="s">
        <v>4</v>
      </c>
      <c r="C5">
        <v>3</v>
      </c>
      <c r="D5">
        <v>128.0947255113025</v>
      </c>
      <c r="E5">
        <v>3.2259147034942433E-2</v>
      </c>
      <c r="G5">
        <f t="shared" ref="G5:G19" si="0">D5*E5</f>
        <v>4.1322265846696986</v>
      </c>
    </row>
    <row r="6" spans="1:10" x14ac:dyDescent="0.2">
      <c r="F6">
        <f t="shared" ref="F6:F20" si="1">D5-D7</f>
        <v>37.495514890563356</v>
      </c>
      <c r="H6">
        <f t="shared" ref="H6:H20" si="2">(E5+E7)/2</f>
        <v>5.1140841565525758E-2</v>
      </c>
      <c r="I6">
        <f t="shared" ref="I6:I20" si="3">F6*H6</f>
        <v>1.9175521864361125</v>
      </c>
      <c r="J6">
        <f t="shared" ref="J6:J20" si="4">I6*9</f>
        <v>17.257969677925011</v>
      </c>
    </row>
    <row r="7" spans="1:10" x14ac:dyDescent="0.2">
      <c r="A7" t="s">
        <v>3</v>
      </c>
      <c r="B7" t="s">
        <v>4</v>
      </c>
      <c r="C7">
        <v>4</v>
      </c>
      <c r="D7">
        <v>90.599210620739143</v>
      </c>
      <c r="E7">
        <v>7.0022536096109089E-2</v>
      </c>
      <c r="G7">
        <f>D7*E7</f>
        <v>6.3439864959696965</v>
      </c>
    </row>
    <row r="8" spans="1:10" x14ac:dyDescent="0.2">
      <c r="F8">
        <f t="shared" si="1"/>
        <v>-103.69573017581627</v>
      </c>
      <c r="H8">
        <f t="shared" si="2"/>
        <v>0.13081328990603203</v>
      </c>
      <c r="I8">
        <f t="shared" si="3"/>
        <v>-13.564779613506726</v>
      </c>
      <c r="J8">
        <f t="shared" si="4"/>
        <v>-122.08301652156054</v>
      </c>
    </row>
    <row r="9" spans="1:10" x14ac:dyDescent="0.2">
      <c r="A9" t="s">
        <v>3</v>
      </c>
      <c r="B9" t="s">
        <v>4</v>
      </c>
      <c r="C9">
        <v>5</v>
      </c>
      <c r="D9">
        <v>194.29494079655541</v>
      </c>
      <c r="E9">
        <v>0.19160404371595499</v>
      </c>
      <c r="G9">
        <f t="shared" si="0"/>
        <v>37.227696330172087</v>
      </c>
    </row>
    <row r="10" spans="1:10" x14ac:dyDescent="0.2">
      <c r="F10">
        <f t="shared" si="1"/>
        <v>40.007176175098607</v>
      </c>
      <c r="H10">
        <f t="shared" si="2"/>
        <v>0.18278142957310775</v>
      </c>
      <c r="I10">
        <f t="shared" si="3"/>
        <v>7.3125688544677008</v>
      </c>
      <c r="J10">
        <f t="shared" si="4"/>
        <v>65.813119690209305</v>
      </c>
    </row>
    <row r="11" spans="1:10" x14ac:dyDescent="0.2">
      <c r="A11" t="s">
        <v>3</v>
      </c>
      <c r="B11" t="s">
        <v>4</v>
      </c>
      <c r="C11">
        <v>6</v>
      </c>
      <c r="D11">
        <v>154.2877646214568</v>
      </c>
      <c r="E11">
        <v>0.17395881543026051</v>
      </c>
      <c r="G11">
        <f t="shared" si="0"/>
        <v>26.839716768931481</v>
      </c>
    </row>
    <row r="12" spans="1:10" x14ac:dyDescent="0.2">
      <c r="F12">
        <f t="shared" si="1"/>
        <v>84.320057409400832</v>
      </c>
      <c r="H12">
        <f t="shared" si="2"/>
        <v>0.19238437649252277</v>
      </c>
      <c r="I12">
        <f t="shared" si="3"/>
        <v>16.221861670521303</v>
      </c>
      <c r="J12">
        <f t="shared" si="4"/>
        <v>145.99675503469172</v>
      </c>
    </row>
    <row r="13" spans="1:10" x14ac:dyDescent="0.2">
      <c r="A13" t="s">
        <v>3</v>
      </c>
      <c r="B13" t="s">
        <v>4</v>
      </c>
      <c r="C13">
        <v>7</v>
      </c>
      <c r="D13">
        <v>69.96770721205597</v>
      </c>
      <c r="E13">
        <v>0.210809937554785</v>
      </c>
      <c r="G13">
        <f t="shared" si="0"/>
        <v>14.749887988225</v>
      </c>
    </row>
    <row r="14" spans="1:10" x14ac:dyDescent="0.2">
      <c r="F14">
        <f t="shared" si="1"/>
        <v>5.3821313240042912</v>
      </c>
      <c r="H14">
        <f t="shared" si="2"/>
        <v>0.29420471328436748</v>
      </c>
      <c r="I14">
        <f t="shared" si="3"/>
        <v>1.5834484030374956</v>
      </c>
      <c r="J14">
        <f t="shared" si="4"/>
        <v>14.25103562733746</v>
      </c>
    </row>
    <row r="15" spans="1:10" x14ac:dyDescent="0.2">
      <c r="A15" t="s">
        <v>3</v>
      </c>
      <c r="B15" t="s">
        <v>4</v>
      </c>
      <c r="C15">
        <v>8</v>
      </c>
      <c r="D15">
        <v>64.585575888051679</v>
      </c>
      <c r="E15">
        <v>0.37759948901395002</v>
      </c>
      <c r="G15">
        <f t="shared" si="0"/>
        <v>24.387480453000006</v>
      </c>
    </row>
    <row r="16" spans="1:10" x14ac:dyDescent="0.2">
      <c r="F16">
        <f t="shared" si="1"/>
        <v>32.292787944025839</v>
      </c>
      <c r="H16">
        <f t="shared" si="2"/>
        <v>0.29252064750877499</v>
      </c>
      <c r="I16">
        <f t="shared" si="3"/>
        <v>9.446307239250002</v>
      </c>
      <c r="J16">
        <f t="shared" si="4"/>
        <v>85.01676515325002</v>
      </c>
    </row>
    <row r="17" spans="1:10" x14ac:dyDescent="0.2">
      <c r="A17" t="s">
        <v>3</v>
      </c>
      <c r="B17" t="s">
        <v>4</v>
      </c>
      <c r="C17">
        <v>9</v>
      </c>
      <c r="D17">
        <v>32.292787944025839</v>
      </c>
      <c r="E17">
        <v>0.20744180600359999</v>
      </c>
      <c r="G17">
        <f t="shared" si="0"/>
        <v>6.6988742520000004</v>
      </c>
    </row>
    <row r="18" spans="1:10" x14ac:dyDescent="0.2">
      <c r="F18">
        <f t="shared" si="1"/>
        <v>21.528525296017229</v>
      </c>
      <c r="H18">
        <f t="shared" si="2"/>
        <v>0.17260309723525</v>
      </c>
      <c r="I18">
        <f t="shared" si="3"/>
        <v>3.7158901450000008</v>
      </c>
      <c r="J18">
        <f t="shared" si="4"/>
        <v>33.443011305000006</v>
      </c>
    </row>
    <row r="19" spans="1:10" x14ac:dyDescent="0.2">
      <c r="A19" t="s">
        <v>3</v>
      </c>
      <c r="B19" t="s">
        <v>4</v>
      </c>
      <c r="C19">
        <v>10</v>
      </c>
      <c r="D19">
        <v>10.764262648008611</v>
      </c>
      <c r="E19">
        <v>0.13776438846690001</v>
      </c>
      <c r="G19">
        <f t="shared" si="0"/>
        <v>1.4829320610000001</v>
      </c>
    </row>
    <row r="20" spans="1:10" x14ac:dyDescent="0.2">
      <c r="F20">
        <f t="shared" si="1"/>
        <v>10.764262648008611</v>
      </c>
      <c r="H20">
        <f t="shared" si="2"/>
        <v>6.8882194233450003E-2</v>
      </c>
      <c r="I20">
        <f t="shared" si="3"/>
        <v>0.74146603050000004</v>
      </c>
      <c r="J20">
        <f t="shared" si="4"/>
        <v>6.6731942745000001</v>
      </c>
    </row>
    <row r="22" spans="1:10" x14ac:dyDescent="0.2">
      <c r="D22" t="s">
        <v>43</v>
      </c>
      <c r="E22">
        <f>(LN(E19/E3))/(SUM(C3:C19))</f>
        <v>5.9948397280692005E-2</v>
      </c>
    </row>
    <row r="23" spans="1:10" x14ac:dyDescent="0.2">
      <c r="F23" t="s">
        <v>19</v>
      </c>
      <c r="G23">
        <f>SUM(G3:G21)</f>
        <v>122.11517191321796</v>
      </c>
      <c r="I23" t="s">
        <v>20</v>
      </c>
      <c r="J23">
        <f>SUM(J6,J10:J20)</f>
        <v>368.45185076291358</v>
      </c>
    </row>
    <row r="25" spans="1:10" x14ac:dyDescent="0.2">
      <c r="F25" t="s">
        <v>21</v>
      </c>
      <c r="G25">
        <f>J23/G23</f>
        <v>3.0172487577936389</v>
      </c>
    </row>
    <row r="26" spans="1:10" x14ac:dyDescent="0.2">
      <c r="F26" t="s">
        <v>22</v>
      </c>
      <c r="G26">
        <f>J26/G23</f>
        <v>2.2629365683452298</v>
      </c>
      <c r="I26" t="s">
        <v>23</v>
      </c>
      <c r="J26">
        <f>J23/I27</f>
        <v>276.33888807218523</v>
      </c>
    </row>
    <row r="27" spans="1:10" x14ac:dyDescent="0.2">
      <c r="I27">
        <f>12/9</f>
        <v>1.3333333333333333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15120-29FE-044F-A119-B184378142F7}">
  <dimension ref="A1:M25"/>
  <sheetViews>
    <sheetView tabSelected="1" workbookViewId="0">
      <selection activeCell="F27" sqref="F27"/>
    </sheetView>
  </sheetViews>
  <sheetFormatPr baseColWidth="10" defaultRowHeight="15" x14ac:dyDescent="0.2"/>
  <cols>
    <col min="4" max="4" width="15.6640625" customWidth="1"/>
    <col min="5" max="5" width="16" customWidth="1"/>
  </cols>
  <sheetData>
    <row r="1" spans="1:13" x14ac:dyDescent="0.2">
      <c r="A1" s="1" t="s">
        <v>0</v>
      </c>
      <c r="B1" s="1" t="s">
        <v>2</v>
      </c>
      <c r="C1" s="1" t="s">
        <v>25</v>
      </c>
      <c r="D1" s="1" t="s">
        <v>44</v>
      </c>
      <c r="E1" s="1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2"/>
    </row>
    <row r="2" spans="1:13" x14ac:dyDescent="0.2">
      <c r="A2" s="1"/>
      <c r="B2" s="1"/>
      <c r="C2" s="1"/>
      <c r="D2" s="1"/>
      <c r="E2" s="1"/>
      <c r="F2" s="3"/>
      <c r="G2" s="3"/>
      <c r="H2" s="3" t="s">
        <v>15</v>
      </c>
      <c r="I2" s="3"/>
      <c r="J2" s="3"/>
      <c r="K2" s="2"/>
    </row>
    <row r="3" spans="1:13" x14ac:dyDescent="0.2">
      <c r="A3" t="s">
        <v>3</v>
      </c>
      <c r="B3" t="s">
        <v>4</v>
      </c>
      <c r="C3" t="s">
        <v>32</v>
      </c>
      <c r="D3">
        <v>16.14639397201292</v>
      </c>
      <c r="E3">
        <v>1.0928202478575001E-2</v>
      </c>
      <c r="F3" s="2">
        <f>25+19</f>
        <v>44</v>
      </c>
      <c r="G3" s="2">
        <f>(LN(E3/E23))/F3</f>
        <v>-1.1360923061863757E-2</v>
      </c>
      <c r="H3" s="2">
        <f>D3*E3</f>
        <v>0.17645106262500004</v>
      </c>
      <c r="I3" s="2">
        <f>AVERAGE(H3,H23)</f>
        <v>0.84452364754917453</v>
      </c>
      <c r="J3" s="2">
        <f>M$5*F3*I3</f>
        <v>2.2276249219935491</v>
      </c>
      <c r="K3" s="2"/>
    </row>
    <row r="4" spans="1:13" x14ac:dyDescent="0.2">
      <c r="F4" s="2"/>
      <c r="G4" s="2"/>
      <c r="H4" s="2"/>
      <c r="I4" s="2"/>
      <c r="J4" s="2"/>
      <c r="K4" s="2"/>
    </row>
    <row r="5" spans="1:13" x14ac:dyDescent="0.2">
      <c r="A5" t="s">
        <v>3</v>
      </c>
      <c r="B5" t="s">
        <v>4</v>
      </c>
      <c r="C5" t="s">
        <v>33</v>
      </c>
      <c r="D5">
        <v>32.292787944025832</v>
      </c>
      <c r="E5">
        <v>5.3765244828333329E-3</v>
      </c>
      <c r="F5" s="2">
        <f>C5-C3</f>
        <v>33</v>
      </c>
      <c r="G5" s="2">
        <f>(LN(E5/E3))/F5</f>
        <v>-2.1494080986784226E-2</v>
      </c>
      <c r="H5" s="2">
        <f t="shared" ref="H4:H23" si="0">D5*E5</f>
        <v>0.17362296499999999</v>
      </c>
      <c r="I5" s="2">
        <f>AVERAGE(H5,H3)</f>
        <v>0.17503701381250003</v>
      </c>
      <c r="J5" s="2">
        <f t="shared" ref="J4:J23" si="1">M$5*F5*I5</f>
        <v>0.34627521861430494</v>
      </c>
      <c r="K5" s="2"/>
      <c r="L5" s="4" t="str">
        <f>'SIZE FREQ_Leuctra'!D22</f>
        <v>Daily Growth</v>
      </c>
      <c r="M5">
        <f>'SIZE FREQ_Leuctra'!E22</f>
        <v>5.9948397280692005E-2</v>
      </c>
    </row>
    <row r="6" spans="1:13" x14ac:dyDescent="0.2">
      <c r="F6" s="2"/>
      <c r="G6" s="2"/>
      <c r="H6" s="2"/>
      <c r="I6" s="2"/>
      <c r="J6" s="2"/>
      <c r="K6" s="2"/>
    </row>
    <row r="7" spans="1:13" x14ac:dyDescent="0.2">
      <c r="A7" t="s">
        <v>3</v>
      </c>
      <c r="B7" t="s">
        <v>4</v>
      </c>
      <c r="C7" t="s">
        <v>34</v>
      </c>
      <c r="D7">
        <v>37.674919268030138</v>
      </c>
      <c r="E7">
        <v>2.410983155045417E-2</v>
      </c>
      <c r="F7" s="2">
        <f t="shared" ref="F6:F23" si="2">C7-C5</f>
        <v>23</v>
      </c>
      <c r="G7" s="2">
        <f t="shared" ref="G6:G23" si="3">(LN(E7/E5))/F7</f>
        <v>6.5242502041173545E-2</v>
      </c>
      <c r="H7" s="2">
        <f t="shared" si="0"/>
        <v>0.90833595722916671</v>
      </c>
      <c r="I7" s="2">
        <f t="shared" ref="I6:I23" si="4">AVERAGE(H7,H5)</f>
        <v>0.54097946111458339</v>
      </c>
      <c r="J7" s="2">
        <f t="shared" si="1"/>
        <v>0.74590958807860941</v>
      </c>
      <c r="K7" s="2"/>
    </row>
    <row r="8" spans="1:13" x14ac:dyDescent="0.2">
      <c r="F8" s="2"/>
      <c r="G8" s="2"/>
      <c r="H8" s="2"/>
      <c r="I8" s="2"/>
      <c r="J8" s="2"/>
      <c r="K8" s="2"/>
    </row>
    <row r="9" spans="1:13" x14ac:dyDescent="0.2">
      <c r="A9" t="s">
        <v>3</v>
      </c>
      <c r="B9" t="s">
        <v>4</v>
      </c>
      <c r="C9" t="s">
        <v>35</v>
      </c>
      <c r="D9">
        <v>10.764262648008611</v>
      </c>
      <c r="E9">
        <v>2.1289338201199999E-2</v>
      </c>
      <c r="F9" s="2">
        <f t="shared" si="2"/>
        <v>29</v>
      </c>
      <c r="G9" s="2">
        <f t="shared" si="3"/>
        <v>-4.2901142068222549E-3</v>
      </c>
      <c r="H9" s="2">
        <f t="shared" si="0"/>
        <v>0.22916402799999996</v>
      </c>
      <c r="I9" s="2">
        <f t="shared" si="4"/>
        <v>0.56874999261458337</v>
      </c>
      <c r="J9" s="2">
        <f t="shared" si="1"/>
        <v>0.98877386480884089</v>
      </c>
      <c r="K9" s="2"/>
    </row>
    <row r="10" spans="1:13" x14ac:dyDescent="0.2">
      <c r="F10" s="2"/>
      <c r="G10" s="2"/>
      <c r="H10" s="2"/>
      <c r="I10" s="2"/>
      <c r="J10" s="2"/>
      <c r="K10" s="2"/>
    </row>
    <row r="11" spans="1:13" x14ac:dyDescent="0.2">
      <c r="A11" t="s">
        <v>3</v>
      </c>
      <c r="B11" t="s">
        <v>4</v>
      </c>
      <c r="C11" t="s">
        <v>36</v>
      </c>
      <c r="D11">
        <v>21.528525296017229</v>
      </c>
      <c r="E11">
        <v>1.1546410011E-2</v>
      </c>
      <c r="F11" s="2">
        <f t="shared" si="2"/>
        <v>54</v>
      </c>
      <c r="G11" s="2">
        <f t="shared" si="3"/>
        <v>-1.1330219006811797E-2</v>
      </c>
      <c r="H11" s="2">
        <f t="shared" si="0"/>
        <v>0.24857718000000006</v>
      </c>
      <c r="I11" s="2">
        <f t="shared" si="4"/>
        <v>0.23887060400000001</v>
      </c>
      <c r="J11" s="2">
        <f t="shared" si="1"/>
        <v>0.77327513283262628</v>
      </c>
      <c r="K11" s="2"/>
    </row>
    <row r="12" spans="1:13" x14ac:dyDescent="0.2">
      <c r="F12" s="2"/>
      <c r="G12" s="2"/>
      <c r="H12" s="2"/>
      <c r="I12" s="2"/>
      <c r="J12" s="2"/>
      <c r="K12" s="2"/>
    </row>
    <row r="13" spans="1:13" x14ac:dyDescent="0.2">
      <c r="A13" t="s">
        <v>3</v>
      </c>
      <c r="B13" t="s">
        <v>4</v>
      </c>
      <c r="C13" t="s">
        <v>37</v>
      </c>
      <c r="D13">
        <v>10.764262648008611</v>
      </c>
      <c r="E13">
        <v>7.551989779349999E-2</v>
      </c>
      <c r="F13" s="2">
        <f t="shared" si="2"/>
        <v>20</v>
      </c>
      <c r="G13" s="2">
        <f t="shared" si="3"/>
        <v>9.3901080068601622E-2</v>
      </c>
      <c r="H13" s="2">
        <f t="shared" si="0"/>
        <v>0.81291601499999988</v>
      </c>
      <c r="I13" s="2">
        <f t="shared" si="4"/>
        <v>0.53074659749999997</v>
      </c>
      <c r="J13" s="2">
        <f t="shared" si="1"/>
        <v>0.63634815764611063</v>
      </c>
      <c r="K13" s="2"/>
    </row>
    <row r="14" spans="1:13" x14ac:dyDescent="0.2">
      <c r="F14" s="2"/>
      <c r="G14" s="2"/>
      <c r="H14" s="2"/>
      <c r="I14" s="2"/>
      <c r="J14" s="2"/>
      <c r="K14" s="2"/>
    </row>
    <row r="15" spans="1:13" x14ac:dyDescent="0.2">
      <c r="A15" t="s">
        <v>3</v>
      </c>
      <c r="B15" t="s">
        <v>4</v>
      </c>
      <c r="C15" t="s">
        <v>38</v>
      </c>
      <c r="D15">
        <v>28.704700394689631</v>
      </c>
      <c r="E15">
        <v>5.6188648373906663E-2</v>
      </c>
      <c r="F15" s="2">
        <f t="shared" si="2"/>
        <v>34</v>
      </c>
      <c r="G15" s="2">
        <f t="shared" si="3"/>
        <v>-8.6965122999441251E-3</v>
      </c>
      <c r="H15" s="2">
        <f t="shared" si="0"/>
        <v>1.6128783171555554</v>
      </c>
      <c r="I15" s="2">
        <f t="shared" si="4"/>
        <v>1.2128971660777776</v>
      </c>
      <c r="J15" s="2">
        <f t="shared" si="1"/>
        <v>2.4721821998703066</v>
      </c>
      <c r="K15" s="2"/>
    </row>
    <row r="16" spans="1:13" x14ac:dyDescent="0.2">
      <c r="F16" s="2"/>
      <c r="G16" s="2"/>
      <c r="H16" s="2"/>
      <c r="I16" s="2"/>
      <c r="J16" s="2"/>
      <c r="K16" s="2"/>
    </row>
    <row r="17" spans="1:11" x14ac:dyDescent="0.2">
      <c r="A17" t="s">
        <v>3</v>
      </c>
      <c r="B17" t="s">
        <v>4</v>
      </c>
      <c r="C17" t="s">
        <v>39</v>
      </c>
      <c r="D17">
        <v>124.8654467168999</v>
      </c>
      <c r="E17">
        <v>2.0219135495010011E-2</v>
      </c>
      <c r="F17" s="2">
        <f t="shared" si="2"/>
        <v>55</v>
      </c>
      <c r="G17" s="2">
        <f t="shared" si="3"/>
        <v>-1.8583368955182863E-2</v>
      </c>
      <c r="H17" s="2">
        <f t="shared" si="0"/>
        <v>2.524671385813952</v>
      </c>
      <c r="I17" s="2">
        <f t="shared" si="4"/>
        <v>2.0687748514847537</v>
      </c>
      <c r="J17" s="2">
        <f t="shared" si="1"/>
        <v>6.821085517461194</v>
      </c>
      <c r="K17" s="2"/>
    </row>
    <row r="18" spans="1:11" x14ac:dyDescent="0.2">
      <c r="F18" s="2"/>
      <c r="G18" s="2"/>
      <c r="H18" s="2"/>
      <c r="I18" s="2"/>
      <c r="J18" s="2"/>
      <c r="K18" s="2"/>
    </row>
    <row r="19" spans="1:11" x14ac:dyDescent="0.2">
      <c r="A19" t="s">
        <v>3</v>
      </c>
      <c r="B19" t="s">
        <v>4</v>
      </c>
      <c r="C19" t="s">
        <v>40</v>
      </c>
      <c r="D19">
        <v>114.1011840688913</v>
      </c>
      <c r="E19">
        <v>3.059336356419879E-2</v>
      </c>
      <c r="F19" s="2">
        <f t="shared" si="2"/>
        <v>27</v>
      </c>
      <c r="G19" s="2">
        <f t="shared" si="3"/>
        <v>1.5339024100627756E-2</v>
      </c>
      <c r="H19" s="2">
        <f t="shared" si="0"/>
        <v>3.4907390073251587</v>
      </c>
      <c r="I19" s="2">
        <f t="shared" si="4"/>
        <v>3.0077051965695554</v>
      </c>
      <c r="J19" s="2">
        <f t="shared" si="1"/>
        <v>4.8682918627331455</v>
      </c>
      <c r="K19" s="2"/>
    </row>
    <row r="20" spans="1:11" x14ac:dyDescent="0.2">
      <c r="F20" s="2"/>
      <c r="G20" s="2"/>
      <c r="H20" s="2"/>
      <c r="I20" s="2"/>
      <c r="J20" s="2"/>
      <c r="K20" s="2"/>
    </row>
    <row r="21" spans="1:11" x14ac:dyDescent="0.2">
      <c r="A21" t="s">
        <v>3</v>
      </c>
      <c r="B21" t="s">
        <v>4</v>
      </c>
      <c r="C21" t="s">
        <v>41</v>
      </c>
      <c r="D21">
        <v>29.60172228202369</v>
      </c>
      <c r="E21">
        <v>1.3305593018393749E-2</v>
      </c>
      <c r="F21" s="2">
        <f t="shared" si="2"/>
        <v>25</v>
      </c>
      <c r="G21" s="2">
        <f t="shared" si="3"/>
        <v>-3.330394535682632E-2</v>
      </c>
      <c r="H21" s="2">
        <f t="shared" si="0"/>
        <v>0.39386846932812508</v>
      </c>
      <c r="I21" s="2">
        <f t="shared" si="4"/>
        <v>1.9423037383266419</v>
      </c>
      <c r="J21" s="2">
        <f t="shared" si="1"/>
        <v>2.9109499036244695</v>
      </c>
      <c r="K21" s="2"/>
    </row>
    <row r="22" spans="1:11" x14ac:dyDescent="0.2">
      <c r="F22" s="2"/>
      <c r="G22" s="2"/>
      <c r="H22" s="2"/>
      <c r="I22" s="2"/>
      <c r="J22" s="2"/>
      <c r="K22" s="2"/>
    </row>
    <row r="23" spans="1:11" x14ac:dyDescent="0.2">
      <c r="A23" t="s">
        <v>3</v>
      </c>
      <c r="B23" t="s">
        <v>4</v>
      </c>
      <c r="C23" t="s">
        <v>42</v>
      </c>
      <c r="D23">
        <v>83.96124865446717</v>
      </c>
      <c r="E23">
        <v>1.80154089739454E-2</v>
      </c>
      <c r="F23" s="2">
        <f t="shared" si="2"/>
        <v>22</v>
      </c>
      <c r="G23" s="2">
        <f t="shared" si="3"/>
        <v>1.3774680512245868E-2</v>
      </c>
      <c r="H23" s="2">
        <f t="shared" si="0"/>
        <v>1.5125962324733491</v>
      </c>
      <c r="I23" s="2">
        <f t="shared" si="4"/>
        <v>0.9532323509007371</v>
      </c>
      <c r="J23" s="2">
        <f t="shared" si="1"/>
        <v>1.2571845367973187</v>
      </c>
      <c r="K23" s="2"/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</sheetData>
  <pageMargins left="0.7" right="0.7" top="0.75" bottom="0.75" header="0.3" footer="0.3"/>
  <ignoredErrors>
    <ignoredError sqref="C3:C23" twoDigitTextYear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E2F7B-0085-2A46-9095-063EA5304A10}">
  <dimension ref="A1:J27"/>
  <sheetViews>
    <sheetView workbookViewId="0">
      <selection activeCell="H23" sqref="H23"/>
    </sheetView>
  </sheetViews>
  <sheetFormatPr baseColWidth="10" defaultRowHeight="15" x14ac:dyDescent="0.2"/>
  <cols>
    <col min="4" max="4" width="18" customWidth="1"/>
    <col min="5" max="5" width="20.6640625" customWidth="1"/>
    <col min="6" max="6" width="18" customWidth="1"/>
    <col min="7" max="7" width="16.33203125" customWidth="1"/>
    <col min="8" max="8" width="18.83203125" customWidth="1"/>
    <col min="9" max="9" width="22" customWidth="1"/>
    <col min="10" max="10" width="24.6640625" customWidth="1"/>
  </cols>
  <sheetData>
    <row r="1" spans="1:10" s="1" customFormat="1" x14ac:dyDescent="0.2">
      <c r="A1" s="1" t="s">
        <v>0</v>
      </c>
      <c r="B1" s="1" t="s">
        <v>2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s="1" customFormat="1" x14ac:dyDescent="0.2"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</row>
    <row r="3" spans="1:10" x14ac:dyDescent="0.2">
      <c r="A3" t="s">
        <v>24</v>
      </c>
      <c r="B3" t="s">
        <v>4</v>
      </c>
      <c r="C3">
        <v>2</v>
      </c>
      <c r="D3">
        <v>75.34983853606029</v>
      </c>
      <c r="E3">
        <v>3.6449380959000001E-2</v>
      </c>
      <c r="G3">
        <f>D3*E3</f>
        <v>2.7464549700000003</v>
      </c>
    </row>
    <row r="4" spans="1:10" x14ac:dyDescent="0.2">
      <c r="F4">
        <f>D3-D5</f>
        <v>-32.292787944025804</v>
      </c>
      <c r="H4">
        <f>(E3+E5)/2</f>
        <v>0.10244849935369375</v>
      </c>
      <c r="I4">
        <f>F4*H4</f>
        <v>-3.308347664812497</v>
      </c>
      <c r="J4">
        <f>I4*9</f>
        <v>-29.775128983312474</v>
      </c>
    </row>
    <row r="5" spans="1:10" x14ac:dyDescent="0.2">
      <c r="A5" t="s">
        <v>24</v>
      </c>
      <c r="B5" s="2" t="s">
        <v>4</v>
      </c>
      <c r="C5">
        <v>3</v>
      </c>
      <c r="D5">
        <v>107.64262648008609</v>
      </c>
      <c r="E5">
        <v>0.16844761774838751</v>
      </c>
      <c r="G5">
        <f t="shared" ref="G5:G19" si="0">D5*E5</f>
        <v>18.132143998749999</v>
      </c>
    </row>
    <row r="6" spans="1:10" x14ac:dyDescent="0.2">
      <c r="B6" s="2"/>
      <c r="F6">
        <f t="shared" ref="F6:F20" si="1">D5-D7</f>
        <v>-48.439181916038805</v>
      </c>
      <c r="H6">
        <f t="shared" ref="H6:H20" si="2">(E5+E7)/2</f>
        <v>0.28533078433824455</v>
      </c>
      <c r="I6">
        <f t="shared" ref="I6:I20" si="3">F6*H6</f>
        <v>-13.821189768806263</v>
      </c>
      <c r="J6">
        <f t="shared" ref="J6:J20" si="4">I6*9</f>
        <v>-124.39070791925637</v>
      </c>
    </row>
    <row r="7" spans="1:10" x14ac:dyDescent="0.2">
      <c r="A7" t="s">
        <v>24</v>
      </c>
      <c r="B7" s="2" t="s">
        <v>4</v>
      </c>
      <c r="C7">
        <v>4</v>
      </c>
      <c r="D7">
        <v>156.0818083961249</v>
      </c>
      <c r="E7">
        <v>0.40221395092810158</v>
      </c>
      <c r="G7">
        <f>D7*E7</f>
        <v>62.77828082300833</v>
      </c>
    </row>
    <row r="8" spans="1:10" x14ac:dyDescent="0.2">
      <c r="B8" s="2"/>
      <c r="F8">
        <f t="shared" si="1"/>
        <v>-13.455328310010714</v>
      </c>
      <c r="H8">
        <f t="shared" si="2"/>
        <v>0.56163890152909568</v>
      </c>
      <c r="I8">
        <f t="shared" si="3"/>
        <v>-7.5570358117477605</v>
      </c>
      <c r="J8">
        <f t="shared" si="4"/>
        <v>-68.013322305729844</v>
      </c>
    </row>
    <row r="9" spans="1:10" x14ac:dyDescent="0.2">
      <c r="A9" t="s">
        <v>24</v>
      </c>
      <c r="B9" s="2" t="s">
        <v>4</v>
      </c>
      <c r="C9">
        <v>5</v>
      </c>
      <c r="D9">
        <v>169.53713670613561</v>
      </c>
      <c r="E9">
        <v>0.72106385213008983</v>
      </c>
      <c r="G9">
        <f t="shared" si="0"/>
        <v>122.2471008724318</v>
      </c>
    </row>
    <row r="10" spans="1:10" x14ac:dyDescent="0.2">
      <c r="B10" s="2"/>
      <c r="F10">
        <f t="shared" si="1"/>
        <v>49.336203803372811</v>
      </c>
      <c r="H10">
        <f t="shared" si="2"/>
        <v>0.74778119742947324</v>
      </c>
      <c r="I10">
        <f t="shared" si="3"/>
        <v>36.892685556710653</v>
      </c>
      <c r="J10">
        <f t="shared" si="4"/>
        <v>332.03417001039588</v>
      </c>
    </row>
    <row r="11" spans="1:10" x14ac:dyDescent="0.2">
      <c r="A11" t="s">
        <v>24</v>
      </c>
      <c r="B11" s="2" t="s">
        <v>4</v>
      </c>
      <c r="C11">
        <v>6</v>
      </c>
      <c r="D11">
        <v>120.2009329027628</v>
      </c>
      <c r="E11">
        <v>0.77449854272885654</v>
      </c>
      <c r="G11">
        <f t="shared" si="0"/>
        <v>93.095447367838858</v>
      </c>
    </row>
    <row r="12" spans="1:10" x14ac:dyDescent="0.2">
      <c r="B12" s="2"/>
      <c r="F12">
        <f t="shared" si="1"/>
        <v>39.468963042698221</v>
      </c>
      <c r="H12">
        <f t="shared" si="2"/>
        <v>0.87024374878567823</v>
      </c>
      <c r="I12">
        <f t="shared" si="3"/>
        <v>34.347618358961086</v>
      </c>
      <c r="J12">
        <f t="shared" si="4"/>
        <v>309.12856523064977</v>
      </c>
    </row>
    <row r="13" spans="1:10" x14ac:dyDescent="0.2">
      <c r="A13" t="s">
        <v>24</v>
      </c>
      <c r="B13" s="2" t="s">
        <v>4</v>
      </c>
      <c r="C13">
        <v>7</v>
      </c>
      <c r="D13">
        <v>80.731969860064581</v>
      </c>
      <c r="E13">
        <v>0.96598895484249991</v>
      </c>
      <c r="G13">
        <f t="shared" si="0"/>
        <v>77.986191187499983</v>
      </c>
    </row>
    <row r="14" spans="1:10" x14ac:dyDescent="0.2">
      <c r="B14" s="2"/>
      <c r="F14">
        <f t="shared" si="1"/>
        <v>37.674919268030131</v>
      </c>
      <c r="H14">
        <f t="shared" si="2"/>
        <v>0.89395523064742499</v>
      </c>
      <c r="I14">
        <f t="shared" si="3"/>
        <v>33.67969114387499</v>
      </c>
      <c r="J14">
        <f t="shared" si="4"/>
        <v>303.11722029487493</v>
      </c>
    </row>
    <row r="15" spans="1:10" x14ac:dyDescent="0.2">
      <c r="A15" t="s">
        <v>24</v>
      </c>
      <c r="B15" s="2" t="s">
        <v>4</v>
      </c>
      <c r="C15">
        <v>8</v>
      </c>
      <c r="D15">
        <v>43.05705059203445</v>
      </c>
      <c r="E15">
        <v>0.82192150645234996</v>
      </c>
      <c r="G15">
        <f t="shared" si="0"/>
        <v>35.389515886000005</v>
      </c>
    </row>
    <row r="16" spans="1:10" x14ac:dyDescent="0.2">
      <c r="B16" s="2"/>
      <c r="F16">
        <f t="shared" si="1"/>
        <v>21.528525296017222</v>
      </c>
      <c r="H16">
        <f t="shared" si="2"/>
        <v>0.90212379874867499</v>
      </c>
      <c r="I16">
        <f t="shared" si="3"/>
        <v>19.421395021499997</v>
      </c>
      <c r="J16">
        <f t="shared" si="4"/>
        <v>174.79255519349996</v>
      </c>
    </row>
    <row r="17" spans="1:10" x14ac:dyDescent="0.2">
      <c r="A17" t="s">
        <v>24</v>
      </c>
      <c r="B17" s="2" t="s">
        <v>4</v>
      </c>
      <c r="C17">
        <v>10</v>
      </c>
      <c r="D17">
        <v>21.528525296017229</v>
      </c>
      <c r="E17">
        <v>0.98232609104500002</v>
      </c>
      <c r="G17">
        <f t="shared" si="0"/>
        <v>21.148032100000005</v>
      </c>
    </row>
    <row r="18" spans="1:10" x14ac:dyDescent="0.2">
      <c r="B18" s="2"/>
      <c r="F18">
        <f t="shared" si="1"/>
        <v>10.764262648008618</v>
      </c>
      <c r="H18">
        <f t="shared" si="2"/>
        <v>1.4752875964930001</v>
      </c>
      <c r="I18">
        <f t="shared" si="3"/>
        <v>15.880383170000011</v>
      </c>
      <c r="J18">
        <f t="shared" si="4"/>
        <v>142.92344853000009</v>
      </c>
    </row>
    <row r="19" spans="1:10" x14ac:dyDescent="0.2">
      <c r="A19" t="s">
        <v>24</v>
      </c>
      <c r="B19" s="2" t="s">
        <v>4</v>
      </c>
      <c r="C19">
        <v>17</v>
      </c>
      <c r="D19">
        <v>10.764262648008611</v>
      </c>
      <c r="E19">
        <v>1.968249101941</v>
      </c>
      <c r="G19">
        <f t="shared" si="0"/>
        <v>21.186750289999999</v>
      </c>
    </row>
    <row r="20" spans="1:10" x14ac:dyDescent="0.2">
      <c r="B20" s="2"/>
      <c r="F20">
        <f t="shared" si="1"/>
        <v>10.764262648008611</v>
      </c>
      <c r="H20">
        <f t="shared" si="2"/>
        <v>0.9841245509705</v>
      </c>
      <c r="I20">
        <f t="shared" si="3"/>
        <v>10.593375145</v>
      </c>
      <c r="J20">
        <f t="shared" si="4"/>
        <v>95.340376304999992</v>
      </c>
    </row>
    <row r="21" spans="1:10" x14ac:dyDescent="0.2">
      <c r="B21" s="2"/>
    </row>
    <row r="22" spans="1:10" x14ac:dyDescent="0.2">
      <c r="B22" s="2"/>
      <c r="D22" t="s">
        <v>43</v>
      </c>
      <c r="E22">
        <f>(LN(E19/E3))/(SUM(C3:C19))</f>
        <v>6.433830920602214E-2</v>
      </c>
    </row>
    <row r="23" spans="1:10" x14ac:dyDescent="0.2">
      <c r="B23" s="2"/>
      <c r="F23" t="s">
        <v>19</v>
      </c>
      <c r="G23">
        <f>SUM(G3:G21)</f>
        <v>454.709917495529</v>
      </c>
      <c r="I23" t="s">
        <v>20</v>
      </c>
      <c r="J23">
        <f>SUM(J10:J20)</f>
        <v>1357.3363355644208</v>
      </c>
    </row>
    <row r="24" spans="1:10" x14ac:dyDescent="0.2">
      <c r="B24" s="2"/>
    </row>
    <row r="25" spans="1:10" x14ac:dyDescent="0.2">
      <c r="B25" s="2"/>
      <c r="F25" t="s">
        <v>21</v>
      </c>
      <c r="G25">
        <f>J23/G23</f>
        <v>2.9850598883798636</v>
      </c>
    </row>
    <row r="26" spans="1:10" x14ac:dyDescent="0.2">
      <c r="B26" s="2"/>
      <c r="F26" t="s">
        <v>22</v>
      </c>
      <c r="G26">
        <f>J26/G23</f>
        <v>2.2387949162848977</v>
      </c>
      <c r="I26" t="s">
        <v>23</v>
      </c>
      <c r="J26">
        <f>J23/I27</f>
        <v>1018.0022516733156</v>
      </c>
    </row>
    <row r="27" spans="1:10" x14ac:dyDescent="0.2">
      <c r="B27" s="2"/>
      <c r="I27">
        <f>12/9</f>
        <v>1.3333333333333333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 FREQ_Leuctra</vt:lpstr>
      <vt:lpstr>IGM_Leuctra</vt:lpstr>
      <vt:lpstr>SIZE FREQ_Stenonema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Sinning, Kelley</cp:lastModifiedBy>
  <dcterms:created xsi:type="dcterms:W3CDTF">2024-11-06T22:20:55Z</dcterms:created>
  <dcterms:modified xsi:type="dcterms:W3CDTF">2024-11-14T15:17:26Z</dcterms:modified>
</cp:coreProperties>
</file>