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16"/>
  <workbookPr/>
  <mc:AlternateContent xmlns:mc="http://schemas.openxmlformats.org/markup-compatibility/2006">
    <mc:Choice Requires="x15">
      <x15ac:absPath xmlns:x15ac="http://schemas.microsoft.com/office/spreadsheetml/2010/11/ac" url="P:\Chris\"/>
    </mc:Choice>
  </mc:AlternateContent>
  <xr:revisionPtr revIDLastSave="0" documentId="8_{43737F71-BAE8-4807-8C00-B6707B06E7F1}" xr6:coauthVersionLast="47" xr6:coauthVersionMax="47" xr10:uidLastSave="{00000000-0000-0000-0000-000000000000}"/>
  <bookViews>
    <workbookView xWindow="-120" yWindow="-120" windowWidth="29040" windowHeight="15840" tabRatio="827" xr2:uid="{8E0D0D07-A187-450D-AF4B-2947B6E743E1}"/>
  </bookViews>
  <sheets>
    <sheet name="TANK DESIGN, API" sheetId="2" r:id="rId1"/>
    <sheet name="Cleanout" sheetId="60" r:id="rId2"/>
    <sheet name="TANK DESIGN, ASME" sheetId="3" r:id="rId3"/>
    <sheet name="HORIZONTAL TANK" sheetId="9" r:id="rId4"/>
    <sheet name="MANWAY, CS" sheetId="13" r:id="rId5"/>
    <sheet name="LABOR- SHELL ROLL, CS" sheetId="27" r:id="rId6"/>
    <sheet name="LABOR- SHELL ROLL, SS" sheetId="28" r:id="rId7"/>
    <sheet name="LABOR- API TOP_BTM_RIM ANGLE " sheetId="30" r:id="rId8"/>
    <sheet name="LABOR- ASME HEAD_SHELL" sheetId="31" r:id="rId9"/>
    <sheet name="LABOR- LEGS" sheetId="33" r:id="rId10"/>
    <sheet name="LABOR- SKIRT" sheetId="32" r:id="rId11"/>
    <sheet name="Labor - Saddles" sheetId="62" r:id="rId12"/>
    <sheet name="Labor - Support lugs" sheetId="61" r:id="rId13"/>
    <sheet name="LABOR- NOZZLE " sheetId="34" r:id="rId14"/>
    <sheet name="LABOR- POLISH" sheetId="39" r:id="rId15"/>
    <sheet name="LABOR- RING" sheetId="40" r:id="rId16"/>
    <sheet name="LABOR- BAFFLE" sheetId="41" r:id="rId17"/>
    <sheet name="LABOR- HALF PIPE JACKET" sheetId="42" r:id="rId18"/>
    <sheet name="LABOR- DIMPLE JACKET" sheetId="43" r:id="rId19"/>
    <sheet name="LABOR- INTERNAL COIL" sheetId="44" r:id="rId20"/>
    <sheet name="LABOR- LADDER" sheetId="45" r:id="rId21"/>
    <sheet name="LABOR- HANDRAIL" sheetId="46" r:id="rId22"/>
    <sheet name="LABOR- PLATFORM" sheetId="47" r:id="rId23"/>
    <sheet name="ADD ON- HANDRAIL" sheetId="50" r:id="rId24"/>
    <sheet name="ADD ON- LADDER" sheetId="51" r:id="rId25"/>
    <sheet name="ADD ON- PLATFORM" sheetId="52" r:id="rId26"/>
    <sheet name="ADD ON- HALF PIPE JACKET" sheetId="53" r:id="rId27"/>
    <sheet name="ADD ON- DIMPLE JACKET" sheetId="54" r:id="rId28"/>
    <sheet name="ADD ON-INTERNAL COIL" sheetId="55" r:id="rId2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 i="42" l="1"/>
  <c r="G13" i="42"/>
  <c r="H13" i="42"/>
  <c r="I13" i="42"/>
  <c r="J13" i="42" s="1"/>
  <c r="H16" i="62"/>
  <c r="C16" i="62"/>
  <c r="H15" i="62"/>
  <c r="C15" i="62" s="1"/>
  <c r="H14" i="62"/>
  <c r="C14" i="62"/>
  <c r="H13" i="62"/>
  <c r="C13" i="62"/>
  <c r="H12" i="62"/>
  <c r="C12" i="62" s="1"/>
  <c r="H11" i="62"/>
  <c r="C11" i="62"/>
  <c r="H10" i="62"/>
  <c r="C10" i="62"/>
  <c r="H9" i="62"/>
  <c r="C9" i="62" s="1"/>
  <c r="H8" i="62"/>
  <c r="C8" i="62"/>
  <c r="H7" i="62"/>
  <c r="C7" i="62"/>
  <c r="H6" i="62"/>
  <c r="C6" i="62" s="1"/>
  <c r="H5" i="62"/>
  <c r="C5" i="62"/>
  <c r="H4" i="62"/>
  <c r="C4" i="62"/>
  <c r="H3" i="62"/>
  <c r="C3" i="62" s="1"/>
  <c r="H18" i="61"/>
  <c r="G18" i="61"/>
  <c r="E18" i="61" s="1"/>
  <c r="H17" i="61"/>
  <c r="G17" i="61"/>
  <c r="E17" i="61"/>
  <c r="H16" i="61"/>
  <c r="G16" i="61"/>
  <c r="E16" i="61" s="1"/>
  <c r="H15" i="61"/>
  <c r="G15" i="61"/>
  <c r="E15" i="61"/>
  <c r="H14" i="61"/>
  <c r="G14" i="61"/>
  <c r="E14" i="61" s="1"/>
  <c r="H13" i="61"/>
  <c r="G13" i="61"/>
  <c r="E13" i="61"/>
  <c r="H12" i="61"/>
  <c r="G12" i="61"/>
  <c r="E12" i="61" s="1"/>
  <c r="H11" i="61"/>
  <c r="G11" i="61"/>
  <c r="E11" i="61"/>
  <c r="H10" i="61"/>
  <c r="G10" i="61"/>
  <c r="E10" i="61" s="1"/>
  <c r="H9" i="61"/>
  <c r="G9" i="61"/>
  <c r="E9" i="61"/>
  <c r="H8" i="61"/>
  <c r="G8" i="61"/>
  <c r="E8" i="61" s="1"/>
  <c r="H7" i="61"/>
  <c r="G7" i="61"/>
  <c r="E7" i="61"/>
  <c r="H6" i="61"/>
  <c r="G6" i="61"/>
  <c r="E6" i="61" s="1"/>
  <c r="H5" i="61"/>
  <c r="G5" i="61"/>
  <c r="E5" i="61"/>
  <c r="J27" i="28"/>
  <c r="J26" i="28"/>
  <c r="J25" i="28"/>
  <c r="J24" i="28"/>
  <c r="J23" i="28"/>
  <c r="J22" i="28"/>
  <c r="J21" i="28"/>
  <c r="J20" i="28"/>
  <c r="J19" i="28"/>
  <c r="J18" i="28"/>
  <c r="J17" i="28"/>
  <c r="J16" i="28"/>
  <c r="J15" i="28"/>
  <c r="J14" i="28"/>
  <c r="J13" i="28"/>
  <c r="J12" i="28"/>
  <c r="J11" i="28"/>
  <c r="J10" i="28"/>
  <c r="J9" i="28"/>
  <c r="J8" i="28"/>
  <c r="J7" i="28"/>
  <c r="J6" i="28"/>
  <c r="J5" i="28"/>
  <c r="J20" i="27"/>
  <c r="J19" i="27"/>
  <c r="J18" i="27"/>
  <c r="J17" i="27"/>
  <c r="J16" i="27"/>
  <c r="J15" i="27"/>
  <c r="D13" i="42" l="1"/>
  <c r="F30" i="13"/>
  <c r="E30" i="13"/>
  <c r="F29" i="13"/>
  <c r="E29" i="13"/>
  <c r="H9" i="60"/>
  <c r="H8" i="60"/>
  <c r="G8" i="60"/>
  <c r="F16" i="33"/>
  <c r="F15" i="33"/>
  <c r="F14" i="33"/>
  <c r="F13" i="33"/>
  <c r="F12" i="33"/>
  <c r="G7" i="33"/>
  <c r="G6" i="33"/>
  <c r="G5" i="33"/>
  <c r="G4" i="33"/>
  <c r="L7" i="33"/>
  <c r="L6" i="33"/>
  <c r="L5" i="33"/>
  <c r="L4" i="33"/>
  <c r="I16" i="33"/>
  <c r="I15" i="33"/>
  <c r="I14" i="33"/>
  <c r="I13" i="33"/>
  <c r="I12" i="33"/>
  <c r="E7" i="52"/>
  <c r="K15" i="47"/>
  <c r="G15" i="47"/>
  <c r="K14" i="47"/>
  <c r="G14" i="47"/>
  <c r="E14" i="47" s="1"/>
  <c r="K13" i="47"/>
  <c r="G13" i="47"/>
  <c r="K12" i="47"/>
  <c r="G12" i="47"/>
  <c r="K11" i="47"/>
  <c r="G11" i="47"/>
  <c r="K10" i="47"/>
  <c r="G10" i="47"/>
  <c r="E10" i="47" s="1"/>
  <c r="K9" i="47"/>
  <c r="G9" i="47"/>
  <c r="K8" i="47"/>
  <c r="G8" i="47"/>
  <c r="E8" i="47" s="1"/>
  <c r="K7" i="47"/>
  <c r="E7" i="47" s="1"/>
  <c r="G7" i="47"/>
  <c r="K6" i="47"/>
  <c r="G6" i="47"/>
  <c r="K5" i="47"/>
  <c r="G5" i="47"/>
  <c r="E5" i="47" s="1"/>
  <c r="E3" i="46"/>
  <c r="C3" i="46" s="1"/>
  <c r="F3" i="45"/>
  <c r="D3" i="45"/>
  <c r="C3" i="45"/>
  <c r="C15" i="44"/>
  <c r="D15" i="44" s="1"/>
  <c r="F15" i="44" s="1"/>
  <c r="C14" i="44"/>
  <c r="D14" i="44" s="1"/>
  <c r="F14" i="44" s="1"/>
  <c r="D13" i="44"/>
  <c r="F13" i="44" s="1"/>
  <c r="C13" i="44"/>
  <c r="C12" i="44"/>
  <c r="D12" i="44" s="1"/>
  <c r="F12" i="44" s="1"/>
  <c r="C11" i="44"/>
  <c r="D11" i="44" s="1"/>
  <c r="F11" i="44" s="1"/>
  <c r="C10" i="44"/>
  <c r="D10" i="44" s="1"/>
  <c r="F10" i="44" s="1"/>
  <c r="D9" i="44"/>
  <c r="F9" i="44" s="1"/>
  <c r="C9" i="44"/>
  <c r="C8" i="44"/>
  <c r="D8" i="44" s="1"/>
  <c r="F8" i="44" s="1"/>
  <c r="C7" i="44"/>
  <c r="D7" i="44" s="1"/>
  <c r="F7" i="44" s="1"/>
  <c r="C6" i="44"/>
  <c r="D6" i="44" s="1"/>
  <c r="F6" i="44" s="1"/>
  <c r="D5" i="44"/>
  <c r="F5" i="44" s="1"/>
  <c r="C5" i="44"/>
  <c r="C4" i="44"/>
  <c r="D4" i="44" s="1"/>
  <c r="F4" i="44" s="1"/>
  <c r="C3" i="44"/>
  <c r="D3" i="44" s="1"/>
  <c r="F3" i="44" s="1"/>
  <c r="D24" i="43"/>
  <c r="E24" i="43" s="1"/>
  <c r="E29" i="43" s="1"/>
  <c r="D18" i="43"/>
  <c r="E18" i="43" s="1"/>
  <c r="H10" i="43"/>
  <c r="G10" i="43"/>
  <c r="F10" i="43"/>
  <c r="C10" i="43" s="1"/>
  <c r="E10" i="43"/>
  <c r="H4" i="43"/>
  <c r="G4" i="43"/>
  <c r="F4" i="43"/>
  <c r="E4" i="43"/>
  <c r="J16" i="42"/>
  <c r="I16" i="42"/>
  <c r="H16" i="42"/>
  <c r="G16" i="42"/>
  <c r="F16" i="42"/>
  <c r="I7" i="42"/>
  <c r="H7" i="42"/>
  <c r="G7" i="42"/>
  <c r="F7" i="42"/>
  <c r="H4" i="42"/>
  <c r="I4" i="42" s="1"/>
  <c r="G4" i="42"/>
  <c r="F4" i="42"/>
  <c r="H18" i="41"/>
  <c r="C18" i="41" s="1"/>
  <c r="H17" i="41"/>
  <c r="C17" i="41" s="1"/>
  <c r="H16" i="41"/>
  <c r="C16" i="41"/>
  <c r="H15" i="41"/>
  <c r="C15" i="41"/>
  <c r="H14" i="41"/>
  <c r="C14" i="41"/>
  <c r="H13" i="41"/>
  <c r="C13" i="41"/>
  <c r="H12" i="41"/>
  <c r="C12" i="41"/>
  <c r="H11" i="41"/>
  <c r="C11" i="41"/>
  <c r="H10" i="41"/>
  <c r="C10" i="41"/>
  <c r="H9" i="41"/>
  <c r="C9" i="41"/>
  <c r="H8" i="41"/>
  <c r="C8" i="41"/>
  <c r="H7" i="41"/>
  <c r="C7" i="41"/>
  <c r="H6" i="41"/>
  <c r="C6" i="41"/>
  <c r="H5" i="41"/>
  <c r="C5" i="41"/>
  <c r="H4" i="41"/>
  <c r="C4" i="41"/>
  <c r="H3" i="41"/>
  <c r="C3" i="41"/>
  <c r="I18" i="40"/>
  <c r="G18" i="40" s="1"/>
  <c r="I17" i="40"/>
  <c r="G17" i="40" s="1"/>
  <c r="I16" i="40"/>
  <c r="G16" i="40" s="1"/>
  <c r="I15" i="40"/>
  <c r="G15" i="40"/>
  <c r="I14" i="40"/>
  <c r="G14" i="40" s="1"/>
  <c r="I13" i="40"/>
  <c r="G13" i="40"/>
  <c r="I12" i="40"/>
  <c r="G12" i="40" s="1"/>
  <c r="I11" i="40"/>
  <c r="G11" i="40" s="1"/>
  <c r="I10" i="40"/>
  <c r="G10" i="40" s="1"/>
  <c r="I9" i="40"/>
  <c r="G9" i="40" s="1"/>
  <c r="I8" i="40"/>
  <c r="G8" i="40" s="1"/>
  <c r="I7" i="40"/>
  <c r="G7" i="40"/>
  <c r="I6" i="40"/>
  <c r="G6" i="40" s="1"/>
  <c r="I5" i="40"/>
  <c r="G5" i="40"/>
  <c r="N8" i="39"/>
  <c r="M8" i="39"/>
  <c r="L8" i="39"/>
  <c r="K8" i="39"/>
  <c r="J8" i="39"/>
  <c r="H8" i="39" s="1"/>
  <c r="N3" i="39"/>
  <c r="M3" i="39"/>
  <c r="L3" i="39"/>
  <c r="K3" i="39"/>
  <c r="J3" i="39"/>
  <c r="H3" i="39" s="1"/>
  <c r="O16" i="34"/>
  <c r="N16" i="34"/>
  <c r="M16" i="34"/>
  <c r="L16" i="34"/>
  <c r="K16" i="34"/>
  <c r="P16" i="34" s="1"/>
  <c r="I16" i="34" s="1"/>
  <c r="O15" i="34"/>
  <c r="N15" i="34"/>
  <c r="M15" i="34"/>
  <c r="L15" i="34"/>
  <c r="K15" i="34"/>
  <c r="P15" i="34" s="1"/>
  <c r="I15" i="34" s="1"/>
  <c r="O14" i="34"/>
  <c r="N14" i="34"/>
  <c r="M14" i="34"/>
  <c r="L14" i="34"/>
  <c r="K14" i="34"/>
  <c r="P14" i="34" s="1"/>
  <c r="I14" i="34" s="1"/>
  <c r="P13" i="34"/>
  <c r="O13" i="34"/>
  <c r="N13" i="34"/>
  <c r="M13" i="34"/>
  <c r="L13" i="34"/>
  <c r="K13" i="34"/>
  <c r="I13" i="34"/>
  <c r="P12" i="34"/>
  <c r="I12" i="34" s="1"/>
  <c r="O12" i="34"/>
  <c r="N12" i="34"/>
  <c r="M12" i="34"/>
  <c r="L12" i="34"/>
  <c r="K12" i="34"/>
  <c r="P11" i="34"/>
  <c r="I11" i="34" s="1"/>
  <c r="O11" i="34"/>
  <c r="N11" i="34"/>
  <c r="M11" i="34"/>
  <c r="L11" i="34"/>
  <c r="K11" i="34"/>
  <c r="O10" i="34"/>
  <c r="N10" i="34"/>
  <c r="M10" i="34"/>
  <c r="L10" i="34"/>
  <c r="K10" i="34"/>
  <c r="P10" i="34" s="1"/>
  <c r="I10" i="34" s="1"/>
  <c r="O9" i="34"/>
  <c r="N9" i="34"/>
  <c r="M9" i="34"/>
  <c r="L9" i="34"/>
  <c r="K9" i="34"/>
  <c r="P9" i="34" s="1"/>
  <c r="I9" i="34" s="1"/>
  <c r="O8" i="34"/>
  <c r="N8" i="34"/>
  <c r="M8" i="34"/>
  <c r="L8" i="34"/>
  <c r="K8" i="34"/>
  <c r="P8" i="34" s="1"/>
  <c r="I8" i="34" s="1"/>
  <c r="O7" i="34"/>
  <c r="N7" i="34"/>
  <c r="M7" i="34"/>
  <c r="L7" i="34"/>
  <c r="K7" i="34"/>
  <c r="P7" i="34" s="1"/>
  <c r="I7" i="34" s="1"/>
  <c r="P6" i="34"/>
  <c r="O6" i="34"/>
  <c r="N6" i="34"/>
  <c r="M6" i="34"/>
  <c r="L6" i="34"/>
  <c r="K6" i="34"/>
  <c r="I6" i="34"/>
  <c r="P5" i="34"/>
  <c r="O5" i="34"/>
  <c r="I5" i="34" s="1"/>
  <c r="N5" i="34"/>
  <c r="M5" i="34"/>
  <c r="L5" i="34"/>
  <c r="K5" i="34"/>
  <c r="P4" i="34"/>
  <c r="I4" i="34" s="1"/>
  <c r="O4" i="34"/>
  <c r="N4" i="34"/>
  <c r="M4" i="34"/>
  <c r="L4" i="34"/>
  <c r="K4" i="34"/>
  <c r="O3" i="34"/>
  <c r="N3" i="34"/>
  <c r="M3" i="34"/>
  <c r="L3" i="34"/>
  <c r="K3" i="34"/>
  <c r="P3" i="34" s="1"/>
  <c r="I3" i="34" s="1"/>
  <c r="A13" i="32"/>
  <c r="H28" i="33"/>
  <c r="E28" i="33" s="1"/>
  <c r="H27" i="33"/>
  <c r="E27" i="33" s="1"/>
  <c r="H26" i="33"/>
  <c r="E26" i="33"/>
  <c r="H25" i="33"/>
  <c r="E25" i="33"/>
  <c r="H16" i="33"/>
  <c r="H24" i="33"/>
  <c r="E24" i="33" s="1"/>
  <c r="H15" i="33"/>
  <c r="H23" i="33"/>
  <c r="E23" i="33" s="1"/>
  <c r="H14" i="33"/>
  <c r="H22" i="33"/>
  <c r="E22" i="33"/>
  <c r="H13" i="33"/>
  <c r="H21" i="33"/>
  <c r="E21" i="33"/>
  <c r="H12" i="33"/>
  <c r="N7" i="33"/>
  <c r="M7" i="33"/>
  <c r="N6" i="33"/>
  <c r="M6" i="33"/>
  <c r="N5" i="33"/>
  <c r="M5" i="33"/>
  <c r="N4" i="33"/>
  <c r="M4" i="33"/>
  <c r="S28" i="31"/>
  <c r="X28" i="31" s="1"/>
  <c r="Z28" i="31" s="1"/>
  <c r="P28" i="31"/>
  <c r="K28" i="31"/>
  <c r="G28" i="31"/>
  <c r="S27" i="31"/>
  <c r="X27" i="31" s="1"/>
  <c r="Z27" i="31" s="1"/>
  <c r="P27" i="31"/>
  <c r="K27" i="31"/>
  <c r="G27" i="31"/>
  <c r="X26" i="31"/>
  <c r="Z26" i="31" s="1"/>
  <c r="S26" i="31"/>
  <c r="U26" i="31" s="1"/>
  <c r="P26" i="31"/>
  <c r="K26" i="31"/>
  <c r="G26" i="31"/>
  <c r="S25" i="31"/>
  <c r="X25" i="31" s="1"/>
  <c r="Z25" i="31" s="1"/>
  <c r="P25" i="31"/>
  <c r="K25" i="31"/>
  <c r="G25" i="31"/>
  <c r="S24" i="31"/>
  <c r="U24" i="31" s="1"/>
  <c r="P24" i="31"/>
  <c r="K24" i="31"/>
  <c r="G24" i="31"/>
  <c r="X23" i="31"/>
  <c r="Z23" i="31" s="1"/>
  <c r="U23" i="31"/>
  <c r="S23" i="31"/>
  <c r="P23" i="31"/>
  <c r="K23" i="31"/>
  <c r="G23" i="31"/>
  <c r="S22" i="31"/>
  <c r="X22" i="31" s="1"/>
  <c r="Z22" i="31" s="1"/>
  <c r="P22" i="31"/>
  <c r="K22" i="31"/>
  <c r="G22" i="31"/>
  <c r="S21" i="31"/>
  <c r="X21" i="31" s="1"/>
  <c r="Z21" i="31" s="1"/>
  <c r="P21" i="31"/>
  <c r="K21" i="31"/>
  <c r="G21" i="31"/>
  <c r="S20" i="31"/>
  <c r="X20" i="31" s="1"/>
  <c r="Z20" i="31" s="1"/>
  <c r="P20" i="31"/>
  <c r="K20" i="31"/>
  <c r="G20" i="31"/>
  <c r="S19" i="31"/>
  <c r="X19" i="31" s="1"/>
  <c r="Z19" i="31" s="1"/>
  <c r="P19" i="31"/>
  <c r="K19" i="31"/>
  <c r="G19" i="31"/>
  <c r="S18" i="31"/>
  <c r="U18" i="31" s="1"/>
  <c r="P18" i="31"/>
  <c r="K18" i="31"/>
  <c r="G18" i="31"/>
  <c r="S17" i="31"/>
  <c r="X17" i="31" s="1"/>
  <c r="Z17" i="31" s="1"/>
  <c r="P17" i="31"/>
  <c r="K17" i="31"/>
  <c r="G17" i="31"/>
  <c r="S16" i="31"/>
  <c r="U16" i="31" s="1"/>
  <c r="P16" i="31"/>
  <c r="K16" i="31"/>
  <c r="G16" i="31"/>
  <c r="S15" i="31"/>
  <c r="U15" i="31" s="1"/>
  <c r="P15" i="31"/>
  <c r="K15" i="31"/>
  <c r="G15" i="31"/>
  <c r="S14" i="31"/>
  <c r="X14" i="31" s="1"/>
  <c r="Z14" i="31" s="1"/>
  <c r="P14" i="31"/>
  <c r="K14" i="31"/>
  <c r="G14" i="31"/>
  <c r="S13" i="31"/>
  <c r="X13" i="31" s="1"/>
  <c r="Z13" i="31" s="1"/>
  <c r="P13" i="31"/>
  <c r="K13" i="31"/>
  <c r="G13" i="31"/>
  <c r="S12" i="31"/>
  <c r="X12" i="31" s="1"/>
  <c r="Z12" i="31" s="1"/>
  <c r="P12" i="31"/>
  <c r="K12" i="31"/>
  <c r="G12" i="31"/>
  <c r="S11" i="31"/>
  <c r="X11" i="31" s="1"/>
  <c r="Z11" i="31" s="1"/>
  <c r="P11" i="31"/>
  <c r="K11" i="31"/>
  <c r="G11" i="31"/>
  <c r="X10" i="31"/>
  <c r="Z10" i="31" s="1"/>
  <c r="S10" i="31"/>
  <c r="U10" i="31" s="1"/>
  <c r="P10" i="31"/>
  <c r="K10" i="31"/>
  <c r="G10" i="31"/>
  <c r="S9" i="31"/>
  <c r="X9" i="31" s="1"/>
  <c r="Z9" i="31" s="1"/>
  <c r="P9" i="31"/>
  <c r="K9" i="31"/>
  <c r="G9" i="31"/>
  <c r="S8" i="31"/>
  <c r="U8" i="31" s="1"/>
  <c r="P8" i="31"/>
  <c r="K8" i="31"/>
  <c r="G8" i="31"/>
  <c r="S7" i="31"/>
  <c r="U7" i="31" s="1"/>
  <c r="P7" i="31"/>
  <c r="K7" i="31"/>
  <c r="G7" i="31"/>
  <c r="S6" i="31"/>
  <c r="U6" i="31" s="1"/>
  <c r="P6" i="31"/>
  <c r="K6" i="31"/>
  <c r="G6" i="31"/>
  <c r="W28" i="30"/>
  <c r="V28" i="30"/>
  <c r="O28" i="30"/>
  <c r="H28" i="30"/>
  <c r="J28" i="30" s="1"/>
  <c r="W27" i="30"/>
  <c r="V27" i="30"/>
  <c r="O27" i="30"/>
  <c r="H27" i="30"/>
  <c r="J27" i="30" s="1"/>
  <c r="W26" i="30"/>
  <c r="V26" i="30"/>
  <c r="O26" i="30"/>
  <c r="H26" i="30"/>
  <c r="J26" i="30" s="1"/>
  <c r="W25" i="30"/>
  <c r="V25" i="30"/>
  <c r="O25" i="30"/>
  <c r="H25" i="30"/>
  <c r="J25" i="30" s="1"/>
  <c r="W24" i="30"/>
  <c r="V24" i="30"/>
  <c r="O24" i="30"/>
  <c r="H24" i="30"/>
  <c r="J24" i="30" s="1"/>
  <c r="W23" i="30"/>
  <c r="V23" i="30"/>
  <c r="O23" i="30"/>
  <c r="H23" i="30"/>
  <c r="J23" i="30" s="1"/>
  <c r="W22" i="30"/>
  <c r="V22" i="30"/>
  <c r="O22" i="30"/>
  <c r="H22" i="30"/>
  <c r="J22" i="30" s="1"/>
  <c r="W21" i="30"/>
  <c r="V21" i="30"/>
  <c r="O21" i="30"/>
  <c r="H21" i="30"/>
  <c r="J21" i="30" s="1"/>
  <c r="W20" i="30"/>
  <c r="V20" i="30"/>
  <c r="O20" i="30"/>
  <c r="H20" i="30"/>
  <c r="J20" i="30" s="1"/>
  <c r="W19" i="30"/>
  <c r="V19" i="30"/>
  <c r="O19" i="30"/>
  <c r="H19" i="30"/>
  <c r="J19" i="30" s="1"/>
  <c r="W18" i="30"/>
  <c r="V18" i="30"/>
  <c r="O18" i="30"/>
  <c r="H18" i="30"/>
  <c r="J18" i="30" s="1"/>
  <c r="W17" i="30"/>
  <c r="V17" i="30"/>
  <c r="O17" i="30"/>
  <c r="H17" i="30"/>
  <c r="J17" i="30" s="1"/>
  <c r="W16" i="30"/>
  <c r="V16" i="30"/>
  <c r="O16" i="30"/>
  <c r="H16" i="30"/>
  <c r="J16" i="30" s="1"/>
  <c r="W15" i="30"/>
  <c r="V15" i="30"/>
  <c r="O15" i="30"/>
  <c r="H15" i="30"/>
  <c r="J15" i="30" s="1"/>
  <c r="W14" i="30"/>
  <c r="V14" i="30"/>
  <c r="O14" i="30"/>
  <c r="H14" i="30"/>
  <c r="J14" i="30" s="1"/>
  <c r="V13" i="30"/>
  <c r="S13" i="30"/>
  <c r="W13" i="30" s="1"/>
  <c r="O13" i="30"/>
  <c r="H13" i="30"/>
  <c r="J13" i="30" s="1"/>
  <c r="V12" i="30"/>
  <c r="S12" i="30"/>
  <c r="W12" i="30" s="1"/>
  <c r="O12" i="30"/>
  <c r="H12" i="30"/>
  <c r="J12" i="30" s="1"/>
  <c r="V11" i="30"/>
  <c r="S11" i="30"/>
  <c r="W11" i="30" s="1"/>
  <c r="O11" i="30"/>
  <c r="H11" i="30"/>
  <c r="J11" i="30" s="1"/>
  <c r="V10" i="30"/>
  <c r="S10" i="30"/>
  <c r="W10" i="30" s="1"/>
  <c r="O10" i="30"/>
  <c r="H10" i="30"/>
  <c r="J10" i="30" s="1"/>
  <c r="V9" i="30"/>
  <c r="S9" i="30"/>
  <c r="W9" i="30" s="1"/>
  <c r="O9" i="30"/>
  <c r="H9" i="30"/>
  <c r="J9" i="30" s="1"/>
  <c r="W8" i="30"/>
  <c r="V8" i="30"/>
  <c r="S8" i="30"/>
  <c r="O8" i="30"/>
  <c r="J8" i="30"/>
  <c r="H8" i="30"/>
  <c r="V7" i="30"/>
  <c r="S7" i="30"/>
  <c r="W7" i="30" s="1"/>
  <c r="O7" i="30"/>
  <c r="H7" i="30"/>
  <c r="J7" i="30" s="1"/>
  <c r="V6" i="30"/>
  <c r="S6" i="30"/>
  <c r="W6" i="30" s="1"/>
  <c r="O6" i="30"/>
  <c r="H6" i="30"/>
  <c r="J6" i="30" s="1"/>
  <c r="D16" i="42" l="1"/>
  <c r="D7" i="42"/>
  <c r="E6" i="47"/>
  <c r="E15" i="47"/>
  <c r="E9" i="47"/>
  <c r="E13" i="47"/>
  <c r="E11" i="47"/>
  <c r="E12" i="47"/>
  <c r="C4" i="43"/>
  <c r="D4" i="42"/>
  <c r="I18" i="34"/>
  <c r="X24" i="31"/>
  <c r="Z24" i="31" s="1"/>
  <c r="X15" i="31"/>
  <c r="Z15" i="31" s="1"/>
  <c r="X18" i="31"/>
  <c r="Z18" i="31" s="1"/>
  <c r="U11" i="31"/>
  <c r="X7" i="31"/>
  <c r="Z7" i="31" s="1"/>
  <c r="U12" i="31"/>
  <c r="U25" i="31"/>
  <c r="U19" i="31"/>
  <c r="X8" i="31"/>
  <c r="Z8" i="31" s="1"/>
  <c r="X16" i="31"/>
  <c r="Z16" i="31" s="1"/>
  <c r="U9" i="31"/>
  <c r="U20" i="31"/>
  <c r="U17" i="31"/>
  <c r="U22" i="31"/>
  <c r="U14" i="31"/>
  <c r="X6" i="31"/>
  <c r="Z6" i="31" s="1"/>
  <c r="U13" i="31"/>
  <c r="U21" i="31"/>
  <c r="U28" i="31"/>
  <c r="U27" i="31"/>
  <c r="L5" i="28" l="1"/>
  <c r="L6" i="28"/>
  <c r="L7" i="28"/>
  <c r="L8" i="28"/>
  <c r="L9" i="28"/>
  <c r="L10" i="28"/>
  <c r="P10" i="28" s="1"/>
  <c r="L11" i="28"/>
  <c r="L12" i="28"/>
  <c r="P12" i="28" s="1"/>
  <c r="L13" i="28"/>
  <c r="L14" i="28"/>
  <c r="L15" i="28"/>
  <c r="P15" i="28" s="1"/>
  <c r="L16" i="28"/>
  <c r="P16" i="28" s="1"/>
  <c r="L17" i="28"/>
  <c r="P17" i="28" s="1"/>
  <c r="L18" i="28"/>
  <c r="P18" i="28" s="1"/>
  <c r="L19" i="28"/>
  <c r="L20" i="28"/>
  <c r="P20" i="28" s="1"/>
  <c r="L21" i="28"/>
  <c r="L22" i="28"/>
  <c r="L23" i="28"/>
  <c r="L24" i="28"/>
  <c r="L25" i="28"/>
  <c r="L26" i="28"/>
  <c r="L27" i="28"/>
  <c r="X20" i="28"/>
  <c r="AB20" i="28" s="1"/>
  <c r="R20" i="28"/>
  <c r="V20" i="28" s="1"/>
  <c r="X19" i="28"/>
  <c r="AB19" i="28" s="1"/>
  <c r="R19" i="28"/>
  <c r="V19" i="28" s="1"/>
  <c r="P19" i="28"/>
  <c r="X18" i="28"/>
  <c r="AB18" i="28" s="1"/>
  <c r="R18" i="28"/>
  <c r="V18" i="28" s="1"/>
  <c r="X17" i="28"/>
  <c r="AB17" i="28" s="1"/>
  <c r="R17" i="28"/>
  <c r="V17" i="28" s="1"/>
  <c r="X16" i="28"/>
  <c r="AB16" i="28" s="1"/>
  <c r="R16" i="28"/>
  <c r="V16" i="28" s="1"/>
  <c r="X15" i="28"/>
  <c r="AB15" i="28" s="1"/>
  <c r="R15" i="28"/>
  <c r="V15" i="28" s="1"/>
  <c r="R14" i="28"/>
  <c r="V14" i="28" s="1"/>
  <c r="R13" i="28"/>
  <c r="V13" i="28" s="1"/>
  <c r="X13" i="28"/>
  <c r="AB13" i="28" s="1"/>
  <c r="X11" i="28"/>
  <c r="AB11" i="28" s="1"/>
  <c r="X10" i="28"/>
  <c r="AB10" i="28" s="1"/>
  <c r="X9" i="28"/>
  <c r="AB9" i="28" s="1"/>
  <c r="X7" i="28"/>
  <c r="AB7" i="28" s="1"/>
  <c r="R6" i="28"/>
  <c r="V6" i="28" s="1"/>
  <c r="R5" i="28"/>
  <c r="V5" i="28" s="1"/>
  <c r="P5" i="28"/>
  <c r="X5" i="28"/>
  <c r="AB5" i="28" s="1"/>
  <c r="X20" i="27"/>
  <c r="AB20" i="27" s="1"/>
  <c r="R20" i="27"/>
  <c r="V20" i="27" s="1"/>
  <c r="L20" i="27"/>
  <c r="P20" i="27" s="1"/>
  <c r="X19" i="27"/>
  <c r="AB19" i="27" s="1"/>
  <c r="R19" i="27"/>
  <c r="V19" i="27" s="1"/>
  <c r="L19" i="27"/>
  <c r="P19" i="27" s="1"/>
  <c r="X18" i="27"/>
  <c r="AB18" i="27" s="1"/>
  <c r="R18" i="27"/>
  <c r="V18" i="27" s="1"/>
  <c r="L18" i="27"/>
  <c r="P18" i="27" s="1"/>
  <c r="X17" i="27"/>
  <c r="AB17" i="27" s="1"/>
  <c r="R17" i="27"/>
  <c r="V17" i="27" s="1"/>
  <c r="L17" i="27"/>
  <c r="P17" i="27" s="1"/>
  <c r="X16" i="27"/>
  <c r="AB16" i="27" s="1"/>
  <c r="R16" i="27"/>
  <c r="V16" i="27" s="1"/>
  <c r="L16" i="27"/>
  <c r="P16" i="27" s="1"/>
  <c r="X15" i="27"/>
  <c r="AB15" i="27" s="1"/>
  <c r="R15" i="27"/>
  <c r="V15" i="27" s="1"/>
  <c r="L15" i="27"/>
  <c r="P15" i="27" s="1"/>
  <c r="F14" i="27"/>
  <c r="F13" i="27"/>
  <c r="F12" i="27"/>
  <c r="F11" i="27"/>
  <c r="F10" i="27"/>
  <c r="F9" i="27"/>
  <c r="F8" i="27"/>
  <c r="F7" i="27"/>
  <c r="F6" i="27"/>
  <c r="F5" i="27"/>
  <c r="F7" i="13"/>
  <c r="E7" i="13"/>
  <c r="F6" i="13"/>
  <c r="E6" i="13"/>
  <c r="T9" i="9"/>
  <c r="M9" i="9"/>
  <c r="F9" i="9"/>
  <c r="T12" i="3"/>
  <c r="M12" i="3"/>
  <c r="F12" i="3"/>
  <c r="T12" i="2"/>
  <c r="M12" i="2"/>
  <c r="F12" i="2"/>
  <c r="T11" i="2"/>
  <c r="M11" i="2"/>
  <c r="F11" i="2"/>
  <c r="L7" i="27" l="1"/>
  <c r="P7" i="27" s="1"/>
  <c r="J7" i="27"/>
  <c r="X13" i="27"/>
  <c r="AB13" i="27" s="1"/>
  <c r="J13" i="27"/>
  <c r="X5" i="27"/>
  <c r="AB5" i="27" s="1"/>
  <c r="J5" i="27"/>
  <c r="R6" i="27"/>
  <c r="V6" i="27" s="1"/>
  <c r="J6" i="27"/>
  <c r="X12" i="27"/>
  <c r="AB12" i="27" s="1"/>
  <c r="J12" i="27"/>
  <c r="R8" i="27"/>
  <c r="V8" i="27" s="1"/>
  <c r="J8" i="27"/>
  <c r="R14" i="27"/>
  <c r="V14" i="27" s="1"/>
  <c r="J14" i="27"/>
  <c r="X11" i="27"/>
  <c r="AB11" i="27" s="1"/>
  <c r="J11" i="27"/>
  <c r="R9" i="27"/>
  <c r="V9" i="27" s="1"/>
  <c r="J9" i="27"/>
  <c r="X10" i="27"/>
  <c r="AB10" i="27" s="1"/>
  <c r="J10" i="27"/>
  <c r="X6" i="28"/>
  <c r="AB6" i="28" s="1"/>
  <c r="P14" i="28"/>
  <c r="P8" i="28"/>
  <c r="P11" i="28"/>
  <c r="P7" i="28"/>
  <c r="R12" i="28"/>
  <c r="V12" i="28" s="1"/>
  <c r="X14" i="28"/>
  <c r="AB14" i="28" s="1"/>
  <c r="R7" i="28"/>
  <c r="V7" i="28" s="1"/>
  <c r="R8" i="28"/>
  <c r="V8" i="28" s="1"/>
  <c r="P13" i="28"/>
  <c r="P21" i="28"/>
  <c r="X21" i="28"/>
  <c r="AB21" i="28" s="1"/>
  <c r="R21" i="28"/>
  <c r="V21" i="28" s="1"/>
  <c r="P9" i="28"/>
  <c r="R11" i="28"/>
  <c r="V11" i="28" s="1"/>
  <c r="R10" i="28"/>
  <c r="V10" i="28" s="1"/>
  <c r="X12" i="28"/>
  <c r="AB12" i="28" s="1"/>
  <c r="R9" i="28"/>
  <c r="V9" i="28" s="1"/>
  <c r="P6" i="28"/>
  <c r="X8" i="28"/>
  <c r="AB8" i="28" s="1"/>
  <c r="L6" i="27"/>
  <c r="P6" i="27" s="1"/>
  <c r="X6" i="27"/>
  <c r="AB6" i="27" s="1"/>
  <c r="X14" i="27"/>
  <c r="AB14" i="27" s="1"/>
  <c r="X8" i="27"/>
  <c r="AB8" i="27" s="1"/>
  <c r="L12" i="27"/>
  <c r="P12" i="27" s="1"/>
  <c r="L5" i="27"/>
  <c r="P5" i="27" s="1"/>
  <c r="R5" i="27"/>
  <c r="V5" i="27" s="1"/>
  <c r="X9" i="27"/>
  <c r="AB9" i="27" s="1"/>
  <c r="X7" i="27"/>
  <c r="AB7" i="27" s="1"/>
  <c r="R13" i="27"/>
  <c r="V13" i="27" s="1"/>
  <c r="R7" i="27"/>
  <c r="V7" i="27" s="1"/>
  <c r="L8" i="27"/>
  <c r="P8" i="27" s="1"/>
  <c r="L14" i="27"/>
  <c r="P14" i="27" s="1"/>
  <c r="F21" i="27"/>
  <c r="L13" i="27"/>
  <c r="P13" i="27" s="1"/>
  <c r="L10" i="27"/>
  <c r="P10" i="27" s="1"/>
  <c r="R12" i="27"/>
  <c r="V12" i="27" s="1"/>
  <c r="F27" i="27"/>
  <c r="J27" i="27" s="1"/>
  <c r="L9" i="27"/>
  <c r="P9" i="27" s="1"/>
  <c r="R11" i="27"/>
  <c r="V11" i="27" s="1"/>
  <c r="L11" i="27"/>
  <c r="P11" i="27" s="1"/>
  <c r="R10" i="27"/>
  <c r="V10" i="27" s="1"/>
  <c r="F22" i="27" l="1"/>
  <c r="J21" i="27"/>
  <c r="X27" i="28"/>
  <c r="AB27" i="28" s="1"/>
  <c r="R27" i="28"/>
  <c r="V27" i="28" s="1"/>
  <c r="P27" i="28"/>
  <c r="R22" i="28"/>
  <c r="V22" i="28" s="1"/>
  <c r="P22" i="28"/>
  <c r="X22" i="28"/>
  <c r="AB22" i="28" s="1"/>
  <c r="X21" i="27"/>
  <c r="AB21" i="27" s="1"/>
  <c r="X22" i="27"/>
  <c r="AB22" i="27" s="1"/>
  <c r="L21" i="27"/>
  <c r="P21" i="27" s="1"/>
  <c r="R22" i="27"/>
  <c r="V22" i="27" s="1"/>
  <c r="F23" i="27"/>
  <c r="R21" i="27"/>
  <c r="V21" i="27" s="1"/>
  <c r="X27" i="27"/>
  <c r="AB27" i="27" s="1"/>
  <c r="R27" i="27"/>
  <c r="V27" i="27" s="1"/>
  <c r="L27" i="27"/>
  <c r="P27" i="27" s="1"/>
  <c r="L23" i="27" l="1"/>
  <c r="P23" i="27" s="1"/>
  <c r="J23" i="27"/>
  <c r="L22" i="27"/>
  <c r="P22" i="27" s="1"/>
  <c r="J22" i="27"/>
  <c r="R23" i="28"/>
  <c r="V23" i="28" s="1"/>
  <c r="P23" i="28"/>
  <c r="X23" i="28"/>
  <c r="AB23" i="28" s="1"/>
  <c r="X23" i="27"/>
  <c r="AB23" i="27" s="1"/>
  <c r="F24" i="27"/>
  <c r="R23" i="27"/>
  <c r="V23" i="27" s="1"/>
  <c r="L24" i="27" l="1"/>
  <c r="P24" i="27" s="1"/>
  <c r="J24" i="27"/>
  <c r="R24" i="28"/>
  <c r="V24" i="28" s="1"/>
  <c r="P24" i="28"/>
  <c r="X24" i="28"/>
  <c r="AB24" i="28" s="1"/>
  <c r="X24" i="27"/>
  <c r="AB24" i="27" s="1"/>
  <c r="R24" i="27"/>
  <c r="V24" i="27" s="1"/>
  <c r="F25" i="27"/>
  <c r="F26" i="27"/>
  <c r="J26" i="27" s="1"/>
  <c r="R25" i="27" l="1"/>
  <c r="V25" i="27" s="1"/>
  <c r="J25" i="27"/>
  <c r="X25" i="28"/>
  <c r="AB25" i="28" s="1"/>
  <c r="R25" i="28"/>
  <c r="V25" i="28" s="1"/>
  <c r="P25" i="28"/>
  <c r="X25" i="27"/>
  <c r="AB25" i="27" s="1"/>
  <c r="L25" i="27"/>
  <c r="P25" i="27" s="1"/>
  <c r="X26" i="27"/>
  <c r="AB26" i="27" s="1"/>
  <c r="R26" i="27"/>
  <c r="V26" i="27" s="1"/>
  <c r="L26" i="27"/>
  <c r="P26" i="27" s="1"/>
  <c r="X26" i="28" l="1"/>
  <c r="AB26" i="28" s="1"/>
  <c r="R26" i="28"/>
  <c r="V26" i="28" s="1"/>
  <c r="P26" i="28"/>
</calcChain>
</file>

<file path=xl/sharedStrings.xml><?xml version="1.0" encoding="utf-8"?>
<sst xmlns="http://schemas.openxmlformats.org/spreadsheetml/2006/main" count="1461" uniqueCount="519">
  <si>
    <r>
      <rPr>
        <b/>
        <i/>
        <sz val="22"/>
        <color theme="1"/>
        <rFont val="Aptos Narrow"/>
        <family val="2"/>
        <scheme val="minor"/>
      </rPr>
      <t>API TANK</t>
    </r>
    <r>
      <rPr>
        <b/>
        <i/>
        <sz val="26"/>
        <color theme="1"/>
        <rFont val="Aptos Narrow"/>
        <family val="2"/>
        <scheme val="minor"/>
      </rPr>
      <t>, CARBON</t>
    </r>
  </si>
  <si>
    <r>
      <rPr>
        <b/>
        <i/>
        <sz val="22"/>
        <color theme="1"/>
        <rFont val="Aptos Narrow"/>
        <family val="2"/>
        <scheme val="minor"/>
      </rPr>
      <t>API TANK</t>
    </r>
    <r>
      <rPr>
        <b/>
        <i/>
        <sz val="26"/>
        <color theme="1"/>
        <rFont val="Aptos Narrow"/>
        <family val="2"/>
        <scheme val="minor"/>
      </rPr>
      <t xml:space="preserve">, </t>
    </r>
    <r>
      <rPr>
        <b/>
        <i/>
        <sz val="36"/>
        <color theme="1"/>
        <rFont val="Aptos Narrow"/>
        <family val="2"/>
        <scheme val="minor"/>
      </rPr>
      <t>304</t>
    </r>
    <r>
      <rPr>
        <b/>
        <i/>
        <sz val="26"/>
        <color theme="1"/>
        <rFont val="Aptos Narrow"/>
        <family val="2"/>
        <scheme val="minor"/>
      </rPr>
      <t xml:space="preserve"> STAINLESS</t>
    </r>
  </si>
  <si>
    <r>
      <rPr>
        <b/>
        <i/>
        <sz val="22"/>
        <color theme="1"/>
        <rFont val="Aptos Narrow"/>
        <family val="2"/>
        <scheme val="minor"/>
      </rPr>
      <t>API TANK</t>
    </r>
    <r>
      <rPr>
        <b/>
        <i/>
        <sz val="26"/>
        <color theme="1"/>
        <rFont val="Aptos Narrow"/>
        <family val="2"/>
        <scheme val="minor"/>
      </rPr>
      <t xml:space="preserve">, </t>
    </r>
    <r>
      <rPr>
        <b/>
        <i/>
        <sz val="36"/>
        <color theme="1"/>
        <rFont val="Aptos Narrow"/>
        <family val="2"/>
        <scheme val="minor"/>
      </rPr>
      <t>316</t>
    </r>
    <r>
      <rPr>
        <b/>
        <i/>
        <sz val="26"/>
        <color theme="1"/>
        <rFont val="Aptos Narrow"/>
        <family val="2"/>
        <scheme val="minor"/>
      </rPr>
      <t xml:space="preserve"> STAINLESS</t>
    </r>
  </si>
  <si>
    <t>ITEM</t>
  </si>
  <si>
    <t>QTY</t>
  </si>
  <si>
    <t>DESCRIPTION</t>
  </si>
  <si>
    <t>MTRL</t>
  </si>
  <si>
    <t>MOC</t>
  </si>
  <si>
    <t>LABOR</t>
  </si>
  <si>
    <t>CONE TOP</t>
  </si>
  <si>
    <t>1/4" X " X "</t>
  </si>
  <si>
    <t>SA36</t>
  </si>
  <si>
    <t>SA240-304/304L</t>
  </si>
  <si>
    <t>SA240-316/316L</t>
  </si>
  <si>
    <t>RIM ANGLE</t>
  </si>
  <si>
    <t>1/4" X 2" X 2"</t>
  </si>
  <si>
    <t>SHELL</t>
  </si>
  <si>
    <t>BOTTOM</t>
  </si>
  <si>
    <t>INSULATIONS RINGS</t>
  </si>
  <si>
    <t>GROUND LUG &amp; NP</t>
  </si>
  <si>
    <t>Savannah Tank Standard</t>
  </si>
  <si>
    <t>LIFT LUG</t>
  </si>
  <si>
    <t>1/2" X 6" X 6"</t>
  </si>
  <si>
    <t>ANCHOR CHAIRS</t>
  </si>
  <si>
    <t>(1) 1/2" X 6" X 6"</t>
  </si>
  <si>
    <t xml:space="preserve">(2) 1/2" X 6" X 12" </t>
  </si>
  <si>
    <t>BAFFLES</t>
  </si>
  <si>
    <t xml:space="preserve">1/4" X " X " </t>
  </si>
  <si>
    <t>BAFFLE SUPPORTS</t>
  </si>
  <si>
    <t>1/4" X 2" X 24"  MF: BAFFLE DROP</t>
  </si>
  <si>
    <t>Standard template for AME Tank Calculations
Choose which section based on MOC</t>
  </si>
  <si>
    <t>c</t>
  </si>
  <si>
    <t>CLEANOUT BOTTOM</t>
  </si>
  <si>
    <t>1/4" X 10" X 36"</t>
  </si>
  <si>
    <t>CLEANOUT TOP</t>
  </si>
  <si>
    <t>1/4" x 10" X 84"</t>
  </si>
  <si>
    <t>-</t>
  </si>
  <si>
    <t>CLEANOUT FLANGE</t>
  </si>
  <si>
    <t>5/8" X 30" X 42"         MF: (1) 48" X 96"</t>
  </si>
  <si>
    <t>CLEANOUT COVER</t>
  </si>
  <si>
    <t>5/8" X 30" X 42"         MF: DROP</t>
  </si>
  <si>
    <t>DAVIT ARM</t>
  </si>
  <si>
    <t>BOLT, NUT, &amp; GSKT.</t>
  </si>
  <si>
    <t>SA193-B7/2H(PLTD.),GARLOCK 3000</t>
  </si>
  <si>
    <t>REPAD</t>
  </si>
  <si>
    <t>1/4" x 36" X 84"         MF: (1) 48" X 96"</t>
  </si>
  <si>
    <t>Cleanout only to be used when customer requests
not noted in Calculations
Part of Drop down??
Description is standard
moc will match tank wetted parts
prices listed are standard
hours are standard</t>
  </si>
  <si>
    <r>
      <rPr>
        <b/>
        <i/>
        <sz val="22"/>
        <color theme="1"/>
        <rFont val="Aptos Narrow"/>
        <family val="2"/>
        <scheme val="minor"/>
      </rPr>
      <t>ASME TANK</t>
    </r>
    <r>
      <rPr>
        <b/>
        <i/>
        <sz val="26"/>
        <color theme="1"/>
        <rFont val="Aptos Narrow"/>
        <family val="2"/>
        <scheme val="minor"/>
      </rPr>
      <t>, CARBON</t>
    </r>
  </si>
  <si>
    <r>
      <rPr>
        <b/>
        <i/>
        <sz val="22"/>
        <color theme="1"/>
        <rFont val="Aptos Narrow"/>
        <family val="2"/>
        <scheme val="minor"/>
      </rPr>
      <t>ASME TANK</t>
    </r>
    <r>
      <rPr>
        <b/>
        <i/>
        <sz val="26"/>
        <color theme="1"/>
        <rFont val="Aptos Narrow"/>
        <family val="2"/>
        <scheme val="minor"/>
      </rPr>
      <t xml:space="preserve">, </t>
    </r>
    <r>
      <rPr>
        <b/>
        <i/>
        <sz val="36"/>
        <color theme="1"/>
        <rFont val="Aptos Narrow"/>
        <family val="2"/>
        <scheme val="minor"/>
      </rPr>
      <t>304</t>
    </r>
    <r>
      <rPr>
        <b/>
        <i/>
        <sz val="26"/>
        <color theme="1"/>
        <rFont val="Aptos Narrow"/>
        <family val="2"/>
        <scheme val="minor"/>
      </rPr>
      <t xml:space="preserve"> STAINLESS</t>
    </r>
  </si>
  <si>
    <r>
      <rPr>
        <b/>
        <i/>
        <sz val="22"/>
        <color theme="1"/>
        <rFont val="Aptos Narrow"/>
        <family val="2"/>
        <scheme val="minor"/>
      </rPr>
      <t>ASME TANK</t>
    </r>
    <r>
      <rPr>
        <b/>
        <i/>
        <sz val="26"/>
        <color theme="1"/>
        <rFont val="Aptos Narrow"/>
        <family val="2"/>
        <scheme val="minor"/>
      </rPr>
      <t xml:space="preserve">, </t>
    </r>
    <r>
      <rPr>
        <b/>
        <i/>
        <sz val="36"/>
        <color theme="1"/>
        <rFont val="Aptos Narrow"/>
        <family val="2"/>
        <scheme val="minor"/>
      </rPr>
      <t>316</t>
    </r>
    <r>
      <rPr>
        <b/>
        <i/>
        <sz val="26"/>
        <color theme="1"/>
        <rFont val="Aptos Narrow"/>
        <family val="2"/>
        <scheme val="minor"/>
      </rPr>
      <t xml:space="preserve"> STAINLESS</t>
    </r>
  </si>
  <si>
    <t>TOP HEAD</t>
  </si>
  <si>
    <t>ASME F&amp;D " OD, .3133" MIN W/ 2" SF</t>
  </si>
  <si>
    <t>SA516-70</t>
  </si>
  <si>
    <t xml:space="preserve">5/16" X " X " </t>
  </si>
  <si>
    <t>5/16" X " X "</t>
  </si>
  <si>
    <t>BOTTOM HEAD</t>
  </si>
  <si>
    <t>2:1 ELLIPTICAL " OD, .4162" MIN W/ 2" SF</t>
  </si>
  <si>
    <t>ANGLE LEGS</t>
  </si>
  <si>
    <t xml:space="preserve">1/4" X 2" X 2" </t>
  </si>
  <si>
    <t>BEAM LEGS</t>
  </si>
  <si>
    <t xml:space="preserve">W10 X 33 X " </t>
  </si>
  <si>
    <t>PIPE LEGS</t>
  </si>
  <si>
    <t xml:space="preserve">6" SCH 40 X " </t>
  </si>
  <si>
    <t>BASE PLATES</t>
  </si>
  <si>
    <t xml:space="preserve">1/2" X 6" X 6" </t>
  </si>
  <si>
    <t>Most common ASME Compress Vessel
Choose section by MOC</t>
  </si>
  <si>
    <r>
      <t xml:space="preserve">HORIZONTAL TANK, </t>
    </r>
    <r>
      <rPr>
        <b/>
        <i/>
        <sz val="26"/>
        <color theme="1"/>
        <rFont val="Aptos Narrow"/>
        <family val="2"/>
        <scheme val="minor"/>
      </rPr>
      <t>CARBON</t>
    </r>
  </si>
  <si>
    <r>
      <t xml:space="preserve">HORIZONTAL TANK, </t>
    </r>
    <r>
      <rPr>
        <b/>
        <i/>
        <sz val="36"/>
        <color theme="1"/>
        <rFont val="Aptos Narrow"/>
        <family val="2"/>
        <scheme val="minor"/>
      </rPr>
      <t>304</t>
    </r>
    <r>
      <rPr>
        <b/>
        <i/>
        <sz val="26"/>
        <color theme="1"/>
        <rFont val="Aptos Narrow"/>
        <family val="2"/>
        <scheme val="minor"/>
      </rPr>
      <t xml:space="preserve"> STAINLESS</t>
    </r>
  </si>
  <si>
    <r>
      <t xml:space="preserve">HORIZONTAL TANK, </t>
    </r>
    <r>
      <rPr>
        <b/>
        <i/>
        <sz val="36"/>
        <color theme="1"/>
        <rFont val="Aptos Narrow"/>
        <family val="2"/>
        <scheme val="minor"/>
      </rPr>
      <t>316</t>
    </r>
    <r>
      <rPr>
        <b/>
        <i/>
        <sz val="26"/>
        <color theme="1"/>
        <rFont val="Aptos Narrow"/>
        <family val="2"/>
        <scheme val="minor"/>
      </rPr>
      <t xml:space="preserve"> STAINLESS</t>
    </r>
  </si>
  <si>
    <t>LEFT &amp; RIGHT HEAD</t>
  </si>
  <si>
    <t>SADDLE WEB</t>
  </si>
  <si>
    <t xml:space="preserve">1/2" X 60" X 84" </t>
  </si>
  <si>
    <t>SADDLE STIFFENERS</t>
  </si>
  <si>
    <t>1/2" X 8" X 60"</t>
  </si>
  <si>
    <t>SADDLE BASE PLATE</t>
  </si>
  <si>
    <t xml:space="preserve">5/8" X 9" X 84 </t>
  </si>
  <si>
    <t>Less common ASME Compress Vessel
Choose section by MOC
Calculations show which to use</t>
  </si>
  <si>
    <t>20" MW NECK</t>
  </si>
  <si>
    <t>1/4" X 12" X 63"</t>
  </si>
  <si>
    <t>20" MW  FLANGE</t>
  </si>
  <si>
    <t xml:space="preserve">5/8" </t>
  </si>
  <si>
    <t>20" MW COVER</t>
  </si>
  <si>
    <t xml:space="preserve">There are 2 types of manways  API &amp; ASME.
The above shows a 20" API style manway.
In an ASME manway the flange &amp; Cover will be changed to 150#, such as below.
The MOC of the first (3) lines will be the same as the shell material.  The bottom (2) lines will either be SA36 (carbon) or 304 (stainless).
The hours for the flange and blind flange wil always be 0.
The hours for the davit arm will always be 4.
The hours for the bolt, nut, gasket will always be 2.
The nut, bolt, and gasket is the standard unless customer requests something different.
</t>
  </si>
  <si>
    <t>FLANGE</t>
  </si>
  <si>
    <t>24" 150# RFSO</t>
  </si>
  <si>
    <t>SA105 B16.5</t>
  </si>
  <si>
    <t>BLIND FLANGE</t>
  </si>
  <si>
    <t>24" 150# BLIND</t>
  </si>
  <si>
    <r>
      <t>SHELL -</t>
    </r>
    <r>
      <rPr>
        <b/>
        <sz val="28"/>
        <color theme="1"/>
        <rFont val="Aptos Narrow"/>
        <family val="2"/>
        <scheme val="minor"/>
      </rPr>
      <t xml:space="preserve"> CARBON STEEL</t>
    </r>
  </si>
  <si>
    <t>SHELL COURSE, MATERIAL NEED</t>
  </si>
  <si>
    <t xml:space="preserve">SHELL COURSE, ROLLING HOURS </t>
  </si>
  <si>
    <t>TANK DIA ID/ OD IN FT</t>
  </si>
  <si>
    <t>TANK ID/ OD IN INCH</t>
  </si>
  <si>
    <t>PLATES per          SHELL COURSE</t>
  </si>
  <si>
    <t>LENGTH of      EACH PLATE</t>
  </si>
  <si>
    <t>3/16" to 5/16"</t>
  </si>
  <si>
    <t>3/8"</t>
  </si>
  <si>
    <t>1/2"</t>
  </si>
  <si>
    <t>3/4"</t>
  </si>
  <si>
    <t>&lt;&lt;&lt;&lt;&lt;&lt;&lt;&lt;Shell thickness</t>
  </si>
  <si>
    <t>M &amp; C</t>
  </si>
  <si>
    <t>WLD</t>
  </si>
  <si>
    <t>ROLL</t>
  </si>
  <si>
    <t>I/S WLD</t>
  </si>
  <si>
    <t>TOT</t>
  </si>
  <si>
    <t>M,C,VB</t>
  </si>
  <si>
    <t>M,C,VVB</t>
  </si>
  <si>
    <t>UP TO 2'-6"</t>
  </si>
  <si>
    <t>UP TO 30"</t>
  </si>
  <si>
    <t>96"</t>
  </si>
  <si>
    <t>FROM 2'-7" TO 3'-0"</t>
  </si>
  <si>
    <t>FROM 31" TO 36"</t>
  </si>
  <si>
    <t>120"</t>
  </si>
  <si>
    <t>FROM 3'-1" TO 3'-9"</t>
  </si>
  <si>
    <t>FROM 37" TO 45"</t>
  </si>
  <si>
    <t>144"</t>
  </si>
  <si>
    <t xml:space="preserve">This table is used in a few different ways.
Take the diameter of the Tank and you can find how many plates of a certain length you will need for (1) shell course.
Take the diameter and the shell thickness and you can see how many hours it takes for one shell course
</t>
  </si>
  <si>
    <t>FROM 3'-10" TO 6'-3"</t>
  </si>
  <si>
    <t>FROM 46" TO 75"</t>
  </si>
  <si>
    <t>240"</t>
  </si>
  <si>
    <t>FROM 6-4" TO 7'-0"</t>
  </si>
  <si>
    <t>FROM 76" TO 84"</t>
  </si>
  <si>
    <t>360"</t>
  </si>
  <si>
    <t>FROM 7'-1" TO 7-6"</t>
  </si>
  <si>
    <t>FROM 85" TO 90"</t>
  </si>
  <si>
    <t>FROM 7'-7" TO 8'-0"</t>
  </si>
  <si>
    <t>FROM 91" TO 96"</t>
  </si>
  <si>
    <t>FROM 8'-1" TO 8'-6"</t>
  </si>
  <si>
    <t>FROM 97" TO 102"</t>
  </si>
  <si>
    <t>FROM 8'-7" TO 9'-0"</t>
  </si>
  <si>
    <t>FROM 103" TO 108"</t>
  </si>
  <si>
    <t>FROM 9'-1" TO 9'-6"</t>
  </si>
  <si>
    <t>FROM 109" TO 114"</t>
  </si>
  <si>
    <t>FROM 9'-7" TO 10'-0"</t>
  </si>
  <si>
    <t>FROM 115" TO 120"</t>
  </si>
  <si>
    <t>480"</t>
  </si>
  <si>
    <t>FROM 10' -1"TO 10'-6"</t>
  </si>
  <si>
    <t>FROM 121" TO 126"</t>
  </si>
  <si>
    <t>FROM 10'-7" TO 11'-0"</t>
  </si>
  <si>
    <t>FROM 127" TO 132"</t>
  </si>
  <si>
    <t>FROM 11'-1" TO 11'-6"</t>
  </si>
  <si>
    <t>FROM 133" TO 138"</t>
  </si>
  <si>
    <t>FROM 11'-7" TO 12'-0"</t>
  </si>
  <si>
    <t>FROM 139" TO 144"</t>
  </si>
  <si>
    <t>FROM 12'-1" TO 12'-6"</t>
  </si>
  <si>
    <t>FROM 145" TO 150"</t>
  </si>
  <si>
    <t>FROM 12'-7" TO 13'-0"</t>
  </si>
  <si>
    <t>FROM 151" TO 156"</t>
  </si>
  <si>
    <t>FROM 13'-1" TO 13'-6"</t>
  </si>
  <si>
    <t xml:space="preserve">FROM 157" TO 162" </t>
  </si>
  <si>
    <t>FROM 13'-7" TO 14'-0"</t>
  </si>
  <si>
    <t>FROM 163" TO 168"</t>
  </si>
  <si>
    <t>FROM 14'-1" TO 14-6"</t>
  </si>
  <si>
    <t>FROM 169" TO 174"</t>
  </si>
  <si>
    <t>FROM 14'-7" TO 15'-0"</t>
  </si>
  <si>
    <t>FROM 175" to 180"</t>
  </si>
  <si>
    <t>FROM 15'-1" TO 15'-6"</t>
  </si>
  <si>
    <t>FROM 181" TO 186"</t>
  </si>
  <si>
    <t>FROM 15'-7" TO 16'-0"</t>
  </si>
  <si>
    <t xml:space="preserve">FROM 187" TO 192" </t>
  </si>
  <si>
    <r>
      <t xml:space="preserve">SHELL - </t>
    </r>
    <r>
      <rPr>
        <b/>
        <sz val="28"/>
        <color theme="1"/>
        <rFont val="Aptos Narrow"/>
        <family val="2"/>
        <scheme val="minor"/>
      </rPr>
      <t>STAINLESS</t>
    </r>
    <r>
      <rPr>
        <b/>
        <sz val="26"/>
        <color theme="1"/>
        <rFont val="Aptos Narrow"/>
        <family val="2"/>
        <scheme val="minor"/>
      </rPr>
      <t xml:space="preserve"> </t>
    </r>
    <r>
      <rPr>
        <b/>
        <sz val="28"/>
        <color theme="1"/>
        <rFont val="Aptos Narrow"/>
        <family val="2"/>
        <scheme val="minor"/>
      </rPr>
      <t>STEEL</t>
    </r>
  </si>
  <si>
    <t xml:space="preserve">3/16"-5/16" (ONE PASS) </t>
  </si>
  <si>
    <t>3/8"(ONE PASS)</t>
  </si>
  <si>
    <t>1/2" (TWO PASSES)</t>
  </si>
  <si>
    <t>5/8" &amp; 3/4"(TWO SLOW PASSES)</t>
  </si>
  <si>
    <t>269"</t>
  </si>
  <si>
    <t>287"</t>
  </si>
  <si>
    <t>306"</t>
  </si>
  <si>
    <t>325"</t>
  </si>
  <si>
    <t>173"</t>
  </si>
  <si>
    <t>183"</t>
  </si>
  <si>
    <t>192"</t>
  </si>
  <si>
    <t>201"</t>
  </si>
  <si>
    <t>211"</t>
  </si>
  <si>
    <t>220"</t>
  </si>
  <si>
    <t>248"</t>
  </si>
  <si>
    <t>258"</t>
  </si>
  <si>
    <t>267"</t>
  </si>
  <si>
    <t>277"</t>
  </si>
  <si>
    <t>286"</t>
  </si>
  <si>
    <t>296"</t>
  </si>
  <si>
    <t>305"</t>
  </si>
  <si>
    <t>API  TOP / BOTTOM / RIM ANGLE</t>
  </si>
  <si>
    <t>TANK ASSEMBLY HOURS</t>
  </si>
  <si>
    <t>FLAT BOTTOM</t>
  </si>
  <si>
    <t>Sloped bottom</t>
  </si>
  <si>
    <t>top</t>
  </si>
  <si>
    <t>CUT</t>
  </si>
  <si>
    <t>MAKE</t>
  </si>
  <si>
    <t>FIT</t>
  </si>
  <si>
    <t>WELD</t>
  </si>
  <si>
    <t>FLAT</t>
  </si>
  <si>
    <t>CONE</t>
  </si>
  <si>
    <t>TANK DIAMETER, FEET</t>
  </si>
  <si>
    <t>TANK DIAMETER, INCHES</t>
  </si>
  <si>
    <t>BTM</t>
  </si>
  <si>
    <t>TOTAL</t>
  </si>
  <si>
    <t>RIM</t>
  </si>
  <si>
    <t>TOP</t>
  </si>
  <si>
    <t>TO RIM</t>
  </si>
  <si>
    <t>This table is for API tanks.  Take the diameter and you can see what the manhours are for different components.  Doesn’t matter if it is carbon or stainless</t>
  </si>
  <si>
    <t>FROM 3'-10" TO 5'-10"</t>
  </si>
  <si>
    <t>FROM 46" TO 70"</t>
  </si>
  <si>
    <t>FROM 5-11" TO 7'-0"</t>
  </si>
  <si>
    <t>FROM 71" TO 84"</t>
  </si>
  <si>
    <t>ASME HEAD / SHELL</t>
  </si>
  <si>
    <t>TANK ASSEMBLY, WELD SEAM HOURS</t>
  </si>
  <si>
    <t xml:space="preserve"> SHELLS 3/16" - 5/16"</t>
  </si>
  <si>
    <t xml:space="preserve"> SHELLS 3/8</t>
  </si>
  <si>
    <t xml:space="preserve"> SHELLS 1/2" </t>
  </si>
  <si>
    <t xml:space="preserve"> SHELLS 5/8"</t>
  </si>
  <si>
    <t xml:space="preserve"> SHELLS 3/4" </t>
  </si>
  <si>
    <t>FIT +</t>
  </si>
  <si>
    <t>TACK</t>
  </si>
  <si>
    <t>IN</t>
  </si>
  <si>
    <t>OUT</t>
  </si>
  <si>
    <t xml:space="preserve">Manhours for weld seams.
There are weld seams between every shell course and between the head and a shell course
</t>
  </si>
  <si>
    <r>
      <t xml:space="preserve">ANGLE LEGS  </t>
    </r>
    <r>
      <rPr>
        <b/>
        <sz val="22"/>
        <color theme="1"/>
        <rFont val="Aptos Narrow"/>
        <family val="2"/>
        <scheme val="minor"/>
      </rPr>
      <t>WELD HOURS</t>
    </r>
  </si>
  <si>
    <t>Tank Diameter</t>
  </si>
  <si>
    <t>Leg Size</t>
  </si>
  <si>
    <t># of Legs</t>
  </si>
  <si>
    <t>Poison Pad Req'd?</t>
  </si>
  <si>
    <t>Bracing Req'd?</t>
  </si>
  <si>
    <t>Gusseting Req'd?</t>
  </si>
  <si>
    <t>Total M/H for Legs</t>
  </si>
  <si>
    <t>M/H per Leg</t>
  </si>
  <si>
    <t>Poison Pad</t>
  </si>
  <si>
    <t>Bracing</t>
  </si>
  <si>
    <t>Gussets</t>
  </si>
  <si>
    <t>Up to 2'</t>
  </si>
  <si>
    <t>2" x 2"</t>
  </si>
  <si>
    <t>&gt;2' to 3'</t>
  </si>
  <si>
    <t>3" x 3"</t>
  </si>
  <si>
    <t>&gt;3' to 6'</t>
  </si>
  <si>
    <t>4" x 4"</t>
  </si>
  <si>
    <t>&gt;6' to 8'</t>
  </si>
  <si>
    <t>6" x 6"</t>
  </si>
  <si>
    <t>This will only be used on ASME pressure vessels.  The calculation will tell you what type of leg it is, how many, requires a repad (poison pad), bracing or gussets</t>
  </si>
  <si>
    <r>
      <t xml:space="preserve">BEAM LEGS  </t>
    </r>
    <r>
      <rPr>
        <b/>
        <sz val="22"/>
        <color theme="1"/>
        <rFont val="Aptos Narrow"/>
        <family val="2"/>
        <scheme val="minor"/>
      </rPr>
      <t>WELD HOURS</t>
    </r>
  </si>
  <si>
    <t>Side Mount or Undercut?</t>
  </si>
  <si>
    <t>Side Mount / Undercut</t>
  </si>
  <si>
    <t>Up to 6'</t>
  </si>
  <si>
    <t>4" WF</t>
  </si>
  <si>
    <t>6" WF</t>
  </si>
  <si>
    <t>&gt;8' to 10'</t>
  </si>
  <si>
    <t>8" WF</t>
  </si>
  <si>
    <t>&gt;10' to 12'</t>
  </si>
  <si>
    <t>10" WF</t>
  </si>
  <si>
    <t>&gt;12'</t>
  </si>
  <si>
    <t>12" WF</t>
  </si>
  <si>
    <r>
      <t xml:space="preserve">PIPE LEGS </t>
    </r>
    <r>
      <rPr>
        <b/>
        <sz val="22"/>
        <color theme="1"/>
        <rFont val="Aptos Narrow"/>
        <family val="2"/>
        <scheme val="minor"/>
      </rPr>
      <t xml:space="preserve"> WELD HOURS</t>
    </r>
  </si>
  <si>
    <t>2" Pipe</t>
  </si>
  <si>
    <t>3" Pipe</t>
  </si>
  <si>
    <t>4" Pipe</t>
  </si>
  <si>
    <t>6" Pipe</t>
  </si>
  <si>
    <t>8" Pipe</t>
  </si>
  <si>
    <t>10" Pipe</t>
  </si>
  <si>
    <t>&gt;12' to 14'</t>
  </si>
  <si>
    <t>12" Pipe</t>
  </si>
  <si>
    <t xml:space="preserve">&gt;14' </t>
  </si>
  <si>
    <t>14" Pipe</t>
  </si>
  <si>
    <t>SKIRT ESTIMATE</t>
  </si>
  <si>
    <t>SKIRT SHELL ROLLING</t>
  </si>
  <si>
    <r>
      <t xml:space="preserve">  # CS Shells x Hrs / Shell (use table)</t>
    </r>
    <r>
      <rPr>
        <b/>
        <sz val="11"/>
        <color theme="1"/>
        <rFont val="Aptos Narrow"/>
        <family val="2"/>
        <scheme val="minor"/>
      </rPr>
      <t>, plus…..</t>
    </r>
  </si>
  <si>
    <t xml:space="preserve">  # SS Shells x Hrs / Shell (use table; use 4-6 hrs for "mini shell"), plus…..</t>
  </si>
  <si>
    <r>
      <t xml:space="preserve">BASE RING </t>
    </r>
    <r>
      <rPr>
        <sz val="11"/>
        <color theme="1"/>
        <rFont val="Aptos Narrow"/>
        <family val="2"/>
        <scheme val="minor"/>
      </rPr>
      <t>(use table),</t>
    </r>
    <r>
      <rPr>
        <b/>
        <sz val="11"/>
        <color theme="1"/>
        <rFont val="Aptos Narrow"/>
        <family val="2"/>
        <scheme val="minor"/>
      </rPr>
      <t xml:space="preserve"> plus….</t>
    </r>
  </si>
  <si>
    <t>ASSEMBLY &amp; SEAM WELD</t>
  </si>
  <si>
    <t>Easier to explain with an example over a teams meeting if possible</t>
  </si>
  <si>
    <r>
      <t xml:space="preserve">  # of Shell-to-Shell welds (use table), </t>
    </r>
    <r>
      <rPr>
        <b/>
        <sz val="11"/>
        <color theme="1"/>
        <rFont val="Aptos Narrow"/>
        <family val="2"/>
        <scheme val="minor"/>
      </rPr>
      <t>plus…</t>
    </r>
  </si>
  <si>
    <r>
      <t xml:space="preserve">  Skirt-to-Base Ring weld (use table), </t>
    </r>
    <r>
      <rPr>
        <b/>
        <sz val="11"/>
        <color theme="1"/>
        <rFont val="Aptos Narrow"/>
        <family val="2"/>
        <scheme val="minor"/>
      </rPr>
      <t>plus….</t>
    </r>
  </si>
  <si>
    <t xml:space="preserve">  Skirt-to-Tank weld (use 2x table), </t>
  </si>
  <si>
    <t xml:space="preserve"> Total Skirt Hours</t>
  </si>
  <si>
    <r>
      <rPr>
        <b/>
        <sz val="11"/>
        <color theme="1"/>
        <rFont val="Aptos Narrow"/>
        <family val="2"/>
        <scheme val="minor"/>
      </rPr>
      <t>GUSSETS / SUPPORT LUGS</t>
    </r>
    <r>
      <rPr>
        <sz val="11"/>
        <color theme="1"/>
        <rFont val="Aptos Narrow"/>
        <family val="2"/>
        <scheme val="minor"/>
      </rPr>
      <t xml:space="preserve"> (1 hour each) </t>
    </r>
  </si>
  <si>
    <r>
      <rPr>
        <b/>
        <sz val="11"/>
        <color theme="1"/>
        <rFont val="Aptos Narrow"/>
        <family val="2"/>
        <scheme val="minor"/>
      </rPr>
      <t>VENTS</t>
    </r>
    <r>
      <rPr>
        <sz val="11"/>
        <color theme="1"/>
        <rFont val="Aptos Narrow"/>
        <family val="2"/>
        <scheme val="minor"/>
      </rPr>
      <t xml:space="preserve">  (1.5 hours each)</t>
    </r>
  </si>
  <si>
    <r>
      <rPr>
        <b/>
        <sz val="11"/>
        <color theme="1"/>
        <rFont val="Aptos Narrow"/>
        <family val="2"/>
        <scheme val="minor"/>
      </rPr>
      <t>ACCESS HOLES / MAN OPENINGS</t>
    </r>
    <r>
      <rPr>
        <sz val="11"/>
        <color theme="1"/>
        <rFont val="Aptos Narrow"/>
        <family val="2"/>
        <scheme val="minor"/>
      </rPr>
      <t xml:space="preserve">  (6 hours each)</t>
    </r>
  </si>
  <si>
    <t>Shell Rolling - Stainless</t>
  </si>
  <si>
    <t>Shell Rolling - Carbon</t>
  </si>
  <si>
    <t>Base Ring</t>
  </si>
  <si>
    <t>Shell Fit-Up &amp; Welding</t>
  </si>
  <si>
    <t>5/16"</t>
  </si>
  <si>
    <t>1"</t>
  </si>
  <si>
    <t>1/2" +</t>
  </si>
  <si>
    <t>Up to 1'</t>
  </si>
  <si>
    <t>&gt;1' to 2'</t>
  </si>
  <si>
    <t>&gt;3' to 4'</t>
  </si>
  <si>
    <t>&gt;4' to 5'</t>
  </si>
  <si>
    <t>&gt;5' to 6'</t>
  </si>
  <si>
    <t>&gt;6' to 7'</t>
  </si>
  <si>
    <t>&gt;7' to 8'</t>
  </si>
  <si>
    <t>&gt;8' to 9'</t>
  </si>
  <si>
    <t>&gt;9' to 10'</t>
  </si>
  <si>
    <t xml:space="preserve">&gt;10' to 11' </t>
  </si>
  <si>
    <t>&gt;11' to 12'</t>
  </si>
  <si>
    <t>&gt;12' to 13'</t>
  </si>
  <si>
    <t>&gt;13' to 14'</t>
  </si>
  <si>
    <t>&gt;14' to 15'</t>
  </si>
  <si>
    <t>&gt;15' to 16'</t>
  </si>
  <si>
    <t>SADDLE SUPPORTS</t>
  </si>
  <si>
    <t># of Saddles</t>
  </si>
  <si>
    <t>Total M/H for Saddles</t>
  </si>
  <si>
    <t>Belly Band</t>
  </si>
  <si>
    <t>Saddle Construction</t>
  </si>
  <si>
    <t>Installation</t>
  </si>
  <si>
    <t>M/H Per Saddle</t>
  </si>
  <si>
    <t>Only used in horizontal ASME vessels
Calculation will tell you how many</t>
  </si>
  <si>
    <t>SUPPORT LUGS</t>
  </si>
  <si>
    <t># of Rings Required</t>
  </si>
  <si>
    <t xml:space="preserve"># of Lugs </t>
  </si>
  <si>
    <t>Total M/H for Support Lugs</t>
  </si>
  <si>
    <t>Rings Required</t>
  </si>
  <si>
    <t>Hold Down Lugs</t>
  </si>
  <si>
    <t>This table is only used with compress calculations
The calculation will tell you how many and if it requires rings and how many rings.  Usually there are no rings</t>
  </si>
  <si>
    <t>Nozzle Size</t>
  </si>
  <si>
    <t># of Nozzles</t>
  </si>
  <si>
    <t>Tank Wall Thickness</t>
  </si>
  <si>
    <t>Repad?</t>
  </si>
  <si>
    <t>Gussets?</t>
  </si>
  <si>
    <t>Tangential?</t>
  </si>
  <si>
    <t>Blind?</t>
  </si>
  <si>
    <t>Davit/Hinge?</t>
  </si>
  <si>
    <t>Total M/H for Nozzles</t>
  </si>
  <si>
    <t>Wall Thickness</t>
  </si>
  <si>
    <t>Repad</t>
  </si>
  <si>
    <t>Blind</t>
  </si>
  <si>
    <t>Davit/Hinge</t>
  </si>
  <si>
    <t>M/H Nozzles</t>
  </si>
  <si>
    <t>PAD FLANGE</t>
  </si>
  <si>
    <t>1/4</t>
  </si>
  <si>
    <t>Yes</t>
  </si>
  <si>
    <t>3</t>
  </si>
  <si>
    <t>3/16</t>
  </si>
  <si>
    <t>2"</t>
  </si>
  <si>
    <t>3"</t>
  </si>
  <si>
    <t>5/16</t>
  </si>
  <si>
    <t>4"</t>
  </si>
  <si>
    <t>3/8</t>
  </si>
  <si>
    <t>6"</t>
  </si>
  <si>
    <t>3.5</t>
  </si>
  <si>
    <t>1/2</t>
  </si>
  <si>
    <t>8"</t>
  </si>
  <si>
    <t>4.9</t>
  </si>
  <si>
    <t>5/8</t>
  </si>
  <si>
    <t>10"</t>
  </si>
  <si>
    <t>5.6</t>
  </si>
  <si>
    <t>3/4</t>
  </si>
  <si>
    <t>12"</t>
  </si>
  <si>
    <t>7</t>
  </si>
  <si>
    <t>14"</t>
  </si>
  <si>
    <t>6</t>
  </si>
  <si>
    <t>16"</t>
  </si>
  <si>
    <t>6.5</t>
  </si>
  <si>
    <t>18"</t>
  </si>
  <si>
    <t>20"</t>
  </si>
  <si>
    <t>8</t>
  </si>
  <si>
    <t>24"</t>
  </si>
  <si>
    <t>9</t>
  </si>
  <si>
    <t>30"</t>
  </si>
  <si>
    <t>11</t>
  </si>
  <si>
    <t>Total M/H</t>
  </si>
  <si>
    <t>This table is used to get the required manhours for different sized nozzles.  All of this information can be found in the calculation other than gussets. Gussets may have to be a dropdown. Lets leave that as an action item.</t>
  </si>
  <si>
    <t>SMOOTH POLISH  (NOT FLUSH)</t>
  </si>
  <si>
    <t>Diameter of Tank (FT)</t>
  </si>
  <si>
    <t>Shell Length (FT)</t>
  </si>
  <si>
    <t># of Girth Seams</t>
  </si>
  <si>
    <t># of Long Seams</t>
  </si>
  <si>
    <t># of &lt; 14" Nozzles</t>
  </si>
  <si>
    <t># of 14"+ Nozzles</t>
  </si>
  <si>
    <t># of Baffles</t>
  </si>
  <si>
    <t>Total M/H for Smooth Polish</t>
  </si>
  <si>
    <t>Girth Seam M/H</t>
  </si>
  <si>
    <t>Long Seam M/H</t>
  </si>
  <si>
    <t xml:space="preserve"> &lt; 14" Nozzles M/H</t>
  </si>
  <si>
    <t>14"+ Nozzles M/H</t>
  </si>
  <si>
    <t>Baffles M/H</t>
  </si>
  <si>
    <t>SMOOTH POLISH (FLUSH)</t>
  </si>
  <si>
    <t>Diameter of Tank (ft)</t>
  </si>
  <si>
    <t>Shell Length (ft)</t>
  </si>
  <si>
    <t># of 14" + Nozzles</t>
  </si>
  <si>
    <t>Total M/H for Flush Polish</t>
  </si>
  <si>
    <t>This will not be in the calculation.  This is (2) types of weld finish.  Enter the required information which will be in the calculation, other than baffles, and it gives you the amount of hours to do that type of weld finish</t>
  </si>
  <si>
    <t>INSULATION RINGS</t>
  </si>
  <si>
    <t>INTERNAL SUPPORT / TRAY RINGS</t>
  </si>
  <si>
    <t>M/H per ring</t>
  </si>
  <si>
    <t>Ring Thickness</t>
  </si>
  <si>
    <t>Total M/H per Support / Tray Ring</t>
  </si>
  <si>
    <t>14-15</t>
  </si>
  <si>
    <t>The above table is for insulation rings or Vaccum rings.
Vaccum rings are on the calculations.
Insulation rings are not.</t>
  </si>
  <si>
    <t>Baffle Length</t>
  </si>
  <si>
    <t>Total M/H for Baffles</t>
  </si>
  <si>
    <t>Baffle Construction</t>
  </si>
  <si>
    <t>Baffle Supports</t>
  </si>
  <si>
    <t>Baffle Installation</t>
  </si>
  <si>
    <t>M/H Per Baffle</t>
  </si>
  <si>
    <t>Up to 5'</t>
  </si>
  <si>
    <t>&gt;5' to 10'</t>
  </si>
  <si>
    <t>&gt;10' to 15'</t>
  </si>
  <si>
    <t>&gt;15' to 20'</t>
  </si>
  <si>
    <t>Baffles are not on the calculations. 
Table shows manhours per baffle based on diameter of tank</t>
  </si>
  <si>
    <t>&gt;20' to 25'</t>
  </si>
  <si>
    <t>&gt;25' to 30'</t>
  </si>
  <si>
    <t>&gt;30' to 35'</t>
  </si>
  <si>
    <t>&gt;35' to 40'</t>
  </si>
  <si>
    <t>&gt;40' to 45'</t>
  </si>
  <si>
    <t>&gt;45' to 50'</t>
  </si>
  <si>
    <t xml:space="preserve">&gt;50' to 55' </t>
  </si>
  <si>
    <t>&gt;55' to 60'</t>
  </si>
  <si>
    <t>&gt;60' to 65'</t>
  </si>
  <si>
    <t>&gt;65' to 70'</t>
  </si>
  <si>
    <t>&gt;70' to 75'</t>
  </si>
  <si>
    <t>&gt;75' to 80'</t>
  </si>
  <si>
    <r>
      <rPr>
        <b/>
        <sz val="22"/>
        <color theme="1"/>
        <rFont val="Aptos Narrow"/>
        <family val="2"/>
        <scheme val="minor"/>
      </rPr>
      <t xml:space="preserve">             HALF PIPE JACKET </t>
    </r>
    <r>
      <rPr>
        <b/>
        <sz val="26"/>
        <color theme="1"/>
        <rFont val="Aptos Narrow"/>
        <family val="2"/>
        <scheme val="minor"/>
      </rPr>
      <t xml:space="preserve">                 STANDARD JACKET WELDS</t>
    </r>
  </si>
  <si>
    <t>Half Pipe Jacket - SHELL</t>
  </si>
  <si>
    <t>Tank Diameter (ft)</t>
  </si>
  <si>
    <t>Linear FT of Pipe</t>
  </si>
  <si>
    <t># of Turns</t>
  </si>
  <si>
    <t>Total M/H for Half Pipe Jacket on Shell</t>
  </si>
  <si>
    <t>Fit &amp; Tack M/H</t>
  </si>
  <si>
    <t>Weld M/H</t>
  </si>
  <si>
    <t>Repair</t>
  </si>
  <si>
    <t>Repair M/H</t>
  </si>
  <si>
    <t>Half Pipe Jacket - HEAD</t>
  </si>
  <si>
    <t>Cut Pipe</t>
  </si>
  <si>
    <r>
      <rPr>
        <b/>
        <sz val="22"/>
        <color theme="1"/>
        <rFont val="Aptos Narrow"/>
        <family val="2"/>
        <scheme val="minor"/>
      </rPr>
      <t xml:space="preserve">                                  HALF PIPE JACKET     </t>
    </r>
    <r>
      <rPr>
        <b/>
        <sz val="26"/>
        <color theme="1"/>
        <rFont val="Aptos Narrow"/>
        <family val="2"/>
        <scheme val="minor"/>
      </rPr>
      <t xml:space="preserve">            FULL PENETRATION JACKET WELDS</t>
    </r>
  </si>
  <si>
    <t>Bevel M/H</t>
  </si>
  <si>
    <t>Total M/H for Half Pipe Jacket on Head</t>
  </si>
  <si>
    <t xml:space="preserve">The above (2) tables are used to determine the manhours required to put on a half pipe jacket with (2) different weld techniques.  
Weld technique, tank diameter, and # of turns are shown in claculations.  
Linear ft of pipe is an equation dia(ft) x pi x # of turns
</t>
  </si>
  <si>
    <t xml:space="preserve">          DIMPLE JACKET</t>
  </si>
  <si>
    <t>Dimple Jacket - SHELL</t>
  </si>
  <si>
    <t># of Panels</t>
  </si>
  <si>
    <t># of Dimples</t>
  </si>
  <si>
    <t>Total M/H for Dimpled Jacket on Shell</t>
  </si>
  <si>
    <t>Dimples M/H</t>
  </si>
  <si>
    <t>Seams M/H</t>
  </si>
  <si>
    <t>Dimple Jacket - HEAD</t>
  </si>
  <si>
    <t>Table is used to determine manhours for dimple jackets
dimple jackets are not shown on calculations
# of panels, panel length &amp; width are all given by vendor.
We will need to discuss how to handle this one.</t>
  </si>
  <si>
    <t>Total M/H for Dimpled Jacket on Head</t>
  </si>
  <si>
    <r>
      <t xml:space="preserve">DIMPLE CALCULATOR  </t>
    </r>
    <r>
      <rPr>
        <b/>
        <sz val="18"/>
        <color theme="1"/>
        <rFont val="Aptos Narrow"/>
        <family val="2"/>
        <scheme val="minor"/>
      </rPr>
      <t>per</t>
    </r>
    <r>
      <rPr>
        <b/>
        <sz val="22"/>
        <color theme="1"/>
        <rFont val="Aptos Narrow"/>
        <family val="2"/>
        <scheme val="minor"/>
      </rPr>
      <t xml:space="preserve"> 2 X 2 PANEL</t>
    </r>
  </si>
  <si>
    <t>Panel Width ft</t>
  </si>
  <si>
    <t>Panel Length ft</t>
  </si>
  <si>
    <t># of Dimples/Panel</t>
  </si>
  <si>
    <t>Total # of Dimples</t>
  </si>
  <si>
    <r>
      <t xml:space="preserve">DIMPLE CALCULATOR  </t>
    </r>
    <r>
      <rPr>
        <b/>
        <sz val="18"/>
        <color theme="1"/>
        <rFont val="Aptos Narrow"/>
        <family val="2"/>
        <scheme val="minor"/>
      </rPr>
      <t>per</t>
    </r>
    <r>
      <rPr>
        <b/>
        <sz val="22"/>
        <color theme="1"/>
        <rFont val="Aptos Narrow"/>
        <family val="2"/>
        <scheme val="minor"/>
      </rPr>
      <t xml:space="preserve"> 3 X 3 PANEL</t>
    </r>
  </si>
  <si>
    <t>INTERNAL COIL</t>
  </si>
  <si>
    <t>Coil Diameter</t>
  </si>
  <si>
    <t>Length of Coil (FT)</t>
  </si>
  <si>
    <t># of Joints</t>
  </si>
  <si>
    <t># of Elbows/Piping/Etc</t>
  </si>
  <si>
    <t>Total M/H for Internal Pipe Coil</t>
  </si>
  <si>
    <t>Circ of Coil (FT)</t>
  </si>
  <si>
    <t>M/H Turns</t>
  </si>
  <si>
    <t>M/H Welded Joints</t>
  </si>
  <si>
    <t>Elbows/Piping/Etc</t>
  </si>
  <si>
    <t>Table is used to determine manhours for internal coil
Internal coil is not shown in tank calculation but additional calculation is given for coil itself.  
We can discuss once I provide an example of such a case</t>
  </si>
  <si>
    <t>LADDER</t>
  </si>
  <si>
    <t>Length of Ladder (ft)</t>
  </si>
  <si>
    <t>Caged?</t>
  </si>
  <si>
    <t>M/H per 10 FT</t>
  </si>
  <si>
    <t>Total M/H for Ladder</t>
  </si>
  <si>
    <t>Caged</t>
  </si>
  <si>
    <t>Manhours for ladder
Length of ladder is determined by measurement from floor to top weld seam plus 4'
Any ladder 20' or less to be caged unless requested by customer.
Not all tanks have ladders</t>
  </si>
  <si>
    <t>HANDRAILS</t>
  </si>
  <si>
    <t>Round or Straight</t>
  </si>
  <si>
    <t>Total M/H for Handrails</t>
  </si>
  <si>
    <t>Round/Straight</t>
  </si>
  <si>
    <t>Round</t>
  </si>
  <si>
    <t>Manhours for handrails
Handrails go around the top of the tank.  
Not all tanks have handrails</t>
  </si>
  <si>
    <t>PLATFORM</t>
  </si>
  <si>
    <t>Platform?</t>
  </si>
  <si>
    <t># of Manways</t>
  </si>
  <si>
    <t>Total M/H for Platform</t>
  </si>
  <si>
    <t>SQ FT of Platform</t>
  </si>
  <si>
    <t>M/H per Sq Ft</t>
  </si>
  <si>
    <t>M/H Nozzle Banding</t>
  </si>
  <si>
    <t>M/H Manway Banding</t>
  </si>
  <si>
    <t>Up to 4'</t>
  </si>
  <si>
    <t>Disregard this one for now.
Making a better table</t>
  </si>
  <si>
    <t>HANDRAIL</t>
  </si>
  <si>
    <t>ITEMS IN RED NEED TO HAVE SIZE VERIFIED OR DIMENSIONS INPUT</t>
  </si>
  <si>
    <t>HANDRAIL TANK CLIPS</t>
  </si>
  <si>
    <t>ANGLE  1/4"  X  2"  X  2" X  6- 9/16"           MF" (1) 20'</t>
  </si>
  <si>
    <t>SA479-304/304L</t>
  </si>
  <si>
    <t xml:space="preserve">HANDRAIL </t>
  </si>
  <si>
    <t>1.5"  SCH40 HANDRAIL w/  TOEKICK  X  '</t>
  </si>
  <si>
    <t>GCST</t>
  </si>
  <si>
    <t>SAFETY GATE</t>
  </si>
  <si>
    <t>If the tank has handrails these lines are used for handrail
1st line is standard and does not change
2nd line:   Add the ft of handrail needed (diameter of tank x pi)
Cost is $18 per ft
Hours come from other table
3rd line - standard, never changes</t>
  </si>
  <si>
    <t xml:space="preserve"> LADDER</t>
  </si>
  <si>
    <t>LADDER FALL PROTECTION</t>
  </si>
  <si>
    <t>CABLE LIFELINE SYSTEM (GRAINGER) 30'</t>
  </si>
  <si>
    <t>#487R49</t>
  </si>
  <si>
    <t>If tank requires ladder the top line is needed
The height of the ladder is put in front of "ladder"
Caged ladder = $25 per linear ft
Non caged ladder = $20 per linear ft
If it is a non caged ladder than the second line is needed
If the ladder is between 30-40' than the 30' turns into a 40' and the cost goes up $100
Same for 40-50', etc
No labor for 2nd line</t>
  </si>
  <si>
    <t>C6 X 8.2# X 20'</t>
  </si>
  <si>
    <t xml:space="preserve">1-1/4"  X  3/16"  X  36"  X  240"  HOT ROLLED BAR GRATING (SERRATED, UNCOATED)  </t>
  </si>
  <si>
    <t>Discuss to see if this is possible to be automated</t>
  </si>
  <si>
    <t>HALF PIPE JACKET</t>
  </si>
  <si>
    <t>TOP ZONE SHELL HALF PIPE COIL</t>
  </si>
  <si>
    <t>3" SCH10; 4 1/2" PITCH (14) TURNS FOR 109" OD SHELL</t>
  </si>
  <si>
    <t>BOTTOM ZONE SHELL HALF PIPE COIL</t>
  </si>
  <si>
    <t>3" SCH10; 5 1/2" PITCH (3) TURNS FOR 109" OD SHELL</t>
  </si>
  <si>
    <t>BOTTOM HEAD HALF PIPE COIL</t>
  </si>
  <si>
    <t>3" SCH40; 5 1/2" PITCH FOR 108" ID ASME F&amp;D 3/4" NOM. HEAD</t>
  </si>
  <si>
    <t>lines that need to be added depending on which part of the tank requires a half pipe jacket
Calculations show all info in description, material.  
Cost comes from vendor
labor comes from other table</t>
  </si>
  <si>
    <t>DIMPLE JACKET</t>
  </si>
  <si>
    <t>DIMPLE JACKET SHELL - 96" ID X 1/4" THICK</t>
  </si>
  <si>
    <t>14 GA  X  3" SPACE  X  0.5" HOLE, 190" TALL, WITH 1.5" GAP AFTER WRAP AROUND</t>
  </si>
  <si>
    <t>DIMPLE JACKET BOTTOM CONE - 96" ID TOP TO 2.375" ID X 1/4" THICK</t>
  </si>
  <si>
    <t>14 GA  X  3" SPACE  X  0.5" HOLE, 46" TALL, WITH 1.5" GAP AFTER WRAP AROUND</t>
  </si>
  <si>
    <t xml:space="preserve">Line required if dimple jacket is on shell or head, sometimes both
All items in description are not in caclulation
moc matches tank non wetted parts (supports, etc)
Cost is from vendor
Labor is from other table
</t>
  </si>
  <si>
    <t xml:space="preserve">INTERNAL COIL </t>
  </si>
  <si>
    <t xml:space="preserve">3" SCH 40 X 20'                </t>
  </si>
  <si>
    <t>SA312-316/316L WLD</t>
  </si>
  <si>
    <t>ELBOW</t>
  </si>
  <si>
    <t>3" SCH 40 ELBOW LR 90</t>
  </si>
  <si>
    <t>COIL SUPPORTS</t>
  </si>
  <si>
    <t>1/4" X 4" X 10"                     BASE PLATE</t>
  </si>
  <si>
    <t xml:space="preserve">1/4" X 10" X 110" </t>
  </si>
  <si>
    <t>U-BOLTS</t>
  </si>
  <si>
    <t>1/2" X 1' RND BAR     MF: (1) 12'</t>
  </si>
  <si>
    <t xml:space="preserve">If there is an internal coil we add these lines
the size, sch, and moc can be found on calculation
the length needed for line 1 is in calculation
There will always be (2) elbows for each coil
coil supports 1st line description stays the same
2nd line coil supports    1/4" x 10" x 110"   the 110" will change to 12" taller than the coil. 
U bolts will be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</si>
</sst>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font>
      <sz val="11"/>
      <color theme="1"/>
      <name val="Aptos Narrow"/>
      <family val="2"/>
      <scheme val="minor"/>
    </font>
    <font>
      <b/>
      <sz val="11"/>
      <color theme="1"/>
      <name val="Aptos Narrow"/>
      <family val="2"/>
      <scheme val="minor"/>
    </font>
    <font>
      <u/>
      <sz val="11"/>
      <color theme="10"/>
      <name val="Aptos Narrow"/>
      <family val="2"/>
      <scheme val="minor"/>
    </font>
    <font>
      <b/>
      <sz val="12"/>
      <color theme="1"/>
      <name val="Aptos Narrow"/>
      <family val="2"/>
      <scheme val="minor"/>
    </font>
    <font>
      <b/>
      <sz val="11"/>
      <name val="Aptos Narrow"/>
      <family val="2"/>
      <scheme val="minor"/>
    </font>
    <font>
      <b/>
      <sz val="22"/>
      <color theme="1"/>
      <name val="Aptos Narrow"/>
      <family val="2"/>
      <scheme val="minor"/>
    </font>
    <font>
      <b/>
      <sz val="11"/>
      <color rgb="FFFF0000"/>
      <name val="Aptos Narrow"/>
      <family val="2"/>
      <scheme val="minor"/>
    </font>
    <font>
      <b/>
      <i/>
      <sz val="18"/>
      <color theme="1"/>
      <name val="Aptos Narrow"/>
      <family val="2"/>
      <scheme val="minor"/>
    </font>
    <font>
      <u/>
      <sz val="72"/>
      <color theme="10"/>
      <name val="Aptos Narrow"/>
      <family val="2"/>
      <scheme val="minor"/>
    </font>
    <font>
      <b/>
      <sz val="12"/>
      <name val="Aptos Narrow"/>
      <family val="2"/>
      <scheme val="minor"/>
    </font>
    <font>
      <b/>
      <sz val="26"/>
      <color theme="1"/>
      <name val="Aptos Narrow"/>
      <family val="2"/>
      <scheme val="minor"/>
    </font>
    <font>
      <b/>
      <i/>
      <sz val="22"/>
      <color theme="1"/>
      <name val="Aptos Narrow"/>
      <family val="2"/>
      <scheme val="minor"/>
    </font>
    <font>
      <b/>
      <sz val="28"/>
      <color theme="1"/>
      <name val="Aptos Narrow"/>
      <family val="2"/>
      <scheme val="minor"/>
    </font>
    <font>
      <b/>
      <i/>
      <sz val="26"/>
      <color theme="1"/>
      <name val="Aptos Narrow"/>
      <family val="2"/>
      <scheme val="minor"/>
    </font>
    <font>
      <b/>
      <i/>
      <sz val="36"/>
      <color theme="1"/>
      <name val="Aptos Narrow"/>
      <family val="2"/>
      <scheme val="minor"/>
    </font>
    <font>
      <b/>
      <sz val="14"/>
      <color theme="1"/>
      <name val="Aptos Narrow"/>
      <family val="2"/>
      <scheme val="minor"/>
    </font>
    <font>
      <sz val="10"/>
      <color theme="1"/>
      <name val="Aptos Narrow"/>
      <family val="2"/>
      <scheme val="minor"/>
    </font>
    <font>
      <sz val="12"/>
      <color theme="1"/>
      <name val="Aptos Narrow"/>
      <family val="2"/>
      <scheme val="minor"/>
    </font>
    <font>
      <b/>
      <sz val="18"/>
      <color theme="1"/>
      <name val="Aptos Narrow"/>
      <family val="2"/>
      <scheme val="minor"/>
    </font>
    <font>
      <b/>
      <u/>
      <sz val="11"/>
      <color theme="1"/>
      <name val="Aptos Narrow"/>
      <family val="2"/>
      <scheme val="minor"/>
    </font>
    <font>
      <u/>
      <sz val="11"/>
      <color theme="0" tint="-0.499984740745262"/>
      <name val="Aptos Narrow"/>
      <family val="2"/>
      <scheme val="minor"/>
    </font>
    <font>
      <sz val="11"/>
      <color theme="0" tint="-0.499984740745262"/>
      <name val="Aptos Narrow"/>
      <family val="2"/>
      <scheme val="minor"/>
    </font>
    <font>
      <u/>
      <sz val="11"/>
      <color theme="1"/>
      <name val="Aptos Narrow"/>
      <family val="2"/>
      <scheme val="minor"/>
    </font>
    <font>
      <sz val="14"/>
      <color theme="1"/>
      <name val="Aptos Narrow"/>
      <family val="2"/>
      <scheme val="minor"/>
    </font>
    <font>
      <b/>
      <i/>
      <sz val="14"/>
      <color rgb="FFFF0000"/>
      <name val="Aptos Narrow"/>
      <family val="2"/>
      <scheme val="minor"/>
    </font>
    <font>
      <sz val="10"/>
      <name val="Aptos Narrow"/>
      <family val="2"/>
      <scheme val="minor"/>
    </font>
  </fonts>
  <fills count="14">
    <fill>
      <patternFill patternType="none"/>
    </fill>
    <fill>
      <patternFill patternType="gray125"/>
    </fill>
    <fill>
      <patternFill patternType="solid">
        <fgColor rgb="FF92D050"/>
        <bgColor indexed="64"/>
      </patternFill>
    </fill>
    <fill>
      <patternFill patternType="solid">
        <fgColor theme="0" tint="-0.34998626667073579"/>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
      <patternFill patternType="solid">
        <fgColor theme="1"/>
        <bgColor indexed="64"/>
      </patternFill>
    </fill>
    <fill>
      <patternFill patternType="solid">
        <fgColor theme="9" tint="0.59999389629810485"/>
        <bgColor indexed="64"/>
      </patternFill>
    </fill>
    <fill>
      <patternFill patternType="solid">
        <fgColor theme="3" tint="0.749992370372631"/>
        <bgColor indexed="64"/>
      </patternFill>
    </fill>
    <fill>
      <patternFill patternType="solid">
        <fgColor theme="8" tint="0.79998168889431442"/>
        <bgColor indexed="64"/>
      </patternFill>
    </fill>
    <fill>
      <patternFill patternType="solid">
        <fgColor theme="6" tint="0.59999389629810485"/>
        <bgColor indexed="64"/>
      </patternFill>
    </fill>
    <fill>
      <patternFill patternType="solid">
        <fgColor theme="9" tint="0.79998168889431442"/>
        <bgColor indexed="64"/>
      </patternFill>
    </fill>
  </fills>
  <borders count="8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medium">
        <color auto="1"/>
      </left>
      <right style="thin">
        <color auto="1"/>
      </right>
      <top style="medium">
        <color auto="1"/>
      </top>
      <bottom style="dotted">
        <color auto="1"/>
      </bottom>
      <diagonal/>
    </border>
    <border>
      <left style="thin">
        <color auto="1"/>
      </left>
      <right style="thin">
        <color auto="1"/>
      </right>
      <top style="medium">
        <color auto="1"/>
      </top>
      <bottom style="dotted">
        <color auto="1"/>
      </bottom>
      <diagonal/>
    </border>
    <border>
      <left style="medium">
        <color auto="1"/>
      </left>
      <right style="thin">
        <color auto="1"/>
      </right>
      <top style="dotted">
        <color auto="1"/>
      </top>
      <bottom style="medium">
        <color auto="1"/>
      </bottom>
      <diagonal/>
    </border>
    <border>
      <left style="thin">
        <color auto="1"/>
      </left>
      <right style="thin">
        <color auto="1"/>
      </right>
      <top style="dotted">
        <color auto="1"/>
      </top>
      <bottom style="medium">
        <color auto="1"/>
      </bottom>
      <diagonal/>
    </border>
    <border>
      <left style="thin">
        <color auto="1"/>
      </left>
      <right/>
      <top style="dotted">
        <color auto="1"/>
      </top>
      <bottom style="medium">
        <color auto="1"/>
      </bottom>
      <diagonal/>
    </border>
    <border>
      <left style="thin">
        <color indexed="64"/>
      </left>
      <right/>
      <top/>
      <bottom style="medium">
        <color auto="1"/>
      </bottom>
      <diagonal/>
    </border>
    <border>
      <left style="thin">
        <color auto="1"/>
      </left>
      <right style="medium">
        <color auto="1"/>
      </right>
      <top/>
      <bottom style="medium">
        <color auto="1"/>
      </bottom>
      <diagonal/>
    </border>
    <border>
      <left style="thin">
        <color auto="1"/>
      </left>
      <right style="medium">
        <color auto="1"/>
      </right>
      <top style="medium">
        <color auto="1"/>
      </top>
      <bottom style="dotted">
        <color auto="1"/>
      </bottom>
      <diagonal/>
    </border>
    <border>
      <left style="medium">
        <color auto="1"/>
      </left>
      <right style="thin">
        <color auto="1"/>
      </right>
      <top/>
      <bottom style="dotted">
        <color auto="1"/>
      </bottom>
      <diagonal/>
    </border>
    <border>
      <left style="thin">
        <color auto="1"/>
      </left>
      <right style="thin">
        <color auto="1"/>
      </right>
      <top/>
      <bottom style="dotted">
        <color auto="1"/>
      </bottom>
      <diagonal/>
    </border>
    <border>
      <left style="thin">
        <color indexed="64"/>
      </left>
      <right style="thin">
        <color indexed="64"/>
      </right>
      <top/>
      <bottom style="dashed">
        <color indexed="64"/>
      </bottom>
      <diagonal/>
    </border>
    <border>
      <left style="thin">
        <color indexed="64"/>
      </left>
      <right style="medium">
        <color indexed="64"/>
      </right>
      <top/>
      <bottom style="dashed">
        <color indexed="64"/>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thin">
        <color auto="1"/>
      </left>
      <right style="medium">
        <color auto="1"/>
      </right>
      <top style="dotted">
        <color auto="1"/>
      </top>
      <bottom style="dotted">
        <color auto="1"/>
      </bottom>
      <diagonal/>
    </border>
    <border>
      <left style="thin">
        <color auto="1"/>
      </left>
      <right/>
      <top style="dotted">
        <color auto="1"/>
      </top>
      <bottom style="dotted">
        <color auto="1"/>
      </bottom>
      <diagonal/>
    </border>
    <border>
      <left style="thin">
        <color indexed="64"/>
      </left>
      <right style="thin">
        <color indexed="64"/>
      </right>
      <top style="dashed">
        <color indexed="64"/>
      </top>
      <bottom style="dashed">
        <color indexed="64"/>
      </bottom>
      <diagonal/>
    </border>
    <border>
      <left style="thin">
        <color indexed="64"/>
      </left>
      <right style="medium">
        <color indexed="64"/>
      </right>
      <top style="dashed">
        <color indexed="64"/>
      </top>
      <bottom style="dashed">
        <color indexed="64"/>
      </bottom>
      <diagonal/>
    </border>
    <border>
      <left style="thin">
        <color auto="1"/>
      </left>
      <right style="medium">
        <color auto="1"/>
      </right>
      <top style="dotted">
        <color auto="1"/>
      </top>
      <bottom style="medium">
        <color auto="1"/>
      </bottom>
      <diagonal/>
    </border>
    <border>
      <left style="thin">
        <color indexed="64"/>
      </left>
      <right style="thin">
        <color indexed="64"/>
      </right>
      <top style="dashed">
        <color indexed="64"/>
      </top>
      <bottom style="medium">
        <color indexed="64"/>
      </bottom>
      <diagonal/>
    </border>
    <border>
      <left style="thin">
        <color indexed="64"/>
      </left>
      <right style="thin">
        <color indexed="64"/>
      </right>
      <top style="dotted">
        <color auto="1"/>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bottom style="dashed">
        <color indexed="64"/>
      </bottom>
      <diagonal/>
    </border>
    <border>
      <left style="thin">
        <color indexed="64"/>
      </left>
      <right/>
      <top style="dashed">
        <color indexed="64"/>
      </top>
      <bottom style="dashed">
        <color indexed="64"/>
      </bottom>
      <diagonal/>
    </border>
    <border>
      <left style="thin">
        <color indexed="64"/>
      </left>
      <right/>
      <top style="dashed">
        <color indexed="64"/>
      </top>
      <bottom style="medium">
        <color indexed="64"/>
      </bottom>
      <diagonal/>
    </border>
    <border>
      <left/>
      <right style="thin">
        <color indexed="64"/>
      </right>
      <top/>
      <bottom style="dashed">
        <color indexed="64"/>
      </bottom>
      <diagonal/>
    </border>
    <border>
      <left/>
      <right style="thin">
        <color indexed="64"/>
      </right>
      <top style="dashed">
        <color indexed="64"/>
      </top>
      <bottom style="dashed">
        <color indexed="64"/>
      </bottom>
      <diagonal/>
    </border>
    <border>
      <left/>
      <right style="thin">
        <color indexed="64"/>
      </right>
      <top style="dashed">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auto="1"/>
      </left>
      <right/>
      <top style="medium">
        <color auto="1"/>
      </top>
      <bottom style="dotted">
        <color auto="1"/>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diagonal/>
    </border>
    <border>
      <left style="thin">
        <color auto="1"/>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s>
  <cellStyleXfs count="2">
    <xf numFmtId="0" fontId="0" fillId="0" borderId="0"/>
    <xf numFmtId="0" fontId="2" fillId="0" borderId="0" applyNumberFormat="0" applyFill="0" applyBorder="0" applyAlignment="0" applyProtection="0"/>
  </cellStyleXfs>
  <cellXfs count="374">
    <xf numFmtId="0" fontId="0" fillId="0" borderId="0" xfId="0"/>
    <xf numFmtId="0" fontId="0" fillId="0" borderId="0" xfId="0" applyAlignment="1">
      <alignment horizontal="center"/>
    </xf>
    <xf numFmtId="0" fontId="1" fillId="0" borderId="7" xfId="0" applyFont="1" applyBorder="1" applyAlignment="1">
      <alignment horizontal="right"/>
    </xf>
    <xf numFmtId="0" fontId="1" fillId="0" borderId="9" xfId="0" applyFont="1" applyBorder="1" applyAlignment="1">
      <alignment horizontal="right"/>
    </xf>
    <xf numFmtId="0" fontId="1" fillId="0" borderId="8" xfId="0" applyFont="1" applyBorder="1" applyAlignment="1">
      <alignment horizontal="center"/>
    </xf>
    <xf numFmtId="0" fontId="1" fillId="0" borderId="7" xfId="0" applyFont="1" applyBorder="1"/>
    <xf numFmtId="0" fontId="1" fillId="0" borderId="8" xfId="0" applyFont="1" applyBorder="1" applyAlignment="1">
      <alignment horizontal="left"/>
    </xf>
    <xf numFmtId="0" fontId="1" fillId="0" borderId="7" xfId="0" applyFont="1" applyBorder="1" applyAlignment="1">
      <alignment horizontal="center"/>
    </xf>
    <xf numFmtId="0" fontId="1" fillId="0" borderId="7" xfId="0" applyFont="1" applyBorder="1" applyAlignment="1">
      <alignment horizontal="left"/>
    </xf>
    <xf numFmtId="0" fontId="1" fillId="0" borderId="15" xfId="0" applyFont="1" applyBorder="1" applyAlignment="1">
      <alignment horizontal="left"/>
    </xf>
    <xf numFmtId="0" fontId="4" fillId="0" borderId="7" xfId="0" applyFont="1" applyBorder="1" applyAlignment="1">
      <alignment horizontal="left"/>
    </xf>
    <xf numFmtId="0" fontId="0" fillId="0" borderId="7" xfId="0" applyBorder="1" applyAlignment="1">
      <alignment horizontal="center"/>
    </xf>
    <xf numFmtId="0" fontId="1" fillId="0" borderId="17" xfId="0" applyFont="1" applyBorder="1" applyAlignment="1">
      <alignment horizontal="left"/>
    </xf>
    <xf numFmtId="0" fontId="1" fillId="0" borderId="17" xfId="0" applyFont="1" applyBorder="1" applyAlignment="1">
      <alignment horizontal="center"/>
    </xf>
    <xf numFmtId="1" fontId="1" fillId="0" borderId="7" xfId="0" applyNumberFormat="1" applyFont="1" applyBorder="1" applyAlignment="1">
      <alignment horizontal="right" vertical="center"/>
    </xf>
    <xf numFmtId="0" fontId="4" fillId="0" borderId="17" xfId="0" applyFont="1" applyBorder="1" applyAlignment="1">
      <alignment horizontal="center"/>
    </xf>
    <xf numFmtId="1" fontId="1" fillId="0" borderId="18" xfId="0" applyNumberFormat="1" applyFont="1" applyBorder="1" applyAlignment="1">
      <alignment horizontal="right" vertical="center"/>
    </xf>
    <xf numFmtId="0" fontId="1" fillId="0" borderId="12" xfId="0" applyFont="1" applyBorder="1" applyAlignment="1">
      <alignment horizontal="left"/>
    </xf>
    <xf numFmtId="0" fontId="0" fillId="0" borderId="9" xfId="0" applyBorder="1"/>
    <xf numFmtId="0" fontId="0" fillId="7" borderId="0" xfId="0" applyFill="1"/>
    <xf numFmtId="0" fontId="1" fillId="0" borderId="16" xfId="0" applyFont="1" applyBorder="1" applyAlignment="1">
      <alignment horizontal="right"/>
    </xf>
    <xf numFmtId="0" fontId="6" fillId="0" borderId="7" xfId="0" applyFont="1" applyBorder="1" applyAlignment="1">
      <alignment horizontal="left"/>
    </xf>
    <xf numFmtId="1" fontId="1" fillId="0" borderId="16" xfId="0" applyNumberFormat="1" applyFont="1" applyBorder="1" applyAlignment="1">
      <alignment horizontal="right" vertical="center"/>
    </xf>
    <xf numFmtId="1" fontId="1" fillId="0" borderId="16" xfId="0" applyNumberFormat="1" applyFont="1" applyBorder="1" applyAlignment="1">
      <alignment horizontal="right"/>
    </xf>
    <xf numFmtId="0" fontId="4" fillId="8" borderId="0" xfId="0" applyFont="1" applyFill="1"/>
    <xf numFmtId="1" fontId="4" fillId="0" borderId="18" xfId="0" applyNumberFormat="1" applyFont="1" applyBorder="1" applyAlignment="1">
      <alignment horizontal="right" vertical="center"/>
    </xf>
    <xf numFmtId="1" fontId="1" fillId="0" borderId="9" xfId="0" applyNumberFormat="1" applyFont="1" applyBorder="1" applyAlignment="1">
      <alignment horizontal="right" vertical="center"/>
    </xf>
    <xf numFmtId="0" fontId="0" fillId="7" borderId="0" xfId="0" applyFill="1" applyAlignment="1">
      <alignment horizontal="center"/>
    </xf>
    <xf numFmtId="0" fontId="3" fillId="0" borderId="20" xfId="0" applyFont="1" applyBorder="1" applyAlignment="1">
      <alignment horizontal="center"/>
    </xf>
    <xf numFmtId="0" fontId="3" fillId="0" borderId="21" xfId="0" applyFont="1" applyBorder="1" applyAlignment="1">
      <alignment horizontal="center"/>
    </xf>
    <xf numFmtId="0" fontId="0" fillId="8" borderId="0" xfId="0" applyFill="1"/>
    <xf numFmtId="0" fontId="0" fillId="8" borderId="0" xfId="0" applyFill="1" applyAlignment="1">
      <alignment horizontal="center"/>
    </xf>
    <xf numFmtId="1" fontId="1" fillId="0" borderId="1" xfId="0" applyNumberFormat="1" applyFont="1" applyBorder="1" applyAlignment="1">
      <alignment horizontal="right" vertical="center"/>
    </xf>
    <xf numFmtId="0" fontId="10" fillId="8" borderId="0" xfId="0" applyFont="1" applyFill="1"/>
    <xf numFmtId="0" fontId="0" fillId="0" borderId="7" xfId="0" applyBorder="1"/>
    <xf numFmtId="0" fontId="1" fillId="8" borderId="12" xfId="0" applyFont="1" applyFill="1" applyBorder="1" applyAlignment="1">
      <alignment horizontal="left"/>
    </xf>
    <xf numFmtId="0" fontId="1" fillId="8" borderId="17" xfId="0" applyFont="1" applyFill="1" applyBorder="1" applyAlignment="1">
      <alignment horizontal="center"/>
    </xf>
    <xf numFmtId="0" fontId="1" fillId="8" borderId="17" xfId="0" applyFont="1" applyFill="1" applyBorder="1" applyAlignment="1">
      <alignment horizontal="left"/>
    </xf>
    <xf numFmtId="0" fontId="1" fillId="8" borderId="7" xfId="0" applyFont="1" applyFill="1" applyBorder="1" applyAlignment="1">
      <alignment horizontal="center"/>
    </xf>
    <xf numFmtId="1" fontId="1" fillId="8" borderId="7" xfId="0" applyNumberFormat="1" applyFont="1" applyFill="1" applyBorder="1" applyAlignment="1">
      <alignment horizontal="right" vertical="center"/>
    </xf>
    <xf numFmtId="0" fontId="1" fillId="8" borderId="9" xfId="0" applyFont="1" applyFill="1" applyBorder="1" applyAlignment="1">
      <alignment horizontal="right"/>
    </xf>
    <xf numFmtId="1" fontId="1" fillId="8" borderId="18" xfId="0" applyNumberFormat="1" applyFont="1" applyFill="1" applyBorder="1" applyAlignment="1">
      <alignment horizontal="right" vertical="center"/>
    </xf>
    <xf numFmtId="1" fontId="4" fillId="8" borderId="18" xfId="0" applyNumberFormat="1" applyFont="1" applyFill="1" applyBorder="1" applyAlignment="1">
      <alignment horizontal="right" vertical="center"/>
    </xf>
    <xf numFmtId="1" fontId="1" fillId="8" borderId="9" xfId="0" applyNumberFormat="1" applyFont="1" applyFill="1" applyBorder="1" applyAlignment="1">
      <alignment horizontal="right" vertical="center"/>
    </xf>
    <xf numFmtId="0" fontId="1" fillId="8" borderId="8" xfId="0" applyFont="1" applyFill="1" applyBorder="1" applyAlignment="1">
      <alignment horizontal="left"/>
    </xf>
    <xf numFmtId="0" fontId="1" fillId="8" borderId="7" xfId="0" applyFont="1" applyFill="1" applyBorder="1" applyAlignment="1">
      <alignment horizontal="left"/>
    </xf>
    <xf numFmtId="1" fontId="1" fillId="0" borderId="7" xfId="0" applyNumberFormat="1" applyFont="1" applyBorder="1" applyAlignment="1">
      <alignment vertical="center"/>
    </xf>
    <xf numFmtId="0" fontId="1" fillId="0" borderId="16" xfId="0" applyFont="1" applyBorder="1"/>
    <xf numFmtId="1" fontId="1" fillId="0" borderId="16" xfId="0" applyNumberFormat="1" applyFont="1" applyBorder="1" applyAlignment="1">
      <alignment vertical="center"/>
    </xf>
    <xf numFmtId="1" fontId="1" fillId="0" borderId="16" xfId="0" applyNumberFormat="1" applyFont="1" applyBorder="1"/>
    <xf numFmtId="0" fontId="0" fillId="8" borderId="7" xfId="0" applyFill="1" applyBorder="1"/>
    <xf numFmtId="0" fontId="16" fillId="0" borderId="20" xfId="0" applyFont="1" applyBorder="1" applyAlignment="1">
      <alignment horizontal="center" vertical="center"/>
    </xf>
    <xf numFmtId="0" fontId="16" fillId="0" borderId="21" xfId="0" applyFont="1" applyBorder="1" applyAlignment="1">
      <alignment horizontal="center" vertical="center"/>
    </xf>
    <xf numFmtId="0" fontId="16" fillId="0" borderId="21" xfId="0" applyFont="1" applyBorder="1" applyAlignment="1">
      <alignment horizontal="center"/>
    </xf>
    <xf numFmtId="0" fontId="16" fillId="0" borderId="37" xfId="0" applyFont="1" applyBorder="1" applyAlignment="1">
      <alignment horizontal="center"/>
    </xf>
    <xf numFmtId="0" fontId="0" fillId="0" borderId="31" xfId="0" applyBorder="1"/>
    <xf numFmtId="0" fontId="0" fillId="0" borderId="32" xfId="0" applyBorder="1"/>
    <xf numFmtId="0" fontId="17" fillId="0" borderId="32" xfId="0" applyFont="1" applyBorder="1" applyAlignment="1">
      <alignment horizontal="center" vertical="center"/>
    </xf>
    <xf numFmtId="0" fontId="17" fillId="0" borderId="38" xfId="0" applyFont="1" applyBorder="1"/>
    <xf numFmtId="2" fontId="17" fillId="0" borderId="39" xfId="0" applyNumberFormat="1" applyFont="1" applyBorder="1" applyAlignment="1">
      <alignment horizontal="center"/>
    </xf>
    <xf numFmtId="2" fontId="17" fillId="0" borderId="40" xfId="0" applyNumberFormat="1" applyFont="1" applyBorder="1" applyAlignment="1">
      <alignment horizontal="center"/>
    </xf>
    <xf numFmtId="2" fontId="0" fillId="0" borderId="40" xfId="0" applyNumberFormat="1" applyBorder="1" applyAlignment="1">
      <alignment horizontal="center"/>
    </xf>
    <xf numFmtId="2" fontId="0" fillId="0" borderId="41" xfId="0" applyNumberFormat="1" applyBorder="1" applyAlignment="1">
      <alignment horizontal="center"/>
    </xf>
    <xf numFmtId="1" fontId="1" fillId="0" borderId="42" xfId="0" applyNumberFormat="1" applyFont="1" applyBorder="1" applyAlignment="1">
      <alignment horizontal="center"/>
    </xf>
    <xf numFmtId="2" fontId="17" fillId="0" borderId="41" xfId="0" applyNumberFormat="1" applyFont="1" applyBorder="1" applyAlignment="1">
      <alignment horizontal="center"/>
    </xf>
    <xf numFmtId="0" fontId="0" fillId="0" borderId="43" xfId="0" applyBorder="1"/>
    <xf numFmtId="0" fontId="0" fillId="0" borderId="44" xfId="0" applyBorder="1"/>
    <xf numFmtId="0" fontId="17" fillId="0" borderId="44" xfId="0" applyFont="1" applyBorder="1" applyAlignment="1">
      <alignment horizontal="center" vertical="center"/>
    </xf>
    <xf numFmtId="0" fontId="17" fillId="0" borderId="45" xfId="0" applyFont="1" applyBorder="1"/>
    <xf numFmtId="2" fontId="0" fillId="0" borderId="44" xfId="0" applyNumberFormat="1" applyBorder="1" applyAlignment="1">
      <alignment horizontal="center"/>
    </xf>
    <xf numFmtId="2" fontId="0" fillId="0" borderId="47" xfId="0" applyNumberFormat="1" applyBorder="1" applyAlignment="1">
      <alignment horizontal="center"/>
    </xf>
    <xf numFmtId="1" fontId="1" fillId="0" borderId="48" xfId="0" applyNumberFormat="1" applyFont="1" applyBorder="1" applyAlignment="1">
      <alignment horizontal="center"/>
    </xf>
    <xf numFmtId="2" fontId="17" fillId="0" borderId="47" xfId="0" applyNumberFormat="1" applyFont="1" applyBorder="1" applyAlignment="1">
      <alignment horizontal="center"/>
    </xf>
    <xf numFmtId="2" fontId="17" fillId="0" borderId="44" xfId="0" applyNumberFormat="1" applyFont="1" applyBorder="1" applyAlignment="1">
      <alignment horizontal="center"/>
    </xf>
    <xf numFmtId="0" fontId="17" fillId="4" borderId="44" xfId="0" applyFont="1" applyFill="1" applyBorder="1" applyAlignment="1">
      <alignment horizontal="center" vertical="center"/>
    </xf>
    <xf numFmtId="0" fontId="17" fillId="0" borderId="44" xfId="0" applyFont="1" applyBorder="1" applyAlignment="1">
      <alignment horizontal="center"/>
    </xf>
    <xf numFmtId="0" fontId="0" fillId="0" borderId="44" xfId="0" applyBorder="1" applyAlignment="1">
      <alignment horizontal="center"/>
    </xf>
    <xf numFmtId="0" fontId="0" fillId="0" borderId="46" xfId="0" applyBorder="1" applyAlignment="1">
      <alignment horizontal="center"/>
    </xf>
    <xf numFmtId="0" fontId="17" fillId="0" borderId="47" xfId="0" applyFont="1" applyBorder="1" applyAlignment="1">
      <alignment horizontal="center"/>
    </xf>
    <xf numFmtId="0" fontId="0" fillId="0" borderId="47" xfId="0" applyBorder="1" applyAlignment="1">
      <alignment horizontal="center"/>
    </xf>
    <xf numFmtId="0" fontId="0" fillId="0" borderId="48" xfId="0" applyBorder="1" applyAlignment="1">
      <alignment horizontal="center"/>
    </xf>
    <xf numFmtId="0" fontId="0" fillId="0" borderId="33" xfId="0" applyBorder="1"/>
    <xf numFmtId="0" fontId="0" fillId="0" borderId="34" xfId="0" applyBorder="1"/>
    <xf numFmtId="0" fontId="17" fillId="0" borderId="34" xfId="0" applyFont="1" applyBorder="1" applyAlignment="1">
      <alignment horizontal="center" vertical="center"/>
    </xf>
    <xf numFmtId="0" fontId="17" fillId="0" borderId="34" xfId="0" applyFont="1" applyBorder="1" applyAlignment="1">
      <alignment horizontal="center"/>
    </xf>
    <xf numFmtId="0" fontId="0" fillId="0" borderId="34" xfId="0" applyBorder="1" applyAlignment="1">
      <alignment horizontal="center"/>
    </xf>
    <xf numFmtId="0" fontId="0" fillId="0" borderId="35" xfId="0" applyBorder="1" applyAlignment="1">
      <alignment horizontal="center"/>
    </xf>
    <xf numFmtId="0" fontId="17" fillId="0" borderId="50" xfId="0" applyFont="1" applyBorder="1" applyAlignment="1">
      <alignment horizontal="center"/>
    </xf>
    <xf numFmtId="0" fontId="0" fillId="0" borderId="50" xfId="0" applyBorder="1" applyAlignment="1">
      <alignment horizontal="center"/>
    </xf>
    <xf numFmtId="0" fontId="17" fillId="7" borderId="0" xfId="0" applyFont="1" applyFill="1"/>
    <xf numFmtId="0" fontId="17" fillId="0" borderId="51" xfId="0" applyFont="1" applyBorder="1" applyAlignment="1">
      <alignment horizontal="center"/>
    </xf>
    <xf numFmtId="0" fontId="15" fillId="7" borderId="0" xfId="0" applyFont="1" applyFill="1" applyAlignment="1">
      <alignment horizontal="center" vertical="center"/>
    </xf>
    <xf numFmtId="2" fontId="17" fillId="0" borderId="43" xfId="0" applyNumberFormat="1" applyFont="1" applyBorder="1" applyAlignment="1">
      <alignment horizontal="center"/>
    </xf>
    <xf numFmtId="0" fontId="0" fillId="0" borderId="39" xfId="0" applyBorder="1"/>
    <xf numFmtId="0" fontId="0" fillId="0" borderId="40" xfId="0" applyBorder="1"/>
    <xf numFmtId="0" fontId="17" fillId="0" borderId="40" xfId="0" applyFont="1" applyBorder="1" applyAlignment="1">
      <alignment horizontal="center" vertical="center"/>
    </xf>
    <xf numFmtId="0" fontId="16" fillId="0" borderId="10" xfId="0" applyFont="1" applyBorder="1" applyAlignment="1">
      <alignment horizontal="center" vertical="center"/>
    </xf>
    <xf numFmtId="0" fontId="16" fillId="0" borderId="20" xfId="0" applyFont="1" applyBorder="1" applyAlignment="1">
      <alignment horizontal="center"/>
    </xf>
    <xf numFmtId="1" fontId="1" fillId="0" borderId="55" xfId="0" applyNumberFormat="1" applyFont="1" applyBorder="1" applyAlignment="1">
      <alignment horizontal="center"/>
    </xf>
    <xf numFmtId="1" fontId="1" fillId="0" borderId="56" xfId="0" applyNumberFormat="1" applyFont="1" applyBorder="1" applyAlignment="1">
      <alignment horizontal="center"/>
    </xf>
    <xf numFmtId="0" fontId="0" fillId="0" borderId="56" xfId="0" applyBorder="1" applyAlignment="1">
      <alignment horizontal="center"/>
    </xf>
    <xf numFmtId="0" fontId="0" fillId="0" borderId="57" xfId="0" applyBorder="1" applyAlignment="1">
      <alignment horizontal="center"/>
    </xf>
    <xf numFmtId="2" fontId="17" fillId="0" borderId="58" xfId="0" applyNumberFormat="1" applyFont="1" applyBorder="1" applyAlignment="1">
      <alignment horizontal="center"/>
    </xf>
    <xf numFmtId="0" fontId="17" fillId="0" borderId="59" xfId="0" applyFont="1" applyBorder="1" applyAlignment="1">
      <alignment horizontal="center"/>
    </xf>
    <xf numFmtId="0" fontId="17" fillId="0" borderId="60" xfId="0" applyFont="1" applyBorder="1" applyAlignment="1">
      <alignment horizontal="center"/>
    </xf>
    <xf numFmtId="0" fontId="16" fillId="7" borderId="0" xfId="0" applyFont="1" applyFill="1" applyAlignment="1">
      <alignment horizontal="center"/>
    </xf>
    <xf numFmtId="1" fontId="1" fillId="7" borderId="0" xfId="0" applyNumberFormat="1" applyFont="1" applyFill="1" applyAlignment="1">
      <alignment horizontal="center"/>
    </xf>
    <xf numFmtId="2" fontId="0" fillId="7" borderId="0" xfId="0" applyNumberFormat="1" applyFill="1" applyAlignment="1">
      <alignment horizontal="center"/>
    </xf>
    <xf numFmtId="0" fontId="17" fillId="0" borderId="40" xfId="0" applyFont="1" applyBorder="1" applyAlignment="1">
      <alignment horizontal="center"/>
    </xf>
    <xf numFmtId="0" fontId="0" fillId="0" borderId="65" xfId="0" applyBorder="1" applyAlignment="1">
      <alignment horizontal="center"/>
    </xf>
    <xf numFmtId="0" fontId="0" fillId="0" borderId="66" xfId="0" applyBorder="1" applyAlignment="1">
      <alignment horizontal="center"/>
    </xf>
    <xf numFmtId="0" fontId="0" fillId="0" borderId="29" xfId="0" applyBorder="1" applyAlignment="1">
      <alignment horizontal="center"/>
    </xf>
    <xf numFmtId="0" fontId="0" fillId="0" borderId="30" xfId="0" applyBorder="1" applyAlignment="1">
      <alignment horizontal="center"/>
    </xf>
    <xf numFmtId="0" fontId="0" fillId="0" borderId="66" xfId="0" applyBorder="1"/>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4" xfId="0" applyBorder="1" applyAlignment="1">
      <alignment horizontal="center"/>
    </xf>
    <xf numFmtId="0" fontId="0" fillId="0" borderId="11" xfId="0" applyBorder="1" applyAlignment="1">
      <alignment horizontal="center"/>
    </xf>
    <xf numFmtId="0" fontId="0" fillId="0" borderId="69" xfId="0" applyBorder="1"/>
    <xf numFmtId="0" fontId="0" fillId="0" borderId="46" xfId="0" applyBorder="1"/>
    <xf numFmtId="0" fontId="0" fillId="0" borderId="35" xfId="0" applyBorder="1"/>
    <xf numFmtId="0" fontId="0" fillId="0" borderId="70" xfId="0" applyBorder="1" applyAlignment="1">
      <alignment horizontal="center"/>
    </xf>
    <xf numFmtId="0" fontId="0" fillId="0" borderId="3" xfId="0" applyBorder="1" applyAlignment="1">
      <alignment horizontal="center"/>
    </xf>
    <xf numFmtId="0" fontId="0" fillId="0" borderId="71" xfId="0" applyBorder="1" applyAlignment="1">
      <alignment horizontal="center"/>
    </xf>
    <xf numFmtId="0" fontId="0" fillId="0" borderId="72" xfId="0" applyBorder="1" applyAlignment="1">
      <alignment horizontal="center"/>
    </xf>
    <xf numFmtId="0" fontId="0" fillId="0" borderId="1" xfId="0" applyBorder="1" applyAlignment="1">
      <alignment horizontal="center"/>
    </xf>
    <xf numFmtId="0" fontId="0" fillId="0" borderId="73" xfId="0" applyBorder="1" applyAlignment="1">
      <alignment horizontal="center"/>
    </xf>
    <xf numFmtId="0" fontId="0" fillId="0" borderId="52" xfId="0" applyBorder="1"/>
    <xf numFmtId="0" fontId="0" fillId="0" borderId="2" xfId="0" applyBorder="1"/>
    <xf numFmtId="0" fontId="0" fillId="5" borderId="43" xfId="0" applyFill="1" applyBorder="1"/>
    <xf numFmtId="0" fontId="0" fillId="5" borderId="46" xfId="0" applyFill="1" applyBorder="1"/>
    <xf numFmtId="0" fontId="0" fillId="0" borderId="65" xfId="0" applyBorder="1"/>
    <xf numFmtId="0" fontId="0" fillId="0" borderId="26" xfId="0" applyBorder="1" applyAlignment="1">
      <alignment horizontal="center"/>
    </xf>
    <xf numFmtId="0" fontId="0" fillId="0" borderId="76" xfId="0" applyBorder="1" applyAlignment="1">
      <alignment horizontal="center"/>
    </xf>
    <xf numFmtId="0" fontId="0" fillId="0" borderId="36" xfId="0" applyBorder="1" applyAlignment="1">
      <alignment horizontal="center"/>
    </xf>
    <xf numFmtId="0" fontId="0" fillId="0" borderId="37" xfId="0" applyBorder="1" applyAlignment="1">
      <alignment horizontal="center"/>
    </xf>
    <xf numFmtId="0" fontId="0" fillId="0" borderId="77" xfId="0" applyBorder="1" applyAlignment="1">
      <alignment horizontal="center"/>
    </xf>
    <xf numFmtId="0" fontId="0" fillId="0" borderId="22" xfId="0" applyBorder="1" applyAlignment="1">
      <alignment horizontal="center"/>
    </xf>
    <xf numFmtId="0" fontId="3" fillId="7" borderId="0" xfId="0" applyFont="1" applyFill="1"/>
    <xf numFmtId="0" fontId="0" fillId="7" borderId="22" xfId="0" applyFill="1" applyBorder="1" applyAlignment="1">
      <alignment horizontal="center"/>
    </xf>
    <xf numFmtId="0" fontId="19" fillId="0" borderId="7" xfId="0" applyFont="1" applyBorder="1" applyAlignment="1">
      <alignment horizontal="center" wrapText="1"/>
    </xf>
    <xf numFmtId="0" fontId="20" fillId="0" borderId="7" xfId="0" applyFont="1" applyBorder="1" applyAlignment="1">
      <alignment horizontal="center" wrapText="1"/>
    </xf>
    <xf numFmtId="0" fontId="20" fillId="0" borderId="9" xfId="0" applyFont="1" applyBorder="1" applyAlignment="1">
      <alignment horizontal="center" wrapText="1"/>
    </xf>
    <xf numFmtId="1" fontId="0" fillId="0" borderId="7" xfId="0" applyNumberFormat="1" applyBorder="1" applyAlignment="1">
      <alignment horizontal="center"/>
    </xf>
    <xf numFmtId="0" fontId="21" fillId="0" borderId="7" xfId="0" applyFont="1" applyBorder="1" applyAlignment="1">
      <alignment horizontal="center"/>
    </xf>
    <xf numFmtId="0" fontId="21" fillId="0" borderId="9" xfId="0" applyFont="1" applyBorder="1" applyAlignment="1">
      <alignment horizontal="center"/>
    </xf>
    <xf numFmtId="1" fontId="0" fillId="0" borderId="14" xfId="0" applyNumberFormat="1" applyBorder="1" applyAlignment="1">
      <alignment horizontal="center"/>
    </xf>
    <xf numFmtId="0" fontId="21" fillId="0" borderId="14" xfId="0" applyFont="1" applyBorder="1" applyAlignment="1">
      <alignment horizontal="center"/>
    </xf>
    <xf numFmtId="0" fontId="21" fillId="0" borderId="11" xfId="0" applyFont="1" applyBorder="1" applyAlignment="1">
      <alignment horizontal="center"/>
    </xf>
    <xf numFmtId="0" fontId="19" fillId="0" borderId="8" xfId="0" applyFont="1" applyBorder="1" applyAlignment="1">
      <alignment horizontal="center" wrapText="1"/>
    </xf>
    <xf numFmtId="0" fontId="21" fillId="0" borderId="1" xfId="0" applyFont="1" applyBorder="1" applyAlignment="1">
      <alignment horizontal="center"/>
    </xf>
    <xf numFmtId="0" fontId="1" fillId="0" borderId="7" xfId="0" applyFont="1" applyBorder="1" applyAlignment="1">
      <alignment horizontal="center" wrapText="1"/>
    </xf>
    <xf numFmtId="0" fontId="21" fillId="0" borderId="7" xfId="0" applyFont="1" applyBorder="1" applyAlignment="1">
      <alignment horizontal="center" wrapText="1"/>
    </xf>
    <xf numFmtId="0" fontId="21" fillId="0" borderId="9" xfId="0" applyFont="1" applyBorder="1" applyAlignment="1">
      <alignment horizontal="center" wrapText="1"/>
    </xf>
    <xf numFmtId="0" fontId="21" fillId="0" borderId="1" xfId="0" applyFont="1" applyBorder="1" applyAlignment="1">
      <alignment horizontal="center" wrapText="1"/>
    </xf>
    <xf numFmtId="0" fontId="1" fillId="0" borderId="8" xfId="0" applyFont="1" applyBorder="1" applyAlignment="1">
      <alignment horizontal="center" wrapText="1"/>
    </xf>
    <xf numFmtId="0" fontId="21" fillId="0" borderId="0" xfId="0" applyFont="1" applyAlignment="1">
      <alignment horizontal="center"/>
    </xf>
    <xf numFmtId="49" fontId="0" fillId="0" borderId="0" xfId="0" applyNumberFormat="1" applyAlignment="1">
      <alignment horizontal="center"/>
    </xf>
    <xf numFmtId="0" fontId="21" fillId="7" borderId="0" xfId="0" applyFont="1" applyFill="1" applyAlignment="1">
      <alignment horizontal="center"/>
    </xf>
    <xf numFmtId="0" fontId="1" fillId="7" borderId="0" xfId="0" applyFont="1" applyFill="1" applyAlignment="1">
      <alignment horizontal="left"/>
    </xf>
    <xf numFmtId="0" fontId="0" fillId="7" borderId="0" xfId="0" applyFill="1" applyAlignment="1">
      <alignment horizontal="left"/>
    </xf>
    <xf numFmtId="49" fontId="0" fillId="7" borderId="0" xfId="0" applyNumberFormat="1" applyFill="1" applyAlignment="1">
      <alignment horizontal="center"/>
    </xf>
    <xf numFmtId="0" fontId="0" fillId="5" borderId="0" xfId="0" applyFill="1"/>
    <xf numFmtId="0" fontId="0" fillId="5" borderId="7" xfId="0" applyFill="1" applyBorder="1"/>
    <xf numFmtId="0" fontId="0" fillId="7" borderId="36" xfId="0" applyFill="1" applyBorder="1" applyAlignment="1">
      <alignment horizontal="left"/>
    </xf>
    <xf numFmtId="49" fontId="0" fillId="7" borderId="22" xfId="0" applyNumberFormat="1" applyFill="1" applyBorder="1" applyAlignment="1">
      <alignment horizontal="center"/>
    </xf>
    <xf numFmtId="0" fontId="0" fillId="5" borderId="80" xfId="0" applyFill="1" applyBorder="1"/>
    <xf numFmtId="0" fontId="19" fillId="0" borderId="12" xfId="0" applyFont="1" applyBorder="1" applyAlignment="1">
      <alignment horizontal="center" wrapText="1"/>
    </xf>
    <xf numFmtId="0" fontId="19" fillId="0" borderId="17" xfId="0" applyFont="1" applyBorder="1" applyAlignment="1">
      <alignment horizontal="center" wrapText="1"/>
    </xf>
    <xf numFmtId="0" fontId="20" fillId="0" borderId="17" xfId="0" applyFont="1" applyBorder="1" applyAlignment="1">
      <alignment horizontal="center" wrapText="1"/>
    </xf>
    <xf numFmtId="0" fontId="20" fillId="0" borderId="13" xfId="0" applyFont="1" applyBorder="1" applyAlignment="1">
      <alignment horizontal="center" wrapText="1"/>
    </xf>
    <xf numFmtId="0" fontId="19" fillId="0" borderId="0" xfId="0" applyFont="1" applyAlignment="1">
      <alignment horizontal="center"/>
    </xf>
    <xf numFmtId="0" fontId="20" fillId="0" borderId="0" xfId="0" applyFont="1" applyAlignment="1">
      <alignment horizontal="center"/>
    </xf>
    <xf numFmtId="0" fontId="20" fillId="6" borderId="0" xfId="0" applyFont="1" applyFill="1" applyAlignment="1">
      <alignment horizontal="center"/>
    </xf>
    <xf numFmtId="0" fontId="19" fillId="0" borderId="0" xfId="0" applyFont="1" applyAlignment="1">
      <alignment horizontal="center" wrapText="1"/>
    </xf>
    <xf numFmtId="0" fontId="0" fillId="0" borderId="0" xfId="0" applyAlignment="1">
      <alignment horizontal="center" wrapText="1"/>
    </xf>
    <xf numFmtId="1" fontId="0" fillId="0" borderId="0" xfId="0" applyNumberFormat="1" applyAlignment="1">
      <alignment horizontal="center"/>
    </xf>
    <xf numFmtId="1" fontId="4" fillId="6" borderId="61" xfId="0" applyNumberFormat="1" applyFont="1" applyFill="1" applyBorder="1" applyAlignment="1">
      <alignment horizontal="center"/>
    </xf>
    <xf numFmtId="0" fontId="0" fillId="0" borderId="63" xfId="0" applyBorder="1" applyAlignment="1">
      <alignment horizontal="center"/>
    </xf>
    <xf numFmtId="0" fontId="1" fillId="0" borderId="0" xfId="0" applyFont="1" applyAlignment="1">
      <alignment horizontal="center"/>
    </xf>
    <xf numFmtId="1" fontId="1" fillId="0" borderId="27" xfId="0" applyNumberFormat="1" applyFont="1" applyBorder="1" applyAlignment="1">
      <alignment horizontal="center"/>
    </xf>
    <xf numFmtId="0" fontId="19" fillId="7" borderId="0" xfId="0" applyFont="1" applyFill="1" applyAlignment="1">
      <alignment horizontal="center"/>
    </xf>
    <xf numFmtId="1" fontId="21" fillId="0" borderId="0" xfId="0" applyNumberFormat="1" applyFont="1" applyAlignment="1">
      <alignment horizontal="center"/>
    </xf>
    <xf numFmtId="0" fontId="0" fillId="7" borderId="7" xfId="0" applyFill="1" applyBorder="1" applyAlignment="1">
      <alignment horizontal="center"/>
    </xf>
    <xf numFmtId="0" fontId="0" fillId="7" borderId="14" xfId="0" applyFill="1" applyBorder="1" applyAlignment="1">
      <alignment horizontal="center"/>
    </xf>
    <xf numFmtId="0" fontId="1" fillId="7" borderId="7" xfId="0" applyFont="1" applyFill="1" applyBorder="1" applyAlignment="1">
      <alignment horizontal="center"/>
    </xf>
    <xf numFmtId="0" fontId="21" fillId="0" borderId="3" xfId="0" applyFont="1" applyBorder="1" applyAlignment="1">
      <alignment horizontal="center"/>
    </xf>
    <xf numFmtId="0" fontId="1" fillId="7" borderId="0" xfId="0" applyFont="1" applyFill="1" applyAlignment="1">
      <alignment horizontal="center"/>
    </xf>
    <xf numFmtId="0" fontId="1" fillId="0" borderId="24" xfId="0" applyFont="1" applyBorder="1" applyAlignment="1">
      <alignment horizontal="center"/>
    </xf>
    <xf numFmtId="0" fontId="21" fillId="0" borderId="25" xfId="0" applyFont="1" applyBorder="1" applyAlignment="1">
      <alignment horizontal="center"/>
    </xf>
    <xf numFmtId="0" fontId="21" fillId="0" borderId="17" xfId="0" applyFont="1" applyBorder="1" applyAlignment="1">
      <alignment horizontal="center"/>
    </xf>
    <xf numFmtId="1" fontId="21" fillId="0" borderId="7" xfId="0" applyNumberFormat="1" applyFont="1" applyBorder="1" applyAlignment="1">
      <alignment horizontal="center"/>
    </xf>
    <xf numFmtId="1" fontId="0" fillId="0" borderId="1" xfId="0" applyNumberFormat="1" applyBorder="1" applyAlignment="1">
      <alignment horizontal="center"/>
    </xf>
    <xf numFmtId="1" fontId="21" fillId="0" borderId="3" xfId="0" applyNumberFormat="1" applyFont="1" applyBorder="1" applyAlignment="1">
      <alignment horizontal="center"/>
    </xf>
    <xf numFmtId="0" fontId="1" fillId="0" borderId="12" xfId="0" applyFont="1" applyBorder="1" applyAlignment="1">
      <alignment horizontal="center"/>
    </xf>
    <xf numFmtId="0" fontId="21" fillId="0" borderId="13" xfId="0" applyFont="1" applyBorder="1" applyAlignment="1">
      <alignment horizontal="center"/>
    </xf>
    <xf numFmtId="0" fontId="10" fillId="7" borderId="0" xfId="0" applyFont="1" applyFill="1" applyAlignment="1">
      <alignment vertical="center"/>
    </xf>
    <xf numFmtId="0" fontId="10" fillId="7" borderId="0" xfId="0" applyFont="1" applyFill="1"/>
    <xf numFmtId="0" fontId="0" fillId="0" borderId="23" xfId="0" applyBorder="1" applyAlignment="1">
      <alignment horizontal="center"/>
    </xf>
    <xf numFmtId="0" fontId="0" fillId="0" borderId="82" xfId="0" applyBorder="1"/>
    <xf numFmtId="0" fontId="10" fillId="7" borderId="2" xfId="0" applyFont="1" applyFill="1" applyBorder="1" applyAlignment="1">
      <alignment vertical="center"/>
    </xf>
    <xf numFmtId="0" fontId="1" fillId="0" borderId="9" xfId="0" applyFont="1" applyBorder="1" applyAlignment="1">
      <alignment horizontal="center"/>
    </xf>
    <xf numFmtId="0" fontId="10" fillId="8" borderId="3" xfId="0" applyFont="1" applyFill="1" applyBorder="1" applyAlignment="1">
      <alignment vertical="center"/>
    </xf>
    <xf numFmtId="164" fontId="0" fillId="0" borderId="0" xfId="0" applyNumberFormat="1" applyAlignment="1">
      <alignment horizontal="center"/>
    </xf>
    <xf numFmtId="164" fontId="21" fillId="0" borderId="0" xfId="0" applyNumberFormat="1" applyFont="1" applyAlignment="1">
      <alignment horizontal="center"/>
    </xf>
    <xf numFmtId="0" fontId="1" fillId="0" borderId="2" xfId="0" applyFont="1" applyBorder="1" applyAlignment="1">
      <alignment horizontal="center"/>
    </xf>
    <xf numFmtId="0" fontId="21" fillId="0" borderId="2" xfId="0" applyFont="1" applyBorder="1" applyAlignment="1">
      <alignment horizontal="center"/>
    </xf>
    <xf numFmtId="0" fontId="1" fillId="13" borderId="1" xfId="0" applyFont="1" applyFill="1" applyBorder="1" applyAlignment="1">
      <alignment horizontal="center"/>
    </xf>
    <xf numFmtId="1" fontId="21" fillId="0" borderId="9" xfId="0" applyNumberFormat="1" applyFont="1" applyBorder="1" applyAlignment="1">
      <alignment horizontal="center"/>
    </xf>
    <xf numFmtId="164" fontId="0" fillId="0" borderId="7" xfId="0" applyNumberFormat="1" applyBorder="1" applyAlignment="1">
      <alignment horizontal="center"/>
    </xf>
    <xf numFmtId="1" fontId="21" fillId="0" borderId="14" xfId="0" applyNumberFormat="1" applyFont="1" applyBorder="1" applyAlignment="1">
      <alignment horizontal="center"/>
    </xf>
    <xf numFmtId="1" fontId="21" fillId="0" borderId="11" xfId="0" applyNumberFormat="1" applyFont="1" applyBorder="1" applyAlignment="1">
      <alignment horizontal="center"/>
    </xf>
    <xf numFmtId="0" fontId="22" fillId="0" borderId="0" xfId="0" applyFont="1"/>
    <xf numFmtId="0" fontId="22" fillId="8" borderId="0" xfId="0" applyFont="1" applyFill="1"/>
    <xf numFmtId="0" fontId="0" fillId="3" borderId="1" xfId="0" applyFill="1" applyBorder="1" applyAlignment="1">
      <alignment horizontal="center"/>
    </xf>
    <xf numFmtId="0" fontId="0" fillId="3" borderId="2" xfId="0" applyFill="1" applyBorder="1" applyAlignment="1">
      <alignment horizontal="center"/>
    </xf>
    <xf numFmtId="0" fontId="0" fillId="3" borderId="2" xfId="0" applyFill="1" applyBorder="1"/>
    <xf numFmtId="0" fontId="3" fillId="0" borderId="22" xfId="0" applyFont="1" applyBorder="1" applyAlignment="1">
      <alignment horizontal="center"/>
    </xf>
    <xf numFmtId="0" fontId="3" fillId="0" borderId="83" xfId="0" applyFont="1" applyBorder="1" applyAlignment="1">
      <alignment horizontal="center"/>
    </xf>
    <xf numFmtId="0" fontId="6" fillId="0" borderId="7" xfId="0" applyFont="1" applyBorder="1" applyAlignment="1">
      <alignment horizontal="left" vertical="center"/>
    </xf>
    <xf numFmtId="0" fontId="6" fillId="0" borderId="17" xfId="0" applyFont="1" applyBorder="1" applyAlignment="1">
      <alignment horizontal="center" vertical="center"/>
    </xf>
    <xf numFmtId="1" fontId="6" fillId="0" borderId="24" xfId="0" applyNumberFormat="1" applyFont="1" applyBorder="1" applyAlignment="1">
      <alignment horizontal="right"/>
    </xf>
    <xf numFmtId="0" fontId="6" fillId="0" borderId="7" xfId="0" applyFont="1" applyBorder="1" applyAlignment="1">
      <alignment horizontal="right"/>
    </xf>
    <xf numFmtId="0" fontId="4" fillId="0" borderId="17" xfId="0" applyFont="1" applyBorder="1" applyAlignment="1">
      <alignment horizontal="left"/>
    </xf>
    <xf numFmtId="0" fontId="6" fillId="0" borderId="17" xfId="0" applyFont="1" applyBorder="1" applyAlignment="1">
      <alignment horizontal="left"/>
    </xf>
    <xf numFmtId="1" fontId="4" fillId="0" borderId="24" xfId="0" applyNumberFormat="1" applyFont="1" applyBorder="1" applyAlignment="1">
      <alignment horizontal="right"/>
    </xf>
    <xf numFmtId="0" fontId="6" fillId="0" borderId="17" xfId="0" quotePrefix="1" applyFont="1" applyBorder="1" applyAlignment="1">
      <alignment horizontal="left"/>
    </xf>
    <xf numFmtId="0" fontId="1" fillId="0" borderId="17" xfId="0" applyFont="1" applyBorder="1" applyAlignment="1">
      <alignment horizontal="left" wrapText="1"/>
    </xf>
    <xf numFmtId="0" fontId="6" fillId="0" borderId="17" xfId="0" applyFont="1" applyBorder="1" applyAlignment="1">
      <alignment horizontal="center"/>
    </xf>
    <xf numFmtId="1" fontId="6" fillId="0" borderId="1" xfId="0" applyNumberFormat="1" applyFont="1" applyBorder="1" applyAlignment="1">
      <alignment horizontal="right"/>
    </xf>
    <xf numFmtId="0" fontId="6" fillId="0" borderId="17" xfId="0" applyFont="1" applyBorder="1" applyAlignment="1">
      <alignment horizontal="left" wrapText="1"/>
    </xf>
    <xf numFmtId="0" fontId="6" fillId="0" borderId="7" xfId="0" applyFont="1" applyBorder="1" applyAlignment="1">
      <alignment horizontal="center"/>
    </xf>
    <xf numFmtId="0" fontId="21" fillId="0" borderId="73" xfId="0" applyFont="1" applyBorder="1" applyAlignment="1">
      <alignment horizontal="center"/>
    </xf>
    <xf numFmtId="0" fontId="0" fillId="0" borderId="25" xfId="0" applyBorder="1" applyAlignment="1">
      <alignment horizontal="center"/>
    </xf>
    <xf numFmtId="0" fontId="3" fillId="0" borderId="10" xfId="0" applyFont="1" applyBorder="1" applyAlignment="1">
      <alignment horizontal="center"/>
    </xf>
    <xf numFmtId="0" fontId="3" fillId="0" borderId="14" xfId="0" applyFont="1" applyBorder="1" applyAlignment="1">
      <alignment horizontal="center"/>
    </xf>
    <xf numFmtId="0" fontId="9" fillId="0" borderId="19" xfId="0" applyFont="1" applyBorder="1" applyAlignment="1">
      <alignment horizontal="center"/>
    </xf>
    <xf numFmtId="1" fontId="1" fillId="0" borderId="45" xfId="0" applyNumberFormat="1" applyFont="1" applyBorder="1" applyAlignment="1">
      <alignment horizontal="center"/>
    </xf>
    <xf numFmtId="0" fontId="25" fillId="0" borderId="37" xfId="0" applyFont="1" applyBorder="1" applyAlignment="1">
      <alignment horizontal="center"/>
    </xf>
    <xf numFmtId="0" fontId="13" fillId="4" borderId="0" xfId="0" applyFont="1" applyFill="1" applyAlignment="1">
      <alignment horizontal="center"/>
    </xf>
    <xf numFmtId="0" fontId="7" fillId="4" borderId="0" xfId="0" applyFont="1" applyFill="1" applyAlignment="1">
      <alignment horizontal="center"/>
    </xf>
    <xf numFmtId="0" fontId="8" fillId="8" borderId="0" xfId="1" applyFont="1" applyFill="1" applyBorder="1" applyAlignment="1">
      <alignment horizontal="center"/>
    </xf>
    <xf numFmtId="0" fontId="0" fillId="0" borderId="0" xfId="0" applyAlignment="1">
      <alignment horizontal="center" wrapText="1"/>
    </xf>
    <xf numFmtId="0" fontId="0" fillId="0" borderId="0" xfId="0" applyAlignment="1">
      <alignment horizontal="center"/>
    </xf>
    <xf numFmtId="0" fontId="4" fillId="5" borderId="0" xfId="0" applyFont="1" applyFill="1" applyAlignment="1">
      <alignment horizontal="center" wrapText="1"/>
    </xf>
    <xf numFmtId="0" fontId="4" fillId="5" borderId="0" xfId="0" applyFont="1" applyFill="1" applyAlignment="1">
      <alignment horizontal="center"/>
    </xf>
    <xf numFmtId="0" fontId="11" fillId="4" borderId="0" xfId="0" applyFont="1" applyFill="1" applyAlignment="1">
      <alignment horizontal="center"/>
    </xf>
    <xf numFmtId="0" fontId="8" fillId="0" borderId="0" xfId="1" applyFont="1" applyFill="1" applyAlignment="1">
      <alignment horizontal="center"/>
    </xf>
    <xf numFmtId="0" fontId="10" fillId="0" borderId="18" xfId="0" applyFont="1" applyBorder="1" applyAlignment="1">
      <alignment horizontal="center"/>
    </xf>
    <xf numFmtId="0" fontId="0" fillId="0" borderId="0" xfId="0" applyAlignment="1">
      <alignment horizontal="center" vertical="top" wrapText="1"/>
    </xf>
    <xf numFmtId="0" fontId="0" fillId="0" borderId="0" xfId="0" applyAlignment="1">
      <alignment horizontal="center" vertical="top"/>
    </xf>
    <xf numFmtId="0" fontId="10" fillId="4" borderId="29" xfId="0" applyFont="1" applyFill="1" applyBorder="1" applyAlignment="1">
      <alignment horizontal="center" vertical="center"/>
    </xf>
    <xf numFmtId="0" fontId="10" fillId="4" borderId="0" xfId="0" applyFont="1" applyFill="1" applyAlignment="1">
      <alignment horizontal="center" vertical="center"/>
    </xf>
    <xf numFmtId="0" fontId="0" fillId="6" borderId="53" xfId="0" applyFill="1" applyBorder="1" applyAlignment="1">
      <alignment horizontal="center"/>
    </xf>
    <xf numFmtId="0" fontId="0" fillId="6" borderId="52" xfId="0" applyFill="1" applyBorder="1" applyAlignment="1">
      <alignment horizontal="center"/>
    </xf>
    <xf numFmtId="0" fontId="1" fillId="0" borderId="31" xfId="0" applyFont="1" applyBorder="1" applyAlignment="1">
      <alignment horizontal="center" vertical="center" wrapText="1"/>
    </xf>
    <xf numFmtId="0" fontId="1" fillId="0" borderId="33"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34" xfId="0" applyFont="1" applyBorder="1" applyAlignment="1">
      <alignment horizontal="center" vertical="center" wrapText="1"/>
    </xf>
    <xf numFmtId="0" fontId="1" fillId="0" borderId="38" xfId="0" applyFont="1" applyBorder="1" applyAlignment="1">
      <alignment horizontal="center" vertical="center" wrapText="1"/>
    </xf>
    <xf numFmtId="0" fontId="1" fillId="0" borderId="49" xfId="0" applyFont="1" applyBorder="1" applyAlignment="1">
      <alignment horizontal="center" vertical="center" wrapText="1"/>
    </xf>
    <xf numFmtId="16" fontId="0" fillId="6" borderId="4" xfId="0" applyNumberFormat="1" applyFill="1" applyBorder="1" applyAlignment="1">
      <alignment horizontal="center"/>
    </xf>
    <xf numFmtId="0" fontId="0" fillId="6" borderId="5" xfId="0" applyFill="1" applyBorder="1" applyAlignment="1">
      <alignment horizontal="center"/>
    </xf>
    <xf numFmtId="0" fontId="0" fillId="6" borderId="6" xfId="0" applyFill="1" applyBorder="1" applyAlignment="1">
      <alignment horizontal="center"/>
    </xf>
    <xf numFmtId="0" fontId="0" fillId="0" borderId="65" xfId="0" applyBorder="1" applyAlignment="1">
      <alignment horizontal="left"/>
    </xf>
    <xf numFmtId="0" fontId="0" fillId="0" borderId="0" xfId="0" applyAlignment="1">
      <alignment horizontal="left"/>
    </xf>
    <xf numFmtId="0" fontId="1" fillId="7" borderId="0" xfId="0" applyFont="1" applyFill="1" applyAlignment="1">
      <alignment horizontal="center" vertical="center"/>
    </xf>
    <xf numFmtId="0" fontId="5" fillId="7" borderId="61" xfId="0" applyFont="1" applyFill="1" applyBorder="1" applyAlignment="1">
      <alignment horizontal="center"/>
    </xf>
    <xf numFmtId="0" fontId="0" fillId="7" borderId="62" xfId="0" applyFill="1" applyBorder="1" applyAlignment="1">
      <alignment horizontal="center"/>
    </xf>
    <xf numFmtId="0" fontId="0" fillId="7" borderId="63" xfId="0" applyFill="1" applyBorder="1" applyAlignment="1">
      <alignment horizontal="center"/>
    </xf>
    <xf numFmtId="0" fontId="5" fillId="7" borderId="62" xfId="0" applyFont="1" applyFill="1" applyBorder="1" applyAlignment="1">
      <alignment horizontal="center"/>
    </xf>
    <xf numFmtId="0" fontId="5" fillId="7" borderId="64" xfId="0" applyFont="1" applyFill="1" applyBorder="1" applyAlignment="1">
      <alignment horizontal="center"/>
    </xf>
    <xf numFmtId="0" fontId="5" fillId="7" borderId="63" xfId="0" applyFont="1" applyFill="1" applyBorder="1" applyAlignment="1">
      <alignment horizontal="center"/>
    </xf>
    <xf numFmtId="0" fontId="0" fillId="9" borderId="53" xfId="0" applyFill="1" applyBorder="1" applyAlignment="1">
      <alignment horizontal="center"/>
    </xf>
    <xf numFmtId="0" fontId="0" fillId="9" borderId="52" xfId="0" applyFill="1" applyBorder="1" applyAlignment="1">
      <alignment horizontal="center"/>
    </xf>
    <xf numFmtId="16" fontId="0" fillId="9" borderId="4" xfId="0" applyNumberFormat="1" applyFill="1" applyBorder="1" applyAlignment="1">
      <alignment horizontal="center"/>
    </xf>
    <xf numFmtId="0" fontId="0" fillId="9" borderId="5" xfId="0" applyFill="1" applyBorder="1" applyAlignment="1">
      <alignment horizontal="center"/>
    </xf>
    <xf numFmtId="0" fontId="0" fillId="9" borderId="6" xfId="0" applyFill="1" applyBorder="1" applyAlignment="1">
      <alignment horizontal="center"/>
    </xf>
    <xf numFmtId="0" fontId="10" fillId="4" borderId="1" xfId="0" applyFont="1" applyFill="1" applyBorder="1" applyAlignment="1">
      <alignment horizontal="center" vertical="center"/>
    </xf>
    <xf numFmtId="0" fontId="10" fillId="4" borderId="2" xfId="0" applyFont="1" applyFill="1" applyBorder="1" applyAlignment="1">
      <alignment horizontal="center" vertical="center"/>
    </xf>
    <xf numFmtId="0" fontId="10" fillId="4" borderId="3" xfId="0" applyFont="1" applyFill="1" applyBorder="1" applyAlignment="1">
      <alignment horizontal="center" vertical="center"/>
    </xf>
    <xf numFmtId="0" fontId="0" fillId="0" borderId="74" xfId="0" applyBorder="1" applyAlignment="1">
      <alignment horizontal="center" wrapText="1"/>
    </xf>
    <xf numFmtId="0" fontId="0" fillId="0" borderId="18" xfId="0" applyBorder="1" applyAlignment="1">
      <alignment horizontal="center" wrapText="1"/>
    </xf>
    <xf numFmtId="0" fontId="0" fillId="0" borderId="75" xfId="0" applyBorder="1" applyAlignment="1">
      <alignment horizontal="center" wrapText="1"/>
    </xf>
    <xf numFmtId="0" fontId="0" fillId="0" borderId="74" xfId="0" applyBorder="1" applyAlignment="1">
      <alignment horizontal="center"/>
    </xf>
    <xf numFmtId="0" fontId="0" fillId="0" borderId="18" xfId="0" applyBorder="1" applyAlignment="1">
      <alignment horizontal="center"/>
    </xf>
    <xf numFmtId="0" fontId="0" fillId="0" borderId="75" xfId="0" applyBorder="1" applyAlignment="1">
      <alignment horizontal="center"/>
    </xf>
    <xf numFmtId="0" fontId="5" fillId="7" borderId="1" xfId="0" applyFont="1" applyFill="1" applyBorder="1" applyAlignment="1">
      <alignment horizontal="center" vertical="center"/>
    </xf>
    <xf numFmtId="0" fontId="5" fillId="7" borderId="2" xfId="0" applyFont="1" applyFill="1" applyBorder="1" applyAlignment="1">
      <alignment horizontal="center" vertical="center"/>
    </xf>
    <xf numFmtId="0" fontId="5" fillId="7" borderId="3" xfId="0" applyFont="1" applyFill="1" applyBorder="1" applyAlignment="1">
      <alignment horizontal="center" vertical="center"/>
    </xf>
    <xf numFmtId="0" fontId="10" fillId="4" borderId="26" xfId="0" applyFont="1" applyFill="1" applyBorder="1" applyAlignment="1">
      <alignment horizontal="center" vertical="center"/>
    </xf>
    <xf numFmtId="0" fontId="10" fillId="4" borderId="27" xfId="0" applyFont="1" applyFill="1" applyBorder="1" applyAlignment="1">
      <alignment horizontal="center" vertical="center"/>
    </xf>
    <xf numFmtId="0" fontId="10" fillId="4" borderId="28" xfId="0" applyFont="1" applyFill="1" applyBorder="1" applyAlignment="1">
      <alignment horizontal="center" vertical="center"/>
    </xf>
    <xf numFmtId="0" fontId="5" fillId="7" borderId="24" xfId="0" applyFont="1" applyFill="1" applyBorder="1" applyAlignment="1">
      <alignment horizontal="center" vertical="center"/>
    </xf>
    <xf numFmtId="0" fontId="5" fillId="7" borderId="18" xfId="0" applyFont="1" applyFill="1" applyBorder="1" applyAlignment="1">
      <alignment horizontal="center" vertical="center"/>
    </xf>
    <xf numFmtId="0" fontId="5" fillId="7" borderId="25" xfId="0" applyFont="1" applyFill="1" applyBorder="1" applyAlignment="1">
      <alignment horizontal="center" vertical="center"/>
    </xf>
    <xf numFmtId="16" fontId="0" fillId="0" borderId="18" xfId="0" applyNumberFormat="1" applyBorder="1" applyAlignment="1">
      <alignment horizontal="center"/>
    </xf>
    <xf numFmtId="0" fontId="10" fillId="4" borderId="78" xfId="0" applyFont="1" applyFill="1" applyBorder="1" applyAlignment="1">
      <alignment horizontal="center"/>
    </xf>
    <xf numFmtId="0" fontId="10" fillId="4" borderId="64" xfId="0" applyFont="1" applyFill="1" applyBorder="1" applyAlignment="1">
      <alignment horizontal="center"/>
    </xf>
    <xf numFmtId="0" fontId="10" fillId="4" borderId="79" xfId="0" applyFont="1" applyFill="1" applyBorder="1" applyAlignment="1">
      <alignment horizontal="center"/>
    </xf>
    <xf numFmtId="0" fontId="10" fillId="4" borderId="74" xfId="0" applyFont="1" applyFill="1" applyBorder="1" applyAlignment="1">
      <alignment horizontal="center"/>
    </xf>
    <xf numFmtId="0" fontId="10" fillId="4" borderId="18" xfId="0" applyFont="1" applyFill="1" applyBorder="1" applyAlignment="1">
      <alignment horizontal="center"/>
    </xf>
    <xf numFmtId="0" fontId="10" fillId="4" borderId="75" xfId="0" applyFont="1" applyFill="1" applyBorder="1" applyAlignment="1">
      <alignment horizontal="center"/>
    </xf>
    <xf numFmtId="0" fontId="10" fillId="4" borderId="4" xfId="0" applyFont="1" applyFill="1" applyBorder="1" applyAlignment="1">
      <alignment horizontal="center"/>
    </xf>
    <xf numFmtId="0" fontId="10" fillId="4" borderId="5" xfId="0" applyFont="1" applyFill="1" applyBorder="1" applyAlignment="1">
      <alignment horizontal="center"/>
    </xf>
    <xf numFmtId="0" fontId="10" fillId="4" borderId="72" xfId="0" applyFont="1" applyFill="1" applyBorder="1" applyAlignment="1">
      <alignment horizontal="center"/>
    </xf>
    <xf numFmtId="0" fontId="10" fillId="4" borderId="6" xfId="0" applyFont="1" applyFill="1" applyBorder="1" applyAlignment="1">
      <alignment horizontal="center"/>
    </xf>
    <xf numFmtId="0" fontId="10" fillId="4" borderId="8" xfId="0" applyFont="1" applyFill="1" applyBorder="1" applyAlignment="1">
      <alignment horizontal="center"/>
    </xf>
    <xf numFmtId="0" fontId="10" fillId="4" borderId="7" xfId="0" applyFont="1" applyFill="1" applyBorder="1" applyAlignment="1">
      <alignment horizontal="center"/>
    </xf>
    <xf numFmtId="0" fontId="10" fillId="4" borderId="1" xfId="0" applyFont="1" applyFill="1" applyBorder="1" applyAlignment="1">
      <alignment horizontal="center"/>
    </xf>
    <xf numFmtId="0" fontId="10" fillId="4" borderId="9" xfId="0" applyFont="1" applyFill="1" applyBorder="1" applyAlignment="1">
      <alignment horizontal="center"/>
    </xf>
    <xf numFmtId="0" fontId="1" fillId="11" borderId="53" xfId="0" applyFont="1" applyFill="1" applyBorder="1" applyAlignment="1">
      <alignment horizontal="center"/>
    </xf>
    <xf numFmtId="0" fontId="1" fillId="11" borderId="52" xfId="0" applyFont="1" applyFill="1" applyBorder="1" applyAlignment="1">
      <alignment horizontal="center"/>
    </xf>
    <xf numFmtId="0" fontId="1" fillId="11" borderId="54" xfId="0" applyFont="1" applyFill="1" applyBorder="1" applyAlignment="1">
      <alignment horizontal="center"/>
    </xf>
    <xf numFmtId="0" fontId="1" fillId="2" borderId="53" xfId="0" applyFont="1" applyFill="1" applyBorder="1" applyAlignment="1">
      <alignment horizontal="center"/>
    </xf>
    <xf numFmtId="0" fontId="1" fillId="2" borderId="52" xfId="0" applyFont="1" applyFill="1" applyBorder="1" applyAlignment="1">
      <alignment horizontal="center"/>
    </xf>
    <xf numFmtId="0" fontId="1" fillId="2" borderId="54" xfId="0" applyFont="1" applyFill="1" applyBorder="1" applyAlignment="1">
      <alignment horizontal="center"/>
    </xf>
    <xf numFmtId="0" fontId="1" fillId="6" borderId="53" xfId="0" applyFont="1" applyFill="1" applyBorder="1" applyAlignment="1">
      <alignment horizontal="center"/>
    </xf>
    <xf numFmtId="0" fontId="1" fillId="6" borderId="52" xfId="0" applyFont="1" applyFill="1" applyBorder="1" applyAlignment="1">
      <alignment horizontal="center"/>
    </xf>
    <xf numFmtId="0" fontId="1" fillId="6" borderId="54" xfId="0" applyFont="1" applyFill="1" applyBorder="1" applyAlignment="1">
      <alignment horizontal="center"/>
    </xf>
    <xf numFmtId="0" fontId="1" fillId="10" borderId="53" xfId="0" applyFont="1" applyFill="1" applyBorder="1" applyAlignment="1">
      <alignment horizontal="center"/>
    </xf>
    <xf numFmtId="0" fontId="1" fillId="10" borderId="52" xfId="0" applyFont="1" applyFill="1" applyBorder="1" applyAlignment="1">
      <alignment horizontal="center"/>
    </xf>
    <xf numFmtId="0" fontId="1" fillId="10" borderId="54" xfId="0" applyFont="1" applyFill="1" applyBorder="1" applyAlignment="1">
      <alignment horizontal="center"/>
    </xf>
    <xf numFmtId="0" fontId="10" fillId="4" borderId="2" xfId="0" applyFont="1" applyFill="1" applyBorder="1" applyAlignment="1">
      <alignment horizontal="center"/>
    </xf>
    <xf numFmtId="0" fontId="10" fillId="4" borderId="3" xfId="0" applyFont="1" applyFill="1" applyBorder="1" applyAlignment="1">
      <alignment horizontal="center"/>
    </xf>
    <xf numFmtId="1" fontId="0" fillId="0" borderId="7" xfId="0" applyNumberFormat="1" applyBorder="1" applyAlignment="1">
      <alignment horizontal="center"/>
    </xf>
    <xf numFmtId="0" fontId="1" fillId="0" borderId="8" xfId="0" applyFont="1" applyBorder="1" applyAlignment="1">
      <alignment horizontal="center"/>
    </xf>
    <xf numFmtId="0" fontId="1" fillId="0" borderId="7" xfId="0" applyFont="1" applyBorder="1" applyAlignment="1">
      <alignment horizontal="center"/>
    </xf>
    <xf numFmtId="0" fontId="1" fillId="0" borderId="7" xfId="0" applyFont="1" applyBorder="1" applyAlignment="1">
      <alignment horizontal="center" wrapText="1"/>
    </xf>
    <xf numFmtId="0" fontId="21" fillId="0" borderId="9" xfId="0" applyFont="1" applyBorder="1" applyAlignment="1">
      <alignment horizontal="center"/>
    </xf>
    <xf numFmtId="1" fontId="0" fillId="0" borderId="14" xfId="0" applyNumberFormat="1" applyBorder="1" applyAlignment="1">
      <alignment horizontal="center"/>
    </xf>
    <xf numFmtId="0" fontId="0" fillId="5" borderId="0" xfId="0" applyFill="1" applyAlignment="1">
      <alignment horizontal="center" wrapText="1"/>
    </xf>
    <xf numFmtId="0" fontId="0" fillId="5" borderId="0" xfId="0" applyFill="1" applyAlignment="1">
      <alignment horizontal="center"/>
    </xf>
    <xf numFmtId="0" fontId="5" fillId="0" borderId="67" xfId="0" applyFont="1" applyBorder="1" applyAlignment="1">
      <alignment horizontal="left" vertical="center"/>
    </xf>
    <xf numFmtId="0" fontId="5" fillId="0" borderId="2" xfId="0" applyFont="1" applyBorder="1" applyAlignment="1">
      <alignment horizontal="left" vertical="center"/>
    </xf>
    <xf numFmtId="0" fontId="5" fillId="0" borderId="68" xfId="0" applyFont="1" applyBorder="1" applyAlignment="1">
      <alignment horizontal="left" vertical="center"/>
    </xf>
    <xf numFmtId="0" fontId="10" fillId="4" borderId="53" xfId="0" applyFont="1" applyFill="1" applyBorder="1" applyAlignment="1">
      <alignment horizontal="center" vertical="center"/>
    </xf>
    <xf numFmtId="0" fontId="10" fillId="4" borderId="52" xfId="0" applyFont="1" applyFill="1" applyBorder="1" applyAlignment="1">
      <alignment horizontal="center" vertical="center"/>
    </xf>
    <xf numFmtId="0" fontId="10" fillId="4" borderId="54" xfId="0" applyFont="1" applyFill="1" applyBorder="1" applyAlignment="1">
      <alignment horizontal="center" vertical="center"/>
    </xf>
    <xf numFmtId="0" fontId="10" fillId="12" borderId="53" xfId="0" applyFont="1" applyFill="1" applyBorder="1" applyAlignment="1">
      <alignment horizontal="center" vertical="center"/>
    </xf>
    <xf numFmtId="0" fontId="10" fillId="12" borderId="52" xfId="0" applyFont="1" applyFill="1" applyBorder="1" applyAlignment="1">
      <alignment horizontal="center" vertical="center"/>
    </xf>
    <xf numFmtId="0" fontId="10" fillId="12" borderId="54" xfId="0" applyFont="1" applyFill="1" applyBorder="1" applyAlignment="1">
      <alignment horizontal="center" vertical="center"/>
    </xf>
    <xf numFmtId="0" fontId="5" fillId="0" borderId="67" xfId="0" applyFont="1" applyBorder="1" applyAlignment="1">
      <alignment horizontal="left"/>
    </xf>
    <xf numFmtId="0" fontId="5" fillId="0" borderId="2" xfId="0" applyFont="1" applyBorder="1" applyAlignment="1">
      <alignment horizontal="left"/>
    </xf>
    <xf numFmtId="0" fontId="5" fillId="0" borderId="68" xfId="0" applyFont="1" applyBorder="1" applyAlignment="1">
      <alignment horizontal="left"/>
    </xf>
    <xf numFmtId="0" fontId="5" fillId="0" borderId="4" xfId="0" applyFont="1" applyBorder="1" applyAlignment="1">
      <alignment horizontal="left" vertical="center"/>
    </xf>
    <xf numFmtId="0" fontId="5" fillId="0" borderId="5" xfId="0" applyFont="1" applyBorder="1" applyAlignment="1">
      <alignment horizontal="left" vertical="center"/>
    </xf>
    <xf numFmtId="0" fontId="5" fillId="0" borderId="6" xfId="0" applyFont="1" applyBorder="1" applyAlignment="1">
      <alignment horizontal="left" vertical="center"/>
    </xf>
    <xf numFmtId="0" fontId="5" fillId="0" borderId="8" xfId="0" applyFont="1" applyBorder="1" applyAlignment="1">
      <alignment horizontal="left" vertical="center"/>
    </xf>
    <xf numFmtId="0" fontId="5" fillId="0" borderId="7" xfId="0" applyFont="1" applyBorder="1" applyAlignment="1">
      <alignment horizontal="left" vertical="center"/>
    </xf>
    <xf numFmtId="0" fontId="5" fillId="0" borderId="9" xfId="0" applyFont="1" applyBorder="1" applyAlignment="1">
      <alignment horizontal="left" vertical="center"/>
    </xf>
    <xf numFmtId="0" fontId="10" fillId="4" borderId="4" xfId="0" applyFont="1" applyFill="1" applyBorder="1" applyAlignment="1">
      <alignment horizontal="center" vertical="center"/>
    </xf>
    <xf numFmtId="0" fontId="10" fillId="4" borderId="5" xfId="0" applyFont="1" applyFill="1" applyBorder="1" applyAlignment="1">
      <alignment horizontal="center" vertical="center"/>
    </xf>
    <xf numFmtId="0" fontId="10" fillId="4" borderId="6" xfId="0" applyFont="1" applyFill="1" applyBorder="1" applyAlignment="1">
      <alignment horizontal="center" vertical="center"/>
    </xf>
    <xf numFmtId="0" fontId="10" fillId="4" borderId="8" xfId="0" applyFont="1" applyFill="1" applyBorder="1" applyAlignment="1">
      <alignment horizontal="center" vertical="center"/>
    </xf>
    <xf numFmtId="0" fontId="10" fillId="4" borderId="7" xfId="0" applyFont="1" applyFill="1" applyBorder="1" applyAlignment="1">
      <alignment horizontal="center" vertical="center"/>
    </xf>
    <xf numFmtId="0" fontId="10" fillId="4" borderId="9" xfId="0" applyFont="1" applyFill="1" applyBorder="1" applyAlignment="1">
      <alignment horizontal="center" vertical="center"/>
    </xf>
    <xf numFmtId="0" fontId="21" fillId="0" borderId="76" xfId="0" applyFont="1" applyBorder="1" applyAlignment="1">
      <alignment horizontal="center" wrapText="1"/>
    </xf>
    <xf numFmtId="0" fontId="21" fillId="0" borderId="13" xfId="0" applyFont="1" applyBorder="1" applyAlignment="1">
      <alignment horizontal="center" wrapText="1"/>
    </xf>
    <xf numFmtId="0" fontId="21" fillId="0" borderId="80" xfId="0" applyFont="1" applyBorder="1" applyAlignment="1">
      <alignment horizontal="center" wrapText="1"/>
    </xf>
    <xf numFmtId="0" fontId="21" fillId="0" borderId="17" xfId="0" applyFont="1" applyBorder="1" applyAlignment="1">
      <alignment horizontal="center" wrapText="1"/>
    </xf>
    <xf numFmtId="0" fontId="1" fillId="0" borderId="80" xfId="0" applyFont="1" applyBorder="1" applyAlignment="1">
      <alignment horizontal="center" wrapText="1"/>
    </xf>
    <xf numFmtId="0" fontId="1" fillId="0" borderId="17" xfId="0" applyFont="1" applyBorder="1" applyAlignment="1">
      <alignment horizontal="center" wrapText="1"/>
    </xf>
    <xf numFmtId="0" fontId="1" fillId="0" borderId="81" xfId="0" applyFont="1" applyBorder="1" applyAlignment="1">
      <alignment horizontal="center" wrapText="1"/>
    </xf>
    <xf numFmtId="0" fontId="1" fillId="0" borderId="12" xfId="0" applyFont="1" applyBorder="1" applyAlignment="1">
      <alignment horizontal="center" wrapText="1"/>
    </xf>
    <xf numFmtId="0" fontId="0" fillId="7" borderId="80" xfId="0" applyFill="1" applyBorder="1" applyAlignment="1">
      <alignment horizontal="center" wrapText="1"/>
    </xf>
    <xf numFmtId="0" fontId="0" fillId="7" borderId="17" xfId="0" applyFill="1" applyBorder="1" applyAlignment="1">
      <alignment horizontal="center" wrapText="1"/>
    </xf>
    <xf numFmtId="0" fontId="24" fillId="0" borderId="1" xfId="0" applyFont="1" applyBorder="1" applyAlignment="1">
      <alignment horizontal="center"/>
    </xf>
    <xf numFmtId="0" fontId="23" fillId="0" borderId="2" xfId="0" applyFont="1" applyBorder="1" applyAlignment="1">
      <alignment horizontal="center"/>
    </xf>
    <xf numFmtId="0" fontId="23" fillId="0" borderId="3" xfId="0" applyFont="1" applyBorder="1" applyAlignment="1">
      <alignment horizontal="center"/>
    </xf>
  </cellXfs>
  <cellStyles count="2">
    <cellStyle name="Hyperlink" xfId="1" builtinId="8"/>
    <cellStyle name="Normal" xfId="0" builtinId="0"/>
  </cellStyles>
  <dxfs count="6">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F24FBD8-F441-4109-A1B9-34C425BE2B9B}" name="Table27" displayName="Table27" ref="X2:X9" totalsRowShown="0" headerRowDxfId="5" dataDxfId="4">
  <autoFilter ref="X2:X9" xr:uid="{7F24FBD8-F441-4109-A1B9-34C425BE2B9B}"/>
  <tableColumns count="1">
    <tableColumn id="1" xr3:uid="{9A7F7CAB-B7B6-4FBB-A1D4-02DE560FC622}" name="Wall Thickness" dataDxfId="3"/>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121704C-B940-436B-BF56-CF4A5C26A31B}" name="Table7813" displayName="Table7813" ref="K4:K7" totalsRowShown="0" headerRowDxfId="2" dataDxfId="1">
  <autoFilter ref="K4:K7" xr:uid="{4121704C-B940-436B-BF56-CF4A5C26A31B}"/>
  <tableColumns count="1">
    <tableColumn id="1" xr3:uid="{8E1511A9-375B-410B-83AD-564AEE94D0D5}" name="Ring Thicknes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9E57D-36A3-4B04-ABEA-E19FE42817D0}">
  <dimension ref="A1:T37"/>
  <sheetViews>
    <sheetView tabSelected="1" topLeftCell="A2" workbookViewId="0">
      <selection activeCell="F29" sqref="F29"/>
    </sheetView>
  </sheetViews>
  <sheetFormatPr defaultRowHeight="15"/>
  <cols>
    <col min="1" max="1" width="19.140625" customWidth="1"/>
    <col min="2" max="2" width="6.28515625" customWidth="1"/>
    <col min="3" max="3" width="36.140625" customWidth="1"/>
    <col min="4" max="4" width="14.28515625" customWidth="1"/>
    <col min="5" max="5" width="6.140625" customWidth="1"/>
    <col min="6" max="6" width="7.42578125" customWidth="1"/>
    <col min="7" max="7" width="4.7109375" customWidth="1"/>
    <col min="8" max="8" width="20.5703125" customWidth="1"/>
    <col min="9" max="9" width="6.7109375" customWidth="1"/>
    <col min="10" max="10" width="32.5703125" customWidth="1"/>
    <col min="11" max="11" width="15.7109375" customWidth="1"/>
    <col min="12" max="12" width="5.5703125" customWidth="1"/>
    <col min="13" max="13" width="7.7109375" customWidth="1"/>
    <col min="14" max="14" width="5.28515625" customWidth="1"/>
    <col min="15" max="15" width="20.28515625" customWidth="1"/>
    <col min="16" max="16" width="6" customWidth="1"/>
    <col min="17" max="17" width="30.7109375" customWidth="1"/>
    <col min="18" max="18" width="15" customWidth="1"/>
    <col min="19" max="19" width="5.42578125" customWidth="1"/>
    <col min="20" max="20" width="7.28515625" customWidth="1"/>
  </cols>
  <sheetData>
    <row r="1" spans="1:20" ht="38.25" customHeight="1">
      <c r="A1" s="243" t="s">
        <v>0</v>
      </c>
      <c r="B1" s="243"/>
      <c r="C1" s="243"/>
      <c r="D1" s="243"/>
      <c r="E1" s="243"/>
      <c r="F1" s="243"/>
      <c r="G1" s="19"/>
      <c r="H1" s="244" t="s">
        <v>1</v>
      </c>
      <c r="I1" s="244"/>
      <c r="J1" s="244"/>
      <c r="K1" s="244"/>
      <c r="L1" s="244"/>
      <c r="M1" s="244"/>
      <c r="N1" s="19"/>
      <c r="O1" s="244" t="s">
        <v>2</v>
      </c>
      <c r="P1" s="244"/>
      <c r="Q1" s="244"/>
      <c r="R1" s="244"/>
      <c r="S1" s="244"/>
      <c r="T1" s="244"/>
    </row>
    <row r="2" spans="1:20">
      <c r="A2" s="9" t="s">
        <v>3</v>
      </c>
      <c r="B2" s="7" t="s">
        <v>4</v>
      </c>
      <c r="C2" s="10" t="s">
        <v>5</v>
      </c>
      <c r="D2" s="7" t="s">
        <v>6</v>
      </c>
      <c r="E2" s="14" t="s">
        <v>7</v>
      </c>
      <c r="F2" s="20" t="s">
        <v>8</v>
      </c>
      <c r="G2" s="19"/>
      <c r="H2" s="9" t="s">
        <v>3</v>
      </c>
      <c r="I2" s="7" t="s">
        <v>4</v>
      </c>
      <c r="J2" s="10" t="s">
        <v>5</v>
      </c>
      <c r="K2" s="7" t="s">
        <v>6</v>
      </c>
      <c r="L2" s="14" t="s">
        <v>7</v>
      </c>
      <c r="M2" s="20" t="s">
        <v>8</v>
      </c>
      <c r="N2" s="19"/>
      <c r="O2" s="9" t="s">
        <v>3</v>
      </c>
      <c r="P2" s="7" t="s">
        <v>4</v>
      </c>
      <c r="Q2" s="10" t="s">
        <v>5</v>
      </c>
      <c r="R2" s="7" t="s">
        <v>6</v>
      </c>
      <c r="S2" s="14" t="s">
        <v>7</v>
      </c>
      <c r="T2" s="20" t="s">
        <v>8</v>
      </c>
    </row>
    <row r="3" spans="1:20">
      <c r="A3" s="9"/>
      <c r="B3" s="7"/>
      <c r="C3" s="10"/>
      <c r="D3" s="7"/>
      <c r="E3" s="14"/>
      <c r="F3" s="20"/>
      <c r="G3" s="19"/>
      <c r="H3" s="9"/>
      <c r="I3" s="7"/>
      <c r="J3" s="10"/>
      <c r="K3" s="7"/>
      <c r="L3" s="14"/>
      <c r="M3" s="20"/>
      <c r="N3" s="19"/>
      <c r="O3" s="9"/>
      <c r="P3" s="7"/>
      <c r="Q3" s="10"/>
      <c r="R3" s="7"/>
      <c r="S3" s="14"/>
      <c r="T3" s="20"/>
    </row>
    <row r="4" spans="1:20">
      <c r="A4" s="9" t="s">
        <v>9</v>
      </c>
      <c r="B4" s="7">
        <v>1</v>
      </c>
      <c r="C4" s="21" t="s">
        <v>10</v>
      </c>
      <c r="D4" s="7" t="s">
        <v>11</v>
      </c>
      <c r="E4" s="14"/>
      <c r="F4" s="20"/>
      <c r="G4" s="19"/>
      <c r="H4" s="9" t="s">
        <v>9</v>
      </c>
      <c r="I4" s="7">
        <v>1</v>
      </c>
      <c r="J4" s="21" t="s">
        <v>10</v>
      </c>
      <c r="K4" s="7" t="s">
        <v>12</v>
      </c>
      <c r="L4" s="14"/>
      <c r="M4" s="20"/>
      <c r="N4" s="19"/>
      <c r="O4" s="9" t="s">
        <v>9</v>
      </c>
      <c r="P4" s="7">
        <v>1</v>
      </c>
      <c r="Q4" s="21" t="s">
        <v>10</v>
      </c>
      <c r="R4" s="7" t="s">
        <v>13</v>
      </c>
      <c r="S4" s="14"/>
      <c r="T4" s="20"/>
    </row>
    <row r="5" spans="1:20">
      <c r="A5" s="9" t="s">
        <v>14</v>
      </c>
      <c r="B5" s="7">
        <v>1</v>
      </c>
      <c r="C5" s="21" t="s">
        <v>15</v>
      </c>
      <c r="D5" s="7" t="s">
        <v>11</v>
      </c>
      <c r="E5" s="14"/>
      <c r="F5" s="20"/>
      <c r="G5" s="19"/>
      <c r="H5" s="9" t="s">
        <v>14</v>
      </c>
      <c r="I5" s="7">
        <v>1</v>
      </c>
      <c r="J5" s="21" t="s">
        <v>15</v>
      </c>
      <c r="K5" s="7" t="s">
        <v>12</v>
      </c>
      <c r="L5" s="14"/>
      <c r="M5" s="20"/>
      <c r="N5" s="19"/>
      <c r="O5" s="9" t="s">
        <v>14</v>
      </c>
      <c r="P5" s="7">
        <v>1</v>
      </c>
      <c r="Q5" s="21" t="s">
        <v>15</v>
      </c>
      <c r="R5" s="7" t="s">
        <v>13</v>
      </c>
      <c r="S5" s="14"/>
      <c r="T5" s="20"/>
    </row>
    <row r="6" spans="1:20">
      <c r="A6" s="9" t="s">
        <v>16</v>
      </c>
      <c r="B6" s="7">
        <v>1</v>
      </c>
      <c r="C6" s="21" t="s">
        <v>10</v>
      </c>
      <c r="D6" s="7" t="s">
        <v>11</v>
      </c>
      <c r="E6" s="14"/>
      <c r="F6" s="20"/>
      <c r="G6" s="19"/>
      <c r="H6" s="9" t="s">
        <v>16</v>
      </c>
      <c r="I6" s="7">
        <v>1</v>
      </c>
      <c r="J6" s="21" t="s">
        <v>10</v>
      </c>
      <c r="K6" s="7" t="s">
        <v>12</v>
      </c>
      <c r="L6" s="14"/>
      <c r="M6" s="20"/>
      <c r="N6" s="19"/>
      <c r="O6" s="9" t="s">
        <v>16</v>
      </c>
      <c r="P6" s="7">
        <v>1</v>
      </c>
      <c r="Q6" s="21" t="s">
        <v>10</v>
      </c>
      <c r="R6" s="7" t="s">
        <v>13</v>
      </c>
      <c r="S6" s="14"/>
      <c r="T6" s="20"/>
    </row>
    <row r="7" spans="1:20">
      <c r="A7" s="9"/>
      <c r="B7" s="7">
        <v>1</v>
      </c>
      <c r="C7" s="21" t="s">
        <v>10</v>
      </c>
      <c r="D7" s="7" t="s">
        <v>11</v>
      </c>
      <c r="E7" s="14"/>
      <c r="F7" s="20"/>
      <c r="G7" s="19"/>
      <c r="H7" s="9"/>
      <c r="I7" s="7">
        <v>1</v>
      </c>
      <c r="J7" s="21" t="s">
        <v>10</v>
      </c>
      <c r="K7" s="7" t="s">
        <v>12</v>
      </c>
      <c r="L7" s="14"/>
      <c r="M7" s="20"/>
      <c r="N7" s="19"/>
      <c r="O7" s="9"/>
      <c r="P7" s="7">
        <v>1</v>
      </c>
      <c r="Q7" s="21" t="s">
        <v>10</v>
      </c>
      <c r="R7" s="7" t="s">
        <v>13</v>
      </c>
      <c r="S7" s="14"/>
      <c r="T7" s="20"/>
    </row>
    <row r="8" spans="1:20">
      <c r="A8" s="9" t="s">
        <v>17</v>
      </c>
      <c r="B8" s="7">
        <v>1</v>
      </c>
      <c r="C8" s="21" t="s">
        <v>10</v>
      </c>
      <c r="D8" s="7" t="s">
        <v>11</v>
      </c>
      <c r="E8" s="14"/>
      <c r="F8" s="20"/>
      <c r="G8" s="19"/>
      <c r="H8" s="9" t="s">
        <v>17</v>
      </c>
      <c r="I8" s="7">
        <v>1</v>
      </c>
      <c r="J8" s="21" t="s">
        <v>10</v>
      </c>
      <c r="K8" s="7" t="s">
        <v>12</v>
      </c>
      <c r="L8" s="14"/>
      <c r="M8" s="20"/>
      <c r="N8" s="19"/>
      <c r="O8" s="9" t="s">
        <v>17</v>
      </c>
      <c r="P8" s="7">
        <v>1</v>
      </c>
      <c r="Q8" s="21" t="s">
        <v>10</v>
      </c>
      <c r="R8" s="7" t="s">
        <v>13</v>
      </c>
      <c r="S8" s="14"/>
      <c r="T8" s="20"/>
    </row>
    <row r="9" spans="1:20">
      <c r="A9" s="9" t="s">
        <v>18</v>
      </c>
      <c r="B9" s="7">
        <v>2</v>
      </c>
      <c r="C9" s="21" t="s">
        <v>10</v>
      </c>
      <c r="D9" s="7" t="s">
        <v>11</v>
      </c>
      <c r="E9" s="14"/>
      <c r="F9" s="22"/>
      <c r="G9" s="19"/>
      <c r="H9" s="9" t="s">
        <v>18</v>
      </c>
      <c r="I9" s="7">
        <v>2</v>
      </c>
      <c r="J9" s="21" t="s">
        <v>10</v>
      </c>
      <c r="K9" s="7" t="s">
        <v>12</v>
      </c>
      <c r="L9" s="14"/>
      <c r="M9" s="22"/>
      <c r="N9" s="19"/>
      <c r="O9" s="9" t="s">
        <v>18</v>
      </c>
      <c r="P9" s="7">
        <v>2</v>
      </c>
      <c r="Q9" s="21" t="s">
        <v>10</v>
      </c>
      <c r="R9" s="7" t="s">
        <v>12</v>
      </c>
      <c r="S9" s="14"/>
      <c r="T9" s="22"/>
    </row>
    <row r="10" spans="1:20">
      <c r="A10" s="9" t="s">
        <v>19</v>
      </c>
      <c r="B10" s="7">
        <v>1</v>
      </c>
      <c r="C10" s="10" t="s">
        <v>20</v>
      </c>
      <c r="D10" s="7" t="s">
        <v>11</v>
      </c>
      <c r="E10" s="14">
        <v>25</v>
      </c>
      <c r="F10" s="22">
        <v>1</v>
      </c>
      <c r="G10" s="19"/>
      <c r="H10" s="9" t="s">
        <v>19</v>
      </c>
      <c r="I10" s="7">
        <v>1</v>
      </c>
      <c r="J10" s="10" t="s">
        <v>20</v>
      </c>
      <c r="K10" s="7" t="s">
        <v>12</v>
      </c>
      <c r="L10" s="14">
        <v>30</v>
      </c>
      <c r="M10" s="22">
        <v>1</v>
      </c>
      <c r="N10" s="19"/>
      <c r="O10" s="9" t="s">
        <v>19</v>
      </c>
      <c r="P10" s="7">
        <v>1</v>
      </c>
      <c r="Q10" s="10" t="s">
        <v>20</v>
      </c>
      <c r="R10" s="7" t="s">
        <v>12</v>
      </c>
      <c r="S10" s="14">
        <v>30</v>
      </c>
      <c r="T10" s="22">
        <v>1</v>
      </c>
    </row>
    <row r="11" spans="1:20">
      <c r="A11" s="9" t="s">
        <v>21</v>
      </c>
      <c r="B11" s="7">
        <v>1</v>
      </c>
      <c r="C11" s="21" t="s">
        <v>22</v>
      </c>
      <c r="D11" s="7" t="s">
        <v>11</v>
      </c>
      <c r="E11" s="14"/>
      <c r="F11" s="23">
        <f>B11*1</f>
        <v>1</v>
      </c>
      <c r="G11" s="19"/>
      <c r="H11" s="9" t="s">
        <v>21</v>
      </c>
      <c r="I11" s="7">
        <v>1</v>
      </c>
      <c r="J11" s="21" t="s">
        <v>22</v>
      </c>
      <c r="K11" s="7" t="s">
        <v>12</v>
      </c>
      <c r="L11" s="14"/>
      <c r="M11" s="23">
        <f>I11*1</f>
        <v>1</v>
      </c>
      <c r="N11" s="19"/>
      <c r="O11" s="9" t="s">
        <v>21</v>
      </c>
      <c r="P11" s="7">
        <v>1</v>
      </c>
      <c r="Q11" s="21" t="s">
        <v>22</v>
      </c>
      <c r="R11" s="7" t="s">
        <v>12</v>
      </c>
      <c r="S11" s="14"/>
      <c r="T11" s="23">
        <f>P11*1</f>
        <v>1</v>
      </c>
    </row>
    <row r="12" spans="1:20">
      <c r="A12" s="9" t="s">
        <v>23</v>
      </c>
      <c r="B12" s="7">
        <v>1</v>
      </c>
      <c r="C12" s="21" t="s">
        <v>24</v>
      </c>
      <c r="D12" s="7" t="s">
        <v>11</v>
      </c>
      <c r="E12" s="14"/>
      <c r="F12" s="23">
        <f>B12*4</f>
        <v>4</v>
      </c>
      <c r="G12" s="19"/>
      <c r="H12" s="9" t="s">
        <v>23</v>
      </c>
      <c r="I12" s="7">
        <v>1</v>
      </c>
      <c r="J12" s="21" t="s">
        <v>24</v>
      </c>
      <c r="K12" s="7" t="s">
        <v>12</v>
      </c>
      <c r="L12" s="14"/>
      <c r="M12" s="23">
        <f>I12*4</f>
        <v>4</v>
      </c>
      <c r="N12" s="19"/>
      <c r="O12" s="9" t="s">
        <v>23</v>
      </c>
      <c r="P12" s="7">
        <v>1</v>
      </c>
      <c r="Q12" s="21" t="s">
        <v>24</v>
      </c>
      <c r="R12" s="7" t="s">
        <v>12</v>
      </c>
      <c r="S12" s="14"/>
      <c r="T12" s="23">
        <f>P12*4</f>
        <v>4</v>
      </c>
    </row>
    <row r="13" spans="1:20">
      <c r="A13" s="9"/>
      <c r="B13" s="7"/>
      <c r="C13" s="21" t="s">
        <v>25</v>
      </c>
      <c r="D13" s="7" t="s">
        <v>11</v>
      </c>
      <c r="E13" s="14"/>
      <c r="F13" s="23"/>
      <c r="G13" s="19"/>
      <c r="H13" s="9"/>
      <c r="I13" s="7"/>
      <c r="J13" s="21" t="s">
        <v>25</v>
      </c>
      <c r="K13" s="7" t="s">
        <v>12</v>
      </c>
      <c r="L13" s="14"/>
      <c r="M13" s="23"/>
      <c r="N13" s="19"/>
      <c r="O13" s="9"/>
      <c r="P13" s="7"/>
      <c r="Q13" s="21" t="s">
        <v>25</v>
      </c>
      <c r="R13" s="7" t="s">
        <v>12</v>
      </c>
      <c r="S13" s="14"/>
      <c r="T13" s="23"/>
    </row>
    <row r="14" spans="1:20">
      <c r="A14" s="9"/>
      <c r="B14" s="7"/>
      <c r="C14" s="21"/>
      <c r="D14" s="7"/>
      <c r="E14" s="14"/>
      <c r="F14" s="23"/>
      <c r="G14" s="19"/>
      <c r="H14" s="9"/>
      <c r="I14" s="7"/>
      <c r="J14" s="21"/>
      <c r="K14" s="7"/>
      <c r="L14" s="14"/>
      <c r="M14" s="23"/>
      <c r="N14" s="19"/>
      <c r="O14" s="9"/>
      <c r="P14" s="7"/>
      <c r="Q14" s="21"/>
      <c r="R14" s="7"/>
      <c r="S14" s="14"/>
      <c r="T14" s="23"/>
    </row>
    <row r="15" spans="1:20">
      <c r="A15" s="9" t="s">
        <v>26</v>
      </c>
      <c r="B15" s="7">
        <v>4</v>
      </c>
      <c r="C15" s="21" t="s">
        <v>27</v>
      </c>
      <c r="D15" s="7" t="s">
        <v>11</v>
      </c>
      <c r="E15" s="14"/>
      <c r="F15" s="23"/>
      <c r="G15" s="19"/>
      <c r="H15" s="9" t="s">
        <v>26</v>
      </c>
      <c r="I15" s="7">
        <v>4</v>
      </c>
      <c r="J15" s="21" t="s">
        <v>27</v>
      </c>
      <c r="K15" s="7" t="s">
        <v>12</v>
      </c>
      <c r="L15" s="14"/>
      <c r="M15" s="23"/>
      <c r="N15" s="19"/>
      <c r="O15" s="9" t="s">
        <v>26</v>
      </c>
      <c r="P15" s="7">
        <v>4</v>
      </c>
      <c r="Q15" s="21" t="s">
        <v>27</v>
      </c>
      <c r="R15" s="7" t="s">
        <v>13</v>
      </c>
      <c r="S15" s="14"/>
      <c r="T15" s="23"/>
    </row>
    <row r="16" spans="1:20">
      <c r="A16" s="9" t="s">
        <v>28</v>
      </c>
      <c r="B16" s="7">
        <v>16</v>
      </c>
      <c r="C16" s="21" t="s">
        <v>29</v>
      </c>
      <c r="D16" s="7" t="s">
        <v>11</v>
      </c>
      <c r="E16" s="14"/>
      <c r="F16" s="23"/>
      <c r="G16" s="19"/>
      <c r="H16" s="9" t="s">
        <v>28</v>
      </c>
      <c r="I16" s="7">
        <v>16</v>
      </c>
      <c r="J16" s="21" t="s">
        <v>29</v>
      </c>
      <c r="K16" s="7" t="s">
        <v>12</v>
      </c>
      <c r="L16" s="14"/>
      <c r="M16" s="23"/>
      <c r="N16" s="19"/>
      <c r="O16" s="9" t="s">
        <v>28</v>
      </c>
      <c r="P16" s="7">
        <v>16</v>
      </c>
      <c r="Q16" s="21" t="s">
        <v>29</v>
      </c>
      <c r="R16" s="7" t="s">
        <v>13</v>
      </c>
      <c r="S16" s="14"/>
      <c r="T16" s="23"/>
    </row>
    <row r="17" spans="1:20">
      <c r="A17" s="9"/>
      <c r="B17" s="7"/>
      <c r="C17" s="10"/>
      <c r="D17" s="7"/>
      <c r="E17" s="14"/>
      <c r="F17" s="23"/>
      <c r="G17" s="19"/>
      <c r="H17" s="9"/>
      <c r="I17" s="7"/>
      <c r="J17" s="10"/>
      <c r="K17" s="7"/>
      <c r="L17" s="14"/>
      <c r="M17" s="23"/>
      <c r="N17" s="19"/>
      <c r="O17" s="9"/>
      <c r="P17" s="7"/>
      <c r="Q17" s="10"/>
      <c r="R17" s="7"/>
      <c r="S17" s="14"/>
      <c r="T17" s="23"/>
    </row>
    <row r="18" spans="1:20" ht="93.75">
      <c r="A18" s="245"/>
      <c r="B18" s="245"/>
      <c r="C18" s="245"/>
      <c r="D18" s="245"/>
      <c r="E18" s="245"/>
      <c r="F18" s="245"/>
      <c r="G18" s="245"/>
      <c r="H18" s="245"/>
      <c r="I18" s="245"/>
      <c r="J18" s="245"/>
      <c r="K18" s="245"/>
      <c r="L18" s="245"/>
      <c r="M18" s="245"/>
      <c r="N18" s="245"/>
      <c r="O18" s="245"/>
      <c r="P18" s="245"/>
      <c r="Q18" s="245"/>
      <c r="R18" s="245"/>
      <c r="S18" s="245"/>
      <c r="T18" s="245"/>
    </row>
    <row r="19" spans="1:20">
      <c r="A19" s="24"/>
      <c r="B19" s="24"/>
      <c r="C19" s="24"/>
      <c r="D19" s="24"/>
      <c r="E19" s="24"/>
      <c r="F19" s="246" t="s">
        <v>30</v>
      </c>
      <c r="G19" s="247"/>
      <c r="H19" s="247"/>
      <c r="I19" s="247"/>
      <c r="J19" s="247"/>
      <c r="K19" s="247"/>
      <c r="L19" s="247"/>
      <c r="M19" s="247"/>
      <c r="N19" s="247"/>
      <c r="O19" s="24"/>
      <c r="P19" s="24"/>
      <c r="Q19" s="24"/>
      <c r="R19" s="24"/>
      <c r="S19" s="24"/>
      <c r="T19" s="24"/>
    </row>
    <row r="20" spans="1:20">
      <c r="A20" s="35"/>
      <c r="B20" s="36"/>
      <c r="C20" s="37"/>
      <c r="D20" s="38"/>
      <c r="E20" s="39"/>
      <c r="F20" s="247"/>
      <c r="G20" s="247"/>
      <c r="H20" s="247"/>
      <c r="I20" s="247"/>
      <c r="J20" s="247"/>
      <c r="K20" s="247"/>
      <c r="L20" s="247"/>
      <c r="M20" s="247"/>
      <c r="N20" s="247"/>
      <c r="O20" s="24"/>
      <c r="P20" s="24"/>
      <c r="Q20" s="24"/>
      <c r="R20" s="24"/>
      <c r="S20" s="24"/>
      <c r="T20" s="24"/>
    </row>
    <row r="21" spans="1:20">
      <c r="A21" s="35"/>
      <c r="B21" s="36"/>
      <c r="C21" s="37"/>
      <c r="D21" s="38"/>
      <c r="E21" s="41"/>
      <c r="F21" s="247"/>
      <c r="G21" s="247"/>
      <c r="H21" s="247"/>
      <c r="I21" s="247"/>
      <c r="J21" s="247"/>
      <c r="K21" s="247"/>
      <c r="L21" s="247"/>
      <c r="M21" s="247"/>
      <c r="N21" s="247"/>
      <c r="O21" s="24"/>
      <c r="P21" s="24"/>
      <c r="Q21" s="24"/>
      <c r="R21" s="24"/>
      <c r="S21" s="24"/>
      <c r="T21" s="24"/>
    </row>
    <row r="22" spans="1:20">
      <c r="A22" s="35"/>
      <c r="B22" s="36"/>
      <c r="C22" s="37"/>
      <c r="D22" s="38"/>
      <c r="E22" s="42"/>
      <c r="F22" s="247"/>
      <c r="G22" s="247"/>
      <c r="H22" s="247"/>
      <c r="I22" s="247"/>
      <c r="J22" s="247"/>
      <c r="K22" s="247"/>
      <c r="L22" s="247"/>
      <c r="M22" s="247"/>
      <c r="N22" s="247"/>
      <c r="O22" s="24"/>
      <c r="P22" s="24"/>
      <c r="Q22" s="24"/>
      <c r="R22" s="24"/>
      <c r="S22" s="24"/>
      <c r="T22" s="24"/>
    </row>
    <row r="23" spans="1:20">
      <c r="A23" s="35"/>
      <c r="B23" s="36"/>
      <c r="C23" s="37"/>
      <c r="D23" s="38"/>
      <c r="E23" s="42"/>
      <c r="F23" s="247"/>
      <c r="G23" s="247"/>
      <c r="H23" s="247"/>
      <c r="I23" s="247"/>
      <c r="J23" s="247"/>
      <c r="K23" s="247"/>
      <c r="L23" s="247"/>
      <c r="M23" s="247"/>
      <c r="N23" s="247"/>
      <c r="O23" s="24"/>
      <c r="P23" s="24"/>
      <c r="Q23" s="24"/>
      <c r="R23" s="24"/>
      <c r="S23" s="24"/>
      <c r="T23" s="24"/>
    </row>
    <row r="24" spans="1:20">
      <c r="A24" s="35"/>
      <c r="B24" s="36"/>
      <c r="C24" s="37"/>
      <c r="D24" s="38"/>
      <c r="E24" s="42"/>
      <c r="F24" s="247"/>
      <c r="G24" s="247"/>
      <c r="H24" s="247"/>
      <c r="I24" s="247"/>
      <c r="J24" s="247"/>
      <c r="K24" s="247"/>
      <c r="L24" s="247"/>
      <c r="M24" s="247"/>
      <c r="N24" s="247"/>
      <c r="O24" s="24"/>
      <c r="P24" s="24"/>
      <c r="Q24" s="24"/>
      <c r="R24" s="24"/>
      <c r="S24" s="24"/>
      <c r="T24" s="24"/>
    </row>
    <row r="25" spans="1:20">
      <c r="A25" s="44"/>
      <c r="B25" s="38"/>
      <c r="C25" s="45"/>
      <c r="D25" s="38"/>
      <c r="E25" s="42"/>
      <c r="F25" s="247"/>
      <c r="G25" s="247"/>
      <c r="H25" s="247"/>
      <c r="I25" s="247"/>
      <c r="J25" s="247"/>
      <c r="K25" s="247"/>
      <c r="L25" s="247"/>
      <c r="M25" s="247"/>
      <c r="N25" s="247"/>
      <c r="O25" s="24"/>
      <c r="P25" s="24"/>
      <c r="Q25" s="24"/>
      <c r="R25" s="24"/>
      <c r="S25" s="24"/>
      <c r="T25" s="24"/>
    </row>
    <row r="26" spans="1:20">
      <c r="A26" s="35"/>
      <c r="B26" s="36"/>
      <c r="C26" s="37"/>
      <c r="D26" s="38"/>
      <c r="E26" s="42"/>
      <c r="F26" s="247"/>
      <c r="G26" s="247"/>
      <c r="H26" s="247"/>
      <c r="I26" s="247"/>
      <c r="J26" s="247"/>
      <c r="K26" s="247"/>
      <c r="L26" s="247"/>
      <c r="M26" s="247"/>
      <c r="N26" s="247"/>
      <c r="O26" s="24"/>
      <c r="P26" s="24"/>
      <c r="Q26" s="24"/>
      <c r="R26" s="24"/>
      <c r="S26" s="24"/>
      <c r="T26" s="24"/>
    </row>
    <row r="27" spans="1:20">
      <c r="A27" s="24"/>
      <c r="B27" s="24"/>
      <c r="C27" s="24"/>
      <c r="D27" s="24"/>
      <c r="E27" s="24"/>
      <c r="F27" s="247"/>
      <c r="G27" s="247"/>
      <c r="H27" s="247"/>
      <c r="I27" s="247"/>
      <c r="J27" s="247"/>
      <c r="K27" s="247"/>
      <c r="L27" s="247"/>
      <c r="M27" s="247"/>
      <c r="N27" s="247"/>
      <c r="O27" s="24"/>
      <c r="P27" s="24"/>
      <c r="Q27" s="24"/>
      <c r="R27" s="24"/>
      <c r="S27" s="24"/>
      <c r="T27" s="24"/>
    </row>
    <row r="28" spans="1:20">
      <c r="A28" s="24"/>
      <c r="B28" s="24"/>
      <c r="C28" s="24"/>
      <c r="D28" s="24"/>
      <c r="E28" s="24"/>
      <c r="F28" s="247"/>
      <c r="G28" s="247"/>
      <c r="H28" s="247"/>
      <c r="I28" s="247"/>
      <c r="J28" s="247"/>
      <c r="K28" s="247"/>
      <c r="L28" s="247"/>
      <c r="M28" s="247"/>
      <c r="N28" s="247"/>
      <c r="O28" s="24"/>
      <c r="P28" s="24"/>
      <c r="Q28" s="24"/>
      <c r="R28" s="24"/>
      <c r="S28" s="24"/>
      <c r="T28" s="24"/>
    </row>
    <row r="29" spans="1:20">
      <c r="A29" s="24"/>
      <c r="B29" s="24"/>
      <c r="C29" s="24"/>
      <c r="D29" s="24"/>
      <c r="E29" s="24"/>
      <c r="F29" s="24" t="s">
        <v>31</v>
      </c>
      <c r="G29" s="24"/>
      <c r="H29" s="24"/>
      <c r="I29" s="24"/>
      <c r="J29" s="24"/>
      <c r="K29" s="24"/>
      <c r="L29" s="24"/>
      <c r="M29" s="24"/>
      <c r="N29" s="24"/>
      <c r="O29" s="24"/>
      <c r="P29" s="24"/>
      <c r="Q29" s="24"/>
      <c r="R29" s="24"/>
      <c r="S29" s="24"/>
      <c r="T29" s="24"/>
    </row>
    <row r="30" spans="1:20">
      <c r="A30" s="24"/>
      <c r="B30" s="24"/>
      <c r="C30" s="24"/>
      <c r="D30" s="24"/>
      <c r="E30" s="24"/>
      <c r="F30" s="24"/>
      <c r="G30" s="24"/>
      <c r="H30" s="24"/>
      <c r="I30" s="24"/>
      <c r="J30" s="24"/>
      <c r="K30" s="24"/>
      <c r="L30" s="24"/>
      <c r="M30" s="24"/>
      <c r="N30" s="24"/>
      <c r="O30" s="24"/>
      <c r="P30" s="24"/>
      <c r="Q30" s="24"/>
      <c r="R30" s="24"/>
      <c r="S30" s="24"/>
      <c r="T30" s="24"/>
    </row>
    <row r="31" spans="1:20">
      <c r="A31" s="24"/>
      <c r="B31" s="24"/>
      <c r="C31" s="24"/>
      <c r="D31" s="24"/>
      <c r="E31" s="24"/>
      <c r="F31" s="24"/>
      <c r="G31" s="24"/>
      <c r="H31" s="24"/>
      <c r="I31" s="24"/>
      <c r="J31" s="24"/>
      <c r="K31" s="24"/>
      <c r="L31" s="24"/>
      <c r="M31" s="24"/>
      <c r="N31" s="24"/>
      <c r="O31" s="24"/>
      <c r="P31" s="24"/>
      <c r="Q31" s="24"/>
      <c r="R31" s="24"/>
      <c r="S31" s="24"/>
      <c r="T31" s="24"/>
    </row>
    <row r="32" spans="1:20">
      <c r="A32" s="24"/>
      <c r="B32" s="24"/>
      <c r="C32" s="24"/>
      <c r="D32" s="24"/>
      <c r="E32" s="24"/>
      <c r="F32" s="24"/>
      <c r="G32" s="24"/>
      <c r="H32" s="24"/>
      <c r="I32" s="24"/>
      <c r="J32" s="24"/>
      <c r="K32" s="24"/>
      <c r="L32" s="24"/>
      <c r="M32" s="24"/>
      <c r="N32" s="24"/>
      <c r="O32" s="24"/>
      <c r="P32" s="24"/>
      <c r="Q32" s="24"/>
      <c r="R32" s="24"/>
      <c r="S32" s="24"/>
      <c r="T32" s="24"/>
    </row>
    <row r="33" spans="1:20">
      <c r="A33" s="24"/>
      <c r="B33" s="24"/>
      <c r="C33" s="24"/>
      <c r="D33" s="24"/>
      <c r="E33" s="24"/>
      <c r="F33" s="24"/>
      <c r="G33" s="24"/>
      <c r="H33" s="24"/>
      <c r="I33" s="24"/>
      <c r="J33" s="24"/>
      <c r="K33" s="24"/>
      <c r="L33" s="24"/>
      <c r="M33" s="24"/>
      <c r="N33" s="24"/>
      <c r="O33" s="24"/>
      <c r="P33" s="24"/>
      <c r="Q33" s="24"/>
      <c r="R33" s="24"/>
      <c r="S33" s="24"/>
      <c r="T33" s="24"/>
    </row>
    <row r="34" spans="1:20">
      <c r="A34" s="24"/>
      <c r="B34" s="24"/>
      <c r="C34" s="24"/>
      <c r="D34" s="24"/>
      <c r="E34" s="24"/>
      <c r="F34" s="24"/>
      <c r="G34" s="24"/>
      <c r="H34" s="24"/>
      <c r="I34" s="24"/>
      <c r="J34" s="24"/>
      <c r="K34" s="24"/>
      <c r="L34" s="24"/>
      <c r="M34" s="24"/>
      <c r="N34" s="24"/>
      <c r="O34" s="24"/>
      <c r="P34" s="24"/>
      <c r="Q34" s="24"/>
      <c r="R34" s="24"/>
      <c r="S34" s="24"/>
      <c r="T34" s="24"/>
    </row>
    <row r="35" spans="1:20">
      <c r="A35" s="30"/>
      <c r="B35" s="30"/>
      <c r="C35" s="30"/>
      <c r="D35" s="30"/>
      <c r="E35" s="30"/>
      <c r="F35" s="30"/>
      <c r="G35" s="30"/>
      <c r="H35" s="30"/>
      <c r="I35" s="30"/>
      <c r="J35" s="30"/>
      <c r="K35" s="30"/>
      <c r="L35" s="30"/>
      <c r="M35" s="30"/>
      <c r="N35" s="30"/>
      <c r="O35" s="30"/>
      <c r="P35" s="30"/>
      <c r="Q35" s="30"/>
      <c r="R35" s="30"/>
    </row>
    <row r="36" spans="1:20">
      <c r="A36" s="30"/>
      <c r="B36" s="30"/>
      <c r="C36" s="30"/>
      <c r="D36" s="30"/>
      <c r="E36" s="30"/>
      <c r="F36" s="30"/>
      <c r="G36" s="30"/>
      <c r="H36" s="30"/>
      <c r="I36" s="30"/>
      <c r="J36" s="30"/>
      <c r="K36" s="30"/>
      <c r="L36" s="30"/>
      <c r="M36" s="30"/>
      <c r="N36" s="30"/>
      <c r="O36" s="30"/>
      <c r="P36" s="30"/>
      <c r="Q36" s="30"/>
      <c r="R36" s="30"/>
    </row>
    <row r="37" spans="1:20">
      <c r="A37" s="30"/>
      <c r="B37" s="30"/>
      <c r="C37" s="30"/>
      <c r="D37" s="30"/>
      <c r="E37" s="30"/>
      <c r="F37" s="30"/>
      <c r="G37" s="30"/>
      <c r="H37" s="30"/>
      <c r="I37" s="30"/>
      <c r="J37" s="30"/>
      <c r="K37" s="30"/>
      <c r="L37" s="30"/>
      <c r="M37" s="30"/>
      <c r="N37" s="30"/>
      <c r="O37" s="30"/>
      <c r="P37" s="30"/>
      <c r="Q37" s="30"/>
      <c r="R37" s="30"/>
    </row>
  </sheetData>
  <mergeCells count="5">
    <mergeCell ref="A1:F1"/>
    <mergeCell ref="H1:M1"/>
    <mergeCell ref="O1:T1"/>
    <mergeCell ref="A18:T18"/>
    <mergeCell ref="F19:N2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466A6-5FBB-4E05-9EC4-F42381CC43B3}">
  <dimension ref="A1:AA34"/>
  <sheetViews>
    <sheetView workbookViewId="0">
      <selection activeCell="R17" sqref="R17"/>
    </sheetView>
  </sheetViews>
  <sheetFormatPr defaultRowHeight="15"/>
  <cols>
    <col min="1" max="1" width="20.140625" customWidth="1"/>
    <col min="2" max="2" width="12.5703125" customWidth="1"/>
    <col min="4" max="4" width="11.7109375" customWidth="1"/>
    <col min="5" max="5" width="11.85546875" customWidth="1"/>
    <col min="6" max="6" width="10.7109375" customWidth="1"/>
    <col min="8" max="8" width="12.140625" customWidth="1"/>
  </cols>
  <sheetData>
    <row r="1" spans="1:27" ht="15" customHeight="1">
      <c r="A1" s="301" t="s">
        <v>217</v>
      </c>
      <c r="B1" s="302"/>
      <c r="C1" s="302"/>
      <c r="D1" s="302"/>
      <c r="E1" s="302"/>
      <c r="F1" s="302"/>
      <c r="G1" s="302"/>
      <c r="H1" s="302"/>
      <c r="I1" s="302"/>
      <c r="J1" s="302"/>
      <c r="K1" s="302"/>
      <c r="L1" s="302"/>
      <c r="M1" s="302"/>
      <c r="N1" s="303"/>
      <c r="O1" s="30"/>
      <c r="P1" s="30"/>
      <c r="Q1" s="30"/>
      <c r="R1" s="30"/>
      <c r="S1" s="30"/>
      <c r="T1" s="30"/>
      <c r="U1" s="30"/>
      <c r="V1" s="30"/>
      <c r="W1" s="30"/>
      <c r="X1" s="30"/>
      <c r="Y1" s="30"/>
      <c r="Z1" s="30"/>
      <c r="AA1" s="30"/>
    </row>
    <row r="2" spans="1:27" ht="25.5" customHeight="1">
      <c r="A2" s="304"/>
      <c r="B2" s="305"/>
      <c r="C2" s="305"/>
      <c r="D2" s="305"/>
      <c r="E2" s="305"/>
      <c r="F2" s="305"/>
      <c r="G2" s="305"/>
      <c r="H2" s="305"/>
      <c r="I2" s="305"/>
      <c r="J2" s="305"/>
      <c r="K2" s="305"/>
      <c r="L2" s="305"/>
      <c r="M2" s="305"/>
      <c r="N2" s="306"/>
      <c r="O2" s="30"/>
      <c r="P2" s="30"/>
      <c r="Q2" s="30"/>
      <c r="R2" s="30"/>
      <c r="S2" s="30"/>
      <c r="T2" s="30"/>
      <c r="U2" s="30"/>
      <c r="V2" s="30"/>
      <c r="W2" s="30"/>
      <c r="X2" s="30"/>
      <c r="Y2" s="30"/>
      <c r="Z2" s="30"/>
      <c r="AA2" s="30"/>
    </row>
    <row r="3" spans="1:27" ht="45">
      <c r="A3" s="4" t="s">
        <v>218</v>
      </c>
      <c r="B3" s="7" t="s">
        <v>219</v>
      </c>
      <c r="C3" s="7" t="s">
        <v>220</v>
      </c>
      <c r="D3" s="155" t="s">
        <v>221</v>
      </c>
      <c r="E3" s="155" t="s">
        <v>222</v>
      </c>
      <c r="F3" s="155" t="s">
        <v>223</v>
      </c>
      <c r="G3" s="155" t="s">
        <v>224</v>
      </c>
      <c r="H3" s="155"/>
      <c r="I3" s="155"/>
      <c r="J3" s="155"/>
      <c r="K3" s="156" t="s">
        <v>225</v>
      </c>
      <c r="L3" s="156" t="s">
        <v>226</v>
      </c>
      <c r="M3" s="156" t="s">
        <v>227</v>
      </c>
      <c r="N3" s="157" t="s">
        <v>228</v>
      </c>
      <c r="O3" s="30"/>
      <c r="P3" s="30"/>
      <c r="Q3" s="30"/>
      <c r="R3" s="30"/>
      <c r="S3" s="30"/>
      <c r="T3" s="30"/>
      <c r="U3" s="30"/>
      <c r="V3" s="30"/>
      <c r="W3" s="30"/>
      <c r="X3" s="30"/>
      <c r="Y3" s="30"/>
      <c r="Z3" s="30"/>
      <c r="AA3" s="30"/>
    </row>
    <row r="4" spans="1:27">
      <c r="A4" s="117" t="s">
        <v>229</v>
      </c>
      <c r="B4" s="11" t="s">
        <v>230</v>
      </c>
      <c r="C4" s="11"/>
      <c r="D4" s="11"/>
      <c r="E4" s="11"/>
      <c r="F4" s="11"/>
      <c r="G4" s="147">
        <f>(C4*K4)+(C4*L4)+(C4*M4)+(C4*N4)</f>
        <v>0</v>
      </c>
      <c r="H4" s="11"/>
      <c r="I4" s="11"/>
      <c r="J4" s="11"/>
      <c r="K4" s="148">
        <v>4</v>
      </c>
      <c r="L4" s="148" t="str">
        <f>IF(D4="Yes","1.5","0")</f>
        <v>0</v>
      </c>
      <c r="M4" s="148" t="str">
        <f>IF(E4="Yes","2","0")</f>
        <v>0</v>
      </c>
      <c r="N4" s="149" t="str">
        <f>IF(F4="Yes","4","0")</f>
        <v>0</v>
      </c>
      <c r="O4" s="30"/>
      <c r="P4" s="30"/>
      <c r="Q4" s="30"/>
      <c r="R4" s="30"/>
      <c r="S4" s="30"/>
      <c r="T4" s="30"/>
      <c r="U4" s="30"/>
      <c r="V4" s="30"/>
      <c r="W4" s="30"/>
      <c r="X4" s="30"/>
      <c r="Y4" s="30"/>
      <c r="Z4" s="30"/>
      <c r="AA4" s="30"/>
    </row>
    <row r="5" spans="1:27">
      <c r="A5" s="117" t="s">
        <v>231</v>
      </c>
      <c r="B5" s="11" t="s">
        <v>232</v>
      </c>
      <c r="C5" s="11"/>
      <c r="D5" s="11"/>
      <c r="E5" s="11"/>
      <c r="F5" s="11"/>
      <c r="G5" s="147">
        <f t="shared" ref="G5:G7" si="0">(C5*K5)+(C5*L5)+(C5*M5)+(C5*N5)</f>
        <v>0</v>
      </c>
      <c r="H5" s="11"/>
      <c r="I5" s="11"/>
      <c r="J5" s="11"/>
      <c r="K5" s="148">
        <v>4</v>
      </c>
      <c r="L5" s="148" t="str">
        <f t="shared" ref="L5:L7" si="1">IF(D5="Yes","1.5","0")</f>
        <v>0</v>
      </c>
      <c r="M5" s="148" t="str">
        <f>IF(E5="Yes","2","0")</f>
        <v>0</v>
      </c>
      <c r="N5" s="149" t="str">
        <f>IF(F5="Yes","4","0")</f>
        <v>0</v>
      </c>
      <c r="O5" s="30"/>
      <c r="P5" s="30"/>
      <c r="Q5" s="30"/>
      <c r="R5" s="30"/>
      <c r="S5" s="30"/>
      <c r="T5" s="30"/>
      <c r="U5" s="30"/>
      <c r="V5" s="30"/>
      <c r="W5" s="30"/>
      <c r="X5" s="30"/>
      <c r="Y5" s="30"/>
      <c r="Z5" s="30"/>
      <c r="AA5" s="30"/>
    </row>
    <row r="6" spans="1:27">
      <c r="A6" s="117" t="s">
        <v>233</v>
      </c>
      <c r="B6" s="11" t="s">
        <v>234</v>
      </c>
      <c r="C6" s="11"/>
      <c r="D6" s="11"/>
      <c r="E6" s="11"/>
      <c r="F6" s="11"/>
      <c r="G6" s="147">
        <f t="shared" si="0"/>
        <v>0</v>
      </c>
      <c r="H6" s="11"/>
      <c r="I6" s="11"/>
      <c r="J6" s="11"/>
      <c r="K6" s="148">
        <v>4</v>
      </c>
      <c r="L6" s="148" t="str">
        <f t="shared" si="1"/>
        <v>0</v>
      </c>
      <c r="M6" s="148" t="str">
        <f>IF(E6="Yes","2","0")</f>
        <v>0</v>
      </c>
      <c r="N6" s="149" t="str">
        <f>IF(F6="Yes","4","0")</f>
        <v>0</v>
      </c>
      <c r="O6" s="30"/>
      <c r="P6" s="30"/>
      <c r="Q6" s="30"/>
      <c r="R6" s="30"/>
      <c r="S6" s="30"/>
      <c r="T6" s="30"/>
      <c r="U6" s="30"/>
      <c r="V6" s="30"/>
      <c r="W6" s="30"/>
      <c r="X6" s="30"/>
      <c r="Y6" s="30"/>
      <c r="Z6" s="30"/>
      <c r="AA6" s="30"/>
    </row>
    <row r="7" spans="1:27" ht="15.75" thickBot="1">
      <c r="A7" s="119" t="s">
        <v>235</v>
      </c>
      <c r="B7" s="120" t="s">
        <v>236</v>
      </c>
      <c r="C7" s="120"/>
      <c r="D7" s="120"/>
      <c r="E7" s="120"/>
      <c r="F7" s="120"/>
      <c r="G7" s="150">
        <f t="shared" si="0"/>
        <v>0</v>
      </c>
      <c r="H7" s="120"/>
      <c r="I7" s="120"/>
      <c r="J7" s="120"/>
      <c r="K7" s="151">
        <v>4</v>
      </c>
      <c r="L7" s="151" t="str">
        <f t="shared" si="1"/>
        <v>0</v>
      </c>
      <c r="M7" s="151" t="str">
        <f>IF(E7="Yes","2","0")</f>
        <v>0</v>
      </c>
      <c r="N7" s="152" t="str">
        <f>IF(F7="Yes","4","0")</f>
        <v>0</v>
      </c>
      <c r="O7" s="30"/>
      <c r="P7" s="30"/>
      <c r="Q7" s="30"/>
      <c r="R7" s="246" t="s">
        <v>237</v>
      </c>
      <c r="S7" s="246"/>
      <c r="T7" s="246"/>
      <c r="U7" s="246"/>
      <c r="V7" s="246"/>
      <c r="W7" s="246"/>
      <c r="X7" s="246"/>
      <c r="Y7" s="30"/>
      <c r="Z7" s="30"/>
      <c r="AA7" s="30"/>
    </row>
    <row r="8" spans="1:27" ht="15.75" thickBot="1">
      <c r="A8" s="19"/>
      <c r="B8" s="19"/>
      <c r="C8" s="19"/>
      <c r="D8" s="19"/>
      <c r="E8" s="19"/>
      <c r="F8" s="19"/>
      <c r="G8" s="19"/>
      <c r="H8" s="19"/>
      <c r="I8" s="19"/>
      <c r="J8" s="19"/>
      <c r="K8" s="19"/>
      <c r="L8" s="19"/>
      <c r="M8" s="30"/>
      <c r="N8" s="30"/>
      <c r="O8" s="30"/>
      <c r="P8" s="30"/>
      <c r="Q8" s="30"/>
      <c r="R8" s="246"/>
      <c r="S8" s="246"/>
      <c r="T8" s="246"/>
      <c r="U8" s="246"/>
      <c r="V8" s="246"/>
      <c r="W8" s="246"/>
      <c r="X8" s="246"/>
      <c r="Y8" s="30"/>
      <c r="Z8" s="30"/>
      <c r="AA8" s="30"/>
    </row>
    <row r="9" spans="1:27">
      <c r="A9" s="307" t="s">
        <v>238</v>
      </c>
      <c r="B9" s="308"/>
      <c r="C9" s="308"/>
      <c r="D9" s="308"/>
      <c r="E9" s="308"/>
      <c r="F9" s="308"/>
      <c r="G9" s="308"/>
      <c r="H9" s="308"/>
      <c r="I9" s="309"/>
      <c r="J9" s="309"/>
      <c r="K9" s="309"/>
      <c r="L9" s="310"/>
      <c r="M9" s="30"/>
      <c r="N9" s="30"/>
      <c r="O9" s="30"/>
      <c r="P9" s="30"/>
      <c r="Q9" s="30"/>
      <c r="R9" s="246"/>
      <c r="S9" s="246"/>
      <c r="T9" s="246"/>
      <c r="U9" s="246"/>
      <c r="V9" s="246"/>
      <c r="W9" s="246"/>
      <c r="X9" s="246"/>
      <c r="Y9" s="30"/>
      <c r="Z9" s="30"/>
      <c r="AA9" s="30"/>
    </row>
    <row r="10" spans="1:27" ht="18.75" customHeight="1">
      <c r="A10" s="311"/>
      <c r="B10" s="312"/>
      <c r="C10" s="312"/>
      <c r="D10" s="312"/>
      <c r="E10" s="312"/>
      <c r="F10" s="312"/>
      <c r="G10" s="312"/>
      <c r="H10" s="312"/>
      <c r="I10" s="313"/>
      <c r="J10" s="313"/>
      <c r="K10" s="313"/>
      <c r="L10" s="314"/>
      <c r="M10" s="30"/>
      <c r="N10" s="30"/>
      <c r="O10" s="30"/>
      <c r="P10" s="30"/>
      <c r="Q10" s="30"/>
      <c r="R10" s="246"/>
      <c r="S10" s="246"/>
      <c r="T10" s="246"/>
      <c r="U10" s="246"/>
      <c r="V10" s="246"/>
      <c r="W10" s="246"/>
      <c r="X10" s="246"/>
      <c r="Y10" s="30"/>
      <c r="Z10" s="30"/>
      <c r="AA10" s="30"/>
    </row>
    <row r="11" spans="1:27" ht="45">
      <c r="A11" s="159" t="s">
        <v>218</v>
      </c>
      <c r="B11" s="155" t="s">
        <v>219</v>
      </c>
      <c r="C11" s="155" t="s">
        <v>220</v>
      </c>
      <c r="D11" s="155" t="s">
        <v>239</v>
      </c>
      <c r="E11" s="155" t="s">
        <v>221</v>
      </c>
      <c r="F11" s="155" t="s">
        <v>224</v>
      </c>
      <c r="G11" s="155"/>
      <c r="H11" s="156" t="s">
        <v>240</v>
      </c>
      <c r="I11" s="157" t="s">
        <v>226</v>
      </c>
      <c r="J11" s="158"/>
      <c r="K11" s="158"/>
      <c r="L11" s="157"/>
      <c r="M11" s="30"/>
      <c r="N11" s="30"/>
      <c r="O11" s="30"/>
      <c r="P11" s="30"/>
      <c r="Q11" s="30"/>
      <c r="R11" s="246"/>
      <c r="S11" s="246"/>
      <c r="T11" s="246"/>
      <c r="U11" s="246"/>
      <c r="V11" s="246"/>
      <c r="W11" s="246"/>
      <c r="X11" s="246"/>
      <c r="Y11" s="30"/>
      <c r="Z11" s="30"/>
      <c r="AA11" s="30"/>
    </row>
    <row r="12" spans="1:27">
      <c r="A12" s="117" t="s">
        <v>241</v>
      </c>
      <c r="B12" s="11" t="s">
        <v>242</v>
      </c>
      <c r="C12" s="11"/>
      <c r="D12" s="11"/>
      <c r="E12" s="11"/>
      <c r="F12" s="147">
        <f>(C12*H12)+(C12*I12)</f>
        <v>0</v>
      </c>
      <c r="G12" s="11"/>
      <c r="H12" s="148" t="str">
        <f>IF(D12="Side Mount","4","5")</f>
        <v>5</v>
      </c>
      <c r="I12" s="149" t="str">
        <f>IF(E12="Yes","1.5","0")</f>
        <v>0</v>
      </c>
      <c r="J12" s="154"/>
      <c r="K12" s="154"/>
      <c r="L12" s="149"/>
      <c r="M12" s="30"/>
      <c r="N12" s="30"/>
      <c r="O12" s="30"/>
      <c r="P12" s="30"/>
      <c r="Q12" s="30"/>
      <c r="R12" s="246"/>
      <c r="S12" s="246"/>
      <c r="T12" s="246"/>
      <c r="U12" s="246"/>
      <c r="V12" s="246"/>
      <c r="W12" s="246"/>
      <c r="X12" s="246"/>
      <c r="Y12" s="30"/>
      <c r="Z12" s="30"/>
      <c r="AA12" s="30"/>
    </row>
    <row r="13" spans="1:27">
      <c r="A13" s="117" t="s">
        <v>235</v>
      </c>
      <c r="B13" s="11" t="s">
        <v>243</v>
      </c>
      <c r="C13" s="11"/>
      <c r="D13" s="11"/>
      <c r="E13" s="11"/>
      <c r="F13" s="147">
        <f t="shared" ref="F13:F16" si="2">(C13*H13)+(C13*I13)</f>
        <v>0</v>
      </c>
      <c r="G13" s="11"/>
      <c r="H13" s="148" t="str">
        <f>IF(D13="Side Mount","5","6")</f>
        <v>6</v>
      </c>
      <c r="I13" s="149" t="str">
        <f>IF(E13="Yes","1.5","0")</f>
        <v>0</v>
      </c>
      <c r="J13" s="154"/>
      <c r="K13" s="154"/>
      <c r="L13" s="149"/>
      <c r="M13" s="30"/>
      <c r="N13" s="30"/>
      <c r="O13" s="30"/>
      <c r="P13" s="30"/>
      <c r="Q13" s="30"/>
      <c r="R13" s="246"/>
      <c r="S13" s="246"/>
      <c r="T13" s="246"/>
      <c r="U13" s="246"/>
      <c r="V13" s="246"/>
      <c r="W13" s="246"/>
      <c r="X13" s="246"/>
      <c r="Y13" s="30"/>
      <c r="Z13" s="30"/>
      <c r="AA13" s="30"/>
    </row>
    <row r="14" spans="1:27">
      <c r="A14" s="117" t="s">
        <v>244</v>
      </c>
      <c r="B14" s="11" t="s">
        <v>245</v>
      </c>
      <c r="C14" s="11"/>
      <c r="D14" s="11"/>
      <c r="E14" s="11"/>
      <c r="F14" s="147">
        <f t="shared" si="2"/>
        <v>0</v>
      </c>
      <c r="G14" s="11"/>
      <c r="H14" s="148" t="str">
        <f>IF(D14="Side Mount","6","7")</f>
        <v>7</v>
      </c>
      <c r="I14" s="149" t="str">
        <f>IF(E14="Yes","1.5","0")</f>
        <v>0</v>
      </c>
      <c r="J14" s="154"/>
      <c r="K14" s="154"/>
      <c r="L14" s="149"/>
      <c r="M14" s="30"/>
      <c r="N14" s="30"/>
      <c r="O14" s="30"/>
      <c r="P14" s="30"/>
      <c r="Q14" s="30"/>
      <c r="R14" s="246"/>
      <c r="S14" s="246"/>
      <c r="T14" s="246"/>
      <c r="U14" s="246"/>
      <c r="V14" s="246"/>
      <c r="W14" s="246"/>
      <c r="X14" s="246"/>
      <c r="Y14" s="30"/>
      <c r="Z14" s="30"/>
      <c r="AA14" s="30"/>
    </row>
    <row r="15" spans="1:27">
      <c r="A15" s="117" t="s">
        <v>246</v>
      </c>
      <c r="B15" s="11" t="s">
        <v>247</v>
      </c>
      <c r="C15" s="11"/>
      <c r="D15" s="11"/>
      <c r="E15" s="11"/>
      <c r="F15" s="147">
        <f t="shared" si="2"/>
        <v>0</v>
      </c>
      <c r="G15" s="11"/>
      <c r="H15" s="148" t="str">
        <f>IF(D15="Side Mount","7","8")</f>
        <v>8</v>
      </c>
      <c r="I15" s="149" t="str">
        <f>IF(E15="Yes","2","0")</f>
        <v>0</v>
      </c>
      <c r="J15" s="154"/>
      <c r="K15" s="154"/>
      <c r="L15" s="149"/>
      <c r="M15" s="30"/>
      <c r="N15" s="30"/>
      <c r="O15" s="30"/>
      <c r="P15" s="30"/>
      <c r="Q15" s="30"/>
      <c r="R15" s="246"/>
      <c r="S15" s="246"/>
      <c r="T15" s="246"/>
      <c r="U15" s="246"/>
      <c r="V15" s="246"/>
      <c r="W15" s="246"/>
      <c r="X15" s="246"/>
      <c r="Y15" s="30"/>
      <c r="Z15" s="30"/>
      <c r="AA15" s="30"/>
    </row>
    <row r="16" spans="1:27" ht="15.75" thickBot="1">
      <c r="A16" s="119" t="s">
        <v>248</v>
      </c>
      <c r="B16" s="120" t="s">
        <v>249</v>
      </c>
      <c r="C16" s="120"/>
      <c r="D16" s="120"/>
      <c r="E16" s="120"/>
      <c r="F16" s="150">
        <f t="shared" si="2"/>
        <v>0</v>
      </c>
      <c r="G16" s="120"/>
      <c r="H16" s="151" t="str">
        <f>IF(D16="Side Mount","8","10")</f>
        <v>10</v>
      </c>
      <c r="I16" s="152" t="str">
        <f>IF(E16="Yes","2.5","0")</f>
        <v>0</v>
      </c>
      <c r="J16" s="236"/>
      <c r="K16" s="236"/>
      <c r="L16" s="152"/>
      <c r="M16" s="30"/>
      <c r="N16" s="30"/>
      <c r="O16" s="30"/>
      <c r="P16" s="30"/>
      <c r="Q16" s="30"/>
      <c r="R16" s="246"/>
      <c r="S16" s="246"/>
      <c r="T16" s="246"/>
      <c r="U16" s="246"/>
      <c r="V16" s="246"/>
      <c r="W16" s="246"/>
      <c r="X16" s="246"/>
      <c r="Y16" s="30"/>
      <c r="Z16" s="30"/>
      <c r="AA16" s="30"/>
    </row>
    <row r="17" spans="1:27" ht="15.75" thickBot="1">
      <c r="A17" s="19"/>
      <c r="B17" s="19"/>
      <c r="C17" s="19"/>
      <c r="D17" s="19"/>
      <c r="E17" s="19"/>
      <c r="F17" s="19"/>
      <c r="G17" s="19"/>
      <c r="H17" s="19"/>
      <c r="I17" s="30"/>
      <c r="J17" s="30"/>
      <c r="K17" s="30"/>
      <c r="L17" s="30"/>
      <c r="M17" s="30"/>
      <c r="N17" s="30"/>
      <c r="O17" s="30"/>
      <c r="P17" s="30"/>
      <c r="Q17" s="30"/>
      <c r="R17" s="30"/>
      <c r="S17" s="30"/>
      <c r="T17" s="30"/>
      <c r="U17" s="30"/>
      <c r="V17" s="30"/>
      <c r="W17" s="30"/>
      <c r="X17" s="30"/>
      <c r="Y17" s="30"/>
      <c r="Z17" s="30"/>
      <c r="AA17" s="30"/>
    </row>
    <row r="18" spans="1:27">
      <c r="A18" s="307" t="s">
        <v>250</v>
      </c>
      <c r="B18" s="308"/>
      <c r="C18" s="308"/>
      <c r="D18" s="308"/>
      <c r="E18" s="308"/>
      <c r="F18" s="308"/>
      <c r="G18" s="308"/>
      <c r="H18" s="310"/>
      <c r="I18" s="30"/>
      <c r="J18" s="30"/>
      <c r="K18" s="30"/>
      <c r="L18" s="30"/>
      <c r="M18" s="30"/>
      <c r="N18" s="30"/>
      <c r="O18" s="30"/>
      <c r="P18" s="30"/>
      <c r="Q18" s="30"/>
      <c r="R18" s="30"/>
      <c r="S18" s="30"/>
      <c r="T18" s="30"/>
      <c r="U18" s="30"/>
      <c r="V18" s="30"/>
      <c r="W18" s="30"/>
      <c r="X18" s="30"/>
      <c r="Y18" s="30"/>
      <c r="Z18" s="30"/>
      <c r="AA18" s="30"/>
    </row>
    <row r="19" spans="1:27" ht="18" customHeight="1">
      <c r="A19" s="311"/>
      <c r="B19" s="312"/>
      <c r="C19" s="312"/>
      <c r="D19" s="312"/>
      <c r="E19" s="312"/>
      <c r="F19" s="312"/>
      <c r="G19" s="312"/>
      <c r="H19" s="314"/>
      <c r="I19" s="30"/>
      <c r="J19" s="30"/>
      <c r="K19" s="30"/>
      <c r="L19" s="30"/>
      <c r="M19" s="30"/>
      <c r="N19" s="30"/>
      <c r="O19" s="30"/>
      <c r="P19" s="30"/>
      <c r="Q19" s="30"/>
      <c r="R19" s="30"/>
      <c r="S19" s="30"/>
      <c r="T19" s="30"/>
      <c r="U19" s="30"/>
      <c r="V19" s="30"/>
      <c r="W19" s="30"/>
      <c r="X19" s="30"/>
      <c r="Y19" s="30"/>
      <c r="Z19" s="30"/>
      <c r="AA19" s="30"/>
    </row>
    <row r="20" spans="1:27" ht="45">
      <c r="A20" s="159" t="s">
        <v>218</v>
      </c>
      <c r="B20" s="155" t="s">
        <v>219</v>
      </c>
      <c r="C20" s="155" t="s">
        <v>220</v>
      </c>
      <c r="D20" s="155" t="s">
        <v>221</v>
      </c>
      <c r="E20" s="155" t="s">
        <v>224</v>
      </c>
      <c r="F20" s="155"/>
      <c r="G20" s="156" t="s">
        <v>225</v>
      </c>
      <c r="H20" s="157" t="s">
        <v>226</v>
      </c>
      <c r="I20" s="30"/>
      <c r="J20" s="30"/>
      <c r="K20" s="30"/>
      <c r="L20" s="30"/>
      <c r="M20" s="30"/>
      <c r="N20" s="30"/>
      <c r="O20" s="30"/>
      <c r="P20" s="30"/>
      <c r="Q20" s="30"/>
      <c r="R20" s="30"/>
      <c r="S20" s="30"/>
      <c r="T20" s="30"/>
      <c r="U20" s="30"/>
      <c r="V20" s="30"/>
      <c r="W20" s="30"/>
      <c r="X20" s="30"/>
      <c r="Y20" s="30"/>
      <c r="Z20" s="30"/>
      <c r="AA20" s="30"/>
    </row>
    <row r="21" spans="1:27">
      <c r="A21" s="117" t="s">
        <v>229</v>
      </c>
      <c r="B21" s="11" t="s">
        <v>251</v>
      </c>
      <c r="C21" s="11"/>
      <c r="D21" s="11"/>
      <c r="E21" s="147">
        <f t="shared" ref="E21:E28" si="3">(C21*G21)+(C21*H21)</f>
        <v>0</v>
      </c>
      <c r="F21" s="11"/>
      <c r="G21" s="148">
        <v>4</v>
      </c>
      <c r="H21" s="149" t="str">
        <f>IF(D21="Yes","1.5","0")</f>
        <v>0</v>
      </c>
      <c r="I21" s="30"/>
      <c r="J21" s="30"/>
      <c r="K21" s="30"/>
      <c r="L21" s="30"/>
      <c r="M21" s="30"/>
      <c r="N21" s="30"/>
      <c r="O21" s="30"/>
      <c r="P21" s="30"/>
      <c r="Q21" s="30"/>
      <c r="R21" s="30"/>
      <c r="S21" s="30"/>
      <c r="T21" s="30"/>
      <c r="U21" s="30"/>
      <c r="V21" s="30"/>
      <c r="W21" s="30"/>
      <c r="X21" s="30"/>
      <c r="Y21" s="30"/>
      <c r="Z21" s="30"/>
      <c r="AA21" s="30"/>
    </row>
    <row r="22" spans="1:27">
      <c r="A22" s="117" t="s">
        <v>231</v>
      </c>
      <c r="B22" s="11" t="s">
        <v>252</v>
      </c>
      <c r="C22" s="11"/>
      <c r="D22" s="11"/>
      <c r="E22" s="147">
        <f t="shared" si="3"/>
        <v>0</v>
      </c>
      <c r="F22" s="11"/>
      <c r="G22" s="148">
        <v>4.5</v>
      </c>
      <c r="H22" s="149" t="str">
        <f>IF(D22="Yes","1.5","0")</f>
        <v>0</v>
      </c>
      <c r="I22" s="30"/>
      <c r="J22" s="30"/>
      <c r="K22" s="30"/>
      <c r="L22" s="30"/>
      <c r="M22" s="30"/>
      <c r="N22" s="30"/>
      <c r="O22" s="30"/>
      <c r="P22" s="30"/>
      <c r="Q22" s="30"/>
      <c r="R22" s="30"/>
      <c r="S22" s="30"/>
      <c r="T22" s="30"/>
      <c r="U22" s="30"/>
      <c r="V22" s="30"/>
      <c r="W22" s="30"/>
      <c r="X22" s="30"/>
      <c r="Y22" s="30"/>
      <c r="Z22" s="30"/>
      <c r="AA22" s="30"/>
    </row>
    <row r="23" spans="1:27">
      <c r="A23" s="117" t="s">
        <v>233</v>
      </c>
      <c r="B23" s="11" t="s">
        <v>253</v>
      </c>
      <c r="C23" s="11"/>
      <c r="D23" s="11"/>
      <c r="E23" s="147">
        <f t="shared" si="3"/>
        <v>0</v>
      </c>
      <c r="F23" s="11"/>
      <c r="G23" s="148">
        <v>5</v>
      </c>
      <c r="H23" s="149" t="str">
        <f>IF(D23="Yes","1.5","0")</f>
        <v>0</v>
      </c>
      <c r="I23" s="30"/>
      <c r="J23" s="30"/>
      <c r="K23" s="30"/>
      <c r="L23" s="30"/>
      <c r="M23" s="30"/>
      <c r="N23" s="30"/>
      <c r="O23" s="30"/>
      <c r="P23" s="30"/>
      <c r="Q23" s="30"/>
      <c r="R23" s="30"/>
      <c r="S23" s="30"/>
      <c r="T23" s="30"/>
      <c r="U23" s="30"/>
      <c r="V23" s="30"/>
      <c r="W23" s="30"/>
      <c r="X23" s="30"/>
      <c r="Y23" s="30"/>
      <c r="Z23" s="30"/>
      <c r="AA23" s="30"/>
    </row>
    <row r="24" spans="1:27">
      <c r="A24" s="117" t="s">
        <v>235</v>
      </c>
      <c r="B24" s="11" t="s">
        <v>254</v>
      </c>
      <c r="C24" s="11"/>
      <c r="D24" s="11"/>
      <c r="E24" s="147">
        <f t="shared" si="3"/>
        <v>0</v>
      </c>
      <c r="F24" s="11"/>
      <c r="G24" s="148">
        <v>8</v>
      </c>
      <c r="H24" s="149" t="str">
        <f>IF(D24="Yes","1.5","0")</f>
        <v>0</v>
      </c>
      <c r="I24" s="30"/>
      <c r="J24" s="30"/>
      <c r="K24" s="30"/>
      <c r="L24" s="30"/>
      <c r="M24" s="30"/>
      <c r="N24" s="30"/>
      <c r="O24" s="30"/>
      <c r="P24" s="30"/>
      <c r="Q24" s="30"/>
      <c r="R24" s="30"/>
      <c r="S24" s="30"/>
      <c r="T24" s="30"/>
      <c r="U24" s="30"/>
      <c r="V24" s="30"/>
      <c r="W24" s="30"/>
      <c r="X24" s="30"/>
      <c r="Y24" s="30"/>
      <c r="Z24" s="30"/>
      <c r="AA24" s="30"/>
    </row>
    <row r="25" spans="1:27">
      <c r="A25" s="117" t="s">
        <v>244</v>
      </c>
      <c r="B25" s="11" t="s">
        <v>255</v>
      </c>
      <c r="C25" s="11"/>
      <c r="D25" s="11"/>
      <c r="E25" s="147">
        <f t="shared" si="3"/>
        <v>0</v>
      </c>
      <c r="F25" s="11"/>
      <c r="G25" s="148">
        <v>9</v>
      </c>
      <c r="H25" s="149" t="str">
        <f>IF(D25="Yes","3","0")</f>
        <v>0</v>
      </c>
      <c r="I25" s="30"/>
      <c r="J25" s="30"/>
      <c r="K25" s="30"/>
      <c r="L25" s="30"/>
      <c r="M25" s="30"/>
      <c r="N25" s="30"/>
      <c r="O25" s="30"/>
      <c r="P25" s="30"/>
      <c r="Q25" s="30"/>
      <c r="R25" s="30"/>
      <c r="S25" s="30"/>
      <c r="T25" s="30"/>
      <c r="U25" s="30"/>
      <c r="V25" s="30"/>
      <c r="W25" s="30"/>
      <c r="X25" s="30"/>
      <c r="Y25" s="30"/>
      <c r="Z25" s="30"/>
      <c r="AA25" s="30"/>
    </row>
    <row r="26" spans="1:27">
      <c r="A26" s="117" t="s">
        <v>246</v>
      </c>
      <c r="B26" s="11" t="s">
        <v>256</v>
      </c>
      <c r="C26" s="11"/>
      <c r="D26" s="11"/>
      <c r="E26" s="147">
        <f t="shared" si="3"/>
        <v>0</v>
      </c>
      <c r="F26" s="11"/>
      <c r="G26" s="148">
        <v>10</v>
      </c>
      <c r="H26" s="149" t="str">
        <f>IF(D26="Yes","4","0")</f>
        <v>0</v>
      </c>
      <c r="I26" s="30"/>
      <c r="J26" s="30"/>
      <c r="K26" s="30"/>
      <c r="L26" s="30"/>
      <c r="M26" s="30"/>
      <c r="N26" s="30"/>
      <c r="O26" s="30"/>
      <c r="P26" s="30"/>
      <c r="Q26" s="30"/>
      <c r="R26" s="30"/>
      <c r="S26" s="30"/>
      <c r="T26" s="30"/>
      <c r="U26" s="30"/>
      <c r="V26" s="30"/>
      <c r="W26" s="30"/>
      <c r="X26" s="30"/>
      <c r="Y26" s="30"/>
      <c r="Z26" s="30"/>
      <c r="AA26" s="30"/>
    </row>
    <row r="27" spans="1:27">
      <c r="A27" s="117" t="s">
        <v>257</v>
      </c>
      <c r="B27" s="11" t="s">
        <v>258</v>
      </c>
      <c r="C27" s="11"/>
      <c r="D27" s="11"/>
      <c r="E27" s="147">
        <f t="shared" si="3"/>
        <v>0</v>
      </c>
      <c r="F27" s="11"/>
      <c r="G27" s="148">
        <v>12</v>
      </c>
      <c r="H27" s="149" t="str">
        <f>IF(D27="Yes","5","0")</f>
        <v>0</v>
      </c>
      <c r="I27" s="30"/>
      <c r="J27" s="30"/>
      <c r="K27" s="30"/>
      <c r="L27" s="30"/>
      <c r="M27" s="30"/>
      <c r="N27" s="30"/>
      <c r="O27" s="30"/>
      <c r="P27" s="30"/>
      <c r="Q27" s="30"/>
      <c r="R27" s="30"/>
      <c r="S27" s="30"/>
      <c r="T27" s="30"/>
      <c r="U27" s="30"/>
      <c r="V27" s="30"/>
      <c r="W27" s="30"/>
      <c r="X27" s="30"/>
      <c r="Y27" s="30"/>
      <c r="Z27" s="30"/>
      <c r="AA27" s="30"/>
    </row>
    <row r="28" spans="1:27" ht="15.75" thickBot="1">
      <c r="A28" s="119" t="s">
        <v>259</v>
      </c>
      <c r="B28" s="120" t="s">
        <v>260</v>
      </c>
      <c r="C28" s="120"/>
      <c r="D28" s="120"/>
      <c r="E28" s="150">
        <f t="shared" si="3"/>
        <v>0</v>
      </c>
      <c r="F28" s="120"/>
      <c r="G28" s="151">
        <v>13</v>
      </c>
      <c r="H28" s="152" t="str">
        <f>IF(D28="Yes","6","0")</f>
        <v>0</v>
      </c>
      <c r="I28" s="30"/>
      <c r="J28" s="30"/>
      <c r="K28" s="30"/>
      <c r="L28" s="30"/>
      <c r="M28" s="30"/>
      <c r="N28" s="30"/>
      <c r="O28" s="30"/>
      <c r="P28" s="30"/>
      <c r="Q28" s="30"/>
      <c r="R28" s="30"/>
      <c r="S28" s="30"/>
      <c r="T28" s="30"/>
      <c r="U28" s="30"/>
      <c r="V28" s="30"/>
      <c r="W28" s="30"/>
      <c r="X28" s="30"/>
      <c r="Y28" s="30"/>
      <c r="Z28" s="30"/>
      <c r="AA28" s="30"/>
    </row>
    <row r="29" spans="1:27">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c r="AA29" s="30"/>
    </row>
    <row r="30" spans="1:27">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c r="AA30" s="30"/>
    </row>
    <row r="31" spans="1:27">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c r="AA31" s="30"/>
    </row>
    <row r="32" spans="1:27">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c r="AA32" s="30"/>
    </row>
    <row r="33" spans="1:27">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c r="AA33" s="30"/>
    </row>
    <row r="34" spans="1:27">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c r="AA34" s="30"/>
    </row>
  </sheetData>
  <mergeCells count="4">
    <mergeCell ref="A1:N2"/>
    <mergeCell ref="A9:L10"/>
    <mergeCell ref="A18:H19"/>
    <mergeCell ref="R7:X16"/>
  </mergeCells>
  <dataValidations count="2">
    <dataValidation type="list" allowBlank="1" showInputMessage="1" showErrorMessage="1" sqref="D12:D16" xr:uid="{F81E48C5-A3B5-4340-A22A-290C397FD07C}">
      <formula1>"Side Mount, Undercut"</formula1>
    </dataValidation>
    <dataValidation type="list" allowBlank="1" showInputMessage="1" showErrorMessage="1" sqref="D4:F7 E12:E16 D21:D28" xr:uid="{EBD18FA6-1094-4972-91C0-76AC3FECF4E9}">
      <formula1>"Yes, No"</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64F21-8ED4-4326-B1FA-8B0295E9A679}">
  <dimension ref="A1:AA46"/>
  <sheetViews>
    <sheetView workbookViewId="0">
      <selection activeCell="V23" sqref="V23"/>
    </sheetView>
  </sheetViews>
  <sheetFormatPr defaultRowHeight="15"/>
  <sheetData>
    <row r="1" spans="1:27" ht="45" customHeight="1">
      <c r="A1" s="312" t="s">
        <v>261</v>
      </c>
      <c r="B1" s="312"/>
      <c r="C1" s="312"/>
      <c r="D1" s="312"/>
      <c r="E1" s="312"/>
      <c r="F1" s="312"/>
      <c r="G1" s="312"/>
      <c r="H1" s="312"/>
      <c r="I1" s="312"/>
      <c r="J1" s="312"/>
      <c r="K1" s="312"/>
      <c r="L1" s="312"/>
      <c r="M1" s="312"/>
      <c r="N1" s="312"/>
      <c r="O1" s="312"/>
      <c r="P1" s="312"/>
    </row>
    <row r="2" spans="1:27" ht="31.5" customHeight="1">
      <c r="A2" s="19"/>
      <c r="B2" s="27"/>
      <c r="C2" s="27"/>
      <c r="D2" s="27"/>
      <c r="E2" s="27"/>
      <c r="F2" s="27"/>
      <c r="G2" s="27"/>
      <c r="H2" s="27"/>
      <c r="I2" s="27"/>
      <c r="J2" s="27"/>
      <c r="K2" s="27"/>
      <c r="L2" s="27"/>
      <c r="M2" s="27"/>
      <c r="N2" s="27"/>
      <c r="O2" s="27"/>
      <c r="P2" s="162"/>
    </row>
    <row r="3" spans="1:27">
      <c r="A3" s="19"/>
      <c r="B3" s="163" t="s">
        <v>262</v>
      </c>
      <c r="C3" s="27"/>
      <c r="D3" s="27"/>
      <c r="E3" s="27"/>
      <c r="F3" s="27"/>
      <c r="G3" s="27"/>
      <c r="H3" s="27"/>
      <c r="I3" s="27"/>
      <c r="J3" s="27"/>
      <c r="K3" s="27"/>
      <c r="L3" s="27"/>
      <c r="M3" s="27"/>
      <c r="N3" s="27"/>
      <c r="O3" s="27"/>
      <c r="P3" s="162"/>
    </row>
    <row r="4" spans="1:27">
      <c r="A4" s="167"/>
      <c r="B4" s="164" t="s">
        <v>263</v>
      </c>
      <c r="C4" s="165"/>
      <c r="D4" s="27"/>
      <c r="E4" s="27"/>
      <c r="F4" s="27"/>
      <c r="G4" s="27"/>
      <c r="H4" s="27"/>
      <c r="I4" s="27"/>
      <c r="J4" s="27"/>
      <c r="K4" s="27"/>
      <c r="L4" s="27"/>
      <c r="M4" s="27"/>
      <c r="N4" s="27"/>
      <c r="O4" s="27"/>
      <c r="P4" s="162"/>
    </row>
    <row r="5" spans="1:27">
      <c r="A5" s="167"/>
      <c r="B5" s="164" t="s">
        <v>264</v>
      </c>
      <c r="C5" s="165"/>
      <c r="D5" s="27"/>
      <c r="E5" s="27"/>
      <c r="F5" s="27"/>
      <c r="G5" s="27"/>
      <c r="H5" s="27"/>
      <c r="I5" s="27"/>
      <c r="J5" s="27"/>
      <c r="K5" s="27"/>
      <c r="L5" s="27"/>
      <c r="M5" s="27"/>
      <c r="N5" s="27"/>
      <c r="O5" s="27"/>
      <c r="P5" s="162"/>
    </row>
    <row r="6" spans="1:27">
      <c r="A6" s="19"/>
      <c r="B6" s="164"/>
      <c r="C6" s="165"/>
      <c r="D6" s="27"/>
      <c r="E6" s="27"/>
      <c r="F6" s="27"/>
      <c r="G6" s="27"/>
      <c r="H6" s="27"/>
      <c r="I6" s="27"/>
      <c r="J6" s="27"/>
      <c r="K6" s="27"/>
      <c r="L6" s="27"/>
      <c r="M6" s="27"/>
      <c r="N6" s="27"/>
      <c r="O6" s="27"/>
      <c r="P6" s="162"/>
    </row>
    <row r="7" spans="1:27">
      <c r="A7" s="167"/>
      <c r="B7" s="163" t="s">
        <v>265</v>
      </c>
      <c r="C7" s="165"/>
      <c r="D7" s="27"/>
      <c r="E7" s="27"/>
      <c r="F7" s="27"/>
      <c r="G7" s="27"/>
      <c r="H7" s="27"/>
      <c r="I7" s="27"/>
      <c r="J7" s="27"/>
      <c r="K7" s="27"/>
      <c r="L7" s="27"/>
      <c r="M7" s="27"/>
      <c r="N7" s="27"/>
      <c r="O7" s="27"/>
      <c r="P7" s="162"/>
    </row>
    <row r="8" spans="1:27">
      <c r="A8" s="19"/>
      <c r="B8" s="27"/>
      <c r="C8" s="165"/>
      <c r="D8" s="27"/>
      <c r="E8" s="27"/>
      <c r="F8" s="27"/>
      <c r="G8" s="27"/>
      <c r="H8" s="27"/>
      <c r="I8" s="27"/>
      <c r="J8" s="27"/>
      <c r="K8" s="27"/>
      <c r="L8" s="27"/>
      <c r="M8" s="27"/>
      <c r="N8" s="27"/>
      <c r="O8" s="27"/>
      <c r="P8" s="162"/>
    </row>
    <row r="9" spans="1:27">
      <c r="A9" s="19"/>
      <c r="B9" s="163" t="s">
        <v>266</v>
      </c>
      <c r="C9" s="165"/>
      <c r="D9" s="27"/>
      <c r="E9" s="27"/>
      <c r="F9" s="27"/>
      <c r="G9" s="27"/>
      <c r="H9" s="27"/>
      <c r="I9" s="27"/>
      <c r="J9" s="27"/>
      <c r="K9" s="27"/>
      <c r="L9" s="27"/>
      <c r="M9" s="27"/>
      <c r="N9" s="27"/>
      <c r="O9" s="27"/>
      <c r="P9" s="162"/>
      <c r="R9" s="247" t="s">
        <v>267</v>
      </c>
      <c r="S9" s="247"/>
      <c r="T9" s="247"/>
      <c r="U9" s="247"/>
      <c r="V9" s="247"/>
      <c r="W9" s="247"/>
      <c r="X9" s="247"/>
      <c r="Y9" s="247"/>
      <c r="Z9" s="247"/>
      <c r="AA9" s="247"/>
    </row>
    <row r="10" spans="1:27">
      <c r="A10" s="167"/>
      <c r="B10" s="164" t="s">
        <v>268</v>
      </c>
      <c r="C10" s="165"/>
      <c r="D10" s="27"/>
      <c r="E10" s="27"/>
      <c r="F10" s="27"/>
      <c r="G10" s="27"/>
      <c r="H10" s="27"/>
      <c r="I10" s="27"/>
      <c r="J10" s="27"/>
      <c r="K10" s="27"/>
      <c r="L10" s="27"/>
      <c r="M10" s="27"/>
      <c r="N10" s="27"/>
      <c r="O10" s="27"/>
      <c r="P10" s="162"/>
      <c r="R10" s="247"/>
      <c r="S10" s="247"/>
      <c r="T10" s="247"/>
      <c r="U10" s="247"/>
      <c r="V10" s="247"/>
      <c r="W10" s="247"/>
      <c r="X10" s="247"/>
      <c r="Y10" s="247"/>
      <c r="Z10" s="247"/>
      <c r="AA10" s="247"/>
    </row>
    <row r="11" spans="1:27">
      <c r="A11" s="167"/>
      <c r="B11" s="164" t="s">
        <v>269</v>
      </c>
      <c r="C11" s="165"/>
      <c r="D11" s="27"/>
      <c r="E11" s="27"/>
      <c r="F11" s="27"/>
      <c r="G11" s="27"/>
      <c r="H11" s="27"/>
      <c r="I11" s="27"/>
      <c r="J11" s="27"/>
      <c r="K11" s="27"/>
      <c r="L11" s="27"/>
      <c r="M11" s="27"/>
      <c r="N11" s="27"/>
      <c r="O11" s="27"/>
      <c r="P11" s="162"/>
      <c r="R11" s="247"/>
      <c r="S11" s="247"/>
      <c r="T11" s="247"/>
      <c r="U11" s="247"/>
      <c r="V11" s="247"/>
      <c r="W11" s="247"/>
      <c r="X11" s="247"/>
      <c r="Y11" s="247"/>
      <c r="Z11" s="247"/>
      <c r="AA11" s="247"/>
    </row>
    <row r="12" spans="1:27" ht="15.75" thickBot="1">
      <c r="A12" s="167"/>
      <c r="B12" s="168" t="s">
        <v>270</v>
      </c>
      <c r="C12" s="169"/>
      <c r="D12" s="143"/>
      <c r="E12" s="143"/>
      <c r="F12" s="143"/>
      <c r="G12" s="27"/>
      <c r="H12" s="27"/>
      <c r="I12" s="27"/>
      <c r="J12" s="27"/>
      <c r="K12" s="27"/>
      <c r="L12" s="27"/>
      <c r="M12" s="27"/>
      <c r="N12" s="27"/>
      <c r="O12" s="27"/>
      <c r="P12" s="162"/>
      <c r="R12" s="247"/>
      <c r="S12" s="247"/>
      <c r="T12" s="247"/>
      <c r="U12" s="247"/>
      <c r="V12" s="247"/>
      <c r="W12" s="247"/>
      <c r="X12" s="247"/>
      <c r="Y12" s="247"/>
      <c r="Z12" s="247"/>
      <c r="AA12" s="247"/>
    </row>
    <row r="13" spans="1:27">
      <c r="A13" s="170">
        <f>SUM(A4:A12)</f>
        <v>0</v>
      </c>
      <c r="B13" s="164" t="s">
        <v>271</v>
      </c>
      <c r="C13" s="165"/>
      <c r="D13" s="27"/>
      <c r="E13" s="27"/>
      <c r="F13" s="27"/>
      <c r="G13" s="27"/>
      <c r="H13" s="27"/>
      <c r="I13" s="27"/>
      <c r="J13" s="27"/>
      <c r="K13" s="27"/>
      <c r="L13" s="27"/>
      <c r="M13" s="27"/>
      <c r="N13" s="27"/>
      <c r="O13" s="27"/>
      <c r="P13" s="162"/>
      <c r="R13" s="247"/>
      <c r="S13" s="247"/>
      <c r="T13" s="247"/>
      <c r="U13" s="247"/>
      <c r="V13" s="247"/>
      <c r="W13" s="247"/>
      <c r="X13" s="247"/>
      <c r="Y13" s="247"/>
      <c r="Z13" s="247"/>
      <c r="AA13" s="247"/>
    </row>
    <row r="14" spans="1:27">
      <c r="A14" s="19"/>
      <c r="B14" s="164"/>
      <c r="C14" s="165"/>
      <c r="D14" s="27"/>
      <c r="E14" s="27"/>
      <c r="F14" s="27"/>
      <c r="G14" s="27"/>
      <c r="H14" s="27"/>
      <c r="I14" s="27"/>
      <c r="J14" s="27"/>
      <c r="K14" s="27"/>
      <c r="L14" s="27"/>
      <c r="M14" s="27"/>
      <c r="N14" s="27"/>
      <c r="O14" s="27"/>
      <c r="P14" s="162"/>
      <c r="R14" s="247"/>
      <c r="S14" s="247"/>
      <c r="T14" s="247"/>
      <c r="U14" s="247"/>
      <c r="V14" s="247"/>
      <c r="W14" s="247"/>
      <c r="X14" s="247"/>
      <c r="Y14" s="247"/>
      <c r="Z14" s="247"/>
      <c r="AA14" s="247"/>
    </row>
    <row r="15" spans="1:27">
      <c r="A15" s="167"/>
      <c r="B15" s="164" t="s">
        <v>272</v>
      </c>
      <c r="C15" s="165"/>
      <c r="D15" s="27"/>
      <c r="E15" s="27"/>
      <c r="F15" s="27"/>
      <c r="G15" s="27"/>
      <c r="H15" s="27"/>
      <c r="I15" s="27"/>
      <c r="J15" s="27"/>
      <c r="K15" s="27"/>
      <c r="L15" s="27"/>
      <c r="M15" s="27"/>
      <c r="N15" s="27"/>
      <c r="O15" s="27"/>
      <c r="P15" s="162"/>
      <c r="R15" s="247"/>
      <c r="S15" s="247"/>
      <c r="T15" s="247"/>
      <c r="U15" s="247"/>
      <c r="V15" s="247"/>
      <c r="W15" s="247"/>
      <c r="X15" s="247"/>
      <c r="Y15" s="247"/>
      <c r="Z15" s="247"/>
      <c r="AA15" s="247"/>
    </row>
    <row r="16" spans="1:27">
      <c r="A16" s="167"/>
      <c r="B16" s="164" t="s">
        <v>273</v>
      </c>
      <c r="C16" s="165"/>
      <c r="D16" s="27"/>
      <c r="E16" s="27"/>
      <c r="F16" s="27"/>
      <c r="G16" s="27"/>
      <c r="H16" s="27"/>
      <c r="I16" s="27"/>
      <c r="J16" s="27"/>
      <c r="K16" s="27"/>
      <c r="L16" s="27"/>
      <c r="M16" s="27"/>
      <c r="N16" s="27"/>
      <c r="O16" s="27"/>
      <c r="P16" s="162"/>
      <c r="R16" s="247"/>
      <c r="S16" s="247"/>
      <c r="T16" s="247"/>
      <c r="U16" s="247"/>
      <c r="V16" s="247"/>
      <c r="W16" s="247"/>
      <c r="X16" s="247"/>
      <c r="Y16" s="247"/>
      <c r="Z16" s="247"/>
      <c r="AA16" s="247"/>
    </row>
    <row r="17" spans="1:27" ht="15" customHeight="1">
      <c r="A17" s="167"/>
      <c r="B17" s="164" t="s">
        <v>274</v>
      </c>
      <c r="C17" s="165"/>
      <c r="D17" s="27"/>
      <c r="E17" s="27"/>
      <c r="F17" s="27"/>
      <c r="G17" s="27"/>
      <c r="H17" s="27"/>
      <c r="I17" s="27"/>
      <c r="J17" s="27"/>
      <c r="K17" s="27"/>
      <c r="L17" s="27"/>
      <c r="M17" s="27"/>
      <c r="N17" s="27"/>
      <c r="O17" s="27"/>
      <c r="P17" s="162"/>
      <c r="R17" s="247"/>
      <c r="S17" s="247"/>
      <c r="T17" s="247"/>
      <c r="U17" s="247"/>
      <c r="V17" s="247"/>
      <c r="W17" s="247"/>
      <c r="X17" s="247"/>
      <c r="Y17" s="247"/>
      <c r="Z17" s="247"/>
      <c r="AA17" s="247"/>
    </row>
    <row r="18" spans="1:27" ht="15.75" customHeight="1" thickBot="1">
      <c r="A18" s="19"/>
      <c r="B18" s="19"/>
      <c r="C18" s="19"/>
      <c r="D18" s="19"/>
      <c r="E18" s="27"/>
      <c r="F18" s="27"/>
      <c r="G18" s="27"/>
      <c r="H18" s="27"/>
      <c r="I18" s="27"/>
      <c r="J18" s="27"/>
      <c r="K18" s="27"/>
      <c r="L18" s="27"/>
      <c r="M18" s="27"/>
      <c r="N18" s="27"/>
      <c r="O18" s="27"/>
      <c r="P18" s="162"/>
      <c r="R18" s="247"/>
      <c r="S18" s="247"/>
      <c r="T18" s="247"/>
      <c r="U18" s="247"/>
      <c r="V18" s="247"/>
      <c r="W18" s="247"/>
      <c r="X18" s="247"/>
      <c r="Y18" s="247"/>
      <c r="Z18" s="247"/>
      <c r="AA18" s="247"/>
    </row>
    <row r="19" spans="1:27" ht="20.25" customHeight="1">
      <c r="A19" s="19"/>
      <c r="B19" s="27"/>
      <c r="C19" s="318" t="s">
        <v>275</v>
      </c>
      <c r="D19" s="319"/>
      <c r="E19" s="319"/>
      <c r="F19" s="320"/>
      <c r="G19" s="321" t="s">
        <v>276</v>
      </c>
      <c r="H19" s="322"/>
      <c r="I19" s="322"/>
      <c r="J19" s="323"/>
      <c r="K19" s="324" t="s">
        <v>277</v>
      </c>
      <c r="L19" s="325"/>
      <c r="M19" s="326"/>
      <c r="N19" s="315" t="s">
        <v>278</v>
      </c>
      <c r="O19" s="316"/>
      <c r="P19" s="317"/>
      <c r="R19" s="247"/>
      <c r="S19" s="247"/>
      <c r="T19" s="247"/>
      <c r="U19" s="247"/>
      <c r="V19" s="247"/>
      <c r="W19" s="247"/>
      <c r="X19" s="247"/>
      <c r="Y19" s="247"/>
      <c r="Z19" s="247"/>
      <c r="AA19" s="247"/>
    </row>
    <row r="20" spans="1:27" ht="18.75" customHeight="1">
      <c r="A20" s="19"/>
      <c r="B20" s="1"/>
      <c r="C20" s="117" t="s">
        <v>279</v>
      </c>
      <c r="D20" s="11" t="s">
        <v>96</v>
      </c>
      <c r="E20" s="11" t="s">
        <v>97</v>
      </c>
      <c r="F20" s="118" t="s">
        <v>98</v>
      </c>
      <c r="G20" s="117" t="s">
        <v>279</v>
      </c>
      <c r="H20" s="11" t="s">
        <v>96</v>
      </c>
      <c r="I20" s="11" t="s">
        <v>97</v>
      </c>
      <c r="J20" s="118" t="s">
        <v>98</v>
      </c>
      <c r="K20" s="117" t="s">
        <v>97</v>
      </c>
      <c r="L20" s="11" t="s">
        <v>98</v>
      </c>
      <c r="M20" s="118" t="s">
        <v>280</v>
      </c>
      <c r="N20" s="117" t="s">
        <v>279</v>
      </c>
      <c r="O20" s="11" t="s">
        <v>96</v>
      </c>
      <c r="P20" s="118" t="s">
        <v>281</v>
      </c>
      <c r="R20" s="247"/>
      <c r="S20" s="247"/>
      <c r="T20" s="247"/>
      <c r="U20" s="247"/>
      <c r="V20" s="247"/>
      <c r="W20" s="247"/>
      <c r="X20" s="247"/>
      <c r="Y20" s="247"/>
      <c r="Z20" s="247"/>
      <c r="AA20" s="247"/>
    </row>
    <row r="21" spans="1:27" ht="30.75" customHeight="1">
      <c r="A21" s="19"/>
      <c r="B21" s="1" t="s">
        <v>282</v>
      </c>
      <c r="C21" s="117">
        <v>4</v>
      </c>
      <c r="D21" s="11">
        <v>5</v>
      </c>
      <c r="E21" s="11">
        <v>6</v>
      </c>
      <c r="F21" s="118">
        <v>7</v>
      </c>
      <c r="G21" s="117">
        <v>5</v>
      </c>
      <c r="H21" s="11">
        <v>6</v>
      </c>
      <c r="I21" s="11">
        <v>7</v>
      </c>
      <c r="J21" s="118">
        <v>8</v>
      </c>
      <c r="K21" s="117">
        <v>3</v>
      </c>
      <c r="L21" s="11">
        <v>3</v>
      </c>
      <c r="M21" s="118">
        <v>3</v>
      </c>
      <c r="N21" s="117">
        <v>6</v>
      </c>
      <c r="O21" s="11">
        <v>9</v>
      </c>
      <c r="P21" s="118">
        <v>11</v>
      </c>
      <c r="R21" s="247"/>
      <c r="S21" s="247"/>
      <c r="T21" s="247"/>
      <c r="U21" s="247"/>
      <c r="V21" s="247"/>
      <c r="W21" s="247"/>
      <c r="X21" s="247"/>
      <c r="Y21" s="247"/>
      <c r="Z21" s="247"/>
      <c r="AA21" s="247"/>
    </row>
    <row r="22" spans="1:27" ht="17.25" customHeight="1">
      <c r="A22" s="19"/>
      <c r="B22" s="1" t="s">
        <v>283</v>
      </c>
      <c r="C22" s="117">
        <v>4</v>
      </c>
      <c r="D22" s="11">
        <v>5</v>
      </c>
      <c r="E22" s="11">
        <v>6</v>
      </c>
      <c r="F22" s="118">
        <v>7</v>
      </c>
      <c r="G22" s="117">
        <v>5</v>
      </c>
      <c r="H22" s="11">
        <v>6</v>
      </c>
      <c r="I22" s="11">
        <v>7</v>
      </c>
      <c r="J22" s="118">
        <v>8</v>
      </c>
      <c r="K22" s="117">
        <v>3</v>
      </c>
      <c r="L22" s="11">
        <v>3</v>
      </c>
      <c r="M22" s="118">
        <v>3</v>
      </c>
      <c r="N22" s="117">
        <v>6</v>
      </c>
      <c r="O22" s="11">
        <v>9</v>
      </c>
      <c r="P22" s="118">
        <v>11</v>
      </c>
    </row>
    <row r="23" spans="1:27">
      <c r="A23" s="19"/>
      <c r="B23" s="1" t="s">
        <v>231</v>
      </c>
      <c r="C23" s="117">
        <v>4</v>
      </c>
      <c r="D23" s="11">
        <v>5</v>
      </c>
      <c r="E23" s="11">
        <v>6</v>
      </c>
      <c r="F23" s="118">
        <v>6</v>
      </c>
      <c r="G23" s="117">
        <v>5</v>
      </c>
      <c r="H23" s="11">
        <v>6</v>
      </c>
      <c r="I23" s="11">
        <v>7</v>
      </c>
      <c r="J23" s="118">
        <v>8</v>
      </c>
      <c r="K23" s="117">
        <v>3</v>
      </c>
      <c r="L23" s="11">
        <v>3</v>
      </c>
      <c r="M23" s="118">
        <v>3</v>
      </c>
      <c r="N23" s="117">
        <v>6</v>
      </c>
      <c r="O23" s="11">
        <v>9</v>
      </c>
      <c r="P23" s="118">
        <v>11</v>
      </c>
    </row>
    <row r="24" spans="1:27">
      <c r="A24" s="19"/>
      <c r="B24" s="1" t="s">
        <v>284</v>
      </c>
      <c r="C24" s="117">
        <v>3</v>
      </c>
      <c r="D24" s="11">
        <v>4</v>
      </c>
      <c r="E24" s="11">
        <v>5</v>
      </c>
      <c r="F24" s="118">
        <v>6</v>
      </c>
      <c r="G24" s="117">
        <v>4</v>
      </c>
      <c r="H24" s="11">
        <v>5</v>
      </c>
      <c r="I24" s="11">
        <v>6</v>
      </c>
      <c r="J24" s="118">
        <v>7</v>
      </c>
      <c r="K24" s="117">
        <v>3</v>
      </c>
      <c r="L24" s="11">
        <v>3</v>
      </c>
      <c r="M24" s="118">
        <v>3</v>
      </c>
      <c r="N24" s="117">
        <v>6</v>
      </c>
      <c r="O24" s="11">
        <v>9</v>
      </c>
      <c r="P24" s="118">
        <v>11</v>
      </c>
    </row>
    <row r="25" spans="1:27">
      <c r="A25" s="19"/>
      <c r="B25" s="1" t="s">
        <v>285</v>
      </c>
      <c r="C25" s="117">
        <v>3</v>
      </c>
      <c r="D25" s="11">
        <v>4</v>
      </c>
      <c r="E25" s="11">
        <v>5</v>
      </c>
      <c r="F25" s="118">
        <v>6</v>
      </c>
      <c r="G25" s="117">
        <v>4</v>
      </c>
      <c r="H25" s="11">
        <v>5</v>
      </c>
      <c r="I25" s="11">
        <v>6</v>
      </c>
      <c r="J25" s="118">
        <v>7</v>
      </c>
      <c r="K25" s="117">
        <v>3</v>
      </c>
      <c r="L25" s="11">
        <v>3</v>
      </c>
      <c r="M25" s="118">
        <v>3</v>
      </c>
      <c r="N25" s="117">
        <v>9</v>
      </c>
      <c r="O25" s="11">
        <v>9</v>
      </c>
      <c r="P25" s="118">
        <v>11</v>
      </c>
    </row>
    <row r="26" spans="1:27">
      <c r="A26" s="19"/>
      <c r="B26" s="1" t="s">
        <v>286</v>
      </c>
      <c r="C26" s="117">
        <v>3</v>
      </c>
      <c r="D26" s="11">
        <v>4</v>
      </c>
      <c r="E26" s="11">
        <v>5</v>
      </c>
      <c r="F26" s="118">
        <v>6</v>
      </c>
      <c r="G26" s="117">
        <v>4</v>
      </c>
      <c r="H26" s="11">
        <v>5</v>
      </c>
      <c r="I26" s="11">
        <v>6</v>
      </c>
      <c r="J26" s="118">
        <v>7</v>
      </c>
      <c r="K26" s="117">
        <v>5</v>
      </c>
      <c r="L26" s="11">
        <v>6</v>
      </c>
      <c r="M26" s="118">
        <v>7</v>
      </c>
      <c r="N26" s="117">
        <v>9</v>
      </c>
      <c r="O26" s="11">
        <v>9</v>
      </c>
      <c r="P26" s="118">
        <v>11</v>
      </c>
    </row>
    <row r="27" spans="1:27">
      <c r="A27" s="19"/>
      <c r="B27" s="1" t="s">
        <v>287</v>
      </c>
      <c r="C27" s="117">
        <v>3</v>
      </c>
      <c r="D27" s="11">
        <v>4</v>
      </c>
      <c r="E27" s="11">
        <v>5</v>
      </c>
      <c r="F27" s="118">
        <v>6</v>
      </c>
      <c r="G27" s="117">
        <v>6</v>
      </c>
      <c r="H27" s="11">
        <v>7</v>
      </c>
      <c r="I27" s="11">
        <v>9</v>
      </c>
      <c r="J27" s="118">
        <v>10</v>
      </c>
      <c r="K27" s="117">
        <v>6</v>
      </c>
      <c r="L27" s="11">
        <v>7</v>
      </c>
      <c r="M27" s="118">
        <v>8</v>
      </c>
      <c r="N27" s="117">
        <v>9</v>
      </c>
      <c r="O27" s="11">
        <v>9</v>
      </c>
      <c r="P27" s="118">
        <v>11</v>
      </c>
    </row>
    <row r="28" spans="1:27">
      <c r="A28" s="19"/>
      <c r="B28" s="1" t="s">
        <v>288</v>
      </c>
      <c r="C28" s="117">
        <v>3</v>
      </c>
      <c r="D28" s="11">
        <v>4</v>
      </c>
      <c r="E28" s="11">
        <v>5</v>
      </c>
      <c r="F28" s="118">
        <v>6</v>
      </c>
      <c r="G28" s="117">
        <v>6</v>
      </c>
      <c r="H28" s="11">
        <v>8</v>
      </c>
      <c r="I28" s="11">
        <v>9</v>
      </c>
      <c r="J28" s="118">
        <v>11</v>
      </c>
      <c r="K28" s="117">
        <v>7</v>
      </c>
      <c r="L28" s="11">
        <v>8</v>
      </c>
      <c r="M28" s="118">
        <v>9</v>
      </c>
      <c r="N28" s="117">
        <v>9</v>
      </c>
      <c r="O28" s="11">
        <v>9</v>
      </c>
      <c r="P28" s="118">
        <v>11</v>
      </c>
    </row>
    <row r="29" spans="1:27">
      <c r="A29" s="19"/>
      <c r="B29" s="1" t="s">
        <v>289</v>
      </c>
      <c r="C29" s="117">
        <v>3</v>
      </c>
      <c r="D29" s="11">
        <v>4</v>
      </c>
      <c r="E29" s="11">
        <v>5</v>
      </c>
      <c r="F29" s="118">
        <v>6</v>
      </c>
      <c r="G29" s="117">
        <v>7</v>
      </c>
      <c r="H29" s="11">
        <v>9</v>
      </c>
      <c r="I29" s="11">
        <v>11</v>
      </c>
      <c r="J29" s="118">
        <v>13</v>
      </c>
      <c r="K29" s="117">
        <v>8</v>
      </c>
      <c r="L29" s="11">
        <v>9</v>
      </c>
      <c r="M29" s="118">
        <v>10</v>
      </c>
      <c r="N29" s="117">
        <v>9</v>
      </c>
      <c r="O29" s="11">
        <v>9</v>
      </c>
      <c r="P29" s="118">
        <v>11</v>
      </c>
    </row>
    <row r="30" spans="1:27">
      <c r="A30" s="19"/>
      <c r="B30" s="1" t="s">
        <v>290</v>
      </c>
      <c r="C30" s="117">
        <v>5</v>
      </c>
      <c r="D30" s="11">
        <v>7</v>
      </c>
      <c r="E30" s="11">
        <v>9</v>
      </c>
      <c r="F30" s="118">
        <v>11</v>
      </c>
      <c r="G30" s="117">
        <v>8</v>
      </c>
      <c r="H30" s="11">
        <v>10</v>
      </c>
      <c r="I30" s="11">
        <v>12</v>
      </c>
      <c r="J30" s="118">
        <v>14</v>
      </c>
      <c r="K30" s="117">
        <v>9</v>
      </c>
      <c r="L30" s="11">
        <v>10</v>
      </c>
      <c r="M30" s="118">
        <v>11</v>
      </c>
      <c r="N30" s="117">
        <v>10</v>
      </c>
      <c r="O30" s="11">
        <v>10</v>
      </c>
      <c r="P30" s="118">
        <v>12</v>
      </c>
    </row>
    <row r="31" spans="1:27">
      <c r="A31" s="19"/>
      <c r="B31" s="1" t="s">
        <v>291</v>
      </c>
      <c r="C31" s="117">
        <v>5</v>
      </c>
      <c r="D31" s="11">
        <v>7</v>
      </c>
      <c r="E31" s="11">
        <v>9</v>
      </c>
      <c r="F31" s="118">
        <v>11</v>
      </c>
      <c r="G31" s="117">
        <v>8</v>
      </c>
      <c r="H31" s="11">
        <v>10</v>
      </c>
      <c r="I31" s="11">
        <v>12</v>
      </c>
      <c r="J31" s="118">
        <v>14</v>
      </c>
      <c r="K31" s="117">
        <v>10</v>
      </c>
      <c r="L31" s="11">
        <v>11</v>
      </c>
      <c r="M31" s="118">
        <v>12</v>
      </c>
      <c r="N31" s="117">
        <v>12</v>
      </c>
      <c r="O31" s="11">
        <v>12</v>
      </c>
      <c r="P31" s="118">
        <v>15</v>
      </c>
    </row>
    <row r="32" spans="1:27">
      <c r="A32" s="19"/>
      <c r="B32" s="1" t="s">
        <v>292</v>
      </c>
      <c r="C32" s="117">
        <v>5</v>
      </c>
      <c r="D32" s="11">
        <v>7</v>
      </c>
      <c r="E32" s="11">
        <v>9</v>
      </c>
      <c r="F32" s="118">
        <v>11</v>
      </c>
      <c r="G32" s="117">
        <v>8</v>
      </c>
      <c r="H32" s="11">
        <v>10</v>
      </c>
      <c r="I32" s="11">
        <v>12</v>
      </c>
      <c r="J32" s="118">
        <v>14</v>
      </c>
      <c r="K32" s="117">
        <v>11</v>
      </c>
      <c r="L32" s="11">
        <v>12</v>
      </c>
      <c r="M32" s="118">
        <v>13</v>
      </c>
      <c r="N32" s="117">
        <v>12</v>
      </c>
      <c r="O32" s="11">
        <v>12</v>
      </c>
      <c r="P32" s="118">
        <v>15</v>
      </c>
    </row>
    <row r="33" spans="1:16">
      <c r="A33" s="19"/>
      <c r="B33" s="1" t="s">
        <v>293</v>
      </c>
      <c r="C33" s="117">
        <v>5</v>
      </c>
      <c r="D33" s="11">
        <v>7</v>
      </c>
      <c r="E33" s="11">
        <v>9</v>
      </c>
      <c r="F33" s="118">
        <v>11</v>
      </c>
      <c r="G33" s="117">
        <v>8</v>
      </c>
      <c r="H33" s="11">
        <v>10</v>
      </c>
      <c r="I33" s="11">
        <v>12</v>
      </c>
      <c r="J33" s="118">
        <v>14</v>
      </c>
      <c r="K33" s="117">
        <v>12</v>
      </c>
      <c r="L33" s="11">
        <v>13</v>
      </c>
      <c r="M33" s="118">
        <v>14</v>
      </c>
      <c r="N33" s="117">
        <v>13</v>
      </c>
      <c r="O33" s="11">
        <v>13</v>
      </c>
      <c r="P33" s="118">
        <v>16</v>
      </c>
    </row>
    <row r="34" spans="1:16">
      <c r="A34" s="19"/>
      <c r="B34" s="1" t="s">
        <v>294</v>
      </c>
      <c r="C34" s="117">
        <v>5</v>
      </c>
      <c r="D34" s="11">
        <v>7</v>
      </c>
      <c r="E34" s="11">
        <v>9</v>
      </c>
      <c r="F34" s="118">
        <v>11</v>
      </c>
      <c r="G34" s="117">
        <v>10</v>
      </c>
      <c r="H34" s="11">
        <v>12</v>
      </c>
      <c r="I34" s="11">
        <v>14</v>
      </c>
      <c r="J34" s="118">
        <v>16</v>
      </c>
      <c r="K34" s="117">
        <v>13</v>
      </c>
      <c r="L34" s="11">
        <v>14</v>
      </c>
      <c r="M34" s="118">
        <v>15</v>
      </c>
      <c r="N34" s="117">
        <v>13</v>
      </c>
      <c r="O34" s="11">
        <v>13</v>
      </c>
      <c r="P34" s="118">
        <v>16</v>
      </c>
    </row>
    <row r="35" spans="1:16">
      <c r="A35" s="19"/>
      <c r="B35" s="1" t="s">
        <v>295</v>
      </c>
      <c r="C35" s="117">
        <v>5</v>
      </c>
      <c r="D35" s="11">
        <v>7</v>
      </c>
      <c r="E35" s="11">
        <v>9</v>
      </c>
      <c r="F35" s="118">
        <v>11</v>
      </c>
      <c r="G35" s="117">
        <v>10</v>
      </c>
      <c r="H35" s="11">
        <v>12</v>
      </c>
      <c r="I35" s="11">
        <v>14</v>
      </c>
      <c r="J35" s="118">
        <v>16</v>
      </c>
      <c r="K35" s="117">
        <v>14</v>
      </c>
      <c r="L35" s="11">
        <v>15</v>
      </c>
      <c r="M35" s="118">
        <v>16</v>
      </c>
      <c r="N35" s="117">
        <v>14</v>
      </c>
      <c r="O35" s="11">
        <v>14</v>
      </c>
      <c r="P35" s="118">
        <v>17</v>
      </c>
    </row>
    <row r="36" spans="1:16" ht="15.75" thickBot="1">
      <c r="A36" s="19"/>
      <c r="B36" s="1" t="s">
        <v>296</v>
      </c>
      <c r="C36" s="119">
        <v>5</v>
      </c>
      <c r="D36" s="120">
        <v>7</v>
      </c>
      <c r="E36" s="120">
        <v>9</v>
      </c>
      <c r="F36" s="121">
        <v>11</v>
      </c>
      <c r="G36" s="119">
        <v>12</v>
      </c>
      <c r="H36" s="120">
        <v>14</v>
      </c>
      <c r="I36" s="120">
        <v>16</v>
      </c>
      <c r="J36" s="121">
        <v>18</v>
      </c>
      <c r="K36" s="119">
        <v>15</v>
      </c>
      <c r="L36" s="120">
        <v>16</v>
      </c>
      <c r="M36" s="121">
        <v>17</v>
      </c>
      <c r="N36" s="119">
        <v>14</v>
      </c>
      <c r="O36" s="120">
        <v>14</v>
      </c>
      <c r="P36" s="121">
        <v>17</v>
      </c>
    </row>
    <row r="37" spans="1:16">
      <c r="A37" s="30"/>
      <c r="B37" s="30"/>
      <c r="C37" s="30"/>
      <c r="D37" s="30"/>
      <c r="E37" s="30"/>
      <c r="F37" s="30"/>
      <c r="G37" s="30"/>
      <c r="H37" s="30"/>
      <c r="I37" s="30"/>
      <c r="J37" s="30"/>
      <c r="K37" s="30"/>
      <c r="L37" s="30"/>
      <c r="M37" s="30"/>
      <c r="N37" s="30"/>
      <c r="O37" s="30"/>
      <c r="P37" s="30"/>
    </row>
    <row r="38" spans="1:16">
      <c r="A38" s="30"/>
      <c r="B38" s="30"/>
      <c r="C38" s="30"/>
      <c r="D38" s="30"/>
      <c r="E38" s="30"/>
      <c r="F38" s="30"/>
      <c r="G38" s="30"/>
      <c r="H38" s="30"/>
      <c r="I38" s="30"/>
      <c r="J38" s="30"/>
      <c r="K38" s="30"/>
      <c r="L38" s="30"/>
      <c r="M38" s="30"/>
      <c r="N38" s="30"/>
      <c r="O38" s="30"/>
      <c r="P38" s="30"/>
    </row>
    <row r="39" spans="1:16">
      <c r="A39" s="30"/>
      <c r="B39" s="30"/>
      <c r="C39" s="30"/>
      <c r="D39" s="30"/>
      <c r="E39" s="30"/>
      <c r="F39" s="30"/>
      <c r="G39" s="30"/>
      <c r="H39" s="30"/>
      <c r="I39" s="30"/>
      <c r="J39" s="30"/>
      <c r="K39" s="30"/>
      <c r="L39" s="30"/>
      <c r="M39" s="30"/>
      <c r="N39" s="30"/>
      <c r="O39" s="30"/>
      <c r="P39" s="30"/>
    </row>
    <row r="40" spans="1:16">
      <c r="A40" s="30"/>
      <c r="B40" s="30"/>
      <c r="C40" s="30"/>
      <c r="D40" s="30"/>
      <c r="E40" s="30"/>
      <c r="F40" s="30"/>
      <c r="G40" s="30"/>
      <c r="H40" s="30"/>
      <c r="I40" s="30"/>
      <c r="J40" s="30"/>
      <c r="K40" s="30"/>
      <c r="L40" s="30"/>
      <c r="M40" s="30"/>
      <c r="N40" s="30"/>
      <c r="O40" s="30"/>
      <c r="P40" s="30"/>
    </row>
    <row r="41" spans="1:16">
      <c r="A41" s="30"/>
      <c r="B41" s="30"/>
      <c r="C41" s="30"/>
      <c r="D41" s="30"/>
      <c r="E41" s="30"/>
      <c r="F41" s="30"/>
      <c r="G41" s="30"/>
      <c r="H41" s="30"/>
      <c r="I41" s="30"/>
      <c r="J41" s="30"/>
      <c r="K41" s="30"/>
      <c r="L41" s="30"/>
      <c r="M41" s="30"/>
      <c r="N41" s="30"/>
      <c r="O41" s="30"/>
      <c r="P41" s="30"/>
    </row>
    <row r="42" spans="1:16">
      <c r="A42" s="30"/>
      <c r="B42" s="30"/>
      <c r="C42" s="30"/>
      <c r="D42" s="30"/>
      <c r="E42" s="30"/>
      <c r="F42" s="30"/>
      <c r="G42" s="30"/>
      <c r="H42" s="30"/>
      <c r="I42" s="30"/>
      <c r="J42" s="30"/>
      <c r="K42" s="30"/>
      <c r="L42" s="30"/>
      <c r="M42" s="30"/>
      <c r="N42" s="30"/>
      <c r="O42" s="30"/>
      <c r="P42" s="30"/>
    </row>
    <row r="43" spans="1:16">
      <c r="A43" s="30"/>
      <c r="B43" s="30"/>
      <c r="C43" s="30"/>
      <c r="D43" s="30"/>
      <c r="E43" s="30"/>
      <c r="F43" s="30"/>
      <c r="G43" s="30"/>
      <c r="H43" s="30"/>
      <c r="I43" s="30"/>
      <c r="J43" s="30"/>
      <c r="K43" s="30"/>
      <c r="L43" s="30"/>
      <c r="M43" s="30"/>
      <c r="N43" s="30"/>
      <c r="O43" s="30"/>
      <c r="P43" s="30"/>
    </row>
    <row r="44" spans="1:16">
      <c r="A44" s="30"/>
      <c r="B44" s="30"/>
      <c r="C44" s="30"/>
      <c r="D44" s="30"/>
      <c r="E44" s="30"/>
      <c r="F44" s="30"/>
      <c r="G44" s="30"/>
      <c r="H44" s="30"/>
      <c r="I44" s="30"/>
      <c r="J44" s="30"/>
      <c r="K44" s="30"/>
      <c r="L44" s="30"/>
      <c r="M44" s="30"/>
      <c r="N44" s="30"/>
      <c r="O44" s="30"/>
      <c r="P44" s="30"/>
    </row>
    <row r="45" spans="1:16">
      <c r="A45" s="30"/>
      <c r="B45" s="30"/>
      <c r="C45" s="30"/>
      <c r="D45" s="30"/>
      <c r="E45" s="30"/>
      <c r="F45" s="30"/>
      <c r="G45" s="30"/>
      <c r="H45" s="30"/>
      <c r="I45" s="30"/>
      <c r="J45" s="30"/>
      <c r="K45" s="30"/>
      <c r="L45" s="30"/>
      <c r="M45" s="30"/>
      <c r="N45" s="30"/>
      <c r="O45" s="30"/>
      <c r="P45" s="30"/>
    </row>
    <row r="46" spans="1:16">
      <c r="A46" s="30"/>
      <c r="B46" s="30"/>
      <c r="C46" s="30"/>
      <c r="D46" s="30"/>
      <c r="E46" s="30"/>
      <c r="F46" s="30"/>
      <c r="G46" s="30"/>
      <c r="H46" s="30"/>
      <c r="I46" s="30"/>
      <c r="J46" s="30"/>
      <c r="K46" s="30"/>
      <c r="L46" s="30"/>
      <c r="M46" s="30"/>
      <c r="N46" s="30"/>
      <c r="O46" s="30"/>
      <c r="P46" s="30"/>
    </row>
  </sheetData>
  <mergeCells count="6">
    <mergeCell ref="R9:AA21"/>
    <mergeCell ref="N19:P19"/>
    <mergeCell ref="A1:P1"/>
    <mergeCell ref="C19:F19"/>
    <mergeCell ref="G19:J19"/>
    <mergeCell ref="K19:M19"/>
  </mergeCells>
  <dataValidations count="1">
    <dataValidation type="list" allowBlank="1" showInputMessage="1" showErrorMessage="1" sqref="C4:C17" xr:uid="{1C58C364-F791-419A-A930-5DE7736EB879}">
      <formula1>#REF!</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57024-DEEB-452D-9022-CB79CAD9C83D}">
  <dimension ref="A1:Q16"/>
  <sheetViews>
    <sheetView workbookViewId="0">
      <selection activeCell="S22" sqref="S22"/>
    </sheetView>
  </sheetViews>
  <sheetFormatPr defaultRowHeight="15"/>
  <cols>
    <col min="5" max="8" width="0" hidden="1" customWidth="1"/>
  </cols>
  <sheetData>
    <row r="1" spans="1:17" ht="34.5">
      <c r="A1" s="312" t="s">
        <v>297</v>
      </c>
      <c r="B1" s="312"/>
      <c r="C1" s="312"/>
      <c r="D1" s="312"/>
      <c r="E1" s="312"/>
      <c r="F1" s="312"/>
      <c r="G1" s="312"/>
      <c r="H1" s="312"/>
    </row>
    <row r="2" spans="1:17" ht="45">
      <c r="A2" s="171" t="s">
        <v>218</v>
      </c>
      <c r="B2" s="172" t="s">
        <v>298</v>
      </c>
      <c r="C2" s="172" t="s">
        <v>299</v>
      </c>
      <c r="D2" s="172"/>
      <c r="E2" s="173" t="s">
        <v>300</v>
      </c>
      <c r="F2" s="173" t="s">
        <v>301</v>
      </c>
      <c r="G2" s="173" t="s">
        <v>302</v>
      </c>
      <c r="H2" s="174" t="s">
        <v>303</v>
      </c>
    </row>
    <row r="3" spans="1:17">
      <c r="A3" s="117" t="s">
        <v>282</v>
      </c>
      <c r="B3" s="11"/>
      <c r="C3" s="11">
        <f>B3*H3</f>
        <v>0</v>
      </c>
      <c r="D3" s="11"/>
      <c r="E3" s="148">
        <v>2</v>
      </c>
      <c r="F3" s="148">
        <v>4</v>
      </c>
      <c r="G3" s="148">
        <v>1</v>
      </c>
      <c r="H3" s="149">
        <f>E3+F3+G3</f>
        <v>7</v>
      </c>
    </row>
    <row r="4" spans="1:17">
      <c r="A4" s="117" t="s">
        <v>283</v>
      </c>
      <c r="B4" s="11"/>
      <c r="C4" s="11">
        <f t="shared" ref="C4:C16" si="0">B4*H4</f>
        <v>0</v>
      </c>
      <c r="D4" s="11"/>
      <c r="E4" s="148">
        <v>2</v>
      </c>
      <c r="F4" s="148">
        <v>4</v>
      </c>
      <c r="G4" s="148">
        <v>2</v>
      </c>
      <c r="H4" s="149">
        <f t="shared" ref="H4:H16" si="1">E4+F4+G4</f>
        <v>8</v>
      </c>
    </row>
    <row r="5" spans="1:17">
      <c r="A5" s="117" t="s">
        <v>231</v>
      </c>
      <c r="B5" s="11"/>
      <c r="C5" s="11">
        <f>B5*H5</f>
        <v>0</v>
      </c>
      <c r="D5" s="11"/>
      <c r="E5" s="148">
        <v>3</v>
      </c>
      <c r="F5" s="148">
        <v>4</v>
      </c>
      <c r="G5" s="148">
        <v>4</v>
      </c>
      <c r="H5" s="149">
        <f t="shared" si="1"/>
        <v>11</v>
      </c>
    </row>
    <row r="6" spans="1:17">
      <c r="A6" s="117" t="s">
        <v>284</v>
      </c>
      <c r="B6" s="11"/>
      <c r="C6" s="11">
        <f t="shared" si="0"/>
        <v>0</v>
      </c>
      <c r="D6" s="11"/>
      <c r="E6" s="148">
        <v>3</v>
      </c>
      <c r="F6" s="148">
        <v>5</v>
      </c>
      <c r="G6" s="148">
        <v>5</v>
      </c>
      <c r="H6" s="149">
        <f t="shared" si="1"/>
        <v>13</v>
      </c>
    </row>
    <row r="7" spans="1:17">
      <c r="A7" s="117" t="s">
        <v>285</v>
      </c>
      <c r="B7" s="11"/>
      <c r="C7" s="11">
        <f t="shared" si="0"/>
        <v>0</v>
      </c>
      <c r="D7" s="11"/>
      <c r="E7" s="148">
        <v>4</v>
      </c>
      <c r="F7" s="148">
        <v>5</v>
      </c>
      <c r="G7" s="148">
        <v>7</v>
      </c>
      <c r="H7" s="149">
        <f t="shared" si="1"/>
        <v>16</v>
      </c>
      <c r="L7" s="246" t="s">
        <v>304</v>
      </c>
      <c r="M7" s="247"/>
      <c r="N7" s="247"/>
      <c r="O7" s="247"/>
      <c r="P7" s="247"/>
      <c r="Q7" s="247"/>
    </row>
    <row r="8" spans="1:17">
      <c r="A8" s="117" t="s">
        <v>286</v>
      </c>
      <c r="B8" s="11"/>
      <c r="C8" s="11">
        <f t="shared" si="0"/>
        <v>0</v>
      </c>
      <c r="D8" s="11"/>
      <c r="E8" s="148">
        <v>4</v>
      </c>
      <c r="F8" s="148">
        <v>5</v>
      </c>
      <c r="G8" s="148">
        <v>8</v>
      </c>
      <c r="H8" s="149">
        <f t="shared" si="1"/>
        <v>17</v>
      </c>
      <c r="L8" s="247"/>
      <c r="M8" s="247"/>
      <c r="N8" s="247"/>
      <c r="O8" s="247"/>
      <c r="P8" s="247"/>
      <c r="Q8" s="247"/>
    </row>
    <row r="9" spans="1:17">
      <c r="A9" s="117" t="s">
        <v>287</v>
      </c>
      <c r="B9" s="11"/>
      <c r="C9" s="11">
        <f t="shared" si="0"/>
        <v>0</v>
      </c>
      <c r="D9" s="11"/>
      <c r="E9" s="148">
        <v>5</v>
      </c>
      <c r="F9" s="148">
        <v>6</v>
      </c>
      <c r="G9" s="148">
        <v>9</v>
      </c>
      <c r="H9" s="149">
        <f t="shared" si="1"/>
        <v>20</v>
      </c>
      <c r="L9" s="247"/>
      <c r="M9" s="247"/>
      <c r="N9" s="247"/>
      <c r="O9" s="247"/>
      <c r="P9" s="247"/>
      <c r="Q9" s="247"/>
    </row>
    <row r="10" spans="1:17">
      <c r="A10" s="117" t="s">
        <v>288</v>
      </c>
      <c r="B10" s="11"/>
      <c r="C10" s="11">
        <f t="shared" si="0"/>
        <v>0</v>
      </c>
      <c r="D10" s="11"/>
      <c r="E10" s="148">
        <v>5</v>
      </c>
      <c r="F10" s="148">
        <v>6</v>
      </c>
      <c r="G10" s="148">
        <v>10</v>
      </c>
      <c r="H10" s="149">
        <f t="shared" si="1"/>
        <v>21</v>
      </c>
      <c r="L10" s="247"/>
      <c r="M10" s="247"/>
      <c r="N10" s="247"/>
      <c r="O10" s="247"/>
      <c r="P10" s="247"/>
      <c r="Q10" s="247"/>
    </row>
    <row r="11" spans="1:17">
      <c r="A11" s="117" t="s">
        <v>289</v>
      </c>
      <c r="B11" s="11"/>
      <c r="C11" s="11">
        <f t="shared" si="0"/>
        <v>0</v>
      </c>
      <c r="D11" s="11"/>
      <c r="E11" s="148">
        <v>6</v>
      </c>
      <c r="F11" s="148">
        <v>7</v>
      </c>
      <c r="G11" s="148">
        <v>11</v>
      </c>
      <c r="H11" s="149">
        <f t="shared" si="1"/>
        <v>24</v>
      </c>
      <c r="L11" s="247"/>
      <c r="M11" s="247"/>
      <c r="N11" s="247"/>
      <c r="O11" s="247"/>
      <c r="P11" s="247"/>
      <c r="Q11" s="247"/>
    </row>
    <row r="12" spans="1:17">
      <c r="A12" s="117" t="s">
        <v>290</v>
      </c>
      <c r="B12" s="11"/>
      <c r="C12" s="11">
        <f t="shared" si="0"/>
        <v>0</v>
      </c>
      <c r="D12" s="11"/>
      <c r="E12" s="148">
        <v>6</v>
      </c>
      <c r="F12" s="148">
        <v>8</v>
      </c>
      <c r="G12" s="148">
        <v>12</v>
      </c>
      <c r="H12" s="149">
        <f t="shared" si="1"/>
        <v>26</v>
      </c>
      <c r="L12" s="247"/>
      <c r="M12" s="247"/>
      <c r="N12" s="247"/>
      <c r="O12" s="247"/>
      <c r="P12" s="247"/>
      <c r="Q12" s="247"/>
    </row>
    <row r="13" spans="1:17">
      <c r="A13" s="117" t="s">
        <v>291</v>
      </c>
      <c r="B13" s="11"/>
      <c r="C13" s="11">
        <f t="shared" si="0"/>
        <v>0</v>
      </c>
      <c r="D13" s="11"/>
      <c r="E13" s="148">
        <v>7</v>
      </c>
      <c r="F13" s="148">
        <v>9</v>
      </c>
      <c r="G13" s="148">
        <v>14</v>
      </c>
      <c r="H13" s="149">
        <f t="shared" si="1"/>
        <v>30</v>
      </c>
      <c r="L13" s="247"/>
      <c r="M13" s="247"/>
      <c r="N13" s="247"/>
      <c r="O13" s="247"/>
      <c r="P13" s="247"/>
      <c r="Q13" s="247"/>
    </row>
    <row r="14" spans="1:17">
      <c r="A14" s="117" t="s">
        <v>292</v>
      </c>
      <c r="B14" s="11"/>
      <c r="C14" s="11">
        <f t="shared" si="0"/>
        <v>0</v>
      </c>
      <c r="D14" s="11"/>
      <c r="E14" s="148">
        <v>7</v>
      </c>
      <c r="F14" s="148">
        <v>10</v>
      </c>
      <c r="G14" s="148">
        <v>16</v>
      </c>
      <c r="H14" s="149">
        <f t="shared" si="1"/>
        <v>33</v>
      </c>
    </row>
    <row r="15" spans="1:17">
      <c r="A15" s="117" t="s">
        <v>293</v>
      </c>
      <c r="B15" s="11"/>
      <c r="C15" s="11">
        <f t="shared" si="0"/>
        <v>0</v>
      </c>
      <c r="D15" s="11"/>
      <c r="E15" s="148">
        <v>8</v>
      </c>
      <c r="F15" s="148">
        <v>11</v>
      </c>
      <c r="G15" s="148">
        <v>18</v>
      </c>
      <c r="H15" s="149">
        <f t="shared" si="1"/>
        <v>37</v>
      </c>
    </row>
    <row r="16" spans="1:17">
      <c r="A16" s="117" t="s">
        <v>294</v>
      </c>
      <c r="B16" s="11"/>
      <c r="C16" s="11">
        <f t="shared" si="0"/>
        <v>0</v>
      </c>
      <c r="D16" s="11"/>
      <c r="E16" s="148">
        <v>8</v>
      </c>
      <c r="F16" s="148">
        <v>12</v>
      </c>
      <c r="G16" s="148">
        <v>20</v>
      </c>
      <c r="H16" s="149">
        <f t="shared" si="1"/>
        <v>40</v>
      </c>
    </row>
  </sheetData>
  <mergeCells count="2">
    <mergeCell ref="A1:H1"/>
    <mergeCell ref="L7:Q1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84912-E482-467D-B765-0C4DF0490BA4}">
  <dimension ref="A1:P19"/>
  <sheetViews>
    <sheetView workbookViewId="0">
      <selection activeCell="L10" sqref="L10"/>
    </sheetView>
  </sheetViews>
  <sheetFormatPr defaultRowHeight="15"/>
  <cols>
    <col min="7" max="8" width="0" hidden="1" customWidth="1"/>
  </cols>
  <sheetData>
    <row r="1" spans="1:16" ht="15.75" thickBot="1">
      <c r="A1" s="19"/>
      <c r="B1" s="19"/>
      <c r="C1" s="19"/>
      <c r="D1" s="19"/>
      <c r="E1" s="19"/>
      <c r="F1" s="19"/>
      <c r="G1" s="19"/>
      <c r="H1" s="19"/>
    </row>
    <row r="2" spans="1:16">
      <c r="A2" s="19"/>
      <c r="B2" s="307" t="s">
        <v>305</v>
      </c>
      <c r="C2" s="308"/>
      <c r="D2" s="308"/>
      <c r="E2" s="308"/>
      <c r="F2" s="308"/>
      <c r="G2" s="308"/>
      <c r="H2" s="310"/>
    </row>
    <row r="3" spans="1:16">
      <c r="A3" s="19"/>
      <c r="B3" s="311"/>
      <c r="C3" s="312"/>
      <c r="D3" s="312"/>
      <c r="E3" s="312"/>
      <c r="F3" s="312"/>
      <c r="G3" s="312"/>
      <c r="H3" s="314"/>
    </row>
    <row r="4" spans="1:16" ht="60">
      <c r="A4" s="19"/>
      <c r="B4" s="153" t="s">
        <v>218</v>
      </c>
      <c r="C4" s="144" t="s">
        <v>306</v>
      </c>
      <c r="D4" s="144" t="s">
        <v>307</v>
      </c>
      <c r="E4" s="144" t="s">
        <v>308</v>
      </c>
      <c r="F4" s="144"/>
      <c r="G4" s="145" t="s">
        <v>309</v>
      </c>
      <c r="H4" s="146" t="s">
        <v>310</v>
      </c>
    </row>
    <row r="5" spans="1:16">
      <c r="A5" s="19"/>
      <c r="B5" s="117" t="s">
        <v>282</v>
      </c>
      <c r="C5" s="11"/>
      <c r="D5" s="11"/>
      <c r="E5" s="147">
        <f>G5+(H5*D5)</f>
        <v>0</v>
      </c>
      <c r="F5" s="11"/>
      <c r="G5" s="148" t="str">
        <f>IF(C5=0,"0",IF(C5=1,"3","6"))</f>
        <v>0</v>
      </c>
      <c r="H5" s="149">
        <f>4</f>
        <v>4</v>
      </c>
    </row>
    <row r="6" spans="1:16">
      <c r="A6" s="19"/>
      <c r="B6" s="117" t="s">
        <v>283</v>
      </c>
      <c r="C6" s="11"/>
      <c r="D6" s="11"/>
      <c r="E6" s="147">
        <f t="shared" ref="E6:E18" si="0">G6+(H6*D6)</f>
        <v>0</v>
      </c>
      <c r="F6" s="11"/>
      <c r="G6" s="148" t="str">
        <f>IF(C6=0,"0",IF(C6=1,"3","6"))</f>
        <v>0</v>
      </c>
      <c r="H6" s="149">
        <f>4</f>
        <v>4</v>
      </c>
      <c r="L6" s="246" t="s">
        <v>311</v>
      </c>
      <c r="M6" s="247"/>
      <c r="N6" s="247"/>
      <c r="O6" s="247"/>
      <c r="P6" s="247"/>
    </row>
    <row r="7" spans="1:16">
      <c r="A7" s="19"/>
      <c r="B7" s="117" t="s">
        <v>231</v>
      </c>
      <c r="C7" s="11"/>
      <c r="D7" s="11"/>
      <c r="E7" s="147">
        <f t="shared" si="0"/>
        <v>0</v>
      </c>
      <c r="F7" s="11"/>
      <c r="G7" s="148" t="str">
        <f>IF(C7=0,"0",IF(C7=1,"3","6"))</f>
        <v>0</v>
      </c>
      <c r="H7" s="149">
        <f>4</f>
        <v>4</v>
      </c>
      <c r="L7" s="247"/>
      <c r="M7" s="247"/>
      <c r="N7" s="247"/>
      <c r="O7" s="247"/>
      <c r="P7" s="247"/>
    </row>
    <row r="8" spans="1:16">
      <c r="A8" s="19"/>
      <c r="B8" s="117" t="s">
        <v>284</v>
      </c>
      <c r="C8" s="11"/>
      <c r="D8" s="11"/>
      <c r="E8" s="147">
        <f t="shared" si="0"/>
        <v>0</v>
      </c>
      <c r="F8" s="11"/>
      <c r="G8" s="148" t="str">
        <f>IF(C8=0,"0",IF(C8=1,"3","6"))</f>
        <v>0</v>
      </c>
      <c r="H8" s="149">
        <f>4</f>
        <v>4</v>
      </c>
      <c r="L8" s="247"/>
      <c r="M8" s="247"/>
      <c r="N8" s="247"/>
      <c r="O8" s="247"/>
      <c r="P8" s="247"/>
    </row>
    <row r="9" spans="1:16">
      <c r="A9" s="19"/>
      <c r="B9" s="117" t="s">
        <v>285</v>
      </c>
      <c r="C9" s="11"/>
      <c r="D9" s="11"/>
      <c r="E9" s="147">
        <f t="shared" si="0"/>
        <v>0</v>
      </c>
      <c r="F9" s="11"/>
      <c r="G9" s="148" t="str">
        <f>IF(C9=0,"0",IF(C9=1,"3","6"))</f>
        <v>0</v>
      </c>
      <c r="H9" s="149">
        <f>4</f>
        <v>4</v>
      </c>
      <c r="L9" s="247"/>
      <c r="M9" s="247"/>
      <c r="N9" s="247"/>
      <c r="O9" s="247"/>
      <c r="P9" s="247"/>
    </row>
    <row r="10" spans="1:16">
      <c r="A10" s="19"/>
      <c r="B10" s="117" t="s">
        <v>286</v>
      </c>
      <c r="C10" s="11"/>
      <c r="D10" s="11"/>
      <c r="E10" s="147">
        <f t="shared" si="0"/>
        <v>0</v>
      </c>
      <c r="F10" s="11"/>
      <c r="G10" s="148" t="str">
        <f>IF(C10=0,"0",IF(C10=1,"5","10"))</f>
        <v>0</v>
      </c>
      <c r="H10" s="149">
        <f>4</f>
        <v>4</v>
      </c>
    </row>
    <row r="11" spans="1:16">
      <c r="A11" s="19"/>
      <c r="B11" s="117" t="s">
        <v>287</v>
      </c>
      <c r="C11" s="11"/>
      <c r="D11" s="11"/>
      <c r="E11" s="147">
        <f t="shared" si="0"/>
        <v>0</v>
      </c>
      <c r="F11" s="11"/>
      <c r="G11" s="148" t="str">
        <f>IF(C11=0,"0",IF(C11=1,"6","12"))</f>
        <v>0</v>
      </c>
      <c r="H11" s="149">
        <f>4</f>
        <v>4</v>
      </c>
    </row>
    <row r="12" spans="1:16">
      <c r="A12" s="19"/>
      <c r="B12" s="117" t="s">
        <v>288</v>
      </c>
      <c r="C12" s="11"/>
      <c r="D12" s="11"/>
      <c r="E12" s="147">
        <f t="shared" si="0"/>
        <v>0</v>
      </c>
      <c r="F12" s="11"/>
      <c r="G12" s="148" t="str">
        <f>IF(C12=0,"0",IF(C12=1,"7","14"))</f>
        <v>0</v>
      </c>
      <c r="H12" s="149">
        <f>4</f>
        <v>4</v>
      </c>
    </row>
    <row r="13" spans="1:16">
      <c r="A13" s="19"/>
      <c r="B13" s="117" t="s">
        <v>289</v>
      </c>
      <c r="C13" s="11"/>
      <c r="D13" s="11"/>
      <c r="E13" s="147">
        <f t="shared" si="0"/>
        <v>0</v>
      </c>
      <c r="F13" s="11"/>
      <c r="G13" s="148" t="str">
        <f>IF(C13=0,"0",IF(C13=1,"9","18"))</f>
        <v>0</v>
      </c>
      <c r="H13" s="149">
        <f>4</f>
        <v>4</v>
      </c>
    </row>
    <row r="14" spans="1:16">
      <c r="A14" s="19"/>
      <c r="B14" s="117" t="s">
        <v>290</v>
      </c>
      <c r="C14" s="11"/>
      <c r="D14" s="11"/>
      <c r="E14" s="147">
        <f t="shared" si="0"/>
        <v>0</v>
      </c>
      <c r="F14" s="11"/>
      <c r="G14" s="148" t="str">
        <f>IF(C14=0,"0",IF(C14=1,"10","20"))</f>
        <v>0</v>
      </c>
      <c r="H14" s="149">
        <f>4</f>
        <v>4</v>
      </c>
    </row>
    <row r="15" spans="1:16">
      <c r="A15" s="19"/>
      <c r="B15" s="117" t="s">
        <v>291</v>
      </c>
      <c r="C15" s="11"/>
      <c r="D15" s="11"/>
      <c r="E15" s="147">
        <f t="shared" si="0"/>
        <v>0</v>
      </c>
      <c r="F15" s="11"/>
      <c r="G15" s="148" t="str">
        <f>IF(C15=0,"0",IF(C15=1,"11","22"))</f>
        <v>0</v>
      </c>
      <c r="H15" s="149">
        <f>4</f>
        <v>4</v>
      </c>
    </row>
    <row r="16" spans="1:16">
      <c r="A16" s="19"/>
      <c r="B16" s="117" t="s">
        <v>292</v>
      </c>
      <c r="C16" s="11"/>
      <c r="D16" s="11"/>
      <c r="E16" s="147">
        <f t="shared" si="0"/>
        <v>0</v>
      </c>
      <c r="F16" s="11"/>
      <c r="G16" s="148" t="str">
        <f>IF(C16=0,"0",IF(C16=1,"13","26"))</f>
        <v>0</v>
      </c>
      <c r="H16" s="149">
        <f>4</f>
        <v>4</v>
      </c>
    </row>
    <row r="17" spans="1:8">
      <c r="A17" s="19"/>
      <c r="B17" s="117" t="s">
        <v>293</v>
      </c>
      <c r="C17" s="11"/>
      <c r="D17" s="11"/>
      <c r="E17" s="147">
        <f t="shared" si="0"/>
        <v>0</v>
      </c>
      <c r="F17" s="11"/>
      <c r="G17" s="148" t="str">
        <f>IF(C17=0,"0",IF(C17=1,"14","28"))</f>
        <v>0</v>
      </c>
      <c r="H17" s="149">
        <f>4</f>
        <v>4</v>
      </c>
    </row>
    <row r="18" spans="1:8" ht="15.75" thickBot="1">
      <c r="A18" s="19"/>
      <c r="B18" s="119" t="s">
        <v>294</v>
      </c>
      <c r="C18" s="120"/>
      <c r="D18" s="120"/>
      <c r="E18" s="150">
        <f t="shared" si="0"/>
        <v>0</v>
      </c>
      <c r="F18" s="120"/>
      <c r="G18" s="151" t="str">
        <f>IF(C18=0,"0",IF(C18=1,"15","30"))</f>
        <v>0</v>
      </c>
      <c r="H18" s="152">
        <f>4</f>
        <v>4</v>
      </c>
    </row>
    <row r="19" spans="1:8">
      <c r="A19" s="19"/>
      <c r="B19" s="19"/>
      <c r="C19" s="19"/>
      <c r="D19" s="19"/>
      <c r="E19" s="19"/>
      <c r="F19" s="19"/>
      <c r="G19" s="19"/>
      <c r="H19" s="19"/>
    </row>
  </sheetData>
  <mergeCells count="2">
    <mergeCell ref="B2:H3"/>
    <mergeCell ref="L6:P9"/>
  </mergeCells>
  <dataValidations count="1">
    <dataValidation type="list" allowBlank="1" showInputMessage="1" showErrorMessage="1" sqref="C5:C18" xr:uid="{86E68B6F-9A0F-4FE3-973A-E2DE62E2CA9F}">
      <formula1>"0, 1, 2"</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B46DF-2F75-474B-A145-0EA1126BEE35}">
  <dimension ref="A1:AA39"/>
  <sheetViews>
    <sheetView workbookViewId="0">
      <selection activeCell="AB23" sqref="AB23"/>
    </sheetView>
  </sheetViews>
  <sheetFormatPr defaultRowHeight="15"/>
  <cols>
    <col min="1" max="1" width="10.5703125" customWidth="1"/>
    <col min="2" max="2" width="15.5703125" customWidth="1"/>
    <col min="3" max="3" width="19.85546875" customWidth="1"/>
    <col min="4" max="4" width="9.42578125" customWidth="1"/>
    <col min="5" max="5" width="11.85546875" customWidth="1"/>
    <col min="6" max="6" width="11.42578125" customWidth="1"/>
    <col min="8" max="8" width="14.5703125" customWidth="1"/>
    <col min="9" max="9" width="21" customWidth="1"/>
    <col min="10" max="10" width="5.42578125" customWidth="1"/>
    <col min="11" max="11" width="14" hidden="1" customWidth="1"/>
    <col min="12" max="14" width="9.140625" hidden="1" customWidth="1"/>
    <col min="15" max="15" width="11.85546875" hidden="1" customWidth="1"/>
    <col min="16" max="16" width="14" hidden="1" customWidth="1"/>
    <col min="17" max="17" width="12.85546875" hidden="1" customWidth="1"/>
    <col min="18" max="18" width="4.85546875" hidden="1" customWidth="1"/>
    <col min="19" max="19" width="9.140625" hidden="1" customWidth="1"/>
    <col min="20" max="20" width="4" hidden="1" customWidth="1"/>
    <col min="21" max="21" width="3.7109375" hidden="1" customWidth="1"/>
    <col min="22" max="22" width="4.42578125" hidden="1" customWidth="1"/>
    <col min="23" max="23" width="3.85546875" hidden="1" customWidth="1"/>
    <col min="24" max="24" width="12.42578125" customWidth="1"/>
  </cols>
  <sheetData>
    <row r="1" spans="1:27" ht="34.5">
      <c r="A1" s="312"/>
      <c r="B1" s="312"/>
      <c r="C1" s="312"/>
      <c r="D1" s="312"/>
      <c r="E1" s="312"/>
      <c r="F1" s="312"/>
      <c r="G1" s="312"/>
      <c r="H1" s="312"/>
      <c r="I1" s="312"/>
      <c r="J1" s="312"/>
      <c r="K1" s="312"/>
      <c r="L1" s="312"/>
      <c r="M1" s="312"/>
      <c r="N1" s="312"/>
      <c r="O1" s="312"/>
      <c r="P1" s="312"/>
      <c r="Q1" s="312"/>
      <c r="R1" s="312"/>
      <c r="S1" s="312"/>
      <c r="T1" s="312"/>
      <c r="U1" s="312"/>
      <c r="V1" s="312"/>
      <c r="W1" s="312"/>
      <c r="X1" s="312"/>
      <c r="Y1" s="30"/>
      <c r="Z1" s="30"/>
      <c r="AA1" s="30"/>
    </row>
    <row r="2" spans="1:27" ht="30.75" customHeight="1" thickBot="1">
      <c r="A2" s="175" t="s">
        <v>312</v>
      </c>
      <c r="B2" s="175" t="s">
        <v>313</v>
      </c>
      <c r="C2" s="175" t="s">
        <v>314</v>
      </c>
      <c r="D2" s="175" t="s">
        <v>315</v>
      </c>
      <c r="E2" s="175" t="s">
        <v>316</v>
      </c>
      <c r="F2" s="175" t="s">
        <v>317</v>
      </c>
      <c r="G2" s="175" t="s">
        <v>318</v>
      </c>
      <c r="H2" s="175" t="s">
        <v>319</v>
      </c>
      <c r="I2" s="175" t="s">
        <v>320</v>
      </c>
      <c r="J2" s="185"/>
      <c r="K2" s="176" t="s">
        <v>321</v>
      </c>
      <c r="L2" s="176" t="s">
        <v>322</v>
      </c>
      <c r="M2" s="176" t="s">
        <v>228</v>
      </c>
      <c r="N2" s="176" t="s">
        <v>323</v>
      </c>
      <c r="O2" s="176" t="s">
        <v>324</v>
      </c>
      <c r="P2" s="177" t="s">
        <v>325</v>
      </c>
      <c r="Q2" s="175" t="s">
        <v>312</v>
      </c>
      <c r="R2" s="185"/>
      <c r="S2" s="178" t="s">
        <v>326</v>
      </c>
      <c r="T2" s="185"/>
      <c r="U2" s="185"/>
      <c r="V2" s="185"/>
      <c r="W2" s="19"/>
      <c r="X2" s="179" t="s">
        <v>321</v>
      </c>
      <c r="Y2" s="30"/>
      <c r="Z2" s="30"/>
      <c r="AA2" s="30"/>
    </row>
    <row r="3" spans="1:27" ht="15.75" thickBot="1">
      <c r="A3" s="1" t="s">
        <v>280</v>
      </c>
      <c r="B3" s="1">
        <v>1</v>
      </c>
      <c r="C3" s="161" t="s">
        <v>327</v>
      </c>
      <c r="D3" s="161" t="s">
        <v>328</v>
      </c>
      <c r="E3" s="161" t="s">
        <v>328</v>
      </c>
      <c r="F3" s="161"/>
      <c r="G3" s="1" t="s">
        <v>328</v>
      </c>
      <c r="H3" s="1" t="s">
        <v>328</v>
      </c>
      <c r="I3" s="180">
        <f t="shared" ref="I3:I16" si="0">(B3*P3)+L3+M3+N3+O3</f>
        <v>15</v>
      </c>
      <c r="J3" s="27"/>
      <c r="K3" s="160" t="str">
        <f>IF(C3=0,"0",IF(C3="5/16","3",IF(C3="3/8","3.3",IF(C3="1/2","4",IF(C3="5/8","5",IF(C3="3/4","5.5","3"))))))</f>
        <v>3</v>
      </c>
      <c r="L3" s="160" t="str">
        <f t="shared" ref="L3:M9" si="1">IF(D3="Yes","3","0")</f>
        <v>3</v>
      </c>
      <c r="M3" s="160" t="str">
        <f t="shared" si="1"/>
        <v>3</v>
      </c>
      <c r="N3" s="160" t="str">
        <f t="shared" ref="N3:N16" si="2">IF(G3="Yes","2","0")</f>
        <v>2</v>
      </c>
      <c r="O3" s="160" t="str">
        <f>IF(H3="Yes","4","0")</f>
        <v>4</v>
      </c>
      <c r="P3" s="181" t="str">
        <f>IF(F3="Yes",K3*2,K3)</f>
        <v>3</v>
      </c>
      <c r="Q3" s="182" t="s">
        <v>280</v>
      </c>
      <c r="R3" s="27"/>
      <c r="S3" s="1" t="s">
        <v>329</v>
      </c>
      <c r="T3" s="27"/>
      <c r="U3" s="27"/>
      <c r="V3" s="27"/>
      <c r="W3" s="19"/>
      <c r="X3" s="161" t="s">
        <v>330</v>
      </c>
      <c r="Y3" s="30"/>
      <c r="Z3" s="30"/>
      <c r="AA3" s="30"/>
    </row>
    <row r="4" spans="1:27" ht="15.75" thickBot="1">
      <c r="A4" s="1" t="s">
        <v>331</v>
      </c>
      <c r="B4" s="1">
        <v>1</v>
      </c>
      <c r="C4" s="161" t="s">
        <v>327</v>
      </c>
      <c r="D4" s="161" t="s">
        <v>328</v>
      </c>
      <c r="E4" s="161" t="s">
        <v>328</v>
      </c>
      <c r="F4" s="161"/>
      <c r="G4" s="1" t="s">
        <v>328</v>
      </c>
      <c r="H4" s="1" t="s">
        <v>328</v>
      </c>
      <c r="I4" s="180">
        <f t="shared" si="0"/>
        <v>15</v>
      </c>
      <c r="J4" s="27"/>
      <c r="K4" s="160" t="str">
        <f>IF(C4=0,"0",IF(C4="5/16","3",IF(C4="3/8","3.3",IF(C4="1/2","4",IF(C4="5/8","5",IF(C4="3/4","5.5","3"))))))</f>
        <v>3</v>
      </c>
      <c r="L4" s="160" t="str">
        <f t="shared" si="1"/>
        <v>3</v>
      </c>
      <c r="M4" s="160" t="str">
        <f t="shared" si="1"/>
        <v>3</v>
      </c>
      <c r="N4" s="160" t="str">
        <f t="shared" si="2"/>
        <v>2</v>
      </c>
      <c r="O4" s="160" t="str">
        <f t="shared" ref="O4:O16" si="3">IF(H4="Yes","4","0")</f>
        <v>4</v>
      </c>
      <c r="P4" s="181" t="str">
        <f t="shared" ref="P4:P16" si="4">IF(F4="Yes",K4*2,K4)</f>
        <v>3</v>
      </c>
      <c r="Q4" s="182" t="s">
        <v>331</v>
      </c>
      <c r="R4" s="27"/>
      <c r="S4" s="1" t="s">
        <v>329</v>
      </c>
      <c r="T4" s="27"/>
      <c r="U4" s="27"/>
      <c r="V4" s="27"/>
      <c r="W4" s="19"/>
      <c r="X4" s="161" t="s">
        <v>327</v>
      </c>
      <c r="Y4" s="30"/>
      <c r="Z4" s="30"/>
      <c r="AA4" s="30"/>
    </row>
    <row r="5" spans="1:27" ht="15.75" thickBot="1">
      <c r="A5" s="1" t="s">
        <v>332</v>
      </c>
      <c r="B5" s="1">
        <v>1</v>
      </c>
      <c r="C5" s="161" t="s">
        <v>327</v>
      </c>
      <c r="D5" s="161" t="s">
        <v>328</v>
      </c>
      <c r="E5" s="161" t="s">
        <v>328</v>
      </c>
      <c r="F5" s="161"/>
      <c r="G5" s="1" t="s">
        <v>328</v>
      </c>
      <c r="H5" s="1" t="s">
        <v>328</v>
      </c>
      <c r="I5" s="180">
        <f t="shared" si="0"/>
        <v>15</v>
      </c>
      <c r="J5" s="27"/>
      <c r="K5" s="160" t="str">
        <f>IF(C5=0,"0",IF(C5="5/16","3",IF(C5="3/8","3.3",IF(C5="1/2","4",IF(C5="5/8","5",IF(C5="3/4","5.5","3"))))))</f>
        <v>3</v>
      </c>
      <c r="L5" s="160" t="str">
        <f t="shared" si="1"/>
        <v>3</v>
      </c>
      <c r="M5" s="160" t="str">
        <f t="shared" si="1"/>
        <v>3</v>
      </c>
      <c r="N5" s="160" t="str">
        <f t="shared" si="2"/>
        <v>2</v>
      </c>
      <c r="O5" s="160" t="str">
        <f t="shared" si="3"/>
        <v>4</v>
      </c>
      <c r="P5" s="181" t="str">
        <f t="shared" si="4"/>
        <v>3</v>
      </c>
      <c r="Q5" s="182" t="s">
        <v>332</v>
      </c>
      <c r="R5" s="27"/>
      <c r="S5" s="1" t="s">
        <v>329</v>
      </c>
      <c r="T5" s="27"/>
      <c r="U5" s="27"/>
      <c r="V5" s="27"/>
      <c r="W5" s="19"/>
      <c r="X5" s="161" t="s">
        <v>333</v>
      </c>
      <c r="Y5" s="30"/>
      <c r="Z5" s="30"/>
      <c r="AA5" s="30"/>
    </row>
    <row r="6" spans="1:27" ht="15.75" thickBot="1">
      <c r="A6" s="1" t="s">
        <v>334</v>
      </c>
      <c r="B6" s="1">
        <v>1</v>
      </c>
      <c r="C6" s="161" t="s">
        <v>327</v>
      </c>
      <c r="D6" s="161" t="s">
        <v>328</v>
      </c>
      <c r="E6" s="161" t="s">
        <v>328</v>
      </c>
      <c r="F6" s="161"/>
      <c r="G6" s="1" t="s">
        <v>328</v>
      </c>
      <c r="H6" s="1" t="s">
        <v>328</v>
      </c>
      <c r="I6" s="180">
        <f t="shared" si="0"/>
        <v>15.5</v>
      </c>
      <c r="J6" s="27"/>
      <c r="K6" s="160" t="str">
        <f>IF(C6=0,"0",IF(C6="5/16","3.5",IF(C6="3/8","4",IF(C6="1/2","5.5",IF(C6="5/8","6",IF(C6="3/4","6.5","3.5"))))))</f>
        <v>3.5</v>
      </c>
      <c r="L6" s="160" t="str">
        <f t="shared" si="1"/>
        <v>3</v>
      </c>
      <c r="M6" s="160" t="str">
        <f t="shared" si="1"/>
        <v>3</v>
      </c>
      <c r="N6" s="160" t="str">
        <f t="shared" si="2"/>
        <v>2</v>
      </c>
      <c r="O6" s="160" t="str">
        <f t="shared" si="3"/>
        <v>4</v>
      </c>
      <c r="P6" s="181" t="str">
        <f t="shared" si="4"/>
        <v>3.5</v>
      </c>
      <c r="Q6" s="182" t="s">
        <v>334</v>
      </c>
      <c r="R6" s="27"/>
      <c r="S6" s="1" t="s">
        <v>329</v>
      </c>
      <c r="T6" s="27"/>
      <c r="U6" s="27"/>
      <c r="V6" s="27"/>
      <c r="W6" s="19"/>
      <c r="X6" s="161" t="s">
        <v>335</v>
      </c>
      <c r="Y6" s="30"/>
      <c r="Z6" s="30"/>
      <c r="AA6" s="30"/>
    </row>
    <row r="7" spans="1:27" ht="15.75" thickBot="1">
      <c r="A7" s="1" t="s">
        <v>336</v>
      </c>
      <c r="B7" s="1">
        <v>1</v>
      </c>
      <c r="C7" s="161" t="s">
        <v>327</v>
      </c>
      <c r="D7" s="161" t="s">
        <v>328</v>
      </c>
      <c r="E7" s="161" t="s">
        <v>328</v>
      </c>
      <c r="F7" s="161"/>
      <c r="G7" s="1" t="s">
        <v>328</v>
      </c>
      <c r="H7" s="1" t="s">
        <v>328</v>
      </c>
      <c r="I7" s="180">
        <f t="shared" si="0"/>
        <v>17</v>
      </c>
      <c r="J7" s="27"/>
      <c r="K7" s="160" t="str">
        <f>IF(C7=0,"0",IF(C7="5/16","5",IF(C7="3/8","5.5",IF(C7="1/2","7.5",IF(C7="5/8","8.5",IF(C7="3/4","9","5"))))))</f>
        <v>5</v>
      </c>
      <c r="L7" s="160" t="str">
        <f t="shared" si="1"/>
        <v>3</v>
      </c>
      <c r="M7" s="160" t="str">
        <f t="shared" si="1"/>
        <v>3</v>
      </c>
      <c r="N7" s="160" t="str">
        <f t="shared" si="2"/>
        <v>2</v>
      </c>
      <c r="O7" s="160" t="str">
        <f t="shared" si="3"/>
        <v>4</v>
      </c>
      <c r="P7" s="181" t="str">
        <f t="shared" si="4"/>
        <v>5</v>
      </c>
      <c r="Q7" s="182" t="s">
        <v>336</v>
      </c>
      <c r="R7" s="27"/>
      <c r="S7" s="1" t="s">
        <v>337</v>
      </c>
      <c r="T7" s="27"/>
      <c r="U7" s="27"/>
      <c r="V7" s="27"/>
      <c r="W7" s="19"/>
      <c r="X7" s="161" t="s">
        <v>338</v>
      </c>
      <c r="Y7" s="30"/>
      <c r="Z7" s="30"/>
      <c r="AA7" s="30"/>
    </row>
    <row r="8" spans="1:27" ht="15.75" thickBot="1">
      <c r="A8" s="1" t="s">
        <v>339</v>
      </c>
      <c r="B8" s="1">
        <v>1</v>
      </c>
      <c r="C8" s="161" t="s">
        <v>327</v>
      </c>
      <c r="D8" s="161" t="s">
        <v>328</v>
      </c>
      <c r="E8" s="161" t="s">
        <v>328</v>
      </c>
      <c r="F8" s="161"/>
      <c r="G8" s="1" t="s">
        <v>328</v>
      </c>
      <c r="H8" s="1" t="s">
        <v>328</v>
      </c>
      <c r="I8" s="180">
        <f t="shared" si="0"/>
        <v>19</v>
      </c>
      <c r="J8" s="27"/>
      <c r="K8" s="160" t="str">
        <f>IF(C8=0,"0",IF(C8="5/16","7",IF(C8="3/8","7.5",IF(C8="1/2","9",IF(C8="5/8","10.5",IF(C8="3/4","11.5","7"))))))</f>
        <v>7</v>
      </c>
      <c r="L8" s="160" t="str">
        <f t="shared" si="1"/>
        <v>3</v>
      </c>
      <c r="M8" s="160" t="str">
        <f t="shared" si="1"/>
        <v>3</v>
      </c>
      <c r="N8" s="160" t="str">
        <f t="shared" si="2"/>
        <v>2</v>
      </c>
      <c r="O8" s="160" t="str">
        <f t="shared" si="3"/>
        <v>4</v>
      </c>
      <c r="P8" s="181" t="str">
        <f t="shared" si="4"/>
        <v>7</v>
      </c>
      <c r="Q8" s="182" t="s">
        <v>339</v>
      </c>
      <c r="R8" s="27"/>
      <c r="S8" s="1" t="s">
        <v>340</v>
      </c>
      <c r="T8" s="27"/>
      <c r="U8" s="27"/>
      <c r="V8" s="27"/>
      <c r="W8" s="19"/>
      <c r="X8" s="161" t="s">
        <v>341</v>
      </c>
      <c r="Y8" s="30"/>
      <c r="Z8" s="30"/>
      <c r="AA8" s="30"/>
    </row>
    <row r="9" spans="1:27" ht="15.75" thickBot="1">
      <c r="A9" s="1" t="s">
        <v>342</v>
      </c>
      <c r="B9" s="1">
        <v>1</v>
      </c>
      <c r="C9" s="161" t="s">
        <v>327</v>
      </c>
      <c r="D9" s="161" t="s">
        <v>328</v>
      </c>
      <c r="E9" s="161" t="s">
        <v>328</v>
      </c>
      <c r="F9" s="161"/>
      <c r="G9" s="1" t="s">
        <v>328</v>
      </c>
      <c r="H9" s="1" t="s">
        <v>328</v>
      </c>
      <c r="I9" s="180">
        <f t="shared" si="0"/>
        <v>20</v>
      </c>
      <c r="J9" s="27"/>
      <c r="K9" s="160" t="str">
        <f>IF(C9=0,"0",IF(C9="5/16","8",IF(C9="3/8","8.5",IF(C9="1/2","11",IF(C9="5/8","13",IF(C9="3/4","14","8"))))))</f>
        <v>8</v>
      </c>
      <c r="L9" s="160" t="str">
        <f t="shared" si="1"/>
        <v>3</v>
      </c>
      <c r="M9" s="160" t="str">
        <f t="shared" si="1"/>
        <v>3</v>
      </c>
      <c r="N9" s="160" t="str">
        <f t="shared" si="2"/>
        <v>2</v>
      </c>
      <c r="O9" s="160" t="str">
        <f t="shared" si="3"/>
        <v>4</v>
      </c>
      <c r="P9" s="181" t="str">
        <f t="shared" si="4"/>
        <v>8</v>
      </c>
      <c r="Q9" s="182" t="s">
        <v>342</v>
      </c>
      <c r="R9" s="27"/>
      <c r="S9" s="1" t="s">
        <v>343</v>
      </c>
      <c r="T9" s="27"/>
      <c r="U9" s="27"/>
      <c r="V9" s="27"/>
      <c r="W9" s="19"/>
      <c r="X9" s="161" t="s">
        <v>344</v>
      </c>
      <c r="Y9" s="30"/>
      <c r="Z9" s="30"/>
      <c r="AA9" s="30"/>
    </row>
    <row r="10" spans="1:27" ht="15.75" thickBot="1">
      <c r="A10" s="1" t="s">
        <v>345</v>
      </c>
      <c r="B10" s="1">
        <v>1</v>
      </c>
      <c r="C10" s="161" t="s">
        <v>327</v>
      </c>
      <c r="D10" s="161" t="s">
        <v>328</v>
      </c>
      <c r="E10" s="161" t="s">
        <v>328</v>
      </c>
      <c r="F10" s="161"/>
      <c r="G10" s="1" t="s">
        <v>328</v>
      </c>
      <c r="H10" s="1" t="s">
        <v>328</v>
      </c>
      <c r="I10" s="180">
        <f t="shared" si="0"/>
        <v>24</v>
      </c>
      <c r="J10" s="27"/>
      <c r="K10" s="160" t="str">
        <f>IF(C10=0,"0",IF(C10="5/16","10",IF(C10="3/8","10.5",IF(C10="1/2","13.5",IF(C10="5/8","15.5",IF(C10="3/4","16","10"))))))</f>
        <v>10</v>
      </c>
      <c r="L10" s="160" t="str">
        <f t="shared" ref="L10:M13" si="5">IF(D10="Yes","4","0")</f>
        <v>4</v>
      </c>
      <c r="M10" s="160" t="str">
        <f t="shared" si="5"/>
        <v>4</v>
      </c>
      <c r="N10" s="160" t="str">
        <f t="shared" si="2"/>
        <v>2</v>
      </c>
      <c r="O10" s="160" t="str">
        <f t="shared" si="3"/>
        <v>4</v>
      </c>
      <c r="P10" s="181" t="str">
        <f t="shared" si="4"/>
        <v>10</v>
      </c>
      <c r="Q10" s="182" t="s">
        <v>345</v>
      </c>
      <c r="R10" s="27"/>
      <c r="S10" s="1" t="s">
        <v>346</v>
      </c>
      <c r="T10" s="27"/>
      <c r="U10" s="27"/>
      <c r="V10" s="27"/>
      <c r="W10" s="19"/>
      <c r="X10" s="165"/>
      <c r="Y10" s="30"/>
      <c r="Z10" s="30"/>
      <c r="AA10" s="30"/>
    </row>
    <row r="11" spans="1:27" ht="15.75" thickBot="1">
      <c r="A11" s="1" t="s">
        <v>347</v>
      </c>
      <c r="B11" s="1">
        <v>1</v>
      </c>
      <c r="C11" s="161" t="s">
        <v>327</v>
      </c>
      <c r="D11" s="161" t="s">
        <v>328</v>
      </c>
      <c r="E11" s="161" t="s">
        <v>328</v>
      </c>
      <c r="F11" s="161"/>
      <c r="G11" s="1" t="s">
        <v>328</v>
      </c>
      <c r="H11" s="1" t="s">
        <v>328</v>
      </c>
      <c r="I11" s="180">
        <f t="shared" si="0"/>
        <v>26</v>
      </c>
      <c r="J11" s="27"/>
      <c r="K11" s="160" t="str">
        <f>IF(C11=0,"0",IF(C11="5/16","12",IF(C11="3/8","13",IF(C11="1/2","17",IF(C11="5/8","20",IF(C11="3/4","22","12"))))))</f>
        <v>12</v>
      </c>
      <c r="L11" s="160" t="str">
        <f t="shared" si="5"/>
        <v>4</v>
      </c>
      <c r="M11" s="160" t="str">
        <f t="shared" si="5"/>
        <v>4</v>
      </c>
      <c r="N11" s="160" t="str">
        <f t="shared" si="2"/>
        <v>2</v>
      </c>
      <c r="O11" s="160" t="str">
        <f t="shared" si="3"/>
        <v>4</v>
      </c>
      <c r="P11" s="181" t="str">
        <f t="shared" si="4"/>
        <v>12</v>
      </c>
      <c r="Q11" s="182" t="s">
        <v>347</v>
      </c>
      <c r="R11" s="27"/>
      <c r="S11" s="1" t="s">
        <v>348</v>
      </c>
      <c r="T11" s="27"/>
      <c r="U11" s="27"/>
      <c r="V11" s="27"/>
      <c r="W11" s="19"/>
      <c r="X11" s="165"/>
      <c r="Y11" s="30"/>
      <c r="Z11" s="30"/>
      <c r="AA11" s="30"/>
    </row>
    <row r="12" spans="1:27" ht="15.75" thickBot="1">
      <c r="A12" s="1" t="s">
        <v>349</v>
      </c>
      <c r="B12" s="1">
        <v>1</v>
      </c>
      <c r="C12" s="161" t="s">
        <v>327</v>
      </c>
      <c r="D12" s="161" t="s">
        <v>328</v>
      </c>
      <c r="E12" s="161" t="s">
        <v>328</v>
      </c>
      <c r="F12" s="161"/>
      <c r="G12" s="1" t="s">
        <v>328</v>
      </c>
      <c r="H12" s="1" t="s">
        <v>328</v>
      </c>
      <c r="I12" s="180">
        <f t="shared" si="0"/>
        <v>27</v>
      </c>
      <c r="J12" s="27"/>
      <c r="K12" s="160" t="str">
        <f>IF(C12=0,"0",IF(C12="5/16","13",IF(C12="3/8","15",IF(C12="1/2","20",IF(C12="5/8","24",IF(C12="3/4","26","13"))))))</f>
        <v>13</v>
      </c>
      <c r="L12" s="160" t="str">
        <f t="shared" si="5"/>
        <v>4</v>
      </c>
      <c r="M12" s="160" t="str">
        <f t="shared" si="5"/>
        <v>4</v>
      </c>
      <c r="N12" s="160" t="str">
        <f t="shared" si="2"/>
        <v>2</v>
      </c>
      <c r="O12" s="160" t="str">
        <f t="shared" si="3"/>
        <v>4</v>
      </c>
      <c r="P12" s="181" t="str">
        <f t="shared" si="4"/>
        <v>13</v>
      </c>
      <c r="Q12" s="182" t="s">
        <v>349</v>
      </c>
      <c r="R12" s="27"/>
      <c r="S12" s="1" t="s">
        <v>350</v>
      </c>
      <c r="T12" s="27"/>
      <c r="U12" s="27"/>
      <c r="V12" s="27"/>
      <c r="W12" s="19"/>
      <c r="X12" s="27"/>
      <c r="Y12" s="30"/>
      <c r="Z12" s="30"/>
      <c r="AA12" s="30"/>
    </row>
    <row r="13" spans="1:27" ht="15.75" thickBot="1">
      <c r="A13" s="1" t="s">
        <v>351</v>
      </c>
      <c r="B13" s="1">
        <v>1</v>
      </c>
      <c r="C13" s="161" t="s">
        <v>327</v>
      </c>
      <c r="D13" s="161" t="s">
        <v>328</v>
      </c>
      <c r="E13" s="161" t="s">
        <v>328</v>
      </c>
      <c r="F13" s="161"/>
      <c r="G13" s="1" t="s">
        <v>328</v>
      </c>
      <c r="H13" s="1" t="s">
        <v>328</v>
      </c>
      <c r="I13" s="180">
        <f t="shared" si="0"/>
        <v>28</v>
      </c>
      <c r="J13" s="27"/>
      <c r="K13" s="160" t="str">
        <f>IF(C13=0,"0",IF(C13="5/16","14",IF(C13="3/8","16",IF(C13="1/2","22",IF(C13="5/8","26",IF(C13="3/4","28","14"))))))</f>
        <v>14</v>
      </c>
      <c r="L13" s="160" t="str">
        <f t="shared" si="5"/>
        <v>4</v>
      </c>
      <c r="M13" s="160" t="str">
        <f t="shared" si="5"/>
        <v>4</v>
      </c>
      <c r="N13" s="160" t="str">
        <f t="shared" si="2"/>
        <v>2</v>
      </c>
      <c r="O13" s="160" t="str">
        <f t="shared" si="3"/>
        <v>4</v>
      </c>
      <c r="P13" s="181" t="str">
        <f t="shared" si="4"/>
        <v>14</v>
      </c>
      <c r="Q13" s="182" t="s">
        <v>351</v>
      </c>
      <c r="R13" s="27"/>
      <c r="S13" s="1" t="s">
        <v>346</v>
      </c>
      <c r="T13" s="27"/>
      <c r="U13" s="27"/>
      <c r="V13" s="27"/>
      <c r="W13" s="19"/>
      <c r="X13" s="27"/>
      <c r="Y13" s="30"/>
      <c r="Z13" s="30"/>
      <c r="AA13" s="30"/>
    </row>
    <row r="14" spans="1:27" ht="15.75" thickBot="1">
      <c r="A14" s="1" t="s">
        <v>352</v>
      </c>
      <c r="B14" s="1">
        <v>1</v>
      </c>
      <c r="C14" s="161" t="s">
        <v>327</v>
      </c>
      <c r="D14" s="161" t="s">
        <v>328</v>
      </c>
      <c r="E14" s="161" t="s">
        <v>328</v>
      </c>
      <c r="F14" s="161"/>
      <c r="G14" s="1" t="s">
        <v>328</v>
      </c>
      <c r="H14" s="1" t="s">
        <v>328</v>
      </c>
      <c r="I14" s="180">
        <f t="shared" si="0"/>
        <v>32</v>
      </c>
      <c r="J14" s="27"/>
      <c r="K14" s="160" t="str">
        <f>IF(C14=0,"0",IF(C14="5/16","16",IF(C14="3/8","18",IF(C14="1/2","25",IF(C14="5/8","30",IF(C14="3/4","32","16"))))))</f>
        <v>16</v>
      </c>
      <c r="L14" s="160" t="str">
        <f>IF(D14="Yes","5","0")</f>
        <v>5</v>
      </c>
      <c r="M14" s="160" t="str">
        <f>IF(E14="Yes","5","0")</f>
        <v>5</v>
      </c>
      <c r="N14" s="160" t="str">
        <f t="shared" si="2"/>
        <v>2</v>
      </c>
      <c r="O14" s="160" t="str">
        <f t="shared" si="3"/>
        <v>4</v>
      </c>
      <c r="P14" s="181" t="str">
        <f t="shared" si="4"/>
        <v>16</v>
      </c>
      <c r="Q14" s="182" t="s">
        <v>352</v>
      </c>
      <c r="R14" s="27"/>
      <c r="S14" s="1" t="s">
        <v>353</v>
      </c>
      <c r="T14" s="27"/>
      <c r="U14" s="27"/>
      <c r="V14" s="27"/>
      <c r="W14" s="19"/>
      <c r="X14" s="27"/>
      <c r="Y14" s="30"/>
      <c r="Z14" s="30"/>
      <c r="AA14" s="30"/>
    </row>
    <row r="15" spans="1:27" ht="15.75" thickBot="1">
      <c r="A15" s="1" t="s">
        <v>354</v>
      </c>
      <c r="B15" s="1">
        <v>1</v>
      </c>
      <c r="C15" s="161" t="s">
        <v>327</v>
      </c>
      <c r="D15" s="161" t="s">
        <v>328</v>
      </c>
      <c r="E15" s="161" t="s">
        <v>328</v>
      </c>
      <c r="F15" s="161"/>
      <c r="G15" s="1" t="s">
        <v>328</v>
      </c>
      <c r="H15" s="1" t="s">
        <v>328</v>
      </c>
      <c r="I15" s="180">
        <f t="shared" si="0"/>
        <v>34</v>
      </c>
      <c r="J15" s="27"/>
      <c r="K15" s="160" t="str">
        <f>IF(C15=0,"0",IF(C15="5/16","18",IF(C15="3/8","20",IF(C15="1/2","26",IF(C15="5/8","32",IF(C15="3/4","34","18"))))))</f>
        <v>18</v>
      </c>
      <c r="L15" s="160" t="str">
        <f>IF(D15="Yes","5","0")</f>
        <v>5</v>
      </c>
      <c r="M15" s="160" t="str">
        <f>IF(E15="Yes","5","0")</f>
        <v>5</v>
      </c>
      <c r="N15" s="160" t="str">
        <f t="shared" si="2"/>
        <v>2</v>
      </c>
      <c r="O15" s="160" t="str">
        <f t="shared" si="3"/>
        <v>4</v>
      </c>
      <c r="P15" s="181" t="str">
        <f t="shared" si="4"/>
        <v>18</v>
      </c>
      <c r="Q15" s="182" t="s">
        <v>354</v>
      </c>
      <c r="R15" s="27"/>
      <c r="S15" s="1" t="s">
        <v>355</v>
      </c>
      <c r="T15" s="27"/>
      <c r="U15" s="27"/>
      <c r="V15" s="27"/>
      <c r="W15" s="19"/>
      <c r="X15" s="27"/>
      <c r="Y15" s="30"/>
      <c r="Z15" s="30"/>
      <c r="AA15" s="30"/>
    </row>
    <row r="16" spans="1:27" ht="15.75" thickBot="1">
      <c r="A16" s="1" t="s">
        <v>356</v>
      </c>
      <c r="B16" s="1">
        <v>1</v>
      </c>
      <c r="C16" s="161" t="s">
        <v>327</v>
      </c>
      <c r="D16" s="161" t="s">
        <v>328</v>
      </c>
      <c r="E16" s="161" t="s">
        <v>328</v>
      </c>
      <c r="F16" s="161"/>
      <c r="G16" s="1" t="s">
        <v>328</v>
      </c>
      <c r="H16" s="1" t="s">
        <v>328</v>
      </c>
      <c r="I16" s="180">
        <f t="shared" si="0"/>
        <v>40</v>
      </c>
      <c r="J16" s="27"/>
      <c r="K16" s="160" t="str">
        <f>IF(C16=0,"0",IF(C16="5/16","22",IF(C16="3/8","24",IF(C16="1/2","32",IF(C16="5/8","36",IF(C16="3/4","38","22"))))))</f>
        <v>22</v>
      </c>
      <c r="L16" s="160" t="str">
        <f>IF(D16="Yes","6","0")</f>
        <v>6</v>
      </c>
      <c r="M16" s="160" t="str">
        <f>IF(E16="Yes","6","0")</f>
        <v>6</v>
      </c>
      <c r="N16" s="160" t="str">
        <f t="shared" si="2"/>
        <v>2</v>
      </c>
      <c r="O16" s="160" t="str">
        <f t="shared" si="3"/>
        <v>4</v>
      </c>
      <c r="P16" s="181" t="str">
        <f t="shared" si="4"/>
        <v>22</v>
      </c>
      <c r="Q16" s="182" t="s">
        <v>356</v>
      </c>
      <c r="R16" s="27"/>
      <c r="S16" s="1" t="s">
        <v>357</v>
      </c>
      <c r="T16" s="27"/>
      <c r="U16" s="27"/>
      <c r="V16" s="27"/>
      <c r="W16" s="19"/>
      <c r="X16" s="27"/>
      <c r="Y16" s="30"/>
      <c r="Z16" s="30"/>
      <c r="AA16" s="30"/>
    </row>
    <row r="17" spans="1:27">
      <c r="A17" s="27"/>
      <c r="B17" s="27"/>
      <c r="C17" s="27"/>
      <c r="D17" s="27"/>
      <c r="E17" s="27"/>
      <c r="F17" s="27"/>
      <c r="G17" s="27"/>
      <c r="H17" s="27"/>
      <c r="I17" s="27"/>
      <c r="J17" s="27"/>
      <c r="K17" s="27"/>
      <c r="L17" s="27"/>
      <c r="M17" s="27"/>
      <c r="N17" s="162"/>
      <c r="O17" s="162"/>
      <c r="P17" s="162"/>
      <c r="Q17" s="19"/>
      <c r="R17" s="19"/>
      <c r="S17" s="19"/>
      <c r="T17" s="19"/>
      <c r="U17" s="19"/>
      <c r="V17" s="19"/>
      <c r="W17" s="19"/>
      <c r="X17" s="27"/>
      <c r="Y17" s="30"/>
      <c r="Z17" s="30"/>
      <c r="AA17" s="30"/>
    </row>
    <row r="18" spans="1:27">
      <c r="A18" s="27"/>
      <c r="B18" s="27"/>
      <c r="C18" s="27"/>
      <c r="D18" s="27"/>
      <c r="E18" s="27"/>
      <c r="F18" s="27"/>
      <c r="G18" s="27"/>
      <c r="H18" s="183" t="s">
        <v>358</v>
      </c>
      <c r="I18" s="184">
        <f>SUM(I3:I16)</f>
        <v>327.5</v>
      </c>
      <c r="J18" s="27"/>
      <c r="K18" s="27"/>
      <c r="L18" s="27"/>
      <c r="M18" s="27"/>
      <c r="N18" s="162"/>
      <c r="O18" s="162"/>
      <c r="P18" s="162"/>
      <c r="Q18" s="19"/>
      <c r="R18" s="19"/>
      <c r="S18" s="19"/>
      <c r="T18" s="19"/>
      <c r="U18" s="19"/>
      <c r="V18" s="19"/>
      <c r="W18" s="19"/>
      <c r="X18" s="27"/>
      <c r="Y18" s="30"/>
      <c r="Z18" s="30"/>
      <c r="AA18" s="30"/>
    </row>
    <row r="19" spans="1:27">
      <c r="A19" s="30"/>
      <c r="B19" s="30"/>
      <c r="C19" s="30"/>
      <c r="D19" s="30"/>
      <c r="E19" s="30"/>
      <c r="F19" s="30"/>
      <c r="G19" s="30"/>
      <c r="H19" s="30"/>
      <c r="I19" s="30"/>
      <c r="J19" s="30"/>
      <c r="K19" s="30"/>
      <c r="L19" s="30"/>
      <c r="M19" s="30"/>
      <c r="N19" s="30"/>
      <c r="O19" s="30"/>
      <c r="P19" s="30"/>
      <c r="Q19" s="30"/>
      <c r="R19" s="30"/>
      <c r="S19" s="30"/>
      <c r="T19" s="30"/>
      <c r="U19" s="30"/>
      <c r="V19" s="30"/>
      <c r="W19" s="30"/>
      <c r="X19" s="30"/>
      <c r="Y19" s="30"/>
      <c r="Z19" s="30"/>
      <c r="AA19" s="30"/>
    </row>
    <row r="20" spans="1:27">
      <c r="A20" s="30"/>
      <c r="B20" s="30"/>
      <c r="C20" s="30"/>
      <c r="D20" s="30"/>
      <c r="E20" s="30"/>
      <c r="F20" s="30"/>
      <c r="G20" s="30"/>
      <c r="H20" s="30"/>
      <c r="I20" s="30"/>
      <c r="J20" s="30"/>
      <c r="K20" s="30"/>
      <c r="L20" s="30"/>
      <c r="M20" s="30"/>
      <c r="N20" s="30"/>
      <c r="O20" s="30"/>
      <c r="P20" s="30"/>
      <c r="Q20" s="30"/>
      <c r="R20" s="30"/>
      <c r="S20" s="30"/>
      <c r="T20" s="30"/>
      <c r="U20" s="30"/>
      <c r="V20" s="30"/>
      <c r="W20" s="30"/>
      <c r="X20" s="30"/>
      <c r="Y20" s="30"/>
      <c r="Z20" s="30"/>
      <c r="AA20" s="30"/>
    </row>
    <row r="21" spans="1:27">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30"/>
      <c r="AA21" s="30"/>
    </row>
    <row r="22" spans="1:27">
      <c r="A22" s="30"/>
      <c r="B22" s="30"/>
      <c r="C22" s="30"/>
      <c r="D22" s="30"/>
      <c r="E22" s="30"/>
      <c r="F22" s="246" t="s">
        <v>359</v>
      </c>
      <c r="G22" s="246"/>
      <c r="H22" s="246"/>
      <c r="I22" s="246"/>
      <c r="J22" s="246"/>
      <c r="K22" s="246"/>
      <c r="L22" s="246"/>
      <c r="M22" s="246"/>
      <c r="N22" s="246"/>
      <c r="O22" s="246"/>
      <c r="P22" s="30"/>
      <c r="Q22" s="30"/>
      <c r="R22" s="30"/>
      <c r="S22" s="30"/>
      <c r="T22" s="30"/>
      <c r="U22" s="30"/>
      <c r="V22" s="30"/>
      <c r="W22" s="30"/>
      <c r="X22" s="30"/>
      <c r="Y22" s="30"/>
      <c r="Z22" s="30"/>
      <c r="AA22" s="30"/>
    </row>
    <row r="23" spans="1:27">
      <c r="A23" s="30"/>
      <c r="B23" s="30"/>
      <c r="C23" s="30"/>
      <c r="D23" s="30"/>
      <c r="E23" s="30"/>
      <c r="F23" s="246"/>
      <c r="G23" s="246"/>
      <c r="H23" s="246"/>
      <c r="I23" s="246"/>
      <c r="J23" s="246"/>
      <c r="K23" s="246"/>
      <c r="L23" s="246"/>
      <c r="M23" s="246"/>
      <c r="N23" s="246"/>
      <c r="O23" s="246"/>
      <c r="P23" s="30"/>
      <c r="Q23" s="30"/>
      <c r="R23" s="30"/>
      <c r="S23" s="30"/>
      <c r="T23" s="30"/>
      <c r="U23" s="30"/>
      <c r="V23" s="30"/>
      <c r="W23" s="30"/>
      <c r="X23" s="30"/>
      <c r="Y23" s="30"/>
      <c r="Z23" s="30"/>
      <c r="AA23" s="30"/>
    </row>
    <row r="24" spans="1:27">
      <c r="A24" s="30"/>
      <c r="B24" s="30"/>
      <c r="C24" s="30"/>
      <c r="D24" s="30"/>
      <c r="E24" s="30"/>
      <c r="F24" s="246"/>
      <c r="G24" s="246"/>
      <c r="H24" s="246"/>
      <c r="I24" s="246"/>
      <c r="J24" s="246"/>
      <c r="K24" s="246"/>
      <c r="L24" s="246"/>
      <c r="M24" s="246"/>
      <c r="N24" s="246"/>
      <c r="O24" s="246"/>
      <c r="P24" s="30"/>
      <c r="Q24" s="30"/>
      <c r="R24" s="30"/>
      <c r="S24" s="30"/>
      <c r="T24" s="30"/>
      <c r="U24" s="30"/>
      <c r="V24" s="30"/>
      <c r="W24" s="30"/>
      <c r="X24" s="30"/>
      <c r="Y24" s="30"/>
      <c r="Z24" s="30"/>
      <c r="AA24" s="30"/>
    </row>
    <row r="25" spans="1:27">
      <c r="A25" s="30"/>
      <c r="B25" s="30"/>
      <c r="C25" s="30"/>
      <c r="D25" s="30"/>
      <c r="E25" s="30"/>
      <c r="F25" s="246"/>
      <c r="G25" s="246"/>
      <c r="H25" s="246"/>
      <c r="I25" s="246"/>
      <c r="J25" s="246"/>
      <c r="K25" s="246"/>
      <c r="L25" s="246"/>
      <c r="M25" s="246"/>
      <c r="N25" s="246"/>
      <c r="O25" s="246"/>
      <c r="P25" s="30"/>
      <c r="Q25" s="30"/>
      <c r="R25" s="30"/>
      <c r="S25" s="30"/>
      <c r="T25" s="30"/>
      <c r="U25" s="30"/>
      <c r="V25" s="30"/>
      <c r="W25" s="30"/>
      <c r="X25" s="30"/>
      <c r="Y25" s="30"/>
      <c r="Z25" s="30"/>
      <c r="AA25" s="30"/>
    </row>
    <row r="26" spans="1:27">
      <c r="A26" s="30"/>
      <c r="B26" s="30"/>
      <c r="C26" s="30"/>
      <c r="D26" s="30"/>
      <c r="E26" s="30"/>
      <c r="F26" s="246"/>
      <c r="G26" s="246"/>
      <c r="H26" s="246"/>
      <c r="I26" s="246"/>
      <c r="J26" s="246"/>
      <c r="K26" s="246"/>
      <c r="L26" s="246"/>
      <c r="M26" s="246"/>
      <c r="N26" s="246"/>
      <c r="O26" s="246"/>
      <c r="P26" s="30"/>
      <c r="Q26" s="30"/>
      <c r="R26" s="30"/>
      <c r="S26" s="30"/>
      <c r="T26" s="30"/>
      <c r="U26" s="30"/>
      <c r="V26" s="30"/>
      <c r="W26" s="30"/>
      <c r="X26" s="30"/>
      <c r="Y26" s="30"/>
      <c r="Z26" s="30"/>
      <c r="AA26" s="30"/>
    </row>
    <row r="27" spans="1:27">
      <c r="A27" s="30"/>
      <c r="B27" s="30"/>
      <c r="C27" s="30"/>
      <c r="D27" s="30"/>
      <c r="E27" s="30"/>
      <c r="F27" s="246"/>
      <c r="G27" s="246"/>
      <c r="H27" s="246"/>
      <c r="I27" s="246"/>
      <c r="J27" s="246"/>
      <c r="K27" s="246"/>
      <c r="L27" s="246"/>
      <c r="M27" s="246"/>
      <c r="N27" s="246"/>
      <c r="O27" s="246"/>
      <c r="P27" s="30"/>
      <c r="Q27" s="30"/>
      <c r="R27" s="30"/>
      <c r="S27" s="30"/>
      <c r="T27" s="30"/>
      <c r="U27" s="30"/>
      <c r="V27" s="30"/>
      <c r="W27" s="30"/>
      <c r="X27" s="30"/>
      <c r="Y27" s="30"/>
      <c r="Z27" s="30"/>
      <c r="AA27" s="30"/>
    </row>
    <row r="28" spans="1:27">
      <c r="A28" s="30"/>
      <c r="B28" s="30"/>
      <c r="C28" s="30"/>
      <c r="D28" s="30"/>
      <c r="E28" s="30"/>
      <c r="F28" s="246"/>
      <c r="G28" s="246"/>
      <c r="H28" s="246"/>
      <c r="I28" s="246"/>
      <c r="J28" s="246"/>
      <c r="K28" s="246"/>
      <c r="L28" s="246"/>
      <c r="M28" s="246"/>
      <c r="N28" s="246"/>
      <c r="O28" s="246"/>
      <c r="P28" s="30"/>
      <c r="Q28" s="30"/>
      <c r="R28" s="30"/>
      <c r="S28" s="30"/>
      <c r="T28" s="30"/>
      <c r="U28" s="30"/>
      <c r="V28" s="30"/>
      <c r="W28" s="30"/>
      <c r="X28" s="30"/>
      <c r="Y28" s="30"/>
      <c r="Z28" s="30"/>
      <c r="AA28" s="30"/>
    </row>
    <row r="29" spans="1:27">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c r="AA29" s="30"/>
    </row>
    <row r="30" spans="1:27">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c r="AA30" s="30"/>
    </row>
    <row r="31" spans="1:27">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c r="AA31" s="30"/>
    </row>
    <row r="32" spans="1:27">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c r="AA32" s="30"/>
    </row>
    <row r="33" spans="1:27">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c r="AA33" s="30"/>
    </row>
    <row r="34" spans="1:27">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c r="AA34" s="30"/>
    </row>
    <row r="35" spans="1:27">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c r="AA35" s="30"/>
    </row>
    <row r="36" spans="1:27">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c r="AA36" s="30"/>
    </row>
    <row r="37" spans="1:27">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c r="AA37" s="30"/>
    </row>
    <row r="38" spans="1:27">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c r="AA38" s="30"/>
    </row>
    <row r="39" spans="1:27">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c r="AA39" s="30"/>
    </row>
  </sheetData>
  <mergeCells count="2">
    <mergeCell ref="A1:X1"/>
    <mergeCell ref="F22:O28"/>
  </mergeCells>
  <dataValidations count="2">
    <dataValidation type="list" allowBlank="1" showInputMessage="1" showErrorMessage="1" sqref="C3:C16" xr:uid="{7A3771F4-B8CE-401C-AA41-6CB942DD7715}">
      <formula1>$X$3:$X$9</formula1>
    </dataValidation>
    <dataValidation type="list" allowBlank="1" showInputMessage="1" showErrorMessage="1" sqref="D3:H16" xr:uid="{A06D7D05-270C-4AF6-9E96-A852CEDAC19C}">
      <formula1>"Yes, No"</formula1>
    </dataValidation>
  </dataValidations>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6E1FE-FF7C-44A0-8D9A-7698FAE540E1}">
  <dimension ref="A1:P37"/>
  <sheetViews>
    <sheetView workbookViewId="0">
      <selection activeCell="D14" sqref="D14:H21"/>
    </sheetView>
  </sheetViews>
  <sheetFormatPr defaultRowHeight="15"/>
  <cols>
    <col min="1" max="1" width="21.85546875" customWidth="1"/>
    <col min="2" max="2" width="19.42578125" customWidth="1"/>
    <col min="3" max="3" width="20" customWidth="1"/>
    <col min="4" max="4" width="20.28515625" customWidth="1"/>
    <col min="5" max="5" width="19.28515625" customWidth="1"/>
    <col min="6" max="6" width="21.42578125" customWidth="1"/>
    <col min="7" max="7" width="19.28515625" customWidth="1"/>
    <col min="8" max="8" width="27" customWidth="1"/>
    <col min="9" max="9" width="4.140625" hidden="1" customWidth="1"/>
    <col min="10" max="10" width="16" hidden="1" customWidth="1"/>
    <col min="11" max="11" width="15.7109375" hidden="1" customWidth="1"/>
    <col min="12" max="12" width="19.7109375" hidden="1" customWidth="1"/>
    <col min="13" max="13" width="17.85546875" hidden="1" customWidth="1"/>
    <col min="14" max="14" width="17.5703125" hidden="1" customWidth="1"/>
  </cols>
  <sheetData>
    <row r="1" spans="1:16" ht="35.25" customHeight="1">
      <c r="A1" s="312" t="s">
        <v>360</v>
      </c>
      <c r="B1" s="312"/>
      <c r="C1" s="312"/>
      <c r="D1" s="312"/>
      <c r="E1" s="312"/>
      <c r="F1" s="312"/>
      <c r="G1" s="312"/>
      <c r="H1" s="312"/>
      <c r="I1" s="312"/>
      <c r="J1" s="312"/>
      <c r="K1" s="312"/>
      <c r="L1" s="312"/>
      <c r="M1" s="312"/>
      <c r="N1" s="312"/>
      <c r="O1" s="30"/>
      <c r="P1" s="30"/>
    </row>
    <row r="2" spans="1:16" s="34" customFormat="1">
      <c r="A2" s="13" t="s">
        <v>361</v>
      </c>
      <c r="B2" s="13" t="s">
        <v>362</v>
      </c>
      <c r="C2" s="13" t="s">
        <v>363</v>
      </c>
      <c r="D2" s="13" t="s">
        <v>364</v>
      </c>
      <c r="E2" s="13" t="s">
        <v>365</v>
      </c>
      <c r="F2" s="13" t="s">
        <v>366</v>
      </c>
      <c r="G2" s="13" t="s">
        <v>367</v>
      </c>
      <c r="H2" s="192" t="s">
        <v>368</v>
      </c>
      <c r="I2" s="191"/>
      <c r="J2" s="193" t="s">
        <v>369</v>
      </c>
      <c r="K2" s="194" t="s">
        <v>370</v>
      </c>
      <c r="L2" s="194" t="s">
        <v>371</v>
      </c>
      <c r="M2" s="194" t="s">
        <v>372</v>
      </c>
      <c r="N2" s="194" t="s">
        <v>373</v>
      </c>
      <c r="O2" s="50"/>
      <c r="P2" s="50"/>
    </row>
    <row r="3" spans="1:16">
      <c r="A3" s="1"/>
      <c r="B3" s="1"/>
      <c r="C3" s="1"/>
      <c r="D3" s="1"/>
      <c r="E3" s="1"/>
      <c r="F3" s="1"/>
      <c r="G3" s="1"/>
      <c r="H3" s="180">
        <f>J3+K3+L3+M3+N3</f>
        <v>0</v>
      </c>
      <c r="I3" s="27"/>
      <c r="J3" s="186">
        <f>(A3*3.14*C3)/5</f>
        <v>0</v>
      </c>
      <c r="K3" s="186">
        <f>(B3*D3)/5</f>
        <v>0</v>
      </c>
      <c r="L3" s="186">
        <f>E3*0.5</f>
        <v>0</v>
      </c>
      <c r="M3" s="186">
        <f>F3*1</f>
        <v>0</v>
      </c>
      <c r="N3" s="186">
        <f>G3*2</f>
        <v>0</v>
      </c>
      <c r="O3" s="30"/>
      <c r="P3" s="30"/>
    </row>
    <row r="4" spans="1:16">
      <c r="A4" s="1"/>
      <c r="B4" s="1"/>
      <c r="C4" s="1"/>
      <c r="D4" s="1"/>
      <c r="E4" s="1"/>
      <c r="F4" s="1"/>
      <c r="G4" s="1"/>
      <c r="H4" s="1"/>
      <c r="I4" s="27"/>
      <c r="J4" s="1"/>
      <c r="K4" s="1"/>
      <c r="L4" s="1"/>
      <c r="M4" s="1"/>
      <c r="N4" s="1"/>
      <c r="O4" s="30"/>
      <c r="P4" s="30"/>
    </row>
    <row r="5" spans="1:16">
      <c r="A5" s="1"/>
      <c r="B5" s="1"/>
      <c r="C5" s="1"/>
      <c r="D5" s="1"/>
      <c r="E5" s="1"/>
      <c r="F5" s="1"/>
      <c r="G5" s="1"/>
      <c r="H5" s="1"/>
      <c r="I5" s="27"/>
      <c r="J5" s="1"/>
      <c r="K5" s="1"/>
      <c r="L5" s="1"/>
      <c r="M5" s="1"/>
      <c r="N5" s="1"/>
      <c r="O5" s="30"/>
      <c r="P5" s="30"/>
    </row>
    <row r="6" spans="1:16" ht="34.5">
      <c r="A6" s="313" t="s">
        <v>374</v>
      </c>
      <c r="B6" s="327"/>
      <c r="C6" s="327"/>
      <c r="D6" s="327"/>
      <c r="E6" s="327"/>
      <c r="F6" s="327"/>
      <c r="G6" s="327"/>
      <c r="H6" s="327"/>
      <c r="I6" s="327"/>
      <c r="J6" s="327"/>
      <c r="K6" s="327"/>
      <c r="L6" s="327"/>
      <c r="M6" s="327"/>
      <c r="N6" s="328"/>
      <c r="O6" s="30"/>
      <c r="P6" s="30"/>
    </row>
    <row r="7" spans="1:16" s="34" customFormat="1">
      <c r="A7" s="13" t="s">
        <v>375</v>
      </c>
      <c r="B7" s="13" t="s">
        <v>376</v>
      </c>
      <c r="C7" s="13" t="s">
        <v>363</v>
      </c>
      <c r="D7" s="13" t="s">
        <v>364</v>
      </c>
      <c r="E7" s="13" t="s">
        <v>365</v>
      </c>
      <c r="F7" s="13" t="s">
        <v>377</v>
      </c>
      <c r="G7" s="13" t="s">
        <v>367</v>
      </c>
      <c r="H7" s="192" t="s">
        <v>378</v>
      </c>
      <c r="I7" s="191"/>
      <c r="J7" s="193" t="s">
        <v>369</v>
      </c>
      <c r="K7" s="194" t="s">
        <v>370</v>
      </c>
      <c r="L7" s="194" t="s">
        <v>371</v>
      </c>
      <c r="M7" s="194" t="s">
        <v>372</v>
      </c>
      <c r="N7" s="194" t="s">
        <v>373</v>
      </c>
      <c r="O7" s="50"/>
      <c r="P7" s="50"/>
    </row>
    <row r="8" spans="1:16">
      <c r="A8" s="1"/>
      <c r="B8" s="1"/>
      <c r="C8" s="1"/>
      <c r="D8" s="1"/>
      <c r="E8" s="1"/>
      <c r="F8" s="1"/>
      <c r="G8" s="1"/>
      <c r="H8" s="180">
        <f>J8+K8+L8+M8+N8</f>
        <v>0</v>
      </c>
      <c r="I8" s="27"/>
      <c r="J8" s="186">
        <f>(A8*3.14*C8)/3</f>
        <v>0</v>
      </c>
      <c r="K8" s="186">
        <f>(B8*D8)/3</f>
        <v>0</v>
      </c>
      <c r="L8" s="186">
        <f>E8*0.5</f>
        <v>0</v>
      </c>
      <c r="M8" s="186">
        <f>F8*1</f>
        <v>0</v>
      </c>
      <c r="N8" s="186">
        <f>G8*3</f>
        <v>0</v>
      </c>
      <c r="O8" s="30"/>
      <c r="P8" s="30"/>
    </row>
    <row r="9" spans="1:16">
      <c r="I9" s="19"/>
      <c r="O9" s="30"/>
      <c r="P9" s="30"/>
    </row>
    <row r="10" spans="1:16">
      <c r="A10" s="30"/>
      <c r="B10" s="30"/>
      <c r="C10" s="30"/>
      <c r="D10" s="30"/>
      <c r="E10" s="30"/>
      <c r="F10" s="30"/>
      <c r="G10" s="30"/>
      <c r="H10" s="30"/>
      <c r="I10" s="30"/>
      <c r="J10" s="30"/>
      <c r="K10" s="30"/>
      <c r="L10" s="30"/>
      <c r="M10" s="30"/>
      <c r="N10" s="30"/>
      <c r="O10" s="30"/>
      <c r="P10" s="30"/>
    </row>
    <row r="11" spans="1:16">
      <c r="A11" s="30"/>
      <c r="B11" s="30"/>
      <c r="C11" s="30"/>
      <c r="D11" s="30"/>
      <c r="E11" s="30"/>
      <c r="F11" s="30"/>
      <c r="G11" s="30"/>
      <c r="H11" s="30"/>
      <c r="I11" s="30"/>
      <c r="J11" s="30"/>
      <c r="K11" s="30"/>
      <c r="L11" s="30"/>
      <c r="M11" s="30"/>
      <c r="N11" s="30"/>
      <c r="O11" s="30"/>
      <c r="P11" s="30"/>
    </row>
    <row r="12" spans="1:16">
      <c r="A12" s="30"/>
      <c r="B12" s="30"/>
      <c r="C12" s="30"/>
      <c r="D12" s="30"/>
      <c r="E12" s="30"/>
      <c r="F12" s="30"/>
      <c r="G12" s="30"/>
      <c r="H12" s="30"/>
      <c r="I12" s="30"/>
      <c r="J12" s="30"/>
      <c r="K12" s="30"/>
      <c r="L12" s="30"/>
      <c r="M12" s="30"/>
      <c r="N12" s="30"/>
      <c r="O12" s="30"/>
      <c r="P12" s="30"/>
    </row>
    <row r="13" spans="1:16">
      <c r="A13" s="30"/>
      <c r="B13" s="30"/>
      <c r="C13" s="30"/>
      <c r="D13" s="30"/>
      <c r="E13" s="30"/>
      <c r="F13" s="30"/>
      <c r="G13" s="30"/>
      <c r="H13" s="30"/>
      <c r="I13" s="30"/>
      <c r="J13" s="30"/>
      <c r="K13" s="30"/>
      <c r="L13" s="30"/>
      <c r="M13" s="30"/>
      <c r="N13" s="30"/>
      <c r="O13" s="30"/>
      <c r="P13" s="30"/>
    </row>
    <row r="14" spans="1:16">
      <c r="A14" s="30"/>
      <c r="B14" s="30"/>
      <c r="C14" s="30"/>
      <c r="D14" s="246" t="s">
        <v>379</v>
      </c>
      <c r="E14" s="246"/>
      <c r="F14" s="246"/>
      <c r="G14" s="246"/>
      <c r="H14" s="246"/>
      <c r="I14" s="30"/>
      <c r="J14" s="30"/>
      <c r="K14" s="30"/>
      <c r="L14" s="30"/>
      <c r="M14" s="30"/>
      <c r="N14" s="30"/>
      <c r="O14" s="30"/>
      <c r="P14" s="30"/>
    </row>
    <row r="15" spans="1:16">
      <c r="A15" s="30"/>
      <c r="B15" s="30"/>
      <c r="C15" s="30"/>
      <c r="D15" s="246"/>
      <c r="E15" s="246"/>
      <c r="F15" s="246"/>
      <c r="G15" s="246"/>
      <c r="H15" s="246"/>
      <c r="I15" s="30"/>
      <c r="J15" s="30"/>
      <c r="K15" s="30"/>
      <c r="L15" s="30"/>
      <c r="M15" s="30"/>
      <c r="N15" s="30"/>
      <c r="O15" s="30"/>
      <c r="P15" s="30"/>
    </row>
    <row r="16" spans="1:16">
      <c r="A16" s="30"/>
      <c r="B16" s="30"/>
      <c r="C16" s="30"/>
      <c r="D16" s="246"/>
      <c r="E16" s="246"/>
      <c r="F16" s="246"/>
      <c r="G16" s="246"/>
      <c r="H16" s="246"/>
      <c r="I16" s="30"/>
      <c r="J16" s="30"/>
      <c r="K16" s="30"/>
      <c r="L16" s="30"/>
      <c r="M16" s="30"/>
      <c r="N16" s="30"/>
      <c r="O16" s="30"/>
      <c r="P16" s="30"/>
    </row>
    <row r="17" spans="1:16">
      <c r="A17" s="30"/>
      <c r="B17" s="30"/>
      <c r="C17" s="30"/>
      <c r="D17" s="246"/>
      <c r="E17" s="246"/>
      <c r="F17" s="246"/>
      <c r="G17" s="246"/>
      <c r="H17" s="246"/>
      <c r="I17" s="30"/>
      <c r="J17" s="30"/>
      <c r="K17" s="30"/>
      <c r="L17" s="30"/>
      <c r="M17" s="30"/>
      <c r="N17" s="30"/>
      <c r="O17" s="30"/>
      <c r="P17" s="30"/>
    </row>
    <row r="18" spans="1:16">
      <c r="A18" s="30"/>
      <c r="B18" s="30"/>
      <c r="C18" s="30"/>
      <c r="D18" s="246"/>
      <c r="E18" s="246"/>
      <c r="F18" s="246"/>
      <c r="G18" s="246"/>
      <c r="H18" s="246"/>
      <c r="I18" s="30"/>
      <c r="J18" s="30"/>
      <c r="K18" s="30"/>
      <c r="L18" s="30"/>
      <c r="M18" s="30"/>
      <c r="N18" s="30"/>
      <c r="O18" s="30"/>
      <c r="P18" s="30"/>
    </row>
    <row r="19" spans="1:16">
      <c r="A19" s="30"/>
      <c r="B19" s="30"/>
      <c r="C19" s="30"/>
      <c r="D19" s="246"/>
      <c r="E19" s="246"/>
      <c r="F19" s="246"/>
      <c r="G19" s="246"/>
      <c r="H19" s="246"/>
      <c r="I19" s="30"/>
      <c r="J19" s="30"/>
      <c r="K19" s="30"/>
      <c r="L19" s="30"/>
      <c r="M19" s="30"/>
      <c r="N19" s="30"/>
      <c r="O19" s="30"/>
      <c r="P19" s="30"/>
    </row>
    <row r="20" spans="1:16">
      <c r="A20" s="30"/>
      <c r="B20" s="30"/>
      <c r="C20" s="30"/>
      <c r="D20" s="246"/>
      <c r="E20" s="246"/>
      <c r="F20" s="246"/>
      <c r="G20" s="246"/>
      <c r="H20" s="246"/>
      <c r="I20" s="30"/>
      <c r="J20" s="30"/>
      <c r="K20" s="30"/>
      <c r="L20" s="30"/>
      <c r="M20" s="30"/>
      <c r="N20" s="30"/>
      <c r="O20" s="30"/>
      <c r="P20" s="30"/>
    </row>
    <row r="21" spans="1:16">
      <c r="A21" s="30"/>
      <c r="B21" s="30"/>
      <c r="C21" s="30"/>
      <c r="D21" s="246"/>
      <c r="E21" s="246"/>
      <c r="F21" s="246"/>
      <c r="G21" s="246"/>
      <c r="H21" s="246"/>
      <c r="I21" s="30"/>
      <c r="J21" s="30"/>
      <c r="K21" s="30"/>
      <c r="L21" s="30"/>
      <c r="M21" s="30"/>
      <c r="N21" s="30"/>
      <c r="O21" s="30"/>
      <c r="P21" s="30"/>
    </row>
    <row r="22" spans="1:16">
      <c r="A22" s="30"/>
      <c r="B22" s="30"/>
      <c r="C22" s="30"/>
      <c r="D22" s="30"/>
      <c r="E22" s="30"/>
      <c r="F22" s="30"/>
      <c r="G22" s="30"/>
      <c r="H22" s="30"/>
      <c r="I22" s="30"/>
      <c r="J22" s="30"/>
      <c r="K22" s="30"/>
      <c r="L22" s="30"/>
      <c r="M22" s="30"/>
      <c r="N22" s="30"/>
      <c r="O22" s="30"/>
      <c r="P22" s="30"/>
    </row>
    <row r="23" spans="1:16">
      <c r="A23" s="30"/>
      <c r="B23" s="30"/>
      <c r="C23" s="30"/>
      <c r="D23" s="30"/>
      <c r="E23" s="30"/>
      <c r="F23" s="30"/>
      <c r="G23" s="30"/>
      <c r="H23" s="30"/>
      <c r="I23" s="30"/>
      <c r="J23" s="30"/>
      <c r="K23" s="30"/>
      <c r="L23" s="30"/>
      <c r="M23" s="30"/>
      <c r="N23" s="30"/>
      <c r="O23" s="30"/>
      <c r="P23" s="30"/>
    </row>
    <row r="24" spans="1:16">
      <c r="A24" s="30"/>
      <c r="B24" s="30"/>
      <c r="C24" s="30"/>
      <c r="D24" s="30"/>
      <c r="E24" s="30"/>
      <c r="F24" s="30"/>
      <c r="G24" s="30"/>
      <c r="H24" s="30"/>
      <c r="I24" s="30"/>
      <c r="J24" s="30"/>
      <c r="K24" s="30"/>
      <c r="L24" s="30"/>
      <c r="M24" s="30"/>
      <c r="N24" s="30"/>
      <c r="O24" s="30"/>
      <c r="P24" s="30"/>
    </row>
    <row r="25" spans="1:16">
      <c r="A25" s="30"/>
      <c r="B25" s="30"/>
      <c r="C25" s="30"/>
      <c r="D25" s="30"/>
      <c r="E25" s="30"/>
      <c r="F25" s="30"/>
      <c r="G25" s="30"/>
      <c r="H25" s="30"/>
      <c r="I25" s="30"/>
      <c r="J25" s="30"/>
      <c r="K25" s="30"/>
      <c r="L25" s="30"/>
      <c r="M25" s="30"/>
      <c r="N25" s="30"/>
      <c r="O25" s="30"/>
      <c r="P25" s="30"/>
    </row>
    <row r="26" spans="1:16">
      <c r="A26" s="30"/>
      <c r="B26" s="30"/>
      <c r="C26" s="30"/>
      <c r="D26" s="30"/>
      <c r="E26" s="30"/>
      <c r="F26" s="30"/>
      <c r="G26" s="30"/>
      <c r="H26" s="30"/>
      <c r="I26" s="30"/>
      <c r="J26" s="30"/>
      <c r="K26" s="30"/>
      <c r="L26" s="30"/>
      <c r="M26" s="30"/>
      <c r="N26" s="30"/>
      <c r="O26" s="30"/>
      <c r="P26" s="30"/>
    </row>
    <row r="27" spans="1:16">
      <c r="A27" s="30"/>
      <c r="B27" s="30"/>
      <c r="C27" s="30"/>
      <c r="D27" s="30"/>
      <c r="E27" s="30"/>
      <c r="F27" s="30"/>
      <c r="G27" s="30"/>
      <c r="H27" s="30"/>
      <c r="I27" s="30"/>
      <c r="J27" s="30"/>
      <c r="K27" s="30"/>
      <c r="L27" s="30"/>
      <c r="M27" s="30"/>
      <c r="N27" s="30"/>
      <c r="O27" s="30"/>
      <c r="P27" s="30"/>
    </row>
    <row r="28" spans="1:16">
      <c r="A28" s="30"/>
      <c r="B28" s="30"/>
      <c r="C28" s="30"/>
      <c r="D28" s="30"/>
      <c r="E28" s="30"/>
      <c r="F28" s="30"/>
      <c r="G28" s="30"/>
      <c r="H28" s="30"/>
      <c r="I28" s="30"/>
      <c r="J28" s="30"/>
      <c r="K28" s="30"/>
      <c r="L28" s="30"/>
      <c r="M28" s="30"/>
      <c r="N28" s="30"/>
      <c r="O28" s="30"/>
      <c r="P28" s="30"/>
    </row>
    <row r="29" spans="1:16">
      <c r="A29" s="30"/>
      <c r="B29" s="30"/>
      <c r="C29" s="30"/>
      <c r="D29" s="30"/>
      <c r="E29" s="30"/>
      <c r="F29" s="30"/>
      <c r="G29" s="30"/>
      <c r="H29" s="30"/>
      <c r="I29" s="30"/>
      <c r="J29" s="30"/>
      <c r="K29" s="30"/>
      <c r="L29" s="30"/>
      <c r="M29" s="30"/>
      <c r="N29" s="30"/>
      <c r="O29" s="30"/>
      <c r="P29" s="30"/>
    </row>
    <row r="30" spans="1:16">
      <c r="A30" s="30"/>
      <c r="B30" s="30"/>
      <c r="C30" s="30"/>
      <c r="D30" s="30"/>
      <c r="E30" s="30"/>
      <c r="F30" s="30"/>
      <c r="G30" s="30"/>
      <c r="H30" s="30"/>
      <c r="I30" s="30"/>
      <c r="J30" s="30"/>
      <c r="K30" s="30"/>
      <c r="L30" s="30"/>
      <c r="M30" s="30"/>
      <c r="N30" s="30"/>
      <c r="O30" s="30"/>
      <c r="P30" s="30"/>
    </row>
    <row r="31" spans="1:16">
      <c r="A31" s="30"/>
      <c r="B31" s="30"/>
      <c r="C31" s="30"/>
      <c r="D31" s="30"/>
      <c r="E31" s="30"/>
      <c r="F31" s="30"/>
      <c r="G31" s="30"/>
      <c r="H31" s="30"/>
      <c r="I31" s="30"/>
      <c r="J31" s="30"/>
      <c r="K31" s="30"/>
      <c r="L31" s="30"/>
      <c r="M31" s="30"/>
      <c r="N31" s="30"/>
      <c r="O31" s="30"/>
      <c r="P31" s="30"/>
    </row>
    <row r="32" spans="1:16">
      <c r="A32" s="30"/>
      <c r="B32" s="30"/>
      <c r="C32" s="30"/>
      <c r="D32" s="30"/>
      <c r="E32" s="30"/>
      <c r="F32" s="30"/>
      <c r="G32" s="30"/>
      <c r="H32" s="30"/>
      <c r="I32" s="30"/>
      <c r="J32" s="30"/>
      <c r="K32" s="30"/>
      <c r="L32" s="30"/>
      <c r="M32" s="30"/>
      <c r="N32" s="30"/>
      <c r="O32" s="30"/>
      <c r="P32" s="30"/>
    </row>
    <row r="33" spans="1:16">
      <c r="A33" s="30"/>
      <c r="B33" s="30"/>
      <c r="C33" s="30"/>
      <c r="D33" s="30"/>
      <c r="E33" s="30"/>
      <c r="F33" s="30"/>
      <c r="G33" s="30"/>
      <c r="H33" s="30"/>
      <c r="I33" s="30"/>
      <c r="J33" s="30"/>
      <c r="K33" s="30"/>
      <c r="L33" s="30"/>
      <c r="M33" s="30"/>
      <c r="N33" s="30"/>
      <c r="O33" s="30"/>
      <c r="P33" s="30"/>
    </row>
    <row r="34" spans="1:16">
      <c r="A34" s="30"/>
      <c r="B34" s="30"/>
      <c r="C34" s="30"/>
      <c r="D34" s="30"/>
      <c r="E34" s="30"/>
      <c r="F34" s="30"/>
      <c r="G34" s="30"/>
      <c r="H34" s="30"/>
      <c r="I34" s="30"/>
      <c r="J34" s="30"/>
      <c r="K34" s="30"/>
      <c r="L34" s="30"/>
      <c r="M34" s="30"/>
      <c r="N34" s="30"/>
      <c r="O34" s="30"/>
      <c r="P34" s="30"/>
    </row>
    <row r="35" spans="1:16">
      <c r="A35" s="30"/>
      <c r="B35" s="30"/>
      <c r="C35" s="30"/>
      <c r="D35" s="30"/>
      <c r="E35" s="30"/>
      <c r="F35" s="30"/>
      <c r="G35" s="30"/>
      <c r="H35" s="30"/>
      <c r="I35" s="30"/>
      <c r="J35" s="30"/>
      <c r="K35" s="30"/>
      <c r="L35" s="30"/>
      <c r="M35" s="30"/>
      <c r="N35" s="30"/>
      <c r="O35" s="30"/>
      <c r="P35" s="30"/>
    </row>
    <row r="36" spans="1:16">
      <c r="A36" s="30"/>
      <c r="B36" s="30"/>
      <c r="C36" s="30"/>
      <c r="D36" s="30"/>
      <c r="E36" s="30"/>
      <c r="F36" s="30"/>
      <c r="G36" s="30"/>
      <c r="H36" s="30"/>
      <c r="I36" s="30"/>
      <c r="J36" s="30"/>
      <c r="K36" s="30"/>
      <c r="L36" s="30"/>
      <c r="M36" s="30"/>
      <c r="N36" s="30"/>
      <c r="O36" s="30"/>
      <c r="P36" s="30"/>
    </row>
    <row r="37" spans="1:16">
      <c r="A37" s="30"/>
      <c r="B37" s="30"/>
      <c r="C37" s="30"/>
      <c r="D37" s="30"/>
      <c r="E37" s="30"/>
      <c r="F37" s="30"/>
      <c r="G37" s="30"/>
      <c r="H37" s="30"/>
      <c r="I37" s="30"/>
      <c r="J37" s="30"/>
      <c r="K37" s="30"/>
      <c r="L37" s="30"/>
      <c r="M37" s="30"/>
      <c r="N37" s="30"/>
      <c r="O37" s="30"/>
      <c r="P37" s="30"/>
    </row>
  </sheetData>
  <mergeCells count="3">
    <mergeCell ref="A1:N1"/>
    <mergeCell ref="A6:N6"/>
    <mergeCell ref="D14:H2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6BF73-A09C-4CCB-9A51-55D6DDA79F39}">
  <dimension ref="A1:K32"/>
  <sheetViews>
    <sheetView workbookViewId="0">
      <selection activeCell="A21" sqref="A21:B32"/>
    </sheetView>
  </sheetViews>
  <sheetFormatPr defaultRowHeight="15"/>
  <cols>
    <col min="1" max="1" width="20.42578125" customWidth="1"/>
    <col min="2" max="2" width="16.5703125" customWidth="1"/>
    <col min="3" max="3" width="6" customWidth="1"/>
    <col min="4" max="4" width="6.140625" customWidth="1"/>
    <col min="5" max="5" width="16.140625" customWidth="1"/>
    <col min="6" max="6" width="15.5703125" customWidth="1"/>
    <col min="8" max="8" width="23.7109375" customWidth="1"/>
    <col min="9" max="9" width="17.5703125" customWidth="1"/>
    <col min="11" max="11" width="17" customWidth="1"/>
  </cols>
  <sheetData>
    <row r="1" spans="1:11">
      <c r="A1" s="312" t="s">
        <v>380</v>
      </c>
      <c r="B1" s="312"/>
      <c r="C1" s="19"/>
      <c r="D1" s="19"/>
      <c r="E1" s="312" t="s">
        <v>381</v>
      </c>
      <c r="F1" s="312"/>
      <c r="G1" s="312"/>
      <c r="H1" s="312"/>
      <c r="I1" s="312"/>
      <c r="J1" s="19"/>
      <c r="K1" s="19"/>
    </row>
    <row r="2" spans="1:11" ht="25.5" customHeight="1">
      <c r="A2" s="312"/>
      <c r="B2" s="312"/>
      <c r="C2" s="19"/>
      <c r="D2" s="19"/>
      <c r="E2" s="312"/>
      <c r="F2" s="312"/>
      <c r="G2" s="312"/>
      <c r="H2" s="312"/>
      <c r="I2" s="312"/>
      <c r="J2" s="19"/>
      <c r="K2" s="19"/>
    </row>
    <row r="3" spans="1:11">
      <c r="A3" s="4" t="s">
        <v>218</v>
      </c>
      <c r="B3" s="149" t="s">
        <v>382</v>
      </c>
      <c r="C3" s="19"/>
      <c r="D3" s="19"/>
      <c r="E3" s="330" t="s">
        <v>218</v>
      </c>
      <c r="F3" s="331" t="s">
        <v>383</v>
      </c>
      <c r="G3" s="332" t="s">
        <v>384</v>
      </c>
      <c r="H3" s="332"/>
      <c r="I3" s="333" t="s">
        <v>383</v>
      </c>
      <c r="J3" s="19"/>
      <c r="K3" s="19"/>
    </row>
    <row r="4" spans="1:11">
      <c r="A4" s="117" t="s">
        <v>282</v>
      </c>
      <c r="B4" s="149">
        <v>3</v>
      </c>
      <c r="C4" s="19"/>
      <c r="D4" s="19"/>
      <c r="E4" s="330"/>
      <c r="F4" s="331"/>
      <c r="G4" s="332"/>
      <c r="H4" s="332"/>
      <c r="I4" s="333"/>
      <c r="J4" s="19"/>
      <c r="K4" s="1" t="s">
        <v>383</v>
      </c>
    </row>
    <row r="5" spans="1:11">
      <c r="A5" s="117" t="s">
        <v>283</v>
      </c>
      <c r="B5" s="149">
        <v>4</v>
      </c>
      <c r="C5" s="19"/>
      <c r="D5" s="19"/>
      <c r="E5" s="117" t="s">
        <v>282</v>
      </c>
      <c r="F5" s="147" t="s">
        <v>338</v>
      </c>
      <c r="G5" s="329" t="str">
        <f>I5</f>
        <v>3</v>
      </c>
      <c r="H5" s="329"/>
      <c r="I5" s="149" t="str">
        <f>IF(F5=0,"0",IF(F5="1/2","3",IF(F5="3/4","3","3")))</f>
        <v>3</v>
      </c>
      <c r="J5" s="19"/>
      <c r="K5" s="161" t="s">
        <v>338</v>
      </c>
    </row>
    <row r="6" spans="1:11">
      <c r="A6" s="117" t="s">
        <v>231</v>
      </c>
      <c r="B6" s="149">
        <v>5</v>
      </c>
      <c r="C6" s="19"/>
      <c r="D6" s="19"/>
      <c r="E6" s="117" t="s">
        <v>283</v>
      </c>
      <c r="F6" s="147" t="s">
        <v>338</v>
      </c>
      <c r="G6" s="329" t="str">
        <f t="shared" ref="G6:G18" si="0">I6</f>
        <v>3</v>
      </c>
      <c r="H6" s="329"/>
      <c r="I6" s="149" t="str">
        <f t="shared" ref="I6:I9" si="1">IF(F6=0,"0",IF(F6="1/2","3",IF(F6="3/4","3","3")))</f>
        <v>3</v>
      </c>
      <c r="J6" s="19"/>
      <c r="K6" s="161" t="s">
        <v>344</v>
      </c>
    </row>
    <row r="7" spans="1:11">
      <c r="A7" s="117" t="s">
        <v>284</v>
      </c>
      <c r="B7" s="149">
        <v>5</v>
      </c>
      <c r="C7" s="19"/>
      <c r="D7" s="19"/>
      <c r="E7" s="117" t="s">
        <v>231</v>
      </c>
      <c r="F7" s="147" t="s">
        <v>338</v>
      </c>
      <c r="G7" s="329" t="str">
        <f t="shared" si="0"/>
        <v>3</v>
      </c>
      <c r="H7" s="329"/>
      <c r="I7" s="149" t="str">
        <f t="shared" si="1"/>
        <v>3</v>
      </c>
      <c r="J7" s="19"/>
      <c r="K7" s="180">
        <v>1</v>
      </c>
    </row>
    <row r="8" spans="1:11">
      <c r="A8" s="117" t="s">
        <v>285</v>
      </c>
      <c r="B8" s="149">
        <v>5</v>
      </c>
      <c r="C8" s="19"/>
      <c r="D8" s="19"/>
      <c r="E8" s="117" t="s">
        <v>284</v>
      </c>
      <c r="F8" s="147" t="s">
        <v>338</v>
      </c>
      <c r="G8" s="329" t="str">
        <f t="shared" si="0"/>
        <v>3</v>
      </c>
      <c r="H8" s="329"/>
      <c r="I8" s="149" t="str">
        <f t="shared" si="1"/>
        <v>3</v>
      </c>
      <c r="J8" s="19"/>
      <c r="K8" s="19"/>
    </row>
    <row r="9" spans="1:11">
      <c r="A9" s="117" t="s">
        <v>286</v>
      </c>
      <c r="B9" s="149">
        <v>7</v>
      </c>
      <c r="C9" s="19"/>
      <c r="D9" s="19"/>
      <c r="E9" s="117" t="s">
        <v>285</v>
      </c>
      <c r="F9" s="147" t="s">
        <v>338</v>
      </c>
      <c r="G9" s="329" t="str">
        <f t="shared" si="0"/>
        <v>3</v>
      </c>
      <c r="H9" s="329"/>
      <c r="I9" s="149" t="str">
        <f t="shared" si="1"/>
        <v>3</v>
      </c>
      <c r="J9" s="19"/>
      <c r="K9" s="19"/>
    </row>
    <row r="10" spans="1:11">
      <c r="A10" s="117" t="s">
        <v>287</v>
      </c>
      <c r="B10" s="149">
        <v>7</v>
      </c>
      <c r="C10" s="19"/>
      <c r="D10" s="19"/>
      <c r="E10" s="117" t="s">
        <v>286</v>
      </c>
      <c r="F10" s="147" t="s">
        <v>338</v>
      </c>
      <c r="G10" s="329" t="str">
        <f t="shared" si="0"/>
        <v>5</v>
      </c>
      <c r="H10" s="329"/>
      <c r="I10" s="149" t="str">
        <f>IF(F10=0,"0",IF(F10="1/2","5",IF(F10="3/4","6","7")))</f>
        <v>5</v>
      </c>
      <c r="J10" s="19"/>
      <c r="K10" s="19"/>
    </row>
    <row r="11" spans="1:11">
      <c r="A11" s="117" t="s">
        <v>288</v>
      </c>
      <c r="B11" s="149">
        <v>8</v>
      </c>
      <c r="C11" s="19"/>
      <c r="D11" s="19"/>
      <c r="E11" s="117" t="s">
        <v>287</v>
      </c>
      <c r="F11" s="147" t="s">
        <v>338</v>
      </c>
      <c r="G11" s="329" t="str">
        <f t="shared" si="0"/>
        <v>6</v>
      </c>
      <c r="H11" s="329"/>
      <c r="I11" s="149" t="str">
        <f>IF(F11=0,"0",IF(F11="1/2","6",IF(F11="3/4","7","8")))</f>
        <v>6</v>
      </c>
      <c r="J11" s="19"/>
      <c r="K11" s="19"/>
    </row>
    <row r="12" spans="1:11">
      <c r="A12" s="117" t="s">
        <v>289</v>
      </c>
      <c r="B12" s="149">
        <v>9</v>
      </c>
      <c r="C12" s="19"/>
      <c r="D12" s="19"/>
      <c r="E12" s="117" t="s">
        <v>288</v>
      </c>
      <c r="F12" s="147" t="s">
        <v>338</v>
      </c>
      <c r="G12" s="329" t="str">
        <f t="shared" si="0"/>
        <v>7</v>
      </c>
      <c r="H12" s="329"/>
      <c r="I12" s="149" t="str">
        <f>IF(F12=0,"0",IF(F12="1/2","7",IF(F12="3/4","8","9")))</f>
        <v>7</v>
      </c>
      <c r="J12" s="19"/>
      <c r="K12" s="19"/>
    </row>
    <row r="13" spans="1:11">
      <c r="A13" s="117" t="s">
        <v>290</v>
      </c>
      <c r="B13" s="149">
        <v>10</v>
      </c>
      <c r="C13" s="19"/>
      <c r="D13" s="19"/>
      <c r="E13" s="117" t="s">
        <v>289</v>
      </c>
      <c r="F13" s="147" t="s">
        <v>338</v>
      </c>
      <c r="G13" s="329" t="str">
        <f t="shared" si="0"/>
        <v>8</v>
      </c>
      <c r="H13" s="329"/>
      <c r="I13" s="149" t="str">
        <f>IF(F13=0,"0",IF(F13="1/2","8",IF(F13="3/4","9","10")))</f>
        <v>8</v>
      </c>
      <c r="J13" s="19"/>
      <c r="K13" s="19"/>
    </row>
    <row r="14" spans="1:11">
      <c r="A14" s="117" t="s">
        <v>291</v>
      </c>
      <c r="B14" s="149">
        <v>10</v>
      </c>
      <c r="C14" s="19"/>
      <c r="D14" s="19"/>
      <c r="E14" s="117" t="s">
        <v>290</v>
      </c>
      <c r="F14" s="147" t="s">
        <v>338</v>
      </c>
      <c r="G14" s="329" t="str">
        <f t="shared" si="0"/>
        <v>9</v>
      </c>
      <c r="H14" s="329"/>
      <c r="I14" s="149" t="str">
        <f>IF(F14=0,"0",IF(F14="1/2","9",IF(F14="3/4","10","11")))</f>
        <v>9</v>
      </c>
      <c r="J14" s="19"/>
      <c r="K14" s="19"/>
    </row>
    <row r="15" spans="1:11">
      <c r="A15" s="117" t="s">
        <v>292</v>
      </c>
      <c r="B15" s="149">
        <v>10</v>
      </c>
      <c r="C15" s="19"/>
      <c r="D15" s="19"/>
      <c r="E15" s="117" t="s">
        <v>291</v>
      </c>
      <c r="F15" s="147" t="s">
        <v>338</v>
      </c>
      <c r="G15" s="329" t="str">
        <f t="shared" si="0"/>
        <v>10</v>
      </c>
      <c r="H15" s="329"/>
      <c r="I15" s="149" t="str">
        <f>IF(F15=0,"0",IF(F15="1/2","10",IF(F15="3/4","11","12")))</f>
        <v>10</v>
      </c>
      <c r="J15" s="19"/>
      <c r="K15" s="19"/>
    </row>
    <row r="16" spans="1:11">
      <c r="A16" s="117" t="s">
        <v>293</v>
      </c>
      <c r="B16" s="149">
        <v>12</v>
      </c>
      <c r="C16" s="19"/>
      <c r="D16" s="19"/>
      <c r="E16" s="117" t="s">
        <v>292</v>
      </c>
      <c r="F16" s="147" t="s">
        <v>338</v>
      </c>
      <c r="G16" s="329" t="str">
        <f t="shared" si="0"/>
        <v>11</v>
      </c>
      <c r="H16" s="329"/>
      <c r="I16" s="149" t="str">
        <f>IF(F16=0,"0",IF(F16="1/2","11",IF(F16="3/4","12","13")))</f>
        <v>11</v>
      </c>
      <c r="J16" s="19"/>
      <c r="K16" s="19"/>
    </row>
    <row r="17" spans="1:11" ht="15.75" thickBot="1">
      <c r="A17" s="119" t="s">
        <v>294</v>
      </c>
      <c r="B17" s="152">
        <v>12</v>
      </c>
      <c r="C17" s="19"/>
      <c r="D17" s="19"/>
      <c r="E17" s="117" t="s">
        <v>293</v>
      </c>
      <c r="F17" s="147" t="s">
        <v>338</v>
      </c>
      <c r="G17" s="329" t="str">
        <f t="shared" si="0"/>
        <v>12</v>
      </c>
      <c r="H17" s="329"/>
      <c r="I17" s="149" t="str">
        <f>IF(F17=0,"0",IF(F17="1/2","12",IF(F17="3/4","13","14")))</f>
        <v>12</v>
      </c>
      <c r="J17" s="19"/>
      <c r="K17" s="19"/>
    </row>
    <row r="18" spans="1:11" ht="15.75" thickBot="1">
      <c r="A18" s="27" t="s">
        <v>385</v>
      </c>
      <c r="B18" s="27">
        <v>14</v>
      </c>
      <c r="C18" s="19"/>
      <c r="D18" s="19"/>
      <c r="E18" s="119" t="s">
        <v>294</v>
      </c>
      <c r="F18" s="150" t="s">
        <v>338</v>
      </c>
      <c r="G18" s="334" t="str">
        <f t="shared" si="0"/>
        <v>13</v>
      </c>
      <c r="H18" s="334"/>
      <c r="I18" s="152" t="str">
        <f>IF(F18=0,"0",IF(F18="1/2","13",IF(F18="3/4","14","15")))</f>
        <v>13</v>
      </c>
      <c r="J18" s="19"/>
      <c r="K18" s="19"/>
    </row>
    <row r="19" spans="1:11">
      <c r="A19" s="19"/>
      <c r="B19" s="19"/>
      <c r="C19" s="19"/>
      <c r="D19" s="19"/>
      <c r="E19" s="19"/>
      <c r="F19" s="19"/>
      <c r="G19" s="19"/>
      <c r="H19" s="19"/>
      <c r="I19" s="19"/>
      <c r="J19" s="19"/>
      <c r="K19" s="19"/>
    </row>
    <row r="21" spans="1:11">
      <c r="A21" s="246" t="s">
        <v>386</v>
      </c>
      <c r="B21" s="247"/>
    </row>
    <row r="22" spans="1:11">
      <c r="A22" s="247"/>
      <c r="B22" s="247"/>
    </row>
    <row r="23" spans="1:11">
      <c r="A23" s="247"/>
      <c r="B23" s="247"/>
    </row>
    <row r="24" spans="1:11">
      <c r="A24" s="247"/>
      <c r="B24" s="247"/>
    </row>
    <row r="25" spans="1:11">
      <c r="A25" s="247"/>
      <c r="B25" s="247"/>
    </row>
    <row r="26" spans="1:11">
      <c r="A26" s="247"/>
      <c r="B26" s="247"/>
    </row>
    <row r="27" spans="1:11">
      <c r="A27" s="247"/>
      <c r="B27" s="247"/>
    </row>
    <row r="28" spans="1:11">
      <c r="A28" s="247"/>
      <c r="B28" s="247"/>
    </row>
    <row r="29" spans="1:11">
      <c r="A29" s="247"/>
      <c r="B29" s="247"/>
    </row>
    <row r="30" spans="1:11">
      <c r="A30" s="247"/>
      <c r="B30" s="247"/>
    </row>
    <row r="31" spans="1:11">
      <c r="A31" s="247"/>
      <c r="B31" s="247"/>
    </row>
    <row r="32" spans="1:11">
      <c r="A32" s="247"/>
      <c r="B32" s="247"/>
    </row>
  </sheetData>
  <mergeCells count="21">
    <mergeCell ref="A21:B32"/>
    <mergeCell ref="G17:H17"/>
    <mergeCell ref="G18:H18"/>
    <mergeCell ref="G11:H11"/>
    <mergeCell ref="G12:H12"/>
    <mergeCell ref="G13:H13"/>
    <mergeCell ref="G14:H14"/>
    <mergeCell ref="G15:H15"/>
    <mergeCell ref="G16:H16"/>
    <mergeCell ref="G10:H10"/>
    <mergeCell ref="A1:B2"/>
    <mergeCell ref="E1:I2"/>
    <mergeCell ref="E3:E4"/>
    <mergeCell ref="F3:F4"/>
    <mergeCell ref="G3:H4"/>
    <mergeCell ref="I3:I4"/>
    <mergeCell ref="G5:H5"/>
    <mergeCell ref="G6:H6"/>
    <mergeCell ref="G7:H7"/>
    <mergeCell ref="G8:H8"/>
    <mergeCell ref="G9:H9"/>
  </mergeCells>
  <dataValidations count="1">
    <dataValidation type="list" allowBlank="1" showInputMessage="1" showErrorMessage="1" sqref="F5:F18" xr:uid="{F8E59C6E-E1F7-43BA-8B8C-31228685E98F}">
      <formula1>$GG$66:$GG$68</formula1>
    </dataValidation>
  </dataValidations>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4C4ED7-D2A1-443A-B7DA-FF44BCE75062}">
  <dimension ref="A1:W41"/>
  <sheetViews>
    <sheetView workbookViewId="0">
      <selection activeCell="L6" sqref="L6:S16"/>
    </sheetView>
  </sheetViews>
  <sheetFormatPr defaultRowHeight="15"/>
  <cols>
    <col min="1" max="1" width="19.85546875" customWidth="1"/>
    <col min="2" max="2" width="16.28515625" customWidth="1"/>
    <col min="3" max="3" width="20.42578125" customWidth="1"/>
    <col min="4" max="4" width="4.42578125" customWidth="1"/>
    <col min="5" max="5" width="21.85546875" hidden="1" customWidth="1"/>
    <col min="6" max="6" width="18.85546875" hidden="1" customWidth="1"/>
    <col min="7" max="7" width="22.85546875" hidden="1" customWidth="1"/>
    <col min="8" max="8" width="22.140625" hidden="1" customWidth="1"/>
  </cols>
  <sheetData>
    <row r="1" spans="1:23" ht="45" customHeight="1">
      <c r="A1" s="313" t="s">
        <v>26</v>
      </c>
      <c r="B1" s="327"/>
      <c r="C1" s="327"/>
      <c r="D1" s="327"/>
      <c r="E1" s="327"/>
      <c r="F1" s="327"/>
      <c r="G1" s="327"/>
      <c r="H1" s="328"/>
      <c r="I1" s="30"/>
      <c r="J1" s="30"/>
      <c r="K1" s="30"/>
      <c r="L1" s="30"/>
      <c r="M1" s="30"/>
      <c r="N1" s="30"/>
      <c r="O1" s="30"/>
      <c r="P1" s="30"/>
      <c r="Q1" s="30"/>
      <c r="R1" s="30"/>
      <c r="S1" s="30"/>
      <c r="T1" s="30"/>
      <c r="U1" s="30"/>
      <c r="V1" s="30"/>
      <c r="W1" s="30"/>
    </row>
    <row r="2" spans="1:23">
      <c r="A2" s="175" t="s">
        <v>387</v>
      </c>
      <c r="B2" s="175" t="s">
        <v>367</v>
      </c>
      <c r="C2" s="175" t="s">
        <v>388</v>
      </c>
      <c r="D2" s="185"/>
      <c r="E2" s="176" t="s">
        <v>389</v>
      </c>
      <c r="F2" s="176" t="s">
        <v>390</v>
      </c>
      <c r="G2" s="176" t="s">
        <v>391</v>
      </c>
      <c r="H2" s="176" t="s">
        <v>392</v>
      </c>
      <c r="I2" s="30"/>
      <c r="J2" s="30"/>
      <c r="K2" s="30"/>
      <c r="L2" s="30"/>
      <c r="M2" s="30"/>
      <c r="N2" s="30"/>
      <c r="O2" s="30"/>
      <c r="P2" s="30"/>
      <c r="Q2" s="30"/>
      <c r="R2" s="30"/>
      <c r="S2" s="30"/>
      <c r="T2" s="30"/>
      <c r="U2" s="30"/>
      <c r="V2" s="30"/>
      <c r="W2" s="30"/>
    </row>
    <row r="3" spans="1:23">
      <c r="A3" s="1" t="s">
        <v>393</v>
      </c>
      <c r="B3" s="1">
        <v>1</v>
      </c>
      <c r="C3" s="1">
        <f>B3*H3</f>
        <v>4.5</v>
      </c>
      <c r="D3" s="27"/>
      <c r="E3" s="160">
        <v>1</v>
      </c>
      <c r="F3" s="160">
        <v>0.5</v>
      </c>
      <c r="G3" s="160">
        <v>3</v>
      </c>
      <c r="H3" s="160">
        <f>E3+F3+G3</f>
        <v>4.5</v>
      </c>
      <c r="I3" s="30"/>
      <c r="J3" s="30"/>
      <c r="K3" s="30"/>
      <c r="L3" s="30"/>
      <c r="M3" s="30"/>
      <c r="N3" s="30"/>
      <c r="O3" s="30"/>
      <c r="P3" s="30"/>
      <c r="Q3" s="30"/>
      <c r="R3" s="30"/>
      <c r="S3" s="30"/>
      <c r="T3" s="30"/>
      <c r="U3" s="30"/>
      <c r="V3" s="30"/>
      <c r="W3" s="30"/>
    </row>
    <row r="4" spans="1:23">
      <c r="A4" s="1" t="s">
        <v>394</v>
      </c>
      <c r="B4" s="1">
        <v>1</v>
      </c>
      <c r="C4" s="1">
        <f t="shared" ref="C4:C18" si="0">B4*H4</f>
        <v>5</v>
      </c>
      <c r="D4" s="27"/>
      <c r="E4" s="160">
        <v>1</v>
      </c>
      <c r="F4" s="160">
        <v>1</v>
      </c>
      <c r="G4" s="160">
        <v>3</v>
      </c>
      <c r="H4" s="160">
        <f t="shared" ref="H4:H18" si="1">E4+F4+G4</f>
        <v>5</v>
      </c>
      <c r="I4" s="30"/>
      <c r="J4" s="30"/>
      <c r="K4" s="30"/>
      <c r="L4" s="30"/>
      <c r="M4" s="30"/>
      <c r="N4" s="30"/>
      <c r="O4" s="30"/>
      <c r="P4" s="30"/>
      <c r="Q4" s="30"/>
      <c r="R4" s="30"/>
      <c r="S4" s="30"/>
      <c r="T4" s="30"/>
      <c r="U4" s="30"/>
      <c r="V4" s="30"/>
      <c r="W4" s="30"/>
    </row>
    <row r="5" spans="1:23">
      <c r="A5" s="1" t="s">
        <v>395</v>
      </c>
      <c r="B5" s="1">
        <v>1</v>
      </c>
      <c r="C5" s="1">
        <f t="shared" si="0"/>
        <v>9.5</v>
      </c>
      <c r="D5" s="27"/>
      <c r="E5" s="160">
        <v>2</v>
      </c>
      <c r="F5" s="160">
        <v>1.5</v>
      </c>
      <c r="G5" s="160">
        <v>6</v>
      </c>
      <c r="H5" s="160">
        <f t="shared" si="1"/>
        <v>9.5</v>
      </c>
      <c r="I5" s="30"/>
      <c r="J5" s="30"/>
      <c r="K5" s="30"/>
      <c r="L5" s="30"/>
      <c r="M5" s="30"/>
      <c r="N5" s="30"/>
      <c r="O5" s="30"/>
      <c r="P5" s="30"/>
      <c r="Q5" s="30"/>
      <c r="R5" s="30"/>
      <c r="S5" s="30"/>
      <c r="T5" s="30"/>
      <c r="U5" s="30"/>
      <c r="V5" s="30"/>
      <c r="W5" s="30"/>
    </row>
    <row r="6" spans="1:23">
      <c r="A6" s="1" t="s">
        <v>396</v>
      </c>
      <c r="B6" s="1">
        <v>1</v>
      </c>
      <c r="C6" s="1">
        <f t="shared" si="0"/>
        <v>10</v>
      </c>
      <c r="D6" s="27"/>
      <c r="E6" s="160">
        <v>2</v>
      </c>
      <c r="F6" s="160">
        <v>2</v>
      </c>
      <c r="G6" s="160">
        <v>6</v>
      </c>
      <c r="H6" s="160">
        <f t="shared" si="1"/>
        <v>10</v>
      </c>
      <c r="I6" s="30"/>
      <c r="J6" s="30"/>
      <c r="K6" s="30"/>
      <c r="L6" s="335" t="s">
        <v>397</v>
      </c>
      <c r="M6" s="336"/>
      <c r="N6" s="336"/>
      <c r="O6" s="336"/>
      <c r="P6" s="336"/>
      <c r="Q6" s="336"/>
      <c r="R6" s="336"/>
      <c r="S6" s="336"/>
      <c r="T6" s="30"/>
      <c r="U6" s="30"/>
      <c r="V6" s="30"/>
      <c r="W6" s="30"/>
    </row>
    <row r="7" spans="1:23">
      <c r="A7" s="1" t="s">
        <v>398</v>
      </c>
      <c r="B7" s="1">
        <v>1</v>
      </c>
      <c r="C7" s="1">
        <f t="shared" si="0"/>
        <v>14.5</v>
      </c>
      <c r="D7" s="27"/>
      <c r="E7" s="160">
        <v>3</v>
      </c>
      <c r="F7" s="160">
        <v>2.5</v>
      </c>
      <c r="G7" s="160">
        <v>9</v>
      </c>
      <c r="H7" s="160">
        <f t="shared" si="1"/>
        <v>14.5</v>
      </c>
      <c r="I7" s="30"/>
      <c r="J7" s="30"/>
      <c r="K7" s="30"/>
      <c r="L7" s="336"/>
      <c r="M7" s="336"/>
      <c r="N7" s="336"/>
      <c r="O7" s="336"/>
      <c r="P7" s="336"/>
      <c r="Q7" s="336"/>
      <c r="R7" s="336"/>
      <c r="S7" s="336"/>
      <c r="T7" s="30"/>
      <c r="U7" s="30"/>
      <c r="V7" s="30"/>
      <c r="W7" s="30"/>
    </row>
    <row r="8" spans="1:23">
      <c r="A8" s="1" t="s">
        <v>399</v>
      </c>
      <c r="B8" s="1">
        <v>1</v>
      </c>
      <c r="C8" s="1">
        <f t="shared" si="0"/>
        <v>15</v>
      </c>
      <c r="D8" s="27"/>
      <c r="E8" s="160">
        <v>3</v>
      </c>
      <c r="F8" s="160">
        <v>3</v>
      </c>
      <c r="G8" s="160">
        <v>9</v>
      </c>
      <c r="H8" s="160">
        <f t="shared" si="1"/>
        <v>15</v>
      </c>
      <c r="I8" s="30"/>
      <c r="J8" s="30"/>
      <c r="K8" s="30"/>
      <c r="L8" s="336"/>
      <c r="M8" s="336"/>
      <c r="N8" s="336"/>
      <c r="O8" s="336"/>
      <c r="P8" s="336"/>
      <c r="Q8" s="336"/>
      <c r="R8" s="336"/>
      <c r="S8" s="336"/>
      <c r="T8" s="30"/>
      <c r="U8" s="30"/>
      <c r="V8" s="30"/>
      <c r="W8" s="30"/>
    </row>
    <row r="9" spans="1:23">
      <c r="A9" s="1" t="s">
        <v>400</v>
      </c>
      <c r="B9" s="1">
        <v>1</v>
      </c>
      <c r="C9" s="1">
        <f t="shared" si="0"/>
        <v>19.5</v>
      </c>
      <c r="D9" s="27"/>
      <c r="E9" s="160">
        <v>4</v>
      </c>
      <c r="F9" s="160">
        <v>3.5</v>
      </c>
      <c r="G9" s="160">
        <v>12</v>
      </c>
      <c r="H9" s="160">
        <f t="shared" si="1"/>
        <v>19.5</v>
      </c>
      <c r="I9" s="30"/>
      <c r="J9" s="30"/>
      <c r="K9" s="30"/>
      <c r="L9" s="336"/>
      <c r="M9" s="336"/>
      <c r="N9" s="336"/>
      <c r="O9" s="336"/>
      <c r="P9" s="336"/>
      <c r="Q9" s="336"/>
      <c r="R9" s="336"/>
      <c r="S9" s="336"/>
      <c r="T9" s="30"/>
      <c r="U9" s="30"/>
      <c r="V9" s="30"/>
      <c r="W9" s="30"/>
    </row>
    <row r="10" spans="1:23">
      <c r="A10" s="1" t="s">
        <v>401</v>
      </c>
      <c r="B10" s="1">
        <v>1</v>
      </c>
      <c r="C10" s="1">
        <f t="shared" si="0"/>
        <v>20</v>
      </c>
      <c r="D10" s="27"/>
      <c r="E10" s="160">
        <v>4</v>
      </c>
      <c r="F10" s="160">
        <v>4</v>
      </c>
      <c r="G10" s="160">
        <v>12</v>
      </c>
      <c r="H10" s="160">
        <f t="shared" si="1"/>
        <v>20</v>
      </c>
      <c r="I10" s="30"/>
      <c r="J10" s="30"/>
      <c r="K10" s="30"/>
      <c r="L10" s="336"/>
      <c r="M10" s="336"/>
      <c r="N10" s="336"/>
      <c r="O10" s="336"/>
      <c r="P10" s="336"/>
      <c r="Q10" s="336"/>
      <c r="R10" s="336"/>
      <c r="S10" s="336"/>
      <c r="T10" s="30"/>
      <c r="U10" s="30"/>
      <c r="V10" s="30"/>
      <c r="W10" s="30"/>
    </row>
    <row r="11" spans="1:23">
      <c r="A11" s="1" t="s">
        <v>402</v>
      </c>
      <c r="B11" s="1">
        <v>1</v>
      </c>
      <c r="C11" s="1">
        <f t="shared" si="0"/>
        <v>24.5</v>
      </c>
      <c r="D11" s="27"/>
      <c r="E11" s="160">
        <v>5</v>
      </c>
      <c r="F11" s="160">
        <v>4.5</v>
      </c>
      <c r="G11" s="160">
        <v>15</v>
      </c>
      <c r="H11" s="160">
        <f t="shared" si="1"/>
        <v>24.5</v>
      </c>
      <c r="I11" s="30"/>
      <c r="J11" s="30"/>
      <c r="K11" s="30"/>
      <c r="L11" s="336"/>
      <c r="M11" s="336"/>
      <c r="N11" s="336"/>
      <c r="O11" s="336"/>
      <c r="P11" s="336"/>
      <c r="Q11" s="336"/>
      <c r="R11" s="336"/>
      <c r="S11" s="336"/>
      <c r="T11" s="30"/>
      <c r="U11" s="30"/>
      <c r="V11" s="30"/>
      <c r="W11" s="30"/>
    </row>
    <row r="12" spans="1:23">
      <c r="A12" s="1" t="s">
        <v>403</v>
      </c>
      <c r="B12" s="1">
        <v>1</v>
      </c>
      <c r="C12" s="1">
        <f t="shared" si="0"/>
        <v>25</v>
      </c>
      <c r="D12" s="27"/>
      <c r="E12" s="160">
        <v>5</v>
      </c>
      <c r="F12" s="160">
        <v>5</v>
      </c>
      <c r="G12" s="160">
        <v>15</v>
      </c>
      <c r="H12" s="160">
        <f t="shared" si="1"/>
        <v>25</v>
      </c>
      <c r="I12" s="30"/>
      <c r="J12" s="30"/>
      <c r="K12" s="30"/>
      <c r="L12" s="336"/>
      <c r="M12" s="336"/>
      <c r="N12" s="336"/>
      <c r="O12" s="336"/>
      <c r="P12" s="336"/>
      <c r="Q12" s="336"/>
      <c r="R12" s="336"/>
      <c r="S12" s="336"/>
      <c r="T12" s="30"/>
      <c r="U12" s="30"/>
      <c r="V12" s="30"/>
      <c r="W12" s="30"/>
    </row>
    <row r="13" spans="1:23">
      <c r="A13" s="1" t="s">
        <v>404</v>
      </c>
      <c r="B13" s="1">
        <v>1</v>
      </c>
      <c r="C13" s="1">
        <f t="shared" si="0"/>
        <v>29.5</v>
      </c>
      <c r="D13" s="27"/>
      <c r="E13" s="160">
        <v>6</v>
      </c>
      <c r="F13" s="160">
        <v>5.5</v>
      </c>
      <c r="G13" s="160">
        <v>18</v>
      </c>
      <c r="H13" s="160">
        <f t="shared" si="1"/>
        <v>29.5</v>
      </c>
      <c r="I13" s="30"/>
      <c r="J13" s="30"/>
      <c r="K13" s="30"/>
      <c r="L13" s="336"/>
      <c r="M13" s="336"/>
      <c r="N13" s="336"/>
      <c r="O13" s="336"/>
      <c r="P13" s="336"/>
      <c r="Q13" s="336"/>
      <c r="R13" s="336"/>
      <c r="S13" s="336"/>
      <c r="T13" s="30"/>
      <c r="U13" s="30"/>
      <c r="V13" s="30"/>
      <c r="W13" s="30"/>
    </row>
    <row r="14" spans="1:23">
      <c r="A14" s="1" t="s">
        <v>405</v>
      </c>
      <c r="B14" s="1">
        <v>1</v>
      </c>
      <c r="C14" s="1">
        <f t="shared" si="0"/>
        <v>30</v>
      </c>
      <c r="D14" s="27"/>
      <c r="E14" s="160">
        <v>6</v>
      </c>
      <c r="F14" s="160">
        <v>6</v>
      </c>
      <c r="G14" s="160">
        <v>18</v>
      </c>
      <c r="H14" s="160">
        <f t="shared" si="1"/>
        <v>30</v>
      </c>
      <c r="I14" s="30"/>
      <c r="J14" s="30"/>
      <c r="K14" s="30"/>
      <c r="L14" s="336"/>
      <c r="M14" s="336"/>
      <c r="N14" s="336"/>
      <c r="O14" s="336"/>
      <c r="P14" s="336"/>
      <c r="Q14" s="336"/>
      <c r="R14" s="336"/>
      <c r="S14" s="336"/>
      <c r="T14" s="30"/>
      <c r="U14" s="30"/>
      <c r="V14" s="30"/>
      <c r="W14" s="30"/>
    </row>
    <row r="15" spans="1:23">
      <c r="A15" s="1" t="s">
        <v>406</v>
      </c>
      <c r="B15" s="1">
        <v>1</v>
      </c>
      <c r="C15" s="1">
        <f t="shared" si="0"/>
        <v>34.5</v>
      </c>
      <c r="D15" s="27"/>
      <c r="E15" s="160">
        <v>7</v>
      </c>
      <c r="F15" s="160">
        <v>6.5</v>
      </c>
      <c r="G15" s="160">
        <v>21</v>
      </c>
      <c r="H15" s="160">
        <f t="shared" si="1"/>
        <v>34.5</v>
      </c>
      <c r="I15" s="30"/>
      <c r="J15" s="30"/>
      <c r="K15" s="30"/>
      <c r="L15" s="336"/>
      <c r="M15" s="336"/>
      <c r="N15" s="336"/>
      <c r="O15" s="336"/>
      <c r="P15" s="336"/>
      <c r="Q15" s="336"/>
      <c r="R15" s="336"/>
      <c r="S15" s="336"/>
      <c r="T15" s="30"/>
      <c r="U15" s="30"/>
      <c r="V15" s="30"/>
      <c r="W15" s="30"/>
    </row>
    <row r="16" spans="1:23">
      <c r="A16" s="1" t="s">
        <v>407</v>
      </c>
      <c r="B16" s="1">
        <v>1</v>
      </c>
      <c r="C16" s="1">
        <f t="shared" si="0"/>
        <v>35</v>
      </c>
      <c r="D16" s="27"/>
      <c r="E16" s="160">
        <v>7</v>
      </c>
      <c r="F16" s="160">
        <v>7</v>
      </c>
      <c r="G16" s="160">
        <v>21</v>
      </c>
      <c r="H16" s="160">
        <f t="shared" si="1"/>
        <v>35</v>
      </c>
      <c r="I16" s="30"/>
      <c r="J16" s="30"/>
      <c r="K16" s="30"/>
      <c r="L16" s="336"/>
      <c r="M16" s="336"/>
      <c r="N16" s="336"/>
      <c r="O16" s="336"/>
      <c r="P16" s="336"/>
      <c r="Q16" s="336"/>
      <c r="R16" s="336"/>
      <c r="S16" s="336"/>
      <c r="T16" s="30"/>
      <c r="U16" s="30"/>
      <c r="V16" s="30"/>
      <c r="W16" s="30"/>
    </row>
    <row r="17" spans="1:23">
      <c r="A17" s="1" t="s">
        <v>408</v>
      </c>
      <c r="B17" s="1">
        <v>1</v>
      </c>
      <c r="C17" s="1">
        <f t="shared" si="0"/>
        <v>39.5</v>
      </c>
      <c r="D17" s="27"/>
      <c r="E17" s="160">
        <v>8</v>
      </c>
      <c r="F17" s="160">
        <v>7.5</v>
      </c>
      <c r="G17" s="160">
        <v>24</v>
      </c>
      <c r="H17" s="160">
        <f t="shared" si="1"/>
        <v>39.5</v>
      </c>
      <c r="I17" s="30"/>
      <c r="J17" s="30"/>
      <c r="K17" s="30"/>
      <c r="L17" s="30"/>
      <c r="M17" s="30"/>
      <c r="N17" s="30"/>
      <c r="O17" s="30"/>
      <c r="P17" s="30"/>
      <c r="Q17" s="30"/>
      <c r="R17" s="30"/>
      <c r="S17" s="30"/>
      <c r="T17" s="30"/>
      <c r="U17" s="30"/>
      <c r="V17" s="30"/>
      <c r="W17" s="30"/>
    </row>
    <row r="18" spans="1:23">
      <c r="A18" s="1" t="s">
        <v>409</v>
      </c>
      <c r="B18" s="1">
        <v>1</v>
      </c>
      <c r="C18" s="1">
        <f t="shared" si="0"/>
        <v>40</v>
      </c>
      <c r="D18" s="27"/>
      <c r="E18" s="160">
        <v>8</v>
      </c>
      <c r="F18" s="160">
        <v>8</v>
      </c>
      <c r="G18" s="160">
        <v>24</v>
      </c>
      <c r="H18" s="160">
        <f t="shared" si="1"/>
        <v>40</v>
      </c>
      <c r="I18" s="30"/>
      <c r="J18" s="30"/>
      <c r="K18" s="30"/>
      <c r="L18" s="30"/>
      <c r="M18" s="30"/>
      <c r="N18" s="30"/>
      <c r="O18" s="30"/>
      <c r="P18" s="30"/>
      <c r="Q18" s="30"/>
      <c r="R18" s="30"/>
      <c r="S18" s="30"/>
      <c r="T18" s="30"/>
      <c r="U18" s="30"/>
      <c r="V18" s="30"/>
      <c r="W18" s="30"/>
    </row>
    <row r="19" spans="1:23">
      <c r="A19" s="30"/>
      <c r="B19" s="30"/>
      <c r="C19" s="30"/>
      <c r="D19" s="30"/>
      <c r="E19" s="30"/>
      <c r="F19" s="30"/>
      <c r="G19" s="30"/>
      <c r="H19" s="30"/>
      <c r="I19" s="30"/>
      <c r="J19" s="30"/>
      <c r="K19" s="30"/>
      <c r="L19" s="30"/>
      <c r="M19" s="30"/>
      <c r="N19" s="30"/>
      <c r="O19" s="30"/>
      <c r="P19" s="30"/>
      <c r="Q19" s="30"/>
      <c r="R19" s="30"/>
      <c r="S19" s="30"/>
      <c r="T19" s="30"/>
      <c r="U19" s="30"/>
      <c r="V19" s="30"/>
      <c r="W19" s="30"/>
    </row>
    <row r="20" spans="1:23">
      <c r="A20" s="30"/>
      <c r="B20" s="30"/>
      <c r="C20" s="30"/>
      <c r="D20" s="30"/>
      <c r="E20" s="30"/>
      <c r="F20" s="30"/>
      <c r="G20" s="30"/>
      <c r="H20" s="30"/>
      <c r="I20" s="30"/>
      <c r="J20" s="30"/>
      <c r="K20" s="30"/>
      <c r="L20" s="30"/>
      <c r="M20" s="30"/>
      <c r="N20" s="30"/>
      <c r="O20" s="30"/>
      <c r="P20" s="30"/>
      <c r="Q20" s="30"/>
      <c r="R20" s="30"/>
      <c r="S20" s="30"/>
      <c r="T20" s="30"/>
      <c r="U20" s="30"/>
      <c r="V20" s="30"/>
      <c r="W20" s="30"/>
    </row>
    <row r="21" spans="1:23">
      <c r="A21" s="30"/>
      <c r="B21" s="30"/>
      <c r="C21" s="30"/>
      <c r="D21" s="30"/>
      <c r="E21" s="30"/>
      <c r="F21" s="30"/>
      <c r="G21" s="30"/>
      <c r="H21" s="30"/>
      <c r="I21" s="30"/>
      <c r="J21" s="30"/>
      <c r="K21" s="30"/>
      <c r="L21" s="30"/>
      <c r="M21" s="30"/>
      <c r="N21" s="30"/>
      <c r="O21" s="30"/>
      <c r="P21" s="30"/>
      <c r="Q21" s="30"/>
      <c r="R21" s="30"/>
      <c r="S21" s="30"/>
      <c r="T21" s="30"/>
      <c r="U21" s="30"/>
      <c r="V21" s="30"/>
      <c r="W21" s="30"/>
    </row>
    <row r="22" spans="1:23">
      <c r="A22" s="30"/>
      <c r="B22" s="30"/>
      <c r="C22" s="30"/>
      <c r="D22" s="30"/>
      <c r="E22" s="30"/>
      <c r="F22" s="30"/>
      <c r="G22" s="30"/>
      <c r="H22" s="30"/>
      <c r="I22" s="30"/>
      <c r="J22" s="30"/>
      <c r="K22" s="30"/>
      <c r="L22" s="30"/>
      <c r="M22" s="30"/>
      <c r="N22" s="30"/>
      <c r="O22" s="30"/>
      <c r="P22" s="30"/>
      <c r="Q22" s="30"/>
      <c r="R22" s="30"/>
      <c r="S22" s="30"/>
      <c r="T22" s="30"/>
      <c r="U22" s="30"/>
      <c r="V22" s="30"/>
      <c r="W22" s="30"/>
    </row>
    <row r="23" spans="1:23">
      <c r="A23" s="30"/>
      <c r="B23" s="30"/>
      <c r="C23" s="30"/>
      <c r="D23" s="30"/>
      <c r="E23" s="30"/>
      <c r="F23" s="30"/>
      <c r="G23" s="30"/>
      <c r="H23" s="30"/>
      <c r="I23" s="30"/>
      <c r="J23" s="30"/>
      <c r="K23" s="30"/>
      <c r="L23" s="30"/>
      <c r="M23" s="30"/>
      <c r="N23" s="30"/>
      <c r="O23" s="30"/>
      <c r="P23" s="30"/>
      <c r="Q23" s="30"/>
      <c r="R23" s="30"/>
      <c r="S23" s="30"/>
      <c r="T23" s="30"/>
      <c r="U23" s="30"/>
      <c r="V23" s="30"/>
      <c r="W23" s="30"/>
    </row>
    <row r="24" spans="1:23">
      <c r="A24" s="30"/>
      <c r="B24" s="30"/>
      <c r="C24" s="30"/>
      <c r="D24" s="30"/>
      <c r="E24" s="30"/>
      <c r="F24" s="30"/>
      <c r="G24" s="30"/>
      <c r="H24" s="30"/>
      <c r="I24" s="30"/>
      <c r="J24" s="30"/>
      <c r="K24" s="30"/>
      <c r="L24" s="30"/>
      <c r="M24" s="30"/>
      <c r="N24" s="30"/>
      <c r="O24" s="30"/>
      <c r="P24" s="30"/>
      <c r="Q24" s="30"/>
      <c r="R24" s="30"/>
      <c r="S24" s="30"/>
      <c r="T24" s="30"/>
      <c r="U24" s="30"/>
      <c r="V24" s="30"/>
      <c r="W24" s="30"/>
    </row>
    <row r="25" spans="1:23">
      <c r="A25" s="30"/>
      <c r="B25" s="30"/>
      <c r="C25" s="30"/>
      <c r="D25" s="30"/>
      <c r="E25" s="30"/>
      <c r="F25" s="30"/>
      <c r="G25" s="30"/>
      <c r="H25" s="30"/>
      <c r="I25" s="30"/>
      <c r="J25" s="30"/>
      <c r="K25" s="30"/>
      <c r="L25" s="30"/>
      <c r="M25" s="30"/>
      <c r="N25" s="30"/>
      <c r="O25" s="30"/>
      <c r="P25" s="30"/>
      <c r="Q25" s="30"/>
      <c r="R25" s="30"/>
      <c r="S25" s="30"/>
      <c r="T25" s="30"/>
      <c r="U25" s="30"/>
      <c r="V25" s="30"/>
      <c r="W25" s="30"/>
    </row>
    <row r="26" spans="1:23">
      <c r="A26" s="30"/>
      <c r="B26" s="30"/>
      <c r="C26" s="30"/>
      <c r="D26" s="30"/>
      <c r="E26" s="30"/>
      <c r="F26" s="30"/>
      <c r="G26" s="30"/>
      <c r="H26" s="30"/>
      <c r="I26" s="30"/>
      <c r="J26" s="30"/>
      <c r="K26" s="30"/>
      <c r="L26" s="30"/>
      <c r="M26" s="30"/>
      <c r="N26" s="30"/>
      <c r="O26" s="30"/>
      <c r="P26" s="30"/>
      <c r="Q26" s="30"/>
      <c r="R26" s="30"/>
      <c r="S26" s="30"/>
      <c r="T26" s="30"/>
      <c r="U26" s="30"/>
      <c r="V26" s="30"/>
      <c r="W26" s="30"/>
    </row>
    <row r="27" spans="1:23">
      <c r="A27" s="30"/>
      <c r="B27" s="30"/>
      <c r="C27" s="30"/>
      <c r="D27" s="30"/>
      <c r="E27" s="30"/>
      <c r="F27" s="30"/>
      <c r="G27" s="30"/>
      <c r="H27" s="30"/>
      <c r="I27" s="30"/>
      <c r="J27" s="30"/>
      <c r="K27" s="30"/>
      <c r="L27" s="30"/>
      <c r="M27" s="30"/>
      <c r="N27" s="30"/>
      <c r="O27" s="30"/>
      <c r="P27" s="30"/>
      <c r="Q27" s="30"/>
      <c r="R27" s="30"/>
      <c r="S27" s="30"/>
      <c r="T27" s="30"/>
      <c r="U27" s="30"/>
      <c r="V27" s="30"/>
      <c r="W27" s="30"/>
    </row>
    <row r="28" spans="1:23">
      <c r="A28" s="30"/>
      <c r="B28" s="30"/>
      <c r="C28" s="30"/>
      <c r="D28" s="30"/>
      <c r="E28" s="30"/>
      <c r="F28" s="30"/>
      <c r="G28" s="30"/>
      <c r="H28" s="30"/>
      <c r="I28" s="30"/>
      <c r="J28" s="30"/>
      <c r="K28" s="30"/>
      <c r="L28" s="30"/>
      <c r="M28" s="30"/>
      <c r="N28" s="30"/>
      <c r="O28" s="30"/>
      <c r="P28" s="30"/>
      <c r="Q28" s="30"/>
      <c r="R28" s="30"/>
      <c r="S28" s="30"/>
      <c r="T28" s="30"/>
      <c r="U28" s="30"/>
      <c r="V28" s="30"/>
      <c r="W28" s="30"/>
    </row>
    <row r="29" spans="1:23">
      <c r="A29" s="30"/>
      <c r="B29" s="30"/>
      <c r="C29" s="30"/>
      <c r="D29" s="30"/>
      <c r="E29" s="30"/>
      <c r="F29" s="30"/>
      <c r="G29" s="30"/>
      <c r="H29" s="30"/>
      <c r="I29" s="30"/>
      <c r="J29" s="30"/>
      <c r="K29" s="30"/>
      <c r="L29" s="30"/>
      <c r="M29" s="30"/>
      <c r="N29" s="30"/>
      <c r="O29" s="30"/>
      <c r="P29" s="30"/>
      <c r="Q29" s="30"/>
      <c r="R29" s="30"/>
      <c r="S29" s="30"/>
      <c r="T29" s="30"/>
      <c r="U29" s="30"/>
      <c r="V29" s="30"/>
      <c r="W29" s="30"/>
    </row>
    <row r="30" spans="1:23">
      <c r="A30" s="30"/>
      <c r="B30" s="30"/>
      <c r="C30" s="30"/>
      <c r="D30" s="30"/>
      <c r="E30" s="30"/>
      <c r="F30" s="30"/>
      <c r="G30" s="30"/>
      <c r="H30" s="30"/>
      <c r="I30" s="30"/>
      <c r="J30" s="30"/>
      <c r="K30" s="30"/>
      <c r="L30" s="30"/>
      <c r="M30" s="30"/>
      <c r="N30" s="30"/>
      <c r="O30" s="30"/>
      <c r="P30" s="30"/>
      <c r="Q30" s="30"/>
      <c r="R30" s="30"/>
      <c r="S30" s="30"/>
      <c r="T30" s="30"/>
      <c r="U30" s="30"/>
      <c r="V30" s="30"/>
      <c r="W30" s="30"/>
    </row>
    <row r="31" spans="1:23">
      <c r="A31" s="30"/>
      <c r="B31" s="30"/>
      <c r="C31" s="30"/>
      <c r="D31" s="30"/>
      <c r="E31" s="30"/>
      <c r="F31" s="30"/>
      <c r="G31" s="30"/>
      <c r="H31" s="30"/>
      <c r="I31" s="30"/>
      <c r="J31" s="30"/>
      <c r="K31" s="30"/>
      <c r="L31" s="30"/>
      <c r="M31" s="30"/>
      <c r="N31" s="30"/>
      <c r="O31" s="30"/>
      <c r="P31" s="30"/>
      <c r="Q31" s="30"/>
      <c r="R31" s="30"/>
      <c r="S31" s="30"/>
      <c r="T31" s="30"/>
      <c r="U31" s="30"/>
      <c r="V31" s="30"/>
      <c r="W31" s="30"/>
    </row>
    <row r="32" spans="1:23">
      <c r="A32" s="30"/>
      <c r="B32" s="30"/>
      <c r="C32" s="30"/>
      <c r="D32" s="30"/>
      <c r="E32" s="30"/>
      <c r="F32" s="30"/>
      <c r="G32" s="30"/>
      <c r="H32" s="30"/>
      <c r="I32" s="30"/>
      <c r="J32" s="30"/>
      <c r="K32" s="30"/>
      <c r="L32" s="30"/>
      <c r="M32" s="30"/>
      <c r="N32" s="30"/>
      <c r="O32" s="30"/>
      <c r="P32" s="30"/>
      <c r="Q32" s="30"/>
      <c r="R32" s="30"/>
      <c r="S32" s="30"/>
      <c r="T32" s="30"/>
      <c r="U32" s="30"/>
      <c r="V32" s="30"/>
      <c r="W32" s="30"/>
    </row>
    <row r="33" spans="1:23">
      <c r="A33" s="30"/>
      <c r="B33" s="30"/>
      <c r="C33" s="30"/>
      <c r="D33" s="30"/>
      <c r="E33" s="30"/>
      <c r="F33" s="30"/>
      <c r="G33" s="30"/>
      <c r="H33" s="30"/>
      <c r="I33" s="30"/>
      <c r="J33" s="30"/>
      <c r="K33" s="30"/>
      <c r="L33" s="30"/>
      <c r="M33" s="30"/>
      <c r="N33" s="30"/>
      <c r="O33" s="30"/>
      <c r="P33" s="30"/>
      <c r="Q33" s="30"/>
      <c r="R33" s="30"/>
      <c r="S33" s="30"/>
      <c r="T33" s="30"/>
      <c r="U33" s="30"/>
      <c r="V33" s="30"/>
      <c r="W33" s="30"/>
    </row>
    <row r="34" spans="1:23">
      <c r="A34" s="30"/>
      <c r="B34" s="30"/>
      <c r="C34" s="30"/>
      <c r="D34" s="30"/>
      <c r="E34" s="30"/>
      <c r="F34" s="30"/>
      <c r="G34" s="30"/>
      <c r="H34" s="30"/>
      <c r="I34" s="30"/>
      <c r="J34" s="30"/>
      <c r="K34" s="30"/>
      <c r="L34" s="30"/>
      <c r="M34" s="30"/>
      <c r="N34" s="30"/>
      <c r="O34" s="30"/>
      <c r="P34" s="30"/>
      <c r="Q34" s="30"/>
      <c r="R34" s="30"/>
      <c r="S34" s="30"/>
      <c r="T34" s="30"/>
      <c r="U34" s="30"/>
      <c r="V34" s="30"/>
      <c r="W34" s="30"/>
    </row>
    <row r="35" spans="1:23">
      <c r="A35" s="30"/>
      <c r="B35" s="30"/>
      <c r="C35" s="30"/>
      <c r="D35" s="30"/>
      <c r="E35" s="30"/>
      <c r="F35" s="30"/>
      <c r="G35" s="30"/>
      <c r="H35" s="30"/>
      <c r="I35" s="30"/>
      <c r="J35" s="30"/>
      <c r="K35" s="30"/>
      <c r="L35" s="30"/>
      <c r="M35" s="30"/>
      <c r="N35" s="30"/>
      <c r="O35" s="30"/>
      <c r="P35" s="30"/>
      <c r="Q35" s="30"/>
      <c r="R35" s="30"/>
      <c r="S35" s="30"/>
      <c r="T35" s="30"/>
      <c r="U35" s="30"/>
      <c r="V35" s="30"/>
      <c r="W35" s="30"/>
    </row>
    <row r="36" spans="1:23">
      <c r="A36" s="30"/>
      <c r="B36" s="30"/>
      <c r="C36" s="30"/>
      <c r="D36" s="30"/>
      <c r="E36" s="30"/>
      <c r="F36" s="30"/>
      <c r="G36" s="30"/>
      <c r="H36" s="30"/>
      <c r="I36" s="30"/>
      <c r="J36" s="30"/>
      <c r="K36" s="30"/>
      <c r="L36" s="30"/>
      <c r="M36" s="30"/>
      <c r="N36" s="30"/>
      <c r="O36" s="30"/>
      <c r="P36" s="30"/>
      <c r="Q36" s="30"/>
      <c r="R36" s="30"/>
      <c r="S36" s="30"/>
      <c r="T36" s="30"/>
      <c r="U36" s="30"/>
      <c r="V36" s="30"/>
      <c r="W36" s="30"/>
    </row>
    <row r="37" spans="1:23">
      <c r="A37" s="30"/>
      <c r="B37" s="30"/>
      <c r="C37" s="30"/>
      <c r="D37" s="30"/>
      <c r="E37" s="30"/>
      <c r="F37" s="30"/>
      <c r="G37" s="30"/>
      <c r="H37" s="30"/>
      <c r="I37" s="30"/>
      <c r="J37" s="30"/>
      <c r="K37" s="30"/>
      <c r="L37" s="30"/>
      <c r="M37" s="30"/>
      <c r="N37" s="30"/>
      <c r="O37" s="30"/>
      <c r="P37" s="30"/>
      <c r="Q37" s="30"/>
      <c r="R37" s="30"/>
      <c r="S37" s="30"/>
      <c r="T37" s="30"/>
      <c r="U37" s="30"/>
      <c r="V37" s="30"/>
      <c r="W37" s="30"/>
    </row>
    <row r="38" spans="1:23">
      <c r="A38" s="30"/>
      <c r="B38" s="30"/>
      <c r="C38" s="30"/>
      <c r="D38" s="30"/>
      <c r="E38" s="30"/>
      <c r="F38" s="30"/>
      <c r="G38" s="30"/>
      <c r="H38" s="30"/>
      <c r="I38" s="30"/>
      <c r="J38" s="30"/>
      <c r="K38" s="30"/>
      <c r="L38" s="30"/>
      <c r="M38" s="30"/>
      <c r="N38" s="30"/>
      <c r="O38" s="30"/>
      <c r="P38" s="30"/>
      <c r="Q38" s="30"/>
      <c r="R38" s="30"/>
      <c r="S38" s="30"/>
      <c r="T38" s="30"/>
      <c r="U38" s="30"/>
      <c r="V38" s="30"/>
      <c r="W38" s="30"/>
    </row>
    <row r="39" spans="1:23">
      <c r="A39" s="30"/>
      <c r="B39" s="30"/>
      <c r="C39" s="30"/>
      <c r="D39" s="30"/>
      <c r="E39" s="30"/>
      <c r="F39" s="30"/>
      <c r="G39" s="30"/>
      <c r="H39" s="30"/>
      <c r="I39" s="30"/>
      <c r="J39" s="30"/>
      <c r="K39" s="30"/>
      <c r="L39" s="30"/>
      <c r="M39" s="30"/>
      <c r="N39" s="30"/>
      <c r="O39" s="30"/>
      <c r="P39" s="30"/>
      <c r="Q39" s="30"/>
      <c r="R39" s="30"/>
      <c r="S39" s="30"/>
      <c r="T39" s="30"/>
      <c r="U39" s="30"/>
      <c r="V39" s="30"/>
      <c r="W39" s="30"/>
    </row>
    <row r="40" spans="1:23">
      <c r="A40" s="30"/>
      <c r="B40" s="30"/>
      <c r="C40" s="30"/>
      <c r="D40" s="30"/>
      <c r="E40" s="30"/>
      <c r="F40" s="30"/>
      <c r="G40" s="30"/>
      <c r="H40" s="30"/>
      <c r="I40" s="30"/>
      <c r="J40" s="30"/>
      <c r="K40" s="30"/>
      <c r="L40" s="30"/>
      <c r="M40" s="30"/>
      <c r="N40" s="30"/>
      <c r="O40" s="30"/>
      <c r="P40" s="30"/>
      <c r="Q40" s="30"/>
      <c r="R40" s="30"/>
      <c r="S40" s="30"/>
      <c r="T40" s="30"/>
      <c r="U40" s="30"/>
      <c r="V40" s="30"/>
      <c r="W40" s="30"/>
    </row>
    <row r="41" spans="1:23">
      <c r="A41" s="30"/>
      <c r="B41" s="30"/>
      <c r="C41" s="30"/>
      <c r="D41" s="30"/>
      <c r="E41" s="30"/>
      <c r="F41" s="30"/>
      <c r="G41" s="30"/>
      <c r="H41" s="30"/>
      <c r="I41" s="30"/>
      <c r="J41" s="30"/>
      <c r="K41" s="30"/>
      <c r="L41" s="30"/>
      <c r="M41" s="30"/>
      <c r="N41" s="30"/>
      <c r="O41" s="30"/>
      <c r="P41" s="30"/>
      <c r="Q41" s="30"/>
      <c r="R41" s="30"/>
      <c r="S41" s="30"/>
      <c r="T41" s="30"/>
      <c r="U41" s="30"/>
      <c r="V41" s="30"/>
      <c r="W41" s="30"/>
    </row>
  </sheetData>
  <mergeCells count="2">
    <mergeCell ref="A1:H1"/>
    <mergeCell ref="L6:S16"/>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B290F-1FD2-4DE6-928C-002D61736CB1}">
  <dimension ref="A1:S26"/>
  <sheetViews>
    <sheetView workbookViewId="0">
      <selection activeCell="I22" sqref="I22"/>
    </sheetView>
  </sheetViews>
  <sheetFormatPr defaultRowHeight="15"/>
  <cols>
    <col min="1" max="1" width="26.7109375" customWidth="1"/>
    <col min="2" max="2" width="23" customWidth="1"/>
    <col min="3" max="3" width="19.28515625" customWidth="1"/>
    <col min="4" max="4" width="38.42578125" customWidth="1"/>
    <col min="5" max="5" width="7.28515625" customWidth="1"/>
    <col min="6" max="6" width="19.5703125" customWidth="1"/>
    <col min="7" max="7" width="17" customWidth="1"/>
    <col min="8" max="8" width="15.140625" customWidth="1"/>
    <col min="9" max="9" width="21.5703125" customWidth="1"/>
    <col min="10" max="10" width="12.85546875" customWidth="1"/>
  </cols>
  <sheetData>
    <row r="1" spans="1:19" ht="44.25" customHeight="1">
      <c r="A1" s="340" t="s">
        <v>410</v>
      </c>
      <c r="B1" s="341"/>
      <c r="C1" s="341"/>
      <c r="D1" s="341"/>
      <c r="E1" s="341"/>
      <c r="F1" s="341"/>
      <c r="G1" s="341"/>
      <c r="H1" s="341"/>
      <c r="I1" s="342"/>
      <c r="J1" s="200"/>
      <c r="K1" s="201"/>
      <c r="L1" s="33"/>
      <c r="M1" s="33"/>
      <c r="N1" s="33"/>
      <c r="O1" s="33"/>
      <c r="P1" s="33"/>
      <c r="Q1" s="33"/>
      <c r="R1" s="33"/>
      <c r="S1" s="33"/>
    </row>
    <row r="2" spans="1:19" ht="32.25" customHeight="1">
      <c r="A2" s="346" t="s">
        <v>411</v>
      </c>
      <c r="B2" s="347"/>
      <c r="C2" s="347"/>
      <c r="D2" s="347"/>
      <c r="E2" s="347"/>
      <c r="F2" s="347"/>
      <c r="G2" s="347"/>
      <c r="H2" s="347"/>
      <c r="I2" s="348"/>
      <c r="J2" s="19"/>
      <c r="K2" s="19"/>
      <c r="L2" s="30"/>
      <c r="M2" s="30"/>
      <c r="N2" s="30"/>
      <c r="O2" s="30"/>
      <c r="P2" s="30"/>
      <c r="Q2" s="30"/>
      <c r="R2" s="30"/>
      <c r="S2" s="30"/>
    </row>
    <row r="3" spans="1:19">
      <c r="A3" s="198" t="s">
        <v>412</v>
      </c>
      <c r="B3" s="13" t="s">
        <v>413</v>
      </c>
      <c r="C3" s="13" t="s">
        <v>414</v>
      </c>
      <c r="D3" s="192" t="s">
        <v>415</v>
      </c>
      <c r="E3" s="191"/>
      <c r="F3" s="193" t="s">
        <v>416</v>
      </c>
      <c r="G3" s="194" t="s">
        <v>417</v>
      </c>
      <c r="H3" s="194" t="s">
        <v>418</v>
      </c>
      <c r="I3" s="199" t="s">
        <v>419</v>
      </c>
      <c r="J3" s="19"/>
      <c r="K3" s="19"/>
      <c r="L3" s="30"/>
      <c r="M3" s="30"/>
      <c r="N3" s="30"/>
      <c r="O3" s="30"/>
      <c r="P3" s="30"/>
      <c r="Q3" s="30"/>
      <c r="R3" s="30"/>
      <c r="S3" s="30"/>
    </row>
    <row r="4" spans="1:19">
      <c r="A4" s="117"/>
      <c r="B4" s="11"/>
      <c r="C4" s="11"/>
      <c r="D4" s="196">
        <f>F4+G4+I4</f>
        <v>0</v>
      </c>
      <c r="E4" s="27"/>
      <c r="F4" s="197">
        <f>B4/10</f>
        <v>0</v>
      </c>
      <c r="G4" s="195">
        <f>B4/15</f>
        <v>0</v>
      </c>
      <c r="H4" s="195" t="str">
        <f>IF(A4&lt;=9,"1","1.5")</f>
        <v>1</v>
      </c>
      <c r="I4" s="149">
        <f>H4*C4</f>
        <v>0</v>
      </c>
      <c r="J4" s="19"/>
      <c r="K4" s="19"/>
      <c r="L4" s="30"/>
      <c r="M4" s="30"/>
      <c r="N4" s="30"/>
      <c r="O4" s="30"/>
      <c r="P4" s="30"/>
      <c r="Q4" s="30"/>
      <c r="R4" s="30"/>
      <c r="S4" s="30"/>
    </row>
    <row r="5" spans="1:19" ht="28.5">
      <c r="A5" s="337" t="s">
        <v>420</v>
      </c>
      <c r="B5" s="338"/>
      <c r="C5" s="338"/>
      <c r="D5" s="338"/>
      <c r="E5" s="338"/>
      <c r="F5" s="338"/>
      <c r="G5" s="338"/>
      <c r="H5" s="338"/>
      <c r="I5" s="339"/>
      <c r="J5" s="19"/>
      <c r="K5" s="19"/>
      <c r="L5" s="30"/>
      <c r="M5" s="30"/>
      <c r="N5" s="30"/>
      <c r="O5" s="30"/>
      <c r="P5" s="30"/>
      <c r="Q5" s="30"/>
      <c r="R5" s="30"/>
      <c r="S5" s="30"/>
    </row>
    <row r="6" spans="1:19">
      <c r="A6" s="198" t="s">
        <v>412</v>
      </c>
      <c r="B6" s="13" t="s">
        <v>413</v>
      </c>
      <c r="C6" s="13" t="s">
        <v>414</v>
      </c>
      <c r="D6" s="192" t="s">
        <v>415</v>
      </c>
      <c r="E6" s="191"/>
      <c r="F6" s="193" t="s">
        <v>421</v>
      </c>
      <c r="G6" s="194" t="s">
        <v>416</v>
      </c>
      <c r="H6" s="194" t="s">
        <v>417</v>
      </c>
      <c r="I6" s="199" t="s">
        <v>419</v>
      </c>
      <c r="J6" s="162"/>
      <c r="K6" s="19"/>
      <c r="L6" s="30"/>
      <c r="M6" s="30"/>
      <c r="N6" s="30"/>
      <c r="O6" s="30"/>
      <c r="P6" s="30"/>
      <c r="Q6" s="30"/>
      <c r="R6" s="30"/>
      <c r="S6" s="30"/>
    </row>
    <row r="7" spans="1:19">
      <c r="A7" s="117"/>
      <c r="B7" s="11"/>
      <c r="C7" s="11"/>
      <c r="D7" s="196">
        <f>F7+G7+H7+I7</f>
        <v>0</v>
      </c>
      <c r="E7" s="27"/>
      <c r="F7" s="197">
        <f>B7/10</f>
        <v>0</v>
      </c>
      <c r="G7" s="195">
        <f>B7/10</f>
        <v>0</v>
      </c>
      <c r="H7" s="195">
        <f>B7/10</f>
        <v>0</v>
      </c>
      <c r="I7" s="149">
        <f>C7*1</f>
        <v>0</v>
      </c>
      <c r="J7" s="162"/>
      <c r="K7" s="19"/>
      <c r="L7" s="30"/>
      <c r="M7" s="30"/>
      <c r="N7" s="30"/>
      <c r="O7" s="30"/>
      <c r="P7" s="30"/>
      <c r="Q7" s="30"/>
      <c r="R7" s="30"/>
      <c r="S7" s="30"/>
    </row>
    <row r="8" spans="1:19">
      <c r="A8" s="27"/>
      <c r="B8" s="27"/>
      <c r="C8" s="27"/>
      <c r="D8" s="27"/>
      <c r="E8" s="27"/>
      <c r="F8" s="27"/>
      <c r="G8" s="27"/>
      <c r="H8" s="27"/>
      <c r="I8" s="19"/>
      <c r="J8" s="19"/>
      <c r="K8" s="19"/>
      <c r="L8" s="30"/>
      <c r="M8" s="30"/>
      <c r="N8" s="30"/>
      <c r="O8" s="30"/>
      <c r="P8" s="30"/>
      <c r="Q8" s="30"/>
      <c r="R8" s="30"/>
      <c r="S8" s="30"/>
    </row>
    <row r="9" spans="1:19" ht="15.75" thickBot="1">
      <c r="A9" s="27"/>
      <c r="B9" s="27"/>
      <c r="C9" s="27"/>
      <c r="D9" s="27"/>
      <c r="E9" s="27"/>
      <c r="F9" s="27"/>
      <c r="G9" s="27"/>
      <c r="H9" s="27"/>
      <c r="I9" s="19"/>
      <c r="J9" s="19"/>
      <c r="K9" s="19"/>
      <c r="L9" s="30"/>
      <c r="M9" s="30"/>
      <c r="N9" s="30"/>
      <c r="O9" s="30"/>
      <c r="P9" s="30"/>
      <c r="Q9" s="30"/>
      <c r="R9" s="30"/>
      <c r="S9" s="30"/>
    </row>
    <row r="10" spans="1:19" ht="42.75" customHeight="1">
      <c r="A10" s="343" t="s">
        <v>422</v>
      </c>
      <c r="B10" s="344"/>
      <c r="C10" s="344"/>
      <c r="D10" s="344"/>
      <c r="E10" s="344"/>
      <c r="F10" s="344"/>
      <c r="G10" s="344"/>
      <c r="H10" s="344"/>
      <c r="I10" s="344"/>
      <c r="J10" s="345"/>
      <c r="K10" s="19"/>
      <c r="L10" s="30"/>
      <c r="M10" s="30"/>
      <c r="N10" s="30"/>
      <c r="O10" s="30"/>
      <c r="P10" s="30"/>
      <c r="Q10" s="30"/>
      <c r="R10" s="30"/>
      <c r="S10" s="30"/>
    </row>
    <row r="11" spans="1:19" ht="28.5">
      <c r="A11" s="337" t="s">
        <v>411</v>
      </c>
      <c r="B11" s="338"/>
      <c r="C11" s="338"/>
      <c r="D11" s="338"/>
      <c r="E11" s="338"/>
      <c r="F11" s="338"/>
      <c r="G11" s="338"/>
      <c r="H11" s="338"/>
      <c r="I11" s="338"/>
      <c r="J11" s="339"/>
      <c r="K11" s="19"/>
      <c r="L11" s="30"/>
      <c r="M11" s="30"/>
      <c r="N11" s="30"/>
      <c r="O11" s="30"/>
      <c r="P11" s="30"/>
      <c r="Q11" s="30"/>
      <c r="R11" s="30"/>
      <c r="S11" s="30"/>
    </row>
    <row r="12" spans="1:19">
      <c r="A12" s="198" t="s">
        <v>412</v>
      </c>
      <c r="B12" s="13" t="s">
        <v>413</v>
      </c>
      <c r="C12" s="13" t="s">
        <v>414</v>
      </c>
      <c r="D12" s="192" t="s">
        <v>415</v>
      </c>
      <c r="E12" s="191"/>
      <c r="F12" s="193" t="s">
        <v>423</v>
      </c>
      <c r="G12" s="194" t="s">
        <v>416</v>
      </c>
      <c r="H12" s="194" t="s">
        <v>417</v>
      </c>
      <c r="I12" s="194" t="s">
        <v>418</v>
      </c>
      <c r="J12" s="199" t="s">
        <v>419</v>
      </c>
      <c r="K12" s="19"/>
      <c r="L12" s="30"/>
      <c r="M12" s="30"/>
      <c r="N12" s="30"/>
      <c r="O12" s="30"/>
      <c r="P12" s="30"/>
      <c r="Q12" s="30"/>
      <c r="R12" s="30"/>
      <c r="S12" s="30"/>
    </row>
    <row r="13" spans="1:19">
      <c r="A13" s="117"/>
      <c r="B13" s="11"/>
      <c r="C13" s="11"/>
      <c r="D13" s="196">
        <f>F13+G13+H13+J13</f>
        <v>0</v>
      </c>
      <c r="E13" s="27"/>
      <c r="F13" s="197">
        <f>B13/10</f>
        <v>0</v>
      </c>
      <c r="G13" s="195">
        <f>B13/10</f>
        <v>0</v>
      </c>
      <c r="H13" s="195">
        <f>B13/2</f>
        <v>0</v>
      </c>
      <c r="I13" s="195" t="str">
        <f>IF(A13&lt;=9,"1","1.5")</f>
        <v>1</v>
      </c>
      <c r="J13" s="149">
        <f>C13*I13</f>
        <v>0</v>
      </c>
      <c r="K13" s="19"/>
      <c r="L13" s="30"/>
      <c r="M13" s="30"/>
      <c r="N13" s="30"/>
      <c r="O13" s="30"/>
      <c r="P13" s="30"/>
      <c r="Q13" s="30"/>
      <c r="R13" s="30"/>
      <c r="S13" s="30"/>
    </row>
    <row r="14" spans="1:19" ht="28.5">
      <c r="A14" s="337" t="s">
        <v>420</v>
      </c>
      <c r="B14" s="338"/>
      <c r="C14" s="338"/>
      <c r="D14" s="338"/>
      <c r="E14" s="338"/>
      <c r="F14" s="338"/>
      <c r="G14" s="338"/>
      <c r="H14" s="338"/>
      <c r="I14" s="338"/>
      <c r="J14" s="339"/>
      <c r="K14" s="19"/>
      <c r="L14" s="30"/>
      <c r="M14" s="30"/>
      <c r="N14" s="30"/>
      <c r="O14" s="30"/>
      <c r="P14" s="30"/>
      <c r="Q14" s="30"/>
      <c r="R14" s="30"/>
      <c r="S14" s="30"/>
    </row>
    <row r="15" spans="1:19">
      <c r="A15" s="198" t="s">
        <v>412</v>
      </c>
      <c r="B15" s="13" t="s">
        <v>413</v>
      </c>
      <c r="C15" s="13" t="s">
        <v>414</v>
      </c>
      <c r="D15" s="192" t="s">
        <v>424</v>
      </c>
      <c r="E15" s="191"/>
      <c r="F15" s="193" t="s">
        <v>423</v>
      </c>
      <c r="G15" s="194" t="s">
        <v>421</v>
      </c>
      <c r="H15" s="194" t="s">
        <v>416</v>
      </c>
      <c r="I15" s="194" t="s">
        <v>417</v>
      </c>
      <c r="J15" s="199" t="s">
        <v>419</v>
      </c>
      <c r="K15" s="19"/>
      <c r="L15" s="30"/>
      <c r="M15" s="30"/>
      <c r="N15" s="30"/>
      <c r="O15" s="30"/>
      <c r="P15" s="30"/>
      <c r="Q15" s="30"/>
      <c r="R15" s="30"/>
      <c r="S15" s="30"/>
    </row>
    <row r="16" spans="1:19">
      <c r="A16" s="117"/>
      <c r="B16" s="11"/>
      <c r="C16" s="11"/>
      <c r="D16" s="196">
        <f>F16+G16+H16+I16+J16</f>
        <v>0</v>
      </c>
      <c r="E16" s="27"/>
      <c r="F16" s="197">
        <f>B16/10</f>
        <v>0</v>
      </c>
      <c r="G16" s="195">
        <f>B16/10</f>
        <v>0</v>
      </c>
      <c r="H16" s="195">
        <f>B16/10</f>
        <v>0</v>
      </c>
      <c r="I16" s="195">
        <f>B16/1.5</f>
        <v>0</v>
      </c>
      <c r="J16" s="149">
        <f>C16*1</f>
        <v>0</v>
      </c>
      <c r="K16" s="19"/>
      <c r="L16" s="30"/>
      <c r="M16" s="30"/>
      <c r="N16" s="30"/>
      <c r="O16" s="30"/>
      <c r="P16" s="30"/>
      <c r="Q16" s="30"/>
      <c r="R16" s="30"/>
      <c r="S16" s="30"/>
    </row>
    <row r="17" spans="1:19">
      <c r="A17" s="19"/>
      <c r="B17" s="19"/>
      <c r="C17" s="19"/>
      <c r="D17" s="19"/>
      <c r="E17" s="19"/>
      <c r="F17" s="19"/>
      <c r="G17" s="19"/>
      <c r="H17" s="19"/>
      <c r="I17" s="19"/>
      <c r="J17" s="19"/>
      <c r="K17" s="19"/>
      <c r="L17" s="30"/>
      <c r="M17" s="30"/>
      <c r="N17" s="30"/>
      <c r="O17" s="30"/>
      <c r="P17" s="30"/>
      <c r="Q17" s="30"/>
      <c r="R17" s="30"/>
      <c r="S17" s="30"/>
    </row>
    <row r="18" spans="1:19">
      <c r="A18" s="19"/>
      <c r="B18" s="19"/>
      <c r="C18" s="19"/>
      <c r="D18" s="19"/>
      <c r="E18" s="19"/>
      <c r="F18" s="19"/>
      <c r="G18" s="19"/>
      <c r="H18" s="19"/>
      <c r="I18" s="19"/>
      <c r="J18" s="19"/>
      <c r="K18" s="19"/>
      <c r="L18" s="30"/>
      <c r="M18" s="30"/>
      <c r="N18" s="30"/>
      <c r="O18" s="30"/>
      <c r="P18" s="30"/>
      <c r="Q18" s="30"/>
      <c r="R18" s="30"/>
      <c r="S18" s="30"/>
    </row>
    <row r="19" spans="1:19">
      <c r="A19" s="30"/>
      <c r="B19" s="30"/>
      <c r="C19" s="30"/>
      <c r="D19" s="30"/>
      <c r="E19" s="30"/>
      <c r="F19" s="30"/>
      <c r="G19" s="30"/>
      <c r="H19" s="30"/>
      <c r="I19" s="30"/>
      <c r="J19" s="30"/>
      <c r="K19" s="30"/>
      <c r="L19" s="30"/>
      <c r="M19" s="30"/>
      <c r="N19" s="30"/>
      <c r="O19" s="30"/>
      <c r="P19" s="30"/>
      <c r="Q19" s="30"/>
      <c r="R19" s="30"/>
      <c r="S19" s="30"/>
    </row>
    <row r="20" spans="1:19">
      <c r="A20" s="30"/>
      <c r="B20" s="335" t="s">
        <v>425</v>
      </c>
      <c r="C20" s="336"/>
      <c r="D20" s="336"/>
      <c r="E20" s="336"/>
      <c r="F20" s="336"/>
      <c r="G20" s="336"/>
      <c r="H20" s="336"/>
      <c r="I20" s="30"/>
      <c r="J20" s="30"/>
      <c r="K20" s="30"/>
      <c r="L20" s="30"/>
      <c r="M20" s="30"/>
      <c r="N20" s="30"/>
      <c r="O20" s="30"/>
      <c r="P20" s="30"/>
      <c r="Q20" s="30"/>
      <c r="R20" s="30"/>
      <c r="S20" s="30"/>
    </row>
    <row r="21" spans="1:19">
      <c r="A21" s="30"/>
      <c r="B21" s="336"/>
      <c r="C21" s="336"/>
      <c r="D21" s="336"/>
      <c r="E21" s="336"/>
      <c r="F21" s="336"/>
      <c r="G21" s="336"/>
      <c r="H21" s="336"/>
      <c r="I21" s="30"/>
      <c r="J21" s="30"/>
      <c r="K21" s="30"/>
      <c r="L21" s="30"/>
      <c r="M21" s="30"/>
      <c r="N21" s="30"/>
      <c r="O21" s="30"/>
      <c r="P21" s="30"/>
      <c r="Q21" s="30"/>
      <c r="R21" s="30"/>
      <c r="S21" s="30"/>
    </row>
    <row r="22" spans="1:19">
      <c r="A22" s="30"/>
      <c r="B22" s="336"/>
      <c r="C22" s="336"/>
      <c r="D22" s="336"/>
      <c r="E22" s="336"/>
      <c r="F22" s="336"/>
      <c r="G22" s="336"/>
      <c r="H22" s="336"/>
      <c r="I22" s="30"/>
      <c r="J22" s="30"/>
      <c r="K22" s="30"/>
      <c r="L22" s="30"/>
      <c r="M22" s="30"/>
      <c r="N22" s="30"/>
      <c r="O22" s="30"/>
      <c r="P22" s="30"/>
      <c r="Q22" s="30"/>
      <c r="R22" s="30"/>
      <c r="S22" s="30"/>
    </row>
    <row r="23" spans="1:19">
      <c r="A23" s="30"/>
      <c r="B23" s="336"/>
      <c r="C23" s="336"/>
      <c r="D23" s="336"/>
      <c r="E23" s="336"/>
      <c r="F23" s="336"/>
      <c r="G23" s="336"/>
      <c r="H23" s="336"/>
      <c r="I23" s="30"/>
      <c r="J23" s="30"/>
      <c r="K23" s="30"/>
      <c r="L23" s="30"/>
      <c r="M23" s="30"/>
      <c r="N23" s="30"/>
      <c r="O23" s="30"/>
      <c r="P23" s="30"/>
      <c r="Q23" s="30"/>
      <c r="R23" s="30"/>
      <c r="S23" s="30"/>
    </row>
    <row r="24" spans="1:19">
      <c r="B24" s="336"/>
      <c r="C24" s="336"/>
      <c r="D24" s="336"/>
      <c r="E24" s="336"/>
      <c r="F24" s="336"/>
      <c r="G24" s="336"/>
      <c r="H24" s="336"/>
    </row>
    <row r="25" spans="1:19">
      <c r="B25" s="336"/>
      <c r="C25" s="336"/>
      <c r="D25" s="336"/>
      <c r="E25" s="336"/>
      <c r="F25" s="336"/>
      <c r="G25" s="336"/>
      <c r="H25" s="336"/>
    </row>
    <row r="26" spans="1:19">
      <c r="B26" s="336"/>
      <c r="C26" s="336"/>
      <c r="D26" s="336"/>
      <c r="E26" s="336"/>
      <c r="F26" s="336"/>
      <c r="G26" s="336"/>
      <c r="H26" s="336"/>
    </row>
  </sheetData>
  <mergeCells count="7">
    <mergeCell ref="B20:H26"/>
    <mergeCell ref="A11:J11"/>
    <mergeCell ref="A14:J14"/>
    <mergeCell ref="A1:I1"/>
    <mergeCell ref="A10:J10"/>
    <mergeCell ref="A2:I2"/>
    <mergeCell ref="A5:I5"/>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5DEA8-0456-4C41-A63C-14E863596BE0}">
  <dimension ref="A1:S39"/>
  <sheetViews>
    <sheetView workbookViewId="0">
      <selection activeCell="K8" sqref="K8:R19"/>
    </sheetView>
  </sheetViews>
  <sheetFormatPr defaultRowHeight="15"/>
  <cols>
    <col min="1" max="1" width="21.28515625" customWidth="1"/>
    <col min="2" max="2" width="18.5703125" customWidth="1"/>
    <col min="3" max="3" width="39" customWidth="1"/>
    <col min="4" max="4" width="21.85546875" customWidth="1"/>
    <col min="5" max="5" width="18.28515625" customWidth="1"/>
    <col min="6" max="6" width="19.140625" customWidth="1"/>
    <col min="7" max="7" width="15.28515625" customWidth="1"/>
    <col min="8" max="8" width="19" customWidth="1"/>
  </cols>
  <sheetData>
    <row r="1" spans="1:19" ht="42.75" customHeight="1" thickBot="1">
      <c r="A1" s="294" t="s">
        <v>426</v>
      </c>
      <c r="B1" s="295"/>
      <c r="C1" s="295"/>
      <c r="D1" s="295"/>
      <c r="E1" s="295"/>
      <c r="F1" s="295"/>
      <c r="G1" s="295"/>
      <c r="H1" s="295"/>
      <c r="I1" s="204"/>
      <c r="J1" s="206"/>
      <c r="K1" s="30"/>
      <c r="L1" s="30"/>
      <c r="M1" s="30"/>
      <c r="N1" s="30"/>
      <c r="O1" s="30"/>
      <c r="P1" s="30"/>
      <c r="Q1" s="30"/>
      <c r="R1" s="30"/>
      <c r="S1" s="30"/>
    </row>
    <row r="2" spans="1:19" ht="39" customHeight="1">
      <c r="A2" s="349" t="s">
        <v>427</v>
      </c>
      <c r="B2" s="350"/>
      <c r="C2" s="350"/>
      <c r="D2" s="350"/>
      <c r="E2" s="350"/>
      <c r="F2" s="350"/>
      <c r="G2" s="350"/>
      <c r="H2" s="351"/>
      <c r="I2" s="19"/>
      <c r="J2" s="30"/>
      <c r="K2" s="30"/>
      <c r="L2" s="30"/>
      <c r="M2" s="30"/>
      <c r="N2" s="30"/>
      <c r="O2" s="30"/>
      <c r="P2" s="30"/>
      <c r="Q2" s="30"/>
      <c r="R2" s="30"/>
      <c r="S2" s="30"/>
    </row>
    <row r="3" spans="1:19">
      <c r="A3" s="198" t="s">
        <v>428</v>
      </c>
      <c r="B3" s="13" t="s">
        <v>429</v>
      </c>
      <c r="C3" s="192" t="s">
        <v>430</v>
      </c>
      <c r="D3" s="191"/>
      <c r="E3" s="193" t="s">
        <v>416</v>
      </c>
      <c r="F3" s="194" t="s">
        <v>431</v>
      </c>
      <c r="G3" s="194" t="s">
        <v>432</v>
      </c>
      <c r="H3" s="199" t="s">
        <v>419</v>
      </c>
      <c r="I3" s="19"/>
      <c r="J3" s="30"/>
      <c r="K3" s="30"/>
      <c r="L3" s="30"/>
      <c r="M3" s="30"/>
      <c r="N3" s="30"/>
      <c r="O3" s="30"/>
      <c r="P3" s="30"/>
      <c r="Q3" s="30"/>
      <c r="R3" s="30"/>
      <c r="S3" s="30"/>
    </row>
    <row r="4" spans="1:19">
      <c r="A4" s="117"/>
      <c r="B4" s="11"/>
      <c r="C4" s="196">
        <f>E4+F4+G4+H4</f>
        <v>0</v>
      </c>
      <c r="D4" s="27"/>
      <c r="E4" s="197">
        <f>A4*6</f>
        <v>0</v>
      </c>
      <c r="F4" s="195">
        <f>B4/90</f>
        <v>0</v>
      </c>
      <c r="G4" s="195">
        <f>A4*1</f>
        <v>0</v>
      </c>
      <c r="H4" s="149">
        <f>A4*2</f>
        <v>0</v>
      </c>
      <c r="I4" s="19"/>
      <c r="J4" s="30"/>
      <c r="K4" s="30"/>
      <c r="L4" s="30"/>
      <c r="M4" s="30"/>
      <c r="N4" s="30"/>
      <c r="O4" s="30"/>
      <c r="P4" s="30"/>
      <c r="Q4" s="30"/>
      <c r="R4" s="30"/>
      <c r="S4" s="30"/>
    </row>
    <row r="5" spans="1:19">
      <c r="A5" s="117"/>
      <c r="B5" s="11"/>
      <c r="C5" s="129"/>
      <c r="D5" s="27"/>
      <c r="E5" s="126"/>
      <c r="F5" s="11"/>
      <c r="G5" s="11"/>
      <c r="H5" s="18"/>
      <c r="I5" s="19"/>
      <c r="J5" s="30"/>
      <c r="K5" s="30"/>
      <c r="L5" s="30"/>
      <c r="M5" s="30"/>
      <c r="N5" s="30"/>
      <c r="O5" s="30"/>
      <c r="P5" s="30"/>
      <c r="Q5" s="30"/>
      <c r="R5" s="30"/>
      <c r="S5" s="30"/>
    </row>
    <row r="6" spans="1:19">
      <c r="A6" s="117"/>
      <c r="B6" s="11"/>
      <c r="C6" s="129"/>
      <c r="D6" s="27"/>
      <c r="E6" s="126"/>
      <c r="F6" s="11"/>
      <c r="G6" s="11"/>
      <c r="H6" s="18"/>
      <c r="I6" s="19"/>
      <c r="J6" s="30"/>
      <c r="K6" s="30"/>
      <c r="L6" s="30"/>
      <c r="M6" s="30"/>
      <c r="N6" s="30"/>
      <c r="O6" s="30"/>
      <c r="P6" s="30"/>
      <c r="Q6" s="30"/>
      <c r="R6" s="30"/>
      <c r="S6" s="30"/>
    </row>
    <row r="7" spans="1:19">
      <c r="A7" s="109"/>
      <c r="B7" s="1"/>
      <c r="C7" s="1"/>
      <c r="D7" s="27"/>
      <c r="E7" s="1"/>
      <c r="F7" s="1"/>
      <c r="G7" s="1"/>
      <c r="H7" s="113"/>
      <c r="I7" s="19"/>
      <c r="J7" s="30"/>
      <c r="K7" s="30"/>
      <c r="L7" s="30"/>
      <c r="M7" s="30"/>
      <c r="N7" s="30"/>
      <c r="O7" s="30"/>
      <c r="P7" s="30"/>
      <c r="Q7" s="30"/>
      <c r="R7" s="30"/>
      <c r="S7" s="30"/>
    </row>
    <row r="8" spans="1:19" ht="28.5">
      <c r="A8" s="352" t="s">
        <v>433</v>
      </c>
      <c r="B8" s="353"/>
      <c r="C8" s="353"/>
      <c r="D8" s="353"/>
      <c r="E8" s="353"/>
      <c r="F8" s="353"/>
      <c r="G8" s="353"/>
      <c r="H8" s="354"/>
      <c r="I8" s="19"/>
      <c r="J8" s="30"/>
      <c r="K8" s="335" t="s">
        <v>434</v>
      </c>
      <c r="L8" s="336"/>
      <c r="M8" s="336"/>
      <c r="N8" s="336"/>
      <c r="O8" s="336"/>
      <c r="P8" s="336"/>
      <c r="Q8" s="336"/>
      <c r="R8" s="336"/>
      <c r="S8" s="30"/>
    </row>
    <row r="9" spans="1:19">
      <c r="A9" s="198" t="s">
        <v>428</v>
      </c>
      <c r="B9" s="13" t="s">
        <v>429</v>
      </c>
      <c r="C9" s="192" t="s">
        <v>435</v>
      </c>
      <c r="D9" s="191"/>
      <c r="E9" s="193" t="s">
        <v>416</v>
      </c>
      <c r="F9" s="194" t="s">
        <v>431</v>
      </c>
      <c r="G9" s="194" t="s">
        <v>432</v>
      </c>
      <c r="H9" s="199" t="s">
        <v>419</v>
      </c>
      <c r="I9" s="19"/>
      <c r="J9" s="30"/>
      <c r="K9" s="336"/>
      <c r="L9" s="336"/>
      <c r="M9" s="336"/>
      <c r="N9" s="336"/>
      <c r="O9" s="336"/>
      <c r="P9" s="336"/>
      <c r="Q9" s="336"/>
      <c r="R9" s="336"/>
      <c r="S9" s="30"/>
    </row>
    <row r="10" spans="1:19">
      <c r="A10" s="117"/>
      <c r="B10" s="11"/>
      <c r="C10" s="196">
        <f>E10+F10+G10+H10</f>
        <v>0</v>
      </c>
      <c r="D10" s="27"/>
      <c r="E10" s="197">
        <f>A10*3</f>
        <v>0</v>
      </c>
      <c r="F10" s="195">
        <f>B10/90</f>
        <v>0</v>
      </c>
      <c r="G10" s="195">
        <f>A10*1</f>
        <v>0</v>
      </c>
      <c r="H10" s="149">
        <f>A10*1</f>
        <v>0</v>
      </c>
      <c r="I10" s="19"/>
      <c r="J10" s="30"/>
      <c r="K10" s="336"/>
      <c r="L10" s="336"/>
      <c r="M10" s="336"/>
      <c r="N10" s="336"/>
      <c r="O10" s="336"/>
      <c r="P10" s="336"/>
      <c r="Q10" s="336"/>
      <c r="R10" s="336"/>
      <c r="S10" s="30"/>
    </row>
    <row r="11" spans="1:19">
      <c r="A11" s="117"/>
      <c r="B11" s="11"/>
      <c r="C11" s="129"/>
      <c r="D11" s="27"/>
      <c r="E11" s="126"/>
      <c r="F11" s="11"/>
      <c r="G11" s="11"/>
      <c r="H11" s="18"/>
      <c r="I11" s="19"/>
      <c r="J11" s="30"/>
      <c r="K11" s="336"/>
      <c r="L11" s="336"/>
      <c r="M11" s="336"/>
      <c r="N11" s="336"/>
      <c r="O11" s="336"/>
      <c r="P11" s="336"/>
      <c r="Q11" s="336"/>
      <c r="R11" s="336"/>
      <c r="S11" s="30"/>
    </row>
    <row r="12" spans="1:19">
      <c r="A12" s="117"/>
      <c r="B12" s="11"/>
      <c r="C12" s="129"/>
      <c r="D12" s="27"/>
      <c r="E12" s="126"/>
      <c r="F12" s="11"/>
      <c r="G12" s="11"/>
      <c r="H12" s="18"/>
      <c r="I12" s="19"/>
      <c r="J12" s="30"/>
      <c r="K12" s="336"/>
      <c r="L12" s="336"/>
      <c r="M12" s="336"/>
      <c r="N12" s="336"/>
      <c r="O12" s="336"/>
      <c r="P12" s="336"/>
      <c r="Q12" s="336"/>
      <c r="R12" s="336"/>
      <c r="S12" s="30"/>
    </row>
    <row r="13" spans="1:19" ht="15.75" thickBot="1">
      <c r="A13" s="202"/>
      <c r="B13" s="141"/>
      <c r="C13" s="141"/>
      <c r="D13" s="143"/>
      <c r="E13" s="141"/>
      <c r="F13" s="141"/>
      <c r="G13" s="141"/>
      <c r="H13" s="203"/>
      <c r="I13" s="19"/>
      <c r="J13" s="30"/>
      <c r="K13" s="336"/>
      <c r="L13" s="336"/>
      <c r="M13" s="336"/>
      <c r="N13" s="336"/>
      <c r="O13" s="336"/>
      <c r="P13" s="336"/>
      <c r="Q13" s="336"/>
      <c r="R13" s="336"/>
      <c r="S13" s="30"/>
    </row>
    <row r="14" spans="1:19">
      <c r="A14" s="27"/>
      <c r="B14" s="27"/>
      <c r="C14" s="27"/>
      <c r="D14" s="27"/>
      <c r="E14" s="27"/>
      <c r="F14" s="27"/>
      <c r="G14" s="27"/>
      <c r="H14" s="19"/>
      <c r="I14" s="19"/>
      <c r="J14" s="30"/>
      <c r="K14" s="336"/>
      <c r="L14" s="336"/>
      <c r="M14" s="336"/>
      <c r="N14" s="336"/>
      <c r="O14" s="336"/>
      <c r="P14" s="336"/>
      <c r="Q14" s="336"/>
      <c r="R14" s="336"/>
      <c r="S14" s="30"/>
    </row>
    <row r="15" spans="1:19" ht="15.75" thickBot="1">
      <c r="A15" s="27"/>
      <c r="B15" s="27"/>
      <c r="C15" s="27"/>
      <c r="D15" s="27"/>
      <c r="E15" s="27"/>
      <c r="F15" s="27"/>
      <c r="G15" s="27"/>
      <c r="H15" s="19"/>
      <c r="I15" s="19"/>
      <c r="J15" s="30"/>
      <c r="K15" s="336"/>
      <c r="L15" s="336"/>
      <c r="M15" s="336"/>
      <c r="N15" s="336"/>
      <c r="O15" s="336"/>
      <c r="P15" s="336"/>
      <c r="Q15" s="336"/>
      <c r="R15" s="336"/>
      <c r="S15" s="30"/>
    </row>
    <row r="16" spans="1:19" ht="29.25" customHeight="1">
      <c r="A16" s="349" t="s">
        <v>436</v>
      </c>
      <c r="B16" s="350"/>
      <c r="C16" s="350"/>
      <c r="D16" s="350"/>
      <c r="E16" s="351"/>
      <c r="F16" s="27"/>
      <c r="G16" s="27"/>
      <c r="H16" s="19"/>
      <c r="I16" s="19"/>
      <c r="J16" s="30"/>
      <c r="K16" s="336"/>
      <c r="L16" s="336"/>
      <c r="M16" s="336"/>
      <c r="N16" s="336"/>
      <c r="O16" s="336"/>
      <c r="P16" s="336"/>
      <c r="Q16" s="336"/>
      <c r="R16" s="336"/>
      <c r="S16" s="30"/>
    </row>
    <row r="17" spans="1:19">
      <c r="A17" s="4" t="s">
        <v>437</v>
      </c>
      <c r="B17" s="7" t="s">
        <v>438</v>
      </c>
      <c r="C17" s="7" t="s">
        <v>428</v>
      </c>
      <c r="D17" s="7" t="s">
        <v>439</v>
      </c>
      <c r="E17" s="205" t="s">
        <v>440</v>
      </c>
      <c r="F17" s="27"/>
      <c r="G17" s="27"/>
      <c r="H17" s="19"/>
      <c r="I17" s="19"/>
      <c r="J17" s="30"/>
      <c r="K17" s="336"/>
      <c r="L17" s="336"/>
      <c r="M17" s="336"/>
      <c r="N17" s="336"/>
      <c r="O17" s="336"/>
      <c r="P17" s="336"/>
      <c r="Q17" s="336"/>
      <c r="R17" s="336"/>
      <c r="S17" s="30"/>
    </row>
    <row r="18" spans="1:19">
      <c r="A18" s="117"/>
      <c r="B18" s="11"/>
      <c r="C18" s="11"/>
      <c r="D18" s="11">
        <f>(((A18*12)/2)*((B18*12)/2))</f>
        <v>0</v>
      </c>
      <c r="E18" s="118">
        <f>C18*D18</f>
        <v>0</v>
      </c>
      <c r="F18" s="27"/>
      <c r="G18" s="27"/>
      <c r="H18" s="19"/>
      <c r="I18" s="19"/>
      <c r="J18" s="30"/>
      <c r="K18" s="336"/>
      <c r="L18" s="336"/>
      <c r="M18" s="336"/>
      <c r="N18" s="336"/>
      <c r="O18" s="336"/>
      <c r="P18" s="336"/>
      <c r="Q18" s="336"/>
      <c r="R18" s="336"/>
      <c r="S18" s="30"/>
    </row>
    <row r="19" spans="1:19">
      <c r="A19" s="117"/>
      <c r="B19" s="11"/>
      <c r="C19" s="11"/>
      <c r="D19" s="11"/>
      <c r="E19" s="118"/>
      <c r="F19" s="27"/>
      <c r="G19" s="27"/>
      <c r="H19" s="19"/>
      <c r="I19" s="19"/>
      <c r="J19" s="30"/>
      <c r="K19" s="336"/>
      <c r="L19" s="336"/>
      <c r="M19" s="336"/>
      <c r="N19" s="336"/>
      <c r="O19" s="336"/>
      <c r="P19" s="336"/>
      <c r="Q19" s="336"/>
      <c r="R19" s="336"/>
      <c r="S19" s="30"/>
    </row>
    <row r="20" spans="1:19">
      <c r="A20" s="117"/>
      <c r="B20" s="11"/>
      <c r="C20" s="11"/>
      <c r="D20" s="11"/>
      <c r="E20" s="118"/>
      <c r="F20" s="27"/>
      <c r="G20" s="27"/>
      <c r="H20" s="19"/>
      <c r="I20" s="19"/>
      <c r="J20" s="30"/>
      <c r="K20" s="30"/>
      <c r="L20" s="30"/>
      <c r="M20" s="30"/>
      <c r="N20" s="30"/>
      <c r="O20" s="30"/>
      <c r="P20" s="30"/>
      <c r="Q20" s="30"/>
      <c r="R20" s="30"/>
      <c r="S20" s="30"/>
    </row>
    <row r="21" spans="1:19">
      <c r="A21" s="117"/>
      <c r="B21" s="11"/>
      <c r="C21" s="11"/>
      <c r="D21" s="11"/>
      <c r="E21" s="118"/>
      <c r="F21" s="27"/>
      <c r="G21" s="27"/>
      <c r="H21" s="19"/>
      <c r="I21" s="19"/>
      <c r="J21" s="30"/>
      <c r="K21" s="30"/>
      <c r="L21" s="30"/>
      <c r="M21" s="30"/>
      <c r="N21" s="30"/>
      <c r="O21" s="30"/>
      <c r="P21" s="30"/>
      <c r="Q21" s="30"/>
      <c r="R21" s="30"/>
      <c r="S21" s="30"/>
    </row>
    <row r="22" spans="1:19" ht="28.5">
      <c r="A22" s="352" t="s">
        <v>441</v>
      </c>
      <c r="B22" s="353"/>
      <c r="C22" s="353"/>
      <c r="D22" s="353"/>
      <c r="E22" s="354"/>
      <c r="F22" s="27"/>
      <c r="G22" s="27"/>
      <c r="H22" s="19"/>
      <c r="I22" s="19"/>
      <c r="J22" s="30"/>
      <c r="K22" s="30"/>
      <c r="L22" s="30"/>
      <c r="M22" s="30"/>
      <c r="N22" s="30"/>
      <c r="O22" s="30"/>
      <c r="P22" s="30"/>
      <c r="Q22" s="30"/>
      <c r="R22" s="30"/>
      <c r="S22" s="30"/>
    </row>
    <row r="23" spans="1:19">
      <c r="A23" s="4" t="s">
        <v>437</v>
      </c>
      <c r="B23" s="7" t="s">
        <v>438</v>
      </c>
      <c r="C23" s="7" t="s">
        <v>428</v>
      </c>
      <c r="D23" s="7" t="s">
        <v>439</v>
      </c>
      <c r="E23" s="205" t="s">
        <v>440</v>
      </c>
      <c r="F23" s="27"/>
      <c r="G23" s="27"/>
      <c r="H23" s="19"/>
      <c r="I23" s="19"/>
      <c r="J23" s="30"/>
      <c r="K23" s="30"/>
      <c r="L23" s="30"/>
      <c r="M23" s="30"/>
      <c r="N23" s="30"/>
      <c r="O23" s="30"/>
      <c r="P23" s="30"/>
      <c r="Q23" s="30"/>
      <c r="R23" s="30"/>
      <c r="S23" s="30"/>
    </row>
    <row r="24" spans="1:19">
      <c r="A24" s="117"/>
      <c r="B24" s="11"/>
      <c r="C24" s="11"/>
      <c r="D24" s="11">
        <f>(((A24*12)/3)*((B24*12)/3))</f>
        <v>0</v>
      </c>
      <c r="E24" s="118">
        <f>C24*D24</f>
        <v>0</v>
      </c>
      <c r="F24" s="27"/>
      <c r="G24" s="27"/>
      <c r="H24" s="19"/>
      <c r="I24" s="19"/>
      <c r="J24" s="30"/>
      <c r="K24" s="30"/>
      <c r="L24" s="30"/>
      <c r="M24" s="30"/>
      <c r="N24" s="30"/>
      <c r="O24" s="30"/>
      <c r="P24" s="30"/>
      <c r="Q24" s="30"/>
      <c r="R24" s="30"/>
      <c r="S24" s="30"/>
    </row>
    <row r="25" spans="1:19">
      <c r="A25" s="117"/>
      <c r="B25" s="11"/>
      <c r="C25" s="11"/>
      <c r="D25" s="11"/>
      <c r="E25" s="118"/>
      <c r="F25" s="27"/>
      <c r="G25" s="27"/>
      <c r="H25" s="19"/>
      <c r="I25" s="19"/>
      <c r="J25" s="30"/>
      <c r="K25" s="30"/>
      <c r="L25" s="30"/>
      <c r="M25" s="30"/>
      <c r="N25" s="30"/>
      <c r="O25" s="30"/>
      <c r="P25" s="30"/>
      <c r="Q25" s="30"/>
      <c r="R25" s="30"/>
      <c r="S25" s="30"/>
    </row>
    <row r="26" spans="1:19">
      <c r="A26" s="117"/>
      <c r="B26" s="11"/>
      <c r="C26" s="11"/>
      <c r="D26" s="11"/>
      <c r="E26" s="118"/>
      <c r="F26" s="27"/>
      <c r="G26" s="27"/>
      <c r="H26" s="19"/>
      <c r="I26" s="19"/>
      <c r="J26" s="30"/>
      <c r="K26" s="30"/>
      <c r="L26" s="30"/>
      <c r="M26" s="30"/>
      <c r="N26" s="30"/>
      <c r="O26" s="30"/>
      <c r="P26" s="30"/>
      <c r="Q26" s="30"/>
      <c r="R26" s="30"/>
      <c r="S26" s="30"/>
    </row>
    <row r="27" spans="1:19" ht="15.75" thickBot="1">
      <c r="A27" s="119"/>
      <c r="B27" s="120"/>
      <c r="C27" s="120"/>
      <c r="D27" s="120"/>
      <c r="E27" s="121"/>
      <c r="F27" s="27"/>
      <c r="G27" s="27"/>
      <c r="H27" s="19"/>
      <c r="I27" s="19"/>
      <c r="J27" s="30"/>
      <c r="K27" s="30"/>
      <c r="L27" s="30"/>
      <c r="M27" s="30"/>
      <c r="N27" s="30"/>
      <c r="O27" s="30"/>
      <c r="P27" s="30"/>
      <c r="Q27" s="30"/>
      <c r="R27" s="30"/>
      <c r="S27" s="30"/>
    </row>
    <row r="28" spans="1:19">
      <c r="A28" s="27"/>
      <c r="B28" s="27"/>
      <c r="C28" s="27"/>
      <c r="D28" s="27"/>
      <c r="E28" s="27"/>
      <c r="F28" s="27"/>
      <c r="G28" s="27"/>
      <c r="H28" s="19"/>
      <c r="I28" s="19"/>
      <c r="J28" s="30"/>
      <c r="K28" s="30"/>
      <c r="L28" s="30"/>
      <c r="M28" s="30"/>
      <c r="N28" s="30"/>
      <c r="O28" s="30"/>
      <c r="P28" s="30"/>
      <c r="Q28" s="30"/>
      <c r="R28" s="30"/>
      <c r="S28" s="30"/>
    </row>
    <row r="29" spans="1:19">
      <c r="A29" s="27"/>
      <c r="B29" s="27"/>
      <c r="C29" s="27"/>
      <c r="D29" s="183" t="s">
        <v>196</v>
      </c>
      <c r="E29" s="183">
        <f>SUM(E18:E27)</f>
        <v>0</v>
      </c>
      <c r="F29" s="27"/>
      <c r="G29" s="27"/>
      <c r="H29" s="19"/>
      <c r="I29" s="19"/>
      <c r="J29" s="30"/>
      <c r="K29" s="30"/>
      <c r="L29" s="30"/>
      <c r="M29" s="30"/>
      <c r="N29" s="30"/>
      <c r="O29" s="30"/>
      <c r="P29" s="30"/>
      <c r="Q29" s="30"/>
      <c r="R29" s="30"/>
      <c r="S29" s="30"/>
    </row>
    <row r="30" spans="1:19">
      <c r="A30" s="30"/>
      <c r="B30" s="30"/>
      <c r="C30" s="30"/>
      <c r="D30" s="30"/>
      <c r="E30" s="30"/>
      <c r="F30" s="30"/>
      <c r="G30" s="30"/>
      <c r="H30" s="30"/>
      <c r="I30" s="30"/>
      <c r="J30" s="30"/>
      <c r="K30" s="30"/>
      <c r="L30" s="30"/>
      <c r="M30" s="30"/>
      <c r="N30" s="30"/>
      <c r="O30" s="30"/>
      <c r="P30" s="30"/>
      <c r="Q30" s="30"/>
      <c r="R30" s="30"/>
      <c r="S30" s="30"/>
    </row>
    <row r="31" spans="1:19">
      <c r="A31" s="30"/>
      <c r="B31" s="30"/>
      <c r="C31" s="30"/>
      <c r="D31" s="30"/>
      <c r="E31" s="30"/>
      <c r="F31" s="30"/>
      <c r="G31" s="30"/>
      <c r="H31" s="30"/>
      <c r="I31" s="30"/>
      <c r="J31" s="30"/>
      <c r="K31" s="30"/>
      <c r="L31" s="30"/>
      <c r="M31" s="30"/>
      <c r="N31" s="30"/>
      <c r="O31" s="30"/>
      <c r="P31" s="30"/>
      <c r="Q31" s="30"/>
      <c r="R31" s="30"/>
      <c r="S31" s="30"/>
    </row>
    <row r="32" spans="1:19">
      <c r="A32" s="30"/>
      <c r="B32" s="30"/>
      <c r="C32" s="30"/>
      <c r="D32" s="30"/>
      <c r="E32" s="30"/>
      <c r="F32" s="30"/>
      <c r="G32" s="30"/>
      <c r="H32" s="30"/>
      <c r="I32" s="30"/>
      <c r="J32" s="30"/>
      <c r="K32" s="30"/>
      <c r="L32" s="30"/>
      <c r="M32" s="30"/>
      <c r="N32" s="30"/>
      <c r="O32" s="30"/>
      <c r="P32" s="30"/>
      <c r="Q32" s="30"/>
      <c r="R32" s="30"/>
      <c r="S32" s="30"/>
    </row>
    <row r="33" spans="1:19">
      <c r="A33" s="30"/>
      <c r="B33" s="30"/>
      <c r="C33" s="30"/>
      <c r="D33" s="30"/>
      <c r="E33" s="30"/>
      <c r="F33" s="30"/>
      <c r="G33" s="30"/>
      <c r="H33" s="30"/>
      <c r="I33" s="30"/>
      <c r="J33" s="30"/>
      <c r="K33" s="30"/>
      <c r="L33" s="30"/>
      <c r="M33" s="30"/>
      <c r="N33" s="30"/>
      <c r="O33" s="30"/>
      <c r="P33" s="30"/>
      <c r="Q33" s="30"/>
      <c r="R33" s="30"/>
      <c r="S33" s="30"/>
    </row>
    <row r="34" spans="1:19">
      <c r="A34" s="30"/>
      <c r="B34" s="30"/>
      <c r="C34" s="30"/>
      <c r="D34" s="30"/>
      <c r="E34" s="30"/>
      <c r="F34" s="30"/>
      <c r="G34" s="30"/>
      <c r="H34" s="30"/>
      <c r="I34" s="30"/>
      <c r="J34" s="30"/>
      <c r="K34" s="30"/>
      <c r="L34" s="30"/>
      <c r="M34" s="30"/>
      <c r="N34" s="30"/>
      <c r="O34" s="30"/>
      <c r="P34" s="30"/>
      <c r="Q34" s="30"/>
      <c r="R34" s="30"/>
      <c r="S34" s="30"/>
    </row>
    <row r="35" spans="1:19">
      <c r="A35" s="30"/>
      <c r="B35" s="30"/>
      <c r="C35" s="30"/>
      <c r="D35" s="30"/>
      <c r="E35" s="30"/>
      <c r="F35" s="30"/>
      <c r="G35" s="30"/>
      <c r="H35" s="30"/>
      <c r="I35" s="30"/>
      <c r="J35" s="30"/>
      <c r="K35" s="30"/>
      <c r="L35" s="30"/>
      <c r="M35" s="30"/>
      <c r="N35" s="30"/>
      <c r="O35" s="30"/>
      <c r="P35" s="30"/>
      <c r="Q35" s="30"/>
      <c r="R35" s="30"/>
      <c r="S35" s="30"/>
    </row>
    <row r="36" spans="1:19">
      <c r="A36" s="30"/>
      <c r="B36" s="30"/>
      <c r="C36" s="30"/>
      <c r="D36" s="30"/>
      <c r="E36" s="30"/>
      <c r="F36" s="30"/>
      <c r="G36" s="30"/>
      <c r="H36" s="30"/>
      <c r="I36" s="30"/>
      <c r="J36" s="30"/>
      <c r="K36" s="30"/>
      <c r="L36" s="30"/>
      <c r="M36" s="30"/>
      <c r="N36" s="30"/>
      <c r="O36" s="30"/>
      <c r="P36" s="30"/>
      <c r="Q36" s="30"/>
      <c r="R36" s="30"/>
      <c r="S36" s="30"/>
    </row>
    <row r="37" spans="1:19">
      <c r="A37" s="30"/>
      <c r="B37" s="30"/>
      <c r="C37" s="30"/>
      <c r="D37" s="30"/>
      <c r="E37" s="30"/>
      <c r="F37" s="30"/>
      <c r="G37" s="30"/>
      <c r="H37" s="30"/>
      <c r="I37" s="30"/>
      <c r="J37" s="30"/>
      <c r="K37" s="30"/>
      <c r="L37" s="30"/>
      <c r="M37" s="30"/>
      <c r="N37" s="30"/>
      <c r="O37" s="30"/>
      <c r="P37" s="30"/>
      <c r="Q37" s="30"/>
      <c r="R37" s="30"/>
      <c r="S37" s="30"/>
    </row>
    <row r="38" spans="1:19">
      <c r="A38" s="30"/>
      <c r="B38" s="30"/>
      <c r="C38" s="30"/>
      <c r="D38" s="30"/>
      <c r="E38" s="30"/>
      <c r="F38" s="30"/>
      <c r="G38" s="30"/>
      <c r="H38" s="30"/>
      <c r="I38" s="30"/>
      <c r="J38" s="30"/>
      <c r="K38" s="30"/>
      <c r="L38" s="30"/>
      <c r="M38" s="30"/>
      <c r="N38" s="30"/>
      <c r="O38" s="30"/>
      <c r="P38" s="30"/>
      <c r="Q38" s="30"/>
      <c r="R38" s="30"/>
      <c r="S38" s="30"/>
    </row>
    <row r="39" spans="1:19">
      <c r="A39" s="30"/>
      <c r="B39" s="30"/>
      <c r="C39" s="30"/>
      <c r="D39" s="30"/>
      <c r="E39" s="30"/>
      <c r="F39" s="30"/>
      <c r="G39" s="30"/>
      <c r="H39" s="30"/>
      <c r="I39" s="30"/>
      <c r="J39" s="30"/>
      <c r="K39" s="30"/>
      <c r="L39" s="30"/>
      <c r="M39" s="30"/>
      <c r="N39" s="30"/>
      <c r="O39" s="30"/>
      <c r="P39" s="30"/>
      <c r="Q39" s="30"/>
      <c r="R39" s="30"/>
      <c r="S39" s="30"/>
    </row>
  </sheetData>
  <mergeCells count="6">
    <mergeCell ref="A22:E22"/>
    <mergeCell ref="K8:R19"/>
    <mergeCell ref="A2:H2"/>
    <mergeCell ref="A8:H8"/>
    <mergeCell ref="A1:H1"/>
    <mergeCell ref="A16:E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9C0F6-9205-40E2-8051-0EF03B82FCAA}">
  <dimension ref="A2:I23"/>
  <sheetViews>
    <sheetView workbookViewId="0">
      <selection activeCell="E32" sqref="E32"/>
    </sheetView>
  </sheetViews>
  <sheetFormatPr defaultRowHeight="15"/>
  <cols>
    <col min="3" max="3" width="19.140625" bestFit="1" customWidth="1"/>
    <col min="4" max="4" width="3.85546875" customWidth="1"/>
    <col min="5" max="5" width="33.42578125" bestFit="1" customWidth="1"/>
    <col min="6" max="6" width="14.85546875" bestFit="1" customWidth="1"/>
  </cols>
  <sheetData>
    <row r="2" spans="1:9">
      <c r="A2" s="24"/>
      <c r="B2" s="24"/>
      <c r="C2" s="24"/>
      <c r="D2" s="24"/>
      <c r="E2" s="24"/>
      <c r="F2" s="24"/>
      <c r="G2" s="24"/>
      <c r="H2" s="24"/>
      <c r="I2" s="24"/>
    </row>
    <row r="3" spans="1:9">
      <c r="A3" s="40"/>
      <c r="B3" s="24"/>
      <c r="C3" s="17" t="s">
        <v>32</v>
      </c>
      <c r="D3" s="13">
        <v>1</v>
      </c>
      <c r="E3" s="12" t="s">
        <v>33</v>
      </c>
      <c r="F3" s="7" t="s">
        <v>12</v>
      </c>
      <c r="G3" s="14"/>
      <c r="H3" s="3">
        <v>40</v>
      </c>
      <c r="I3" s="24"/>
    </row>
    <row r="4" spans="1:9">
      <c r="A4" s="40"/>
      <c r="B4" s="24"/>
      <c r="C4" s="17" t="s">
        <v>34</v>
      </c>
      <c r="D4" s="13">
        <v>1</v>
      </c>
      <c r="E4" s="12" t="s">
        <v>35</v>
      </c>
      <c r="F4" s="7" t="s">
        <v>12</v>
      </c>
      <c r="G4" s="16"/>
      <c r="H4" s="3" t="s">
        <v>36</v>
      </c>
      <c r="I4" s="24"/>
    </row>
    <row r="5" spans="1:9">
      <c r="A5" s="40"/>
      <c r="B5" s="24"/>
      <c r="C5" s="17" t="s">
        <v>37</v>
      </c>
      <c r="D5" s="13">
        <v>1</v>
      </c>
      <c r="E5" s="12" t="s">
        <v>38</v>
      </c>
      <c r="F5" s="7" t="s">
        <v>12</v>
      </c>
      <c r="G5" s="25"/>
      <c r="H5" s="3" t="s">
        <v>36</v>
      </c>
      <c r="I5" s="24"/>
    </row>
    <row r="6" spans="1:9">
      <c r="A6" s="43"/>
      <c r="B6" s="24"/>
      <c r="C6" s="17" t="s">
        <v>39</v>
      </c>
      <c r="D6" s="13">
        <v>1</v>
      </c>
      <c r="E6" s="12" t="s">
        <v>40</v>
      </c>
      <c r="F6" s="7" t="s">
        <v>12</v>
      </c>
      <c r="G6" s="25"/>
      <c r="H6" s="26" t="s">
        <v>36</v>
      </c>
      <c r="I6" s="24"/>
    </row>
    <row r="7" spans="1:9">
      <c r="A7" s="43"/>
      <c r="B7" s="24"/>
      <c r="C7" s="17" t="s">
        <v>41</v>
      </c>
      <c r="D7" s="13">
        <v>1</v>
      </c>
      <c r="E7" s="12" t="s">
        <v>20</v>
      </c>
      <c r="F7" s="7" t="s">
        <v>12</v>
      </c>
      <c r="G7" s="25">
        <v>450</v>
      </c>
      <c r="H7" s="26">
        <v>6</v>
      </c>
      <c r="I7" s="24"/>
    </row>
    <row r="8" spans="1:9">
      <c r="A8" s="43"/>
      <c r="B8" s="24"/>
      <c r="C8" s="6" t="s">
        <v>42</v>
      </c>
      <c r="D8" s="7">
        <v>1</v>
      </c>
      <c r="E8" s="8" t="s">
        <v>43</v>
      </c>
      <c r="F8" s="7"/>
      <c r="G8" s="25">
        <f>D8*350</f>
        <v>350</v>
      </c>
      <c r="H8" s="26">
        <f>D8*2</f>
        <v>2</v>
      </c>
      <c r="I8" s="24"/>
    </row>
    <row r="9" spans="1:9">
      <c r="A9" s="43"/>
      <c r="B9" s="24"/>
      <c r="C9" s="17" t="s">
        <v>44</v>
      </c>
      <c r="D9" s="13">
        <v>1</v>
      </c>
      <c r="E9" s="12" t="s">
        <v>45</v>
      </c>
      <c r="F9" s="7" t="s">
        <v>12</v>
      </c>
      <c r="G9" s="25"/>
      <c r="H9" s="26">
        <f>D9*10</f>
        <v>10</v>
      </c>
      <c r="I9" s="24"/>
    </row>
    <row r="10" spans="1:9">
      <c r="A10" s="24"/>
      <c r="B10" s="24"/>
      <c r="C10" s="24"/>
      <c r="D10" s="24"/>
      <c r="E10" s="24"/>
      <c r="F10" s="24"/>
      <c r="G10" s="24"/>
      <c r="H10" s="24"/>
      <c r="I10" s="24"/>
    </row>
    <row r="11" spans="1:9">
      <c r="A11" s="24"/>
      <c r="B11" s="24"/>
      <c r="C11" s="24"/>
      <c r="D11" s="24"/>
      <c r="E11" s="24"/>
      <c r="F11" s="24"/>
      <c r="G11" s="24"/>
      <c r="H11" s="24"/>
      <c r="I11" s="24"/>
    </row>
    <row r="15" spans="1:9" ht="15" customHeight="1">
      <c r="C15" s="246" t="s">
        <v>46</v>
      </c>
      <c r="D15" s="246"/>
      <c r="E15" s="246"/>
    </row>
    <row r="16" spans="1:9">
      <c r="C16" s="246"/>
      <c r="D16" s="246"/>
      <c r="E16" s="246"/>
    </row>
    <row r="17" spans="3:5">
      <c r="C17" s="246"/>
      <c r="D17" s="246"/>
      <c r="E17" s="246"/>
    </row>
    <row r="18" spans="3:5">
      <c r="C18" s="246"/>
      <c r="D18" s="246"/>
      <c r="E18" s="246"/>
    </row>
    <row r="19" spans="3:5">
      <c r="C19" s="246"/>
      <c r="D19" s="246"/>
      <c r="E19" s="246"/>
    </row>
    <row r="20" spans="3:5">
      <c r="C20" s="246"/>
      <c r="D20" s="246"/>
      <c r="E20" s="246"/>
    </row>
    <row r="21" spans="3:5">
      <c r="C21" s="246"/>
      <c r="D21" s="246"/>
      <c r="E21" s="246"/>
    </row>
    <row r="22" spans="3:5">
      <c r="C22" s="246"/>
      <c r="D22" s="246"/>
      <c r="E22" s="246"/>
    </row>
    <row r="23" spans="3:5">
      <c r="C23" s="246"/>
      <c r="D23" s="246"/>
      <c r="E23" s="246"/>
    </row>
  </sheetData>
  <mergeCells count="1">
    <mergeCell ref="C15:E23"/>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E75D2-06FE-4892-B042-F5AA29DF6AE3}">
  <dimension ref="A1:Q43"/>
  <sheetViews>
    <sheetView workbookViewId="0">
      <selection activeCell="A19" sqref="A19:F24"/>
    </sheetView>
  </sheetViews>
  <sheetFormatPr defaultRowHeight="15"/>
  <cols>
    <col min="1" max="1" width="21.42578125" customWidth="1"/>
    <col min="2" max="2" width="18" customWidth="1"/>
    <col min="3" max="3" width="20.28515625" customWidth="1"/>
    <col min="4" max="4" width="18.5703125" customWidth="1"/>
    <col min="5" max="5" width="23.140625" customWidth="1"/>
    <col min="6" max="6" width="30.85546875" customWidth="1"/>
    <col min="8" max="8" width="19.7109375" customWidth="1"/>
    <col min="9" max="9" width="14.42578125" customWidth="1"/>
    <col min="10" max="10" width="22.5703125" customWidth="1"/>
    <col min="11" max="11" width="18.5703125" customWidth="1"/>
  </cols>
  <sheetData>
    <row r="1" spans="1:17" ht="34.5">
      <c r="A1" s="282" t="s">
        <v>442</v>
      </c>
      <c r="B1" s="283"/>
      <c r="C1" s="283"/>
      <c r="D1" s="283"/>
      <c r="E1" s="283"/>
      <c r="F1" s="283"/>
      <c r="G1" s="283"/>
      <c r="H1" s="283"/>
      <c r="I1" s="283"/>
      <c r="J1" s="283"/>
      <c r="K1" s="284"/>
      <c r="L1" s="30"/>
      <c r="M1" s="30"/>
      <c r="N1" s="30"/>
      <c r="O1" s="30"/>
      <c r="P1" s="30"/>
      <c r="Q1" s="30"/>
    </row>
    <row r="2" spans="1:17">
      <c r="A2" s="211" t="s">
        <v>443</v>
      </c>
      <c r="B2" s="209" t="s">
        <v>414</v>
      </c>
      <c r="C2" s="209" t="s">
        <v>444</v>
      </c>
      <c r="D2" s="209" t="s">
        <v>445</v>
      </c>
      <c r="E2" s="209" t="s">
        <v>446</v>
      </c>
      <c r="F2" s="209" t="s">
        <v>447</v>
      </c>
      <c r="G2" s="209"/>
      <c r="H2" s="210" t="s">
        <v>448</v>
      </c>
      <c r="I2" s="210" t="s">
        <v>449</v>
      </c>
      <c r="J2" s="210" t="s">
        <v>450</v>
      </c>
      <c r="K2" s="190" t="s">
        <v>451</v>
      </c>
      <c r="L2" s="30"/>
      <c r="M2" s="30"/>
      <c r="N2" s="30"/>
      <c r="O2" s="30"/>
      <c r="P2" s="30"/>
      <c r="Q2" s="30"/>
    </row>
    <row r="3" spans="1:17">
      <c r="A3" s="1" t="s">
        <v>229</v>
      </c>
      <c r="B3" s="1"/>
      <c r="C3" s="180">
        <f t="shared" ref="C3:C15" si="0">H3*B3</f>
        <v>0</v>
      </c>
      <c r="D3" s="180">
        <f>C3/18</f>
        <v>0</v>
      </c>
      <c r="E3" s="1"/>
      <c r="F3" s="180">
        <f t="shared" ref="F3:F15" si="1">(B3*I3)+(D3*J3)+(E3*K3)</f>
        <v>0</v>
      </c>
      <c r="G3" s="1"/>
      <c r="H3" s="160">
        <v>6.3</v>
      </c>
      <c r="I3" s="160">
        <v>4</v>
      </c>
      <c r="J3" s="160">
        <v>3</v>
      </c>
      <c r="K3" s="160">
        <v>3</v>
      </c>
      <c r="L3" s="30"/>
      <c r="M3" s="30"/>
      <c r="N3" s="30"/>
      <c r="O3" s="30"/>
      <c r="P3" s="30"/>
      <c r="Q3" s="30"/>
    </row>
    <row r="4" spans="1:17">
      <c r="A4" s="1" t="s">
        <v>231</v>
      </c>
      <c r="B4" s="1"/>
      <c r="C4" s="180">
        <f t="shared" si="0"/>
        <v>0</v>
      </c>
      <c r="D4" s="180">
        <f t="shared" ref="D4:D15" si="2">C4/18</f>
        <v>0</v>
      </c>
      <c r="E4" s="1"/>
      <c r="F4" s="180">
        <f t="shared" si="1"/>
        <v>0</v>
      </c>
      <c r="G4" s="1"/>
      <c r="H4" s="160">
        <v>9.4</v>
      </c>
      <c r="I4" s="160">
        <v>4</v>
      </c>
      <c r="J4" s="160">
        <v>3</v>
      </c>
      <c r="K4" s="160">
        <v>3</v>
      </c>
      <c r="L4" s="30"/>
      <c r="M4" s="30"/>
      <c r="N4" s="30"/>
      <c r="O4" s="30"/>
      <c r="P4" s="30"/>
      <c r="Q4" s="30"/>
    </row>
    <row r="5" spans="1:17">
      <c r="A5" s="1" t="s">
        <v>284</v>
      </c>
      <c r="B5" s="1"/>
      <c r="C5" s="180">
        <f t="shared" si="0"/>
        <v>0</v>
      </c>
      <c r="D5" s="180">
        <f t="shared" si="2"/>
        <v>0</v>
      </c>
      <c r="E5" s="1"/>
      <c r="F5" s="180">
        <f t="shared" si="1"/>
        <v>0</v>
      </c>
      <c r="G5" s="1"/>
      <c r="H5" s="160">
        <v>12.6</v>
      </c>
      <c r="I5" s="160">
        <v>4</v>
      </c>
      <c r="J5" s="160">
        <v>3</v>
      </c>
      <c r="K5" s="160">
        <v>3</v>
      </c>
      <c r="L5" s="30"/>
      <c r="M5" s="30"/>
      <c r="N5" s="30"/>
      <c r="O5" s="30"/>
      <c r="P5" s="30"/>
      <c r="Q5" s="30"/>
    </row>
    <row r="6" spans="1:17">
      <c r="A6" s="1" t="s">
        <v>285</v>
      </c>
      <c r="B6" s="1"/>
      <c r="C6" s="180">
        <f t="shared" si="0"/>
        <v>0</v>
      </c>
      <c r="D6" s="180">
        <f t="shared" si="2"/>
        <v>0</v>
      </c>
      <c r="E6" s="1"/>
      <c r="F6" s="180">
        <f t="shared" si="1"/>
        <v>0</v>
      </c>
      <c r="G6" s="1"/>
      <c r="H6" s="160">
        <v>15.7</v>
      </c>
      <c r="I6" s="160">
        <v>4</v>
      </c>
      <c r="J6" s="160">
        <v>3</v>
      </c>
      <c r="K6" s="160">
        <v>3</v>
      </c>
      <c r="L6" s="30"/>
      <c r="M6" s="30"/>
      <c r="N6" s="30"/>
      <c r="O6" s="30"/>
      <c r="P6" s="30"/>
      <c r="Q6" s="30"/>
    </row>
    <row r="7" spans="1:17">
      <c r="A7" s="1" t="s">
        <v>286</v>
      </c>
      <c r="B7" s="1"/>
      <c r="C7" s="180">
        <f t="shared" si="0"/>
        <v>0</v>
      </c>
      <c r="D7" s="180">
        <f t="shared" si="2"/>
        <v>0</v>
      </c>
      <c r="E7" s="1"/>
      <c r="F7" s="180">
        <f t="shared" si="1"/>
        <v>0</v>
      </c>
      <c r="G7" s="1"/>
      <c r="H7" s="160">
        <v>18.8</v>
      </c>
      <c r="I7" s="160">
        <v>4</v>
      </c>
      <c r="J7" s="160">
        <v>3</v>
      </c>
      <c r="K7" s="160">
        <v>3</v>
      </c>
      <c r="L7" s="30"/>
      <c r="M7" s="30"/>
      <c r="N7" s="30"/>
      <c r="O7" s="30"/>
      <c r="P7" s="30"/>
      <c r="Q7" s="30"/>
    </row>
    <row r="8" spans="1:17">
      <c r="A8" s="1" t="s">
        <v>287</v>
      </c>
      <c r="B8" s="207"/>
      <c r="C8" s="180">
        <f t="shared" si="0"/>
        <v>0</v>
      </c>
      <c r="D8" s="180">
        <f t="shared" si="2"/>
        <v>0</v>
      </c>
      <c r="E8" s="1"/>
      <c r="F8" s="180">
        <f t="shared" si="1"/>
        <v>0</v>
      </c>
      <c r="G8" s="1"/>
      <c r="H8" s="208">
        <v>22</v>
      </c>
      <c r="I8" s="160">
        <v>4</v>
      </c>
      <c r="J8" s="160">
        <v>3</v>
      </c>
      <c r="K8" s="160">
        <v>3</v>
      </c>
      <c r="L8" s="30"/>
      <c r="M8" s="30"/>
      <c r="N8" s="30"/>
      <c r="O8" s="30"/>
      <c r="P8" s="30"/>
      <c r="Q8" s="30"/>
    </row>
    <row r="9" spans="1:17">
      <c r="A9" s="1" t="s">
        <v>288</v>
      </c>
      <c r="B9" s="1"/>
      <c r="C9" s="180">
        <f t="shared" si="0"/>
        <v>0</v>
      </c>
      <c r="D9" s="180">
        <f t="shared" si="2"/>
        <v>0</v>
      </c>
      <c r="E9" s="1"/>
      <c r="F9" s="180">
        <f t="shared" si="1"/>
        <v>0</v>
      </c>
      <c r="G9" s="1"/>
      <c r="H9" s="160">
        <v>25.1</v>
      </c>
      <c r="I9" s="160">
        <v>4</v>
      </c>
      <c r="J9" s="160">
        <v>3</v>
      </c>
      <c r="K9" s="160">
        <v>3</v>
      </c>
      <c r="L9" s="30"/>
      <c r="M9" s="30"/>
      <c r="N9" s="30"/>
      <c r="O9" s="30"/>
      <c r="P9" s="30"/>
      <c r="Q9" s="30"/>
    </row>
    <row r="10" spans="1:17">
      <c r="A10" s="1" t="s">
        <v>289</v>
      </c>
      <c r="B10" s="1"/>
      <c r="C10" s="180">
        <f t="shared" si="0"/>
        <v>0</v>
      </c>
      <c r="D10" s="180">
        <f t="shared" si="2"/>
        <v>0</v>
      </c>
      <c r="E10" s="1"/>
      <c r="F10" s="180">
        <f t="shared" si="1"/>
        <v>0</v>
      </c>
      <c r="G10" s="1"/>
      <c r="H10" s="160">
        <v>28.3</v>
      </c>
      <c r="I10" s="160">
        <v>4</v>
      </c>
      <c r="J10" s="160">
        <v>3</v>
      </c>
      <c r="K10" s="160">
        <v>3</v>
      </c>
      <c r="L10" s="30"/>
      <c r="M10" s="30"/>
      <c r="N10" s="30"/>
      <c r="O10" s="30"/>
      <c r="P10" s="30"/>
      <c r="Q10" s="30"/>
    </row>
    <row r="11" spans="1:17">
      <c r="A11" s="1" t="s">
        <v>290</v>
      </c>
      <c r="B11" s="1"/>
      <c r="C11" s="180">
        <f t="shared" si="0"/>
        <v>0</v>
      </c>
      <c r="D11" s="180">
        <f t="shared" si="2"/>
        <v>0</v>
      </c>
      <c r="E11" s="1"/>
      <c r="F11" s="180">
        <f t="shared" si="1"/>
        <v>0</v>
      </c>
      <c r="G11" s="1"/>
      <c r="H11" s="160">
        <v>31.4</v>
      </c>
      <c r="I11" s="160">
        <v>4</v>
      </c>
      <c r="J11" s="160">
        <v>3</v>
      </c>
      <c r="K11" s="160">
        <v>3</v>
      </c>
      <c r="L11" s="30"/>
      <c r="M11" s="30"/>
      <c r="N11" s="30"/>
      <c r="O11" s="30"/>
      <c r="P11" s="30"/>
      <c r="Q11" s="30"/>
    </row>
    <row r="12" spans="1:17">
      <c r="A12" s="1" t="s">
        <v>291</v>
      </c>
      <c r="B12" s="1"/>
      <c r="C12" s="180">
        <f t="shared" si="0"/>
        <v>0</v>
      </c>
      <c r="D12" s="180">
        <f t="shared" si="2"/>
        <v>0</v>
      </c>
      <c r="E12" s="1"/>
      <c r="F12" s="180">
        <f t="shared" si="1"/>
        <v>0</v>
      </c>
      <c r="G12" s="1"/>
      <c r="H12" s="160">
        <v>34.6</v>
      </c>
      <c r="I12" s="160">
        <v>4</v>
      </c>
      <c r="J12" s="160">
        <v>3</v>
      </c>
      <c r="K12" s="160">
        <v>3</v>
      </c>
      <c r="L12" s="30"/>
      <c r="M12" s="30"/>
      <c r="N12" s="30"/>
      <c r="O12" s="30"/>
      <c r="P12" s="30"/>
      <c r="Q12" s="30"/>
    </row>
    <row r="13" spans="1:17">
      <c r="A13" s="1" t="s">
        <v>292</v>
      </c>
      <c r="B13" s="1"/>
      <c r="C13" s="180">
        <f t="shared" si="0"/>
        <v>0</v>
      </c>
      <c r="D13" s="180">
        <f t="shared" si="2"/>
        <v>0</v>
      </c>
      <c r="E13" s="1"/>
      <c r="F13" s="180">
        <f t="shared" si="1"/>
        <v>0</v>
      </c>
      <c r="G13" s="1"/>
      <c r="H13" s="160">
        <v>37.700000000000003</v>
      </c>
      <c r="I13" s="160">
        <v>4</v>
      </c>
      <c r="J13" s="160">
        <v>3</v>
      </c>
      <c r="K13" s="160">
        <v>3</v>
      </c>
      <c r="L13" s="30"/>
      <c r="M13" s="30"/>
      <c r="N13" s="30"/>
      <c r="O13" s="30"/>
      <c r="P13" s="30"/>
      <c r="Q13" s="30"/>
    </row>
    <row r="14" spans="1:17">
      <c r="A14" s="1" t="s">
        <v>293</v>
      </c>
      <c r="B14" s="1"/>
      <c r="C14" s="180">
        <f t="shared" si="0"/>
        <v>0</v>
      </c>
      <c r="D14" s="180">
        <f t="shared" si="2"/>
        <v>0</v>
      </c>
      <c r="E14" s="1"/>
      <c r="F14" s="180">
        <f t="shared" si="1"/>
        <v>0</v>
      </c>
      <c r="G14" s="1"/>
      <c r="H14" s="160">
        <v>40.799999999999997</v>
      </c>
      <c r="I14" s="160">
        <v>4</v>
      </c>
      <c r="J14" s="160">
        <v>3</v>
      </c>
      <c r="K14" s="160">
        <v>3</v>
      </c>
      <c r="L14" s="30"/>
      <c r="M14" s="30"/>
      <c r="N14" s="30"/>
      <c r="O14" s="30"/>
      <c r="P14" s="30"/>
      <c r="Q14" s="30"/>
    </row>
    <row r="15" spans="1:17">
      <c r="A15" s="1" t="s">
        <v>294</v>
      </c>
      <c r="B15" s="1"/>
      <c r="C15" s="180">
        <f t="shared" si="0"/>
        <v>0</v>
      </c>
      <c r="D15" s="180">
        <f t="shared" si="2"/>
        <v>0</v>
      </c>
      <c r="E15" s="1"/>
      <c r="F15" s="180">
        <f t="shared" si="1"/>
        <v>0</v>
      </c>
      <c r="G15" s="1"/>
      <c r="H15" s="208">
        <v>44</v>
      </c>
      <c r="I15" s="160">
        <v>4</v>
      </c>
      <c r="J15" s="160">
        <v>3</v>
      </c>
      <c r="K15" s="160">
        <v>3</v>
      </c>
      <c r="L15" s="30"/>
      <c r="M15" s="30"/>
      <c r="N15" s="30"/>
      <c r="O15" s="30"/>
      <c r="P15" s="30"/>
      <c r="Q15" s="30"/>
    </row>
    <row r="16" spans="1:17">
      <c r="A16" s="30"/>
      <c r="B16" s="30"/>
      <c r="C16" s="30"/>
      <c r="D16" s="30"/>
      <c r="E16" s="30"/>
      <c r="F16" s="30"/>
      <c r="G16" s="30"/>
      <c r="H16" s="30"/>
      <c r="I16" s="30"/>
      <c r="J16" s="30"/>
      <c r="K16" s="30"/>
      <c r="L16" s="30"/>
      <c r="M16" s="30"/>
      <c r="N16" s="30"/>
      <c r="O16" s="30"/>
      <c r="P16" s="30"/>
      <c r="Q16" s="30"/>
    </row>
    <row r="17" spans="1:17">
      <c r="A17" s="30"/>
      <c r="B17" s="30"/>
      <c r="C17" s="30"/>
      <c r="D17" s="30"/>
      <c r="E17" s="30"/>
      <c r="F17" s="30"/>
      <c r="G17" s="30"/>
      <c r="H17" s="30"/>
      <c r="I17" s="30"/>
      <c r="J17" s="30"/>
      <c r="K17" s="30"/>
      <c r="L17" s="30"/>
      <c r="M17" s="30"/>
      <c r="N17" s="30"/>
      <c r="O17" s="30"/>
      <c r="P17" s="30"/>
      <c r="Q17" s="30"/>
    </row>
    <row r="18" spans="1:17">
      <c r="A18" s="30"/>
      <c r="B18" s="30"/>
      <c r="C18" s="30"/>
      <c r="D18" s="30"/>
      <c r="E18" s="30"/>
      <c r="F18" s="30"/>
      <c r="G18" s="30"/>
      <c r="H18" s="30"/>
      <c r="I18" s="30"/>
      <c r="J18" s="30"/>
      <c r="K18" s="30"/>
      <c r="L18" s="30"/>
      <c r="M18" s="30"/>
      <c r="N18" s="30"/>
      <c r="O18" s="30"/>
      <c r="P18" s="30"/>
      <c r="Q18" s="30"/>
    </row>
    <row r="19" spans="1:17">
      <c r="A19" s="335" t="s">
        <v>452</v>
      </c>
      <c r="B19" s="336"/>
      <c r="C19" s="336"/>
      <c r="D19" s="336"/>
      <c r="E19" s="336"/>
      <c r="F19" s="336"/>
      <c r="G19" s="30"/>
      <c r="H19" s="30"/>
      <c r="I19" s="30"/>
      <c r="J19" s="30"/>
      <c r="K19" s="30"/>
      <c r="L19" s="30"/>
      <c r="M19" s="30"/>
      <c r="N19" s="30"/>
      <c r="O19" s="30"/>
      <c r="P19" s="30"/>
      <c r="Q19" s="30"/>
    </row>
    <row r="20" spans="1:17">
      <c r="A20" s="336"/>
      <c r="B20" s="336"/>
      <c r="C20" s="336"/>
      <c r="D20" s="336"/>
      <c r="E20" s="336"/>
      <c r="F20" s="336"/>
      <c r="G20" s="30"/>
      <c r="H20" s="30"/>
      <c r="I20" s="30"/>
      <c r="J20" s="30"/>
      <c r="K20" s="30"/>
      <c r="L20" s="30"/>
      <c r="M20" s="30"/>
      <c r="N20" s="30"/>
      <c r="O20" s="30"/>
      <c r="P20" s="30"/>
      <c r="Q20" s="30"/>
    </row>
    <row r="21" spans="1:17">
      <c r="A21" s="336"/>
      <c r="B21" s="336"/>
      <c r="C21" s="336"/>
      <c r="D21" s="336"/>
      <c r="E21" s="336"/>
      <c r="F21" s="336"/>
      <c r="G21" s="30"/>
      <c r="H21" s="30"/>
      <c r="I21" s="30"/>
      <c r="J21" s="30"/>
      <c r="K21" s="30"/>
      <c r="L21" s="30"/>
      <c r="M21" s="30"/>
      <c r="N21" s="30"/>
      <c r="O21" s="30"/>
      <c r="P21" s="30"/>
      <c r="Q21" s="30"/>
    </row>
    <row r="22" spans="1:17">
      <c r="A22" s="336"/>
      <c r="B22" s="336"/>
      <c r="C22" s="336"/>
      <c r="D22" s="336"/>
      <c r="E22" s="336"/>
      <c r="F22" s="336"/>
      <c r="G22" s="30"/>
      <c r="H22" s="30"/>
      <c r="I22" s="30"/>
      <c r="J22" s="30"/>
      <c r="K22" s="30"/>
      <c r="L22" s="30"/>
      <c r="M22" s="30"/>
      <c r="N22" s="30"/>
      <c r="O22" s="30"/>
      <c r="P22" s="30"/>
      <c r="Q22" s="30"/>
    </row>
    <row r="23" spans="1:17">
      <c r="A23" s="336"/>
      <c r="B23" s="336"/>
      <c r="C23" s="336"/>
      <c r="D23" s="336"/>
      <c r="E23" s="336"/>
      <c r="F23" s="336"/>
      <c r="G23" s="30"/>
      <c r="H23" s="30"/>
      <c r="I23" s="30"/>
      <c r="J23" s="30"/>
      <c r="K23" s="30"/>
      <c r="L23" s="30"/>
      <c r="M23" s="30"/>
      <c r="N23" s="30"/>
      <c r="O23" s="30"/>
      <c r="P23" s="30"/>
      <c r="Q23" s="30"/>
    </row>
    <row r="24" spans="1:17">
      <c r="A24" s="336"/>
      <c r="B24" s="336"/>
      <c r="C24" s="336"/>
      <c r="D24" s="336"/>
      <c r="E24" s="336"/>
      <c r="F24" s="336"/>
      <c r="G24" s="30"/>
      <c r="H24" s="30"/>
      <c r="I24" s="30"/>
      <c r="J24" s="30"/>
      <c r="K24" s="30"/>
      <c r="L24" s="30"/>
      <c r="M24" s="30"/>
      <c r="N24" s="30"/>
      <c r="O24" s="30"/>
      <c r="P24" s="30"/>
      <c r="Q24" s="30"/>
    </row>
    <row r="25" spans="1:17">
      <c r="A25" s="30"/>
      <c r="B25" s="30"/>
      <c r="C25" s="30"/>
      <c r="D25" s="30"/>
      <c r="E25" s="30"/>
      <c r="F25" s="30"/>
      <c r="G25" s="30"/>
      <c r="H25" s="30"/>
      <c r="I25" s="30"/>
      <c r="J25" s="30"/>
      <c r="K25" s="30"/>
      <c r="L25" s="30"/>
      <c r="M25" s="30"/>
      <c r="N25" s="30"/>
      <c r="O25" s="30"/>
      <c r="P25" s="30"/>
      <c r="Q25" s="30"/>
    </row>
    <row r="26" spans="1:17">
      <c r="A26" s="30"/>
      <c r="B26" s="30"/>
      <c r="C26" s="30"/>
      <c r="D26" s="30"/>
      <c r="E26" s="30"/>
      <c r="F26" s="30"/>
      <c r="G26" s="30"/>
      <c r="H26" s="30"/>
      <c r="I26" s="30"/>
      <c r="J26" s="30"/>
      <c r="K26" s="30"/>
      <c r="L26" s="30"/>
      <c r="M26" s="30"/>
      <c r="N26" s="30"/>
      <c r="O26" s="30"/>
      <c r="P26" s="30"/>
      <c r="Q26" s="30"/>
    </row>
    <row r="27" spans="1:17">
      <c r="A27" s="30"/>
      <c r="B27" s="30"/>
      <c r="C27" s="30"/>
      <c r="D27" s="30"/>
      <c r="E27" s="30"/>
      <c r="F27" s="30"/>
      <c r="G27" s="30"/>
      <c r="H27" s="30"/>
      <c r="I27" s="30"/>
      <c r="J27" s="30"/>
      <c r="K27" s="30"/>
      <c r="L27" s="30"/>
      <c r="M27" s="30"/>
      <c r="N27" s="30"/>
      <c r="O27" s="30"/>
      <c r="P27" s="30"/>
      <c r="Q27" s="30"/>
    </row>
    <row r="28" spans="1:17">
      <c r="A28" s="30"/>
      <c r="B28" s="30"/>
      <c r="C28" s="30"/>
      <c r="D28" s="30"/>
      <c r="E28" s="30"/>
      <c r="F28" s="30"/>
      <c r="G28" s="30"/>
      <c r="H28" s="30"/>
      <c r="I28" s="30"/>
      <c r="J28" s="30"/>
      <c r="K28" s="30"/>
      <c r="L28" s="30"/>
      <c r="M28" s="30"/>
      <c r="N28" s="30"/>
      <c r="O28" s="30"/>
      <c r="P28" s="30"/>
      <c r="Q28" s="30"/>
    </row>
    <row r="29" spans="1:17">
      <c r="A29" s="30"/>
      <c r="B29" s="30"/>
      <c r="C29" s="30"/>
      <c r="D29" s="30"/>
      <c r="E29" s="30"/>
      <c r="F29" s="30"/>
      <c r="G29" s="30"/>
      <c r="H29" s="30"/>
      <c r="I29" s="30"/>
      <c r="J29" s="30"/>
      <c r="K29" s="30"/>
      <c r="L29" s="30"/>
      <c r="M29" s="30"/>
      <c r="N29" s="30"/>
      <c r="O29" s="30"/>
      <c r="P29" s="30"/>
      <c r="Q29" s="30"/>
    </row>
    <row r="30" spans="1:17">
      <c r="A30" s="30"/>
      <c r="B30" s="30"/>
      <c r="C30" s="30"/>
      <c r="D30" s="30"/>
      <c r="E30" s="30"/>
      <c r="F30" s="30"/>
      <c r="G30" s="30"/>
      <c r="H30" s="30"/>
      <c r="I30" s="30"/>
      <c r="J30" s="30"/>
      <c r="K30" s="30"/>
      <c r="L30" s="30"/>
      <c r="M30" s="30"/>
      <c r="N30" s="30"/>
      <c r="O30" s="30"/>
      <c r="P30" s="30"/>
      <c r="Q30" s="30"/>
    </row>
    <row r="31" spans="1:17">
      <c r="A31" s="30"/>
      <c r="B31" s="30"/>
      <c r="C31" s="30"/>
      <c r="D31" s="30"/>
      <c r="E31" s="30"/>
      <c r="F31" s="30"/>
      <c r="G31" s="30"/>
      <c r="H31" s="30"/>
      <c r="I31" s="30"/>
      <c r="J31" s="30"/>
      <c r="K31" s="30"/>
      <c r="L31" s="30"/>
      <c r="M31" s="30"/>
      <c r="N31" s="30"/>
      <c r="O31" s="30"/>
      <c r="P31" s="30"/>
      <c r="Q31" s="30"/>
    </row>
    <row r="32" spans="1:17">
      <c r="A32" s="30"/>
      <c r="B32" s="30"/>
      <c r="C32" s="30"/>
      <c r="D32" s="30"/>
      <c r="E32" s="30"/>
      <c r="F32" s="30"/>
      <c r="G32" s="30"/>
      <c r="H32" s="30"/>
      <c r="I32" s="30"/>
      <c r="J32" s="30"/>
      <c r="K32" s="30"/>
      <c r="L32" s="30"/>
      <c r="M32" s="30"/>
      <c r="N32" s="30"/>
      <c r="O32" s="30"/>
      <c r="P32" s="30"/>
      <c r="Q32" s="30"/>
    </row>
    <row r="33" spans="1:17">
      <c r="A33" s="30"/>
      <c r="B33" s="30"/>
      <c r="C33" s="30"/>
      <c r="D33" s="30"/>
      <c r="E33" s="30"/>
      <c r="F33" s="30"/>
      <c r="G33" s="30"/>
      <c r="H33" s="30"/>
      <c r="I33" s="30"/>
      <c r="J33" s="30"/>
      <c r="K33" s="30"/>
      <c r="L33" s="30"/>
      <c r="M33" s="30"/>
      <c r="N33" s="30"/>
      <c r="O33" s="30"/>
      <c r="P33" s="30"/>
      <c r="Q33" s="30"/>
    </row>
    <row r="34" spans="1:17">
      <c r="A34" s="30"/>
      <c r="B34" s="30"/>
      <c r="C34" s="30"/>
      <c r="D34" s="30"/>
      <c r="E34" s="30"/>
      <c r="F34" s="30"/>
      <c r="G34" s="30"/>
      <c r="H34" s="30"/>
      <c r="I34" s="30"/>
      <c r="J34" s="30"/>
      <c r="K34" s="30"/>
      <c r="L34" s="30"/>
      <c r="M34" s="30"/>
      <c r="N34" s="30"/>
      <c r="O34" s="30"/>
      <c r="P34" s="30"/>
      <c r="Q34" s="30"/>
    </row>
    <row r="35" spans="1:17">
      <c r="A35" s="30"/>
      <c r="B35" s="30"/>
      <c r="C35" s="30"/>
      <c r="D35" s="30"/>
      <c r="E35" s="30"/>
      <c r="F35" s="30"/>
      <c r="G35" s="30"/>
      <c r="H35" s="30"/>
      <c r="I35" s="30"/>
      <c r="J35" s="30"/>
      <c r="K35" s="30"/>
      <c r="L35" s="30"/>
      <c r="M35" s="30"/>
      <c r="N35" s="30"/>
      <c r="O35" s="30"/>
      <c r="P35" s="30"/>
      <c r="Q35" s="30"/>
    </row>
    <row r="36" spans="1:17">
      <c r="A36" s="30"/>
      <c r="B36" s="30"/>
      <c r="C36" s="30"/>
      <c r="D36" s="30"/>
      <c r="E36" s="30"/>
      <c r="F36" s="30"/>
      <c r="G36" s="30"/>
      <c r="H36" s="30"/>
      <c r="I36" s="30"/>
      <c r="J36" s="30"/>
      <c r="K36" s="30"/>
      <c r="L36" s="30"/>
      <c r="M36" s="30"/>
      <c r="N36" s="30"/>
      <c r="O36" s="30"/>
      <c r="P36" s="30"/>
      <c r="Q36" s="30"/>
    </row>
    <row r="37" spans="1:17">
      <c r="A37" s="30"/>
      <c r="B37" s="30"/>
      <c r="C37" s="30"/>
      <c r="D37" s="30"/>
      <c r="E37" s="30"/>
      <c r="F37" s="30"/>
      <c r="G37" s="30"/>
      <c r="H37" s="30"/>
      <c r="I37" s="30"/>
      <c r="J37" s="30"/>
      <c r="K37" s="30"/>
      <c r="L37" s="30"/>
      <c r="M37" s="30"/>
      <c r="N37" s="30"/>
      <c r="O37" s="30"/>
      <c r="P37" s="30"/>
      <c r="Q37" s="30"/>
    </row>
    <row r="38" spans="1:17">
      <c r="A38" s="30"/>
      <c r="B38" s="30"/>
      <c r="C38" s="30"/>
      <c r="D38" s="30"/>
      <c r="E38" s="30"/>
      <c r="F38" s="30"/>
      <c r="G38" s="30"/>
      <c r="H38" s="30"/>
      <c r="I38" s="30"/>
      <c r="J38" s="30"/>
      <c r="K38" s="30"/>
      <c r="L38" s="30"/>
      <c r="M38" s="30"/>
      <c r="N38" s="30"/>
      <c r="O38" s="30"/>
      <c r="P38" s="30"/>
      <c r="Q38" s="30"/>
    </row>
    <row r="39" spans="1:17">
      <c r="A39" s="30"/>
      <c r="B39" s="30"/>
      <c r="C39" s="30"/>
      <c r="D39" s="30"/>
      <c r="E39" s="30"/>
      <c r="F39" s="30"/>
      <c r="G39" s="30"/>
      <c r="H39" s="30"/>
      <c r="I39" s="30"/>
      <c r="J39" s="30"/>
      <c r="K39" s="30"/>
      <c r="L39" s="30"/>
      <c r="M39" s="30"/>
      <c r="N39" s="30"/>
      <c r="O39" s="30"/>
      <c r="P39" s="30"/>
      <c r="Q39" s="30"/>
    </row>
    <row r="40" spans="1:17">
      <c r="A40" s="30"/>
      <c r="B40" s="30"/>
      <c r="C40" s="30"/>
      <c r="D40" s="30"/>
      <c r="E40" s="30"/>
      <c r="F40" s="30"/>
      <c r="G40" s="30"/>
      <c r="H40" s="30"/>
      <c r="I40" s="30"/>
      <c r="J40" s="30"/>
      <c r="K40" s="30"/>
      <c r="L40" s="30"/>
      <c r="M40" s="30"/>
      <c r="N40" s="30"/>
      <c r="O40" s="30"/>
      <c r="P40" s="30"/>
      <c r="Q40" s="30"/>
    </row>
    <row r="41" spans="1:17">
      <c r="A41" s="30"/>
      <c r="B41" s="30"/>
      <c r="C41" s="30"/>
      <c r="D41" s="30"/>
      <c r="E41" s="30"/>
      <c r="F41" s="30"/>
      <c r="G41" s="30"/>
      <c r="H41" s="30"/>
      <c r="I41" s="30"/>
      <c r="J41" s="30"/>
      <c r="K41" s="30"/>
      <c r="L41" s="30"/>
      <c r="M41" s="30"/>
      <c r="N41" s="30"/>
      <c r="O41" s="30"/>
      <c r="P41" s="30"/>
      <c r="Q41" s="30"/>
    </row>
    <row r="42" spans="1:17">
      <c r="A42" s="30"/>
      <c r="B42" s="30"/>
      <c r="C42" s="30"/>
      <c r="D42" s="30"/>
      <c r="E42" s="30"/>
      <c r="F42" s="30"/>
      <c r="G42" s="30"/>
      <c r="H42" s="30"/>
      <c r="I42" s="30"/>
      <c r="J42" s="30"/>
      <c r="K42" s="30"/>
      <c r="L42" s="30"/>
      <c r="M42" s="30"/>
      <c r="N42" s="30"/>
      <c r="O42" s="30"/>
      <c r="P42" s="30"/>
      <c r="Q42" s="30"/>
    </row>
    <row r="43" spans="1:17">
      <c r="A43" s="30"/>
      <c r="B43" s="30"/>
      <c r="C43" s="30"/>
      <c r="D43" s="30"/>
      <c r="E43" s="30"/>
      <c r="F43" s="30"/>
      <c r="G43" s="30"/>
      <c r="H43" s="30"/>
      <c r="I43" s="30"/>
      <c r="J43" s="30"/>
      <c r="K43" s="30"/>
      <c r="L43" s="30"/>
      <c r="M43" s="30"/>
      <c r="N43" s="30"/>
      <c r="O43" s="30"/>
      <c r="P43" s="30"/>
      <c r="Q43" s="30"/>
    </row>
  </sheetData>
  <mergeCells count="2">
    <mergeCell ref="A1:K1"/>
    <mergeCell ref="A19:F24"/>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9D01A-191E-4686-B4CC-96B37900E379}">
  <dimension ref="A1:Z44"/>
  <sheetViews>
    <sheetView workbookViewId="0">
      <selection activeCell="B14" sqref="B14"/>
    </sheetView>
  </sheetViews>
  <sheetFormatPr defaultRowHeight="15"/>
  <cols>
    <col min="1" max="1" width="24" customWidth="1"/>
    <col min="3" max="3" width="15.5703125" customWidth="1"/>
    <col min="4" max="4" width="23.5703125" customWidth="1"/>
  </cols>
  <sheetData>
    <row r="1" spans="1:26" ht="34.5">
      <c r="A1" s="307" t="s">
        <v>453</v>
      </c>
      <c r="B1" s="308"/>
      <c r="C1" s="308"/>
      <c r="D1" s="308"/>
      <c r="E1" s="308"/>
      <c r="F1" s="310"/>
      <c r="G1" s="30"/>
      <c r="H1" s="30"/>
      <c r="I1" s="30"/>
      <c r="J1" s="30"/>
      <c r="K1" s="30"/>
      <c r="L1" s="30"/>
      <c r="M1" s="30"/>
      <c r="N1" s="30"/>
      <c r="O1" s="30"/>
      <c r="P1" s="30"/>
      <c r="Q1" s="30"/>
      <c r="R1" s="30"/>
      <c r="S1" s="30"/>
      <c r="T1" s="30"/>
      <c r="U1" s="30"/>
      <c r="V1" s="30"/>
      <c r="W1" s="30"/>
      <c r="X1" s="30"/>
      <c r="Y1" s="30"/>
      <c r="Z1" s="30"/>
    </row>
    <row r="2" spans="1:26">
      <c r="A2" s="4" t="s">
        <v>454</v>
      </c>
      <c r="B2" s="7" t="s">
        <v>455</v>
      </c>
      <c r="C2" s="7" t="s">
        <v>456</v>
      </c>
      <c r="D2" s="7" t="s">
        <v>457</v>
      </c>
      <c r="E2" s="189"/>
      <c r="F2" s="149" t="s">
        <v>458</v>
      </c>
      <c r="G2" s="30"/>
      <c r="H2" s="30"/>
      <c r="I2" s="30"/>
      <c r="J2" s="30"/>
      <c r="K2" s="30"/>
      <c r="L2" s="30"/>
      <c r="M2" s="30"/>
      <c r="N2" s="30"/>
      <c r="O2" s="30"/>
      <c r="P2" s="30"/>
      <c r="Q2" s="30"/>
      <c r="R2" s="30"/>
      <c r="S2" s="30"/>
      <c r="T2" s="30"/>
      <c r="U2" s="30"/>
      <c r="V2" s="30"/>
      <c r="W2" s="30"/>
      <c r="X2" s="30"/>
      <c r="Y2" s="30"/>
      <c r="Z2" s="30"/>
    </row>
    <row r="3" spans="1:26" ht="15.75" thickBot="1">
      <c r="A3" s="119"/>
      <c r="B3" s="120"/>
      <c r="C3" s="120">
        <f>(A3/10)*4</f>
        <v>0</v>
      </c>
      <c r="D3" s="150">
        <f>(A3*F3)+C3</f>
        <v>0</v>
      </c>
      <c r="E3" s="188"/>
      <c r="F3" s="152" t="str">
        <f>IF(B3="Yes","1",".5")</f>
        <v>.5</v>
      </c>
      <c r="G3" s="30"/>
      <c r="H3" s="30"/>
      <c r="I3" s="30"/>
      <c r="J3" s="30"/>
      <c r="K3" s="30"/>
      <c r="L3" s="30"/>
      <c r="M3" s="30"/>
      <c r="N3" s="30"/>
      <c r="O3" s="30"/>
      <c r="P3" s="30"/>
      <c r="Q3" s="30"/>
      <c r="R3" s="30"/>
      <c r="S3" s="30"/>
      <c r="T3" s="30"/>
      <c r="U3" s="30"/>
      <c r="V3" s="30"/>
      <c r="W3" s="30"/>
      <c r="X3" s="30"/>
      <c r="Y3" s="30"/>
      <c r="Z3" s="30"/>
    </row>
    <row r="4" spans="1:26">
      <c r="A4" s="30"/>
      <c r="B4" s="30"/>
      <c r="C4" s="30"/>
      <c r="D4" s="30"/>
      <c r="E4" s="30"/>
      <c r="F4" s="30"/>
      <c r="G4" s="30"/>
      <c r="H4" s="30"/>
      <c r="I4" s="30"/>
      <c r="J4" s="30"/>
      <c r="K4" s="30"/>
      <c r="L4" s="30"/>
      <c r="M4" s="30"/>
      <c r="N4" s="30"/>
      <c r="O4" s="30"/>
      <c r="P4" s="30"/>
      <c r="Q4" s="30"/>
      <c r="R4" s="30"/>
      <c r="S4" s="30"/>
      <c r="T4" s="30"/>
      <c r="U4" s="30"/>
      <c r="V4" s="30"/>
      <c r="W4" s="30"/>
      <c r="X4" s="30"/>
      <c r="Y4" s="30"/>
      <c r="Z4" s="30"/>
    </row>
    <row r="5" spans="1:26">
      <c r="A5" s="30"/>
      <c r="B5" s="30"/>
      <c r="C5" s="30"/>
      <c r="D5" s="30"/>
      <c r="E5" s="30"/>
      <c r="F5" s="30"/>
      <c r="G5" s="30"/>
      <c r="H5" s="30"/>
      <c r="I5" s="30"/>
      <c r="J5" s="30"/>
      <c r="K5" s="30"/>
      <c r="L5" s="30"/>
      <c r="M5" s="30"/>
      <c r="N5" s="30"/>
      <c r="O5" s="30"/>
      <c r="P5" s="30"/>
      <c r="Q5" s="30"/>
      <c r="R5" s="30"/>
      <c r="S5" s="30"/>
      <c r="T5" s="30"/>
      <c r="U5" s="30"/>
      <c r="V5" s="30"/>
      <c r="W5" s="30"/>
      <c r="X5" s="30"/>
      <c r="Y5" s="30"/>
      <c r="Z5" s="30"/>
    </row>
    <row r="6" spans="1:26">
      <c r="A6" s="30"/>
      <c r="B6" s="30"/>
      <c r="C6" s="30"/>
      <c r="D6" s="30"/>
      <c r="E6" s="30"/>
      <c r="F6" s="30"/>
      <c r="G6" s="30"/>
      <c r="H6" s="30"/>
      <c r="I6" s="30"/>
      <c r="J6" s="30"/>
      <c r="K6" s="30"/>
      <c r="L6" s="30"/>
      <c r="M6" s="30"/>
      <c r="N6" s="30"/>
      <c r="O6" s="30"/>
      <c r="P6" s="30"/>
      <c r="Q6" s="30"/>
      <c r="R6" s="30"/>
      <c r="S6" s="30"/>
      <c r="T6" s="30"/>
      <c r="U6" s="30"/>
      <c r="V6" s="30"/>
      <c r="W6" s="30"/>
      <c r="X6" s="30"/>
      <c r="Y6" s="30"/>
      <c r="Z6" s="30"/>
    </row>
    <row r="7" spans="1:26">
      <c r="A7" s="30"/>
      <c r="B7" s="30"/>
      <c r="C7" s="30"/>
      <c r="D7" s="30"/>
      <c r="E7" s="30"/>
      <c r="F7" s="30"/>
      <c r="G7" s="30"/>
      <c r="H7" s="30"/>
      <c r="I7" s="30"/>
      <c r="J7" s="30"/>
      <c r="K7" s="30"/>
      <c r="L7" s="30"/>
      <c r="M7" s="30"/>
      <c r="N7" s="30"/>
      <c r="O7" s="30"/>
      <c r="P7" s="30"/>
      <c r="Q7" s="30"/>
      <c r="R7" s="30"/>
      <c r="S7" s="30"/>
      <c r="T7" s="30"/>
      <c r="U7" s="30"/>
      <c r="V7" s="30"/>
      <c r="W7" s="30"/>
      <c r="X7" s="30"/>
      <c r="Y7" s="30"/>
      <c r="Z7" s="30"/>
    </row>
    <row r="8" spans="1:26">
      <c r="A8" s="30"/>
      <c r="B8" s="30"/>
      <c r="C8" s="30"/>
      <c r="D8" s="30"/>
      <c r="E8" s="30"/>
      <c r="F8" s="30"/>
      <c r="G8" s="30"/>
      <c r="H8" s="30"/>
      <c r="I8" s="30"/>
      <c r="J8" s="30"/>
      <c r="K8" s="30"/>
      <c r="L8" s="30"/>
      <c r="M8" s="30"/>
      <c r="N8" s="30"/>
      <c r="O8" s="30"/>
      <c r="P8" s="30"/>
      <c r="Q8" s="30"/>
      <c r="R8" s="30"/>
      <c r="S8" s="30"/>
      <c r="T8" s="30"/>
      <c r="U8" s="30"/>
      <c r="V8" s="30"/>
      <c r="W8" s="30"/>
      <c r="X8" s="30"/>
      <c r="Y8" s="30"/>
      <c r="Z8" s="30"/>
    </row>
    <row r="9" spans="1:26">
      <c r="A9" s="30"/>
      <c r="B9" s="335" t="s">
        <v>459</v>
      </c>
      <c r="C9" s="336"/>
      <c r="D9" s="336"/>
      <c r="E9" s="336"/>
      <c r="F9" s="336"/>
      <c r="G9" s="30"/>
      <c r="H9" s="30"/>
      <c r="I9" s="30"/>
      <c r="J9" s="30"/>
      <c r="K9" s="30"/>
      <c r="L9" s="30"/>
      <c r="M9" s="30"/>
      <c r="N9" s="30"/>
      <c r="O9" s="30"/>
      <c r="P9" s="30"/>
      <c r="Q9" s="30"/>
      <c r="R9" s="30"/>
      <c r="S9" s="30"/>
      <c r="T9" s="30"/>
      <c r="U9" s="30"/>
      <c r="V9" s="30"/>
      <c r="W9" s="30"/>
      <c r="X9" s="30"/>
      <c r="Y9" s="30"/>
      <c r="Z9" s="30"/>
    </row>
    <row r="10" spans="1:26">
      <c r="A10" s="30"/>
      <c r="B10" s="336"/>
      <c r="C10" s="336"/>
      <c r="D10" s="336"/>
      <c r="E10" s="336"/>
      <c r="F10" s="336"/>
      <c r="G10" s="30"/>
      <c r="H10" s="30"/>
      <c r="I10" s="30"/>
      <c r="J10" s="30"/>
      <c r="K10" s="30"/>
      <c r="L10" s="30"/>
      <c r="M10" s="30"/>
      <c r="N10" s="30"/>
      <c r="O10" s="30"/>
      <c r="P10" s="30"/>
      <c r="Q10" s="30"/>
      <c r="R10" s="30"/>
      <c r="S10" s="30"/>
      <c r="T10" s="30"/>
      <c r="U10" s="30"/>
      <c r="V10" s="30"/>
      <c r="W10" s="30"/>
      <c r="X10" s="30"/>
      <c r="Y10" s="30"/>
      <c r="Z10" s="30"/>
    </row>
    <row r="11" spans="1:26">
      <c r="A11" s="30"/>
      <c r="B11" s="336"/>
      <c r="C11" s="336"/>
      <c r="D11" s="336"/>
      <c r="E11" s="336"/>
      <c r="F11" s="336"/>
      <c r="G11" s="30"/>
      <c r="H11" s="30"/>
      <c r="I11" s="30"/>
      <c r="J11" s="30"/>
      <c r="K11" s="30"/>
      <c r="L11" s="30"/>
      <c r="M11" s="30"/>
      <c r="N11" s="30"/>
      <c r="O11" s="30"/>
      <c r="P11" s="30"/>
      <c r="Q11" s="30"/>
      <c r="R11" s="30"/>
      <c r="S11" s="30"/>
      <c r="T11" s="30"/>
      <c r="U11" s="30"/>
      <c r="V11" s="30"/>
      <c r="W11" s="30"/>
      <c r="X11" s="30"/>
      <c r="Y11" s="30"/>
      <c r="Z11" s="30"/>
    </row>
    <row r="12" spans="1:26">
      <c r="A12" s="30"/>
      <c r="B12" s="336"/>
      <c r="C12" s="336"/>
      <c r="D12" s="336"/>
      <c r="E12" s="336"/>
      <c r="F12" s="336"/>
      <c r="G12" s="30"/>
      <c r="H12" s="30"/>
      <c r="I12" s="30"/>
      <c r="J12" s="30"/>
      <c r="K12" s="30"/>
      <c r="L12" s="30"/>
      <c r="M12" s="30"/>
      <c r="N12" s="30"/>
      <c r="O12" s="30"/>
      <c r="P12" s="30"/>
      <c r="Q12" s="30"/>
      <c r="R12" s="30"/>
      <c r="S12" s="30"/>
      <c r="T12" s="30"/>
      <c r="U12" s="30"/>
      <c r="V12" s="30"/>
      <c r="W12" s="30"/>
      <c r="X12" s="30"/>
      <c r="Y12" s="30"/>
      <c r="Z12" s="30"/>
    </row>
    <row r="13" spans="1:26">
      <c r="A13" s="30"/>
      <c r="B13" s="336"/>
      <c r="C13" s="336"/>
      <c r="D13" s="336"/>
      <c r="E13" s="336"/>
      <c r="F13" s="336"/>
      <c r="G13" s="30"/>
      <c r="H13" s="30"/>
      <c r="I13" s="30"/>
      <c r="J13" s="30"/>
      <c r="K13" s="30"/>
      <c r="L13" s="30"/>
      <c r="M13" s="30"/>
      <c r="N13" s="30"/>
      <c r="O13" s="30"/>
      <c r="P13" s="30"/>
      <c r="Q13" s="30"/>
      <c r="R13" s="30"/>
      <c r="S13" s="30"/>
      <c r="T13" s="30"/>
      <c r="U13" s="30"/>
      <c r="V13" s="30"/>
      <c r="W13" s="30"/>
      <c r="X13" s="30"/>
      <c r="Y13" s="30"/>
      <c r="Z13" s="30"/>
    </row>
    <row r="14" spans="1:26">
      <c r="A14" s="30"/>
      <c r="B14" s="30"/>
      <c r="C14" s="30"/>
      <c r="D14" s="30"/>
      <c r="E14" s="30"/>
      <c r="F14" s="30"/>
      <c r="G14" s="30"/>
      <c r="H14" s="30"/>
      <c r="I14" s="30"/>
      <c r="J14" s="30"/>
      <c r="K14" s="30"/>
      <c r="L14" s="30"/>
      <c r="M14" s="30"/>
      <c r="N14" s="30"/>
      <c r="O14" s="30"/>
      <c r="P14" s="30"/>
      <c r="Q14" s="30"/>
      <c r="R14" s="30"/>
      <c r="S14" s="30"/>
      <c r="T14" s="30"/>
      <c r="U14" s="30"/>
      <c r="V14" s="30"/>
      <c r="W14" s="30"/>
      <c r="X14" s="30"/>
      <c r="Y14" s="30"/>
      <c r="Z14" s="30"/>
    </row>
    <row r="15" spans="1:26">
      <c r="A15" s="30"/>
      <c r="B15" s="30"/>
      <c r="C15" s="30"/>
      <c r="D15" s="30"/>
      <c r="E15" s="30"/>
      <c r="F15" s="30"/>
      <c r="G15" s="30"/>
      <c r="H15" s="30"/>
      <c r="I15" s="30"/>
      <c r="J15" s="30"/>
      <c r="K15" s="30"/>
      <c r="L15" s="30"/>
      <c r="M15" s="30"/>
      <c r="N15" s="30"/>
      <c r="O15" s="30"/>
      <c r="P15" s="30"/>
      <c r="Q15" s="30"/>
      <c r="R15" s="30"/>
      <c r="S15" s="30"/>
      <c r="T15" s="30"/>
      <c r="U15" s="30"/>
      <c r="V15" s="30"/>
      <c r="W15" s="30"/>
      <c r="X15" s="30"/>
      <c r="Y15" s="30"/>
      <c r="Z15" s="30"/>
    </row>
    <row r="16" spans="1:26">
      <c r="A16" s="30"/>
      <c r="B16" s="30"/>
      <c r="C16" s="30"/>
      <c r="D16" s="30"/>
      <c r="E16" s="30"/>
      <c r="F16" s="30"/>
      <c r="G16" s="30"/>
      <c r="H16" s="30"/>
      <c r="I16" s="30"/>
      <c r="J16" s="30"/>
      <c r="K16" s="30"/>
      <c r="L16" s="30"/>
      <c r="M16" s="30"/>
      <c r="N16" s="30"/>
      <c r="O16" s="30"/>
      <c r="P16" s="30"/>
      <c r="Q16" s="30"/>
      <c r="R16" s="30"/>
      <c r="S16" s="30"/>
      <c r="T16" s="30"/>
      <c r="U16" s="30"/>
      <c r="V16" s="30"/>
      <c r="W16" s="30"/>
      <c r="X16" s="30"/>
      <c r="Y16" s="30"/>
      <c r="Z16" s="30"/>
    </row>
    <row r="17" spans="1:26">
      <c r="A17" s="30"/>
      <c r="B17" s="30"/>
      <c r="C17" s="30"/>
      <c r="D17" s="30"/>
      <c r="E17" s="30"/>
      <c r="F17" s="30"/>
      <c r="G17" s="30"/>
      <c r="H17" s="30"/>
      <c r="I17" s="30"/>
      <c r="J17" s="30"/>
      <c r="K17" s="30"/>
      <c r="L17" s="30"/>
      <c r="M17" s="30"/>
      <c r="N17" s="30"/>
      <c r="O17" s="30"/>
      <c r="P17" s="30"/>
      <c r="Q17" s="30"/>
      <c r="R17" s="30"/>
      <c r="S17" s="30"/>
      <c r="T17" s="30"/>
      <c r="U17" s="30"/>
      <c r="V17" s="30"/>
      <c r="W17" s="30"/>
      <c r="X17" s="30"/>
      <c r="Y17" s="30"/>
      <c r="Z17" s="30"/>
    </row>
    <row r="18" spans="1:26">
      <c r="A18" s="30"/>
      <c r="B18" s="30"/>
      <c r="C18" s="30"/>
      <c r="D18" s="30"/>
      <c r="E18" s="30"/>
      <c r="F18" s="30"/>
      <c r="G18" s="30"/>
      <c r="H18" s="30"/>
      <c r="I18" s="30"/>
      <c r="J18" s="30"/>
      <c r="K18" s="30"/>
      <c r="L18" s="30"/>
      <c r="M18" s="30"/>
      <c r="N18" s="30"/>
      <c r="O18" s="30"/>
      <c r="P18" s="30"/>
      <c r="Q18" s="30"/>
      <c r="R18" s="30"/>
      <c r="S18" s="30"/>
      <c r="T18" s="30"/>
      <c r="U18" s="30"/>
      <c r="V18" s="30"/>
      <c r="W18" s="30"/>
      <c r="X18" s="30"/>
      <c r="Y18" s="30"/>
      <c r="Z18" s="30"/>
    </row>
    <row r="19" spans="1:26">
      <c r="A19" s="30"/>
      <c r="B19" s="30"/>
      <c r="C19" s="30"/>
      <c r="D19" s="30"/>
      <c r="E19" s="30"/>
      <c r="F19" s="30"/>
      <c r="G19" s="30"/>
      <c r="H19" s="30"/>
      <c r="I19" s="30"/>
      <c r="J19" s="30"/>
      <c r="K19" s="30"/>
      <c r="L19" s="30"/>
      <c r="M19" s="30"/>
      <c r="N19" s="30"/>
      <c r="O19" s="30"/>
      <c r="P19" s="30"/>
      <c r="Q19" s="30"/>
      <c r="R19" s="30"/>
      <c r="S19" s="30"/>
      <c r="T19" s="30"/>
      <c r="U19" s="30"/>
      <c r="V19" s="30"/>
      <c r="W19" s="30"/>
      <c r="X19" s="30"/>
      <c r="Y19" s="30"/>
      <c r="Z19" s="30"/>
    </row>
    <row r="20" spans="1:26">
      <c r="A20" s="30"/>
      <c r="B20" s="30"/>
      <c r="C20" s="30"/>
      <c r="D20" s="30"/>
      <c r="E20" s="30"/>
      <c r="F20" s="30"/>
      <c r="G20" s="30"/>
      <c r="H20" s="30"/>
      <c r="I20" s="30"/>
      <c r="J20" s="30"/>
      <c r="K20" s="30"/>
      <c r="L20" s="30"/>
      <c r="M20" s="30"/>
      <c r="N20" s="30"/>
      <c r="O20" s="30"/>
      <c r="P20" s="30"/>
      <c r="Q20" s="30"/>
      <c r="R20" s="30"/>
      <c r="S20" s="30"/>
      <c r="T20" s="30"/>
      <c r="U20" s="30"/>
      <c r="V20" s="30"/>
      <c r="W20" s="30"/>
      <c r="X20" s="30"/>
      <c r="Y20" s="30"/>
      <c r="Z20" s="30"/>
    </row>
    <row r="21" spans="1:26">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30"/>
    </row>
    <row r="22" spans="1:26">
      <c r="A22" s="30"/>
      <c r="B22" s="30"/>
      <c r="C22" s="30"/>
      <c r="D22" s="30"/>
      <c r="E22" s="30"/>
      <c r="F22" s="30"/>
      <c r="G22" s="30"/>
      <c r="H22" s="30"/>
      <c r="I22" s="30"/>
      <c r="J22" s="30"/>
      <c r="K22" s="30"/>
      <c r="L22" s="30"/>
      <c r="M22" s="30"/>
      <c r="N22" s="30"/>
      <c r="O22" s="30"/>
      <c r="P22" s="30"/>
      <c r="Q22" s="30"/>
      <c r="R22" s="30"/>
      <c r="S22" s="30"/>
      <c r="T22" s="30"/>
      <c r="U22" s="30"/>
      <c r="V22" s="30"/>
      <c r="W22" s="30"/>
      <c r="X22" s="30"/>
      <c r="Y22" s="30"/>
      <c r="Z22" s="30"/>
    </row>
    <row r="23" spans="1:26">
      <c r="A23" s="30"/>
      <c r="B23" s="30"/>
      <c r="C23" s="30"/>
      <c r="D23" s="30"/>
      <c r="E23" s="30"/>
      <c r="F23" s="30"/>
      <c r="G23" s="30"/>
      <c r="H23" s="30"/>
      <c r="I23" s="30"/>
      <c r="J23" s="30"/>
      <c r="K23" s="30"/>
      <c r="L23" s="30"/>
      <c r="M23" s="30"/>
      <c r="N23" s="30"/>
      <c r="O23" s="30"/>
      <c r="P23" s="30"/>
      <c r="Q23" s="30"/>
      <c r="R23" s="30"/>
      <c r="S23" s="30"/>
      <c r="T23" s="30"/>
      <c r="U23" s="30"/>
      <c r="V23" s="30"/>
      <c r="W23" s="30"/>
      <c r="X23" s="30"/>
      <c r="Y23" s="30"/>
      <c r="Z23" s="30"/>
    </row>
    <row r="24" spans="1:26">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row>
    <row r="25" spans="1:26">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row>
    <row r="26" spans="1:26">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row>
    <row r="27" spans="1:26">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row>
    <row r="28" spans="1:26">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row>
    <row r="29" spans="1:26">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row>
    <row r="30" spans="1:26">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row>
    <row r="31" spans="1:26">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row>
    <row r="32" spans="1:26">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row>
    <row r="33" spans="1:26">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row>
    <row r="34" spans="1:26">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row>
    <row r="35" spans="1:26">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row>
    <row r="36" spans="1:26">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row>
    <row r="37" spans="1:26">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row>
    <row r="38" spans="1:26">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row>
    <row r="39" spans="1:26">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row>
    <row r="40" spans="1:26">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row>
    <row r="41" spans="1:26">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row>
    <row r="42" spans="1:26">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row>
    <row r="43" spans="1:26">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row>
    <row r="44" spans="1:26">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row>
  </sheetData>
  <mergeCells count="2">
    <mergeCell ref="A1:F1"/>
    <mergeCell ref="B9:F13"/>
  </mergeCells>
  <dataValidations count="1">
    <dataValidation type="list" allowBlank="1" showInputMessage="1" showErrorMessage="1" sqref="B3" xr:uid="{E1DF8888-3F2D-4045-B97A-6A46F744D5A9}">
      <formula1>"Yes, No"</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4BB98-D443-4A59-9959-86BB3C992CB5}">
  <dimension ref="A1:AA36"/>
  <sheetViews>
    <sheetView workbookViewId="0">
      <selection activeCell="C19" sqref="C19"/>
    </sheetView>
  </sheetViews>
  <sheetFormatPr defaultRowHeight="15"/>
  <cols>
    <col min="1" max="1" width="23.140625" customWidth="1"/>
    <col min="2" max="2" width="20.5703125" customWidth="1"/>
    <col min="3" max="3" width="27.28515625" customWidth="1"/>
    <col min="5" max="5" width="15.140625" customWidth="1"/>
  </cols>
  <sheetData>
    <row r="1" spans="1:27" ht="34.5">
      <c r="A1" s="355" t="s">
        <v>460</v>
      </c>
      <c r="B1" s="356"/>
      <c r="C1" s="356"/>
      <c r="D1" s="356"/>
      <c r="E1" s="357"/>
      <c r="F1" s="30"/>
      <c r="G1" s="30"/>
      <c r="H1" s="30"/>
      <c r="I1" s="30"/>
      <c r="J1" s="30"/>
      <c r="K1" s="30"/>
      <c r="L1" s="30"/>
      <c r="M1" s="30"/>
      <c r="N1" s="30"/>
      <c r="O1" s="30"/>
      <c r="P1" s="30"/>
      <c r="Q1" s="30"/>
      <c r="R1" s="30"/>
      <c r="S1" s="30"/>
      <c r="T1" s="30"/>
      <c r="U1" s="30"/>
      <c r="V1" s="30"/>
      <c r="W1" s="30"/>
      <c r="X1" s="30"/>
      <c r="Y1" s="30"/>
      <c r="Z1" s="30"/>
      <c r="AA1" s="30"/>
    </row>
    <row r="2" spans="1:27">
      <c r="A2" s="4" t="s">
        <v>361</v>
      </c>
      <c r="B2" s="7" t="s">
        <v>461</v>
      </c>
      <c r="C2" s="7" t="s">
        <v>462</v>
      </c>
      <c r="D2" s="189"/>
      <c r="E2" s="149" t="s">
        <v>463</v>
      </c>
      <c r="F2" s="30"/>
      <c r="G2" s="30"/>
      <c r="H2" s="30"/>
      <c r="I2" s="30"/>
      <c r="J2" s="30"/>
      <c r="K2" s="30"/>
      <c r="L2" s="30"/>
      <c r="M2" s="30"/>
      <c r="N2" s="30"/>
      <c r="O2" s="30"/>
      <c r="P2" s="30"/>
      <c r="Q2" s="30"/>
      <c r="R2" s="30"/>
      <c r="S2" s="30"/>
      <c r="T2" s="30"/>
      <c r="U2" s="30"/>
      <c r="V2" s="30"/>
      <c r="W2" s="30"/>
      <c r="X2" s="30"/>
      <c r="Y2" s="30"/>
      <c r="Z2" s="30"/>
      <c r="AA2" s="30"/>
    </row>
    <row r="3" spans="1:27" ht="15.75" thickBot="1">
      <c r="A3" s="119"/>
      <c r="B3" s="120" t="s">
        <v>464</v>
      </c>
      <c r="C3" s="150">
        <f>(A3*3.14*E3)+A3</f>
        <v>0</v>
      </c>
      <c r="D3" s="188"/>
      <c r="E3" s="152" t="str">
        <f>IF(B3="Round",".75",".6")</f>
        <v>.75</v>
      </c>
      <c r="F3" s="30"/>
      <c r="G3" s="30"/>
      <c r="H3" s="30"/>
      <c r="I3" s="30"/>
      <c r="J3" s="30"/>
      <c r="K3" s="30"/>
      <c r="L3" s="30"/>
      <c r="M3" s="30"/>
      <c r="N3" s="30"/>
      <c r="O3" s="30"/>
      <c r="P3" s="30"/>
      <c r="Q3" s="30"/>
      <c r="R3" s="30"/>
      <c r="S3" s="30"/>
      <c r="T3" s="30"/>
      <c r="U3" s="30"/>
      <c r="V3" s="30"/>
      <c r="W3" s="30"/>
      <c r="X3" s="30"/>
      <c r="Y3" s="30"/>
      <c r="Z3" s="30"/>
      <c r="AA3" s="30"/>
    </row>
    <row r="4" spans="1:27">
      <c r="A4" s="30"/>
      <c r="B4" s="30"/>
      <c r="C4" s="30"/>
      <c r="D4" s="30"/>
      <c r="E4" s="30"/>
      <c r="F4" s="30"/>
      <c r="G4" s="30"/>
      <c r="H4" s="30"/>
      <c r="I4" s="30"/>
      <c r="J4" s="30"/>
      <c r="K4" s="30"/>
      <c r="L4" s="30"/>
      <c r="M4" s="30"/>
      <c r="N4" s="30"/>
      <c r="O4" s="30"/>
      <c r="P4" s="30"/>
      <c r="Q4" s="30"/>
      <c r="R4" s="30"/>
      <c r="S4" s="30"/>
      <c r="T4" s="30"/>
      <c r="U4" s="30"/>
      <c r="V4" s="30"/>
      <c r="W4" s="30"/>
      <c r="X4" s="30"/>
      <c r="Y4" s="30"/>
      <c r="Z4" s="30"/>
      <c r="AA4" s="30"/>
    </row>
    <row r="5" spans="1:27">
      <c r="A5" s="30"/>
      <c r="B5" s="30"/>
      <c r="C5" s="30"/>
      <c r="D5" s="30"/>
      <c r="E5" s="30"/>
      <c r="F5" s="30"/>
      <c r="G5" s="30"/>
      <c r="H5" s="30"/>
      <c r="I5" s="30"/>
      <c r="J5" s="30"/>
      <c r="K5" s="30"/>
      <c r="L5" s="30"/>
      <c r="M5" s="30"/>
      <c r="N5" s="30"/>
      <c r="O5" s="30"/>
      <c r="P5" s="30"/>
      <c r="Q5" s="30"/>
      <c r="R5" s="30"/>
      <c r="S5" s="30"/>
      <c r="T5" s="30"/>
      <c r="U5" s="30"/>
      <c r="V5" s="30"/>
      <c r="W5" s="30"/>
      <c r="X5" s="30"/>
      <c r="Y5" s="30"/>
      <c r="Z5" s="30"/>
      <c r="AA5" s="30"/>
    </row>
    <row r="6" spans="1:27">
      <c r="A6" s="30"/>
      <c r="B6" s="30"/>
      <c r="C6" s="30"/>
      <c r="D6" s="30"/>
      <c r="E6" s="30"/>
      <c r="F6" s="30"/>
      <c r="G6" s="30"/>
      <c r="H6" s="30"/>
      <c r="I6" s="30"/>
      <c r="J6" s="30"/>
      <c r="K6" s="30"/>
      <c r="L6" s="30"/>
      <c r="M6" s="30"/>
      <c r="N6" s="30"/>
      <c r="O6" s="30"/>
      <c r="P6" s="30"/>
      <c r="Q6" s="30"/>
      <c r="R6" s="30"/>
      <c r="S6" s="30"/>
      <c r="T6" s="30"/>
      <c r="U6" s="30"/>
      <c r="V6" s="30"/>
      <c r="W6" s="30"/>
      <c r="X6" s="30"/>
      <c r="Y6" s="30"/>
      <c r="Z6" s="30"/>
      <c r="AA6" s="30"/>
    </row>
    <row r="7" spans="1:27">
      <c r="A7" s="30"/>
      <c r="B7" s="30"/>
      <c r="C7" s="30"/>
      <c r="D7" s="30"/>
      <c r="E7" s="30"/>
      <c r="F7" s="30"/>
      <c r="G7" s="30"/>
      <c r="H7" s="30"/>
      <c r="I7" s="30"/>
      <c r="J7" s="30"/>
      <c r="K7" s="30"/>
      <c r="L7" s="30"/>
      <c r="M7" s="30"/>
      <c r="N7" s="30"/>
      <c r="O7" s="30"/>
      <c r="P7" s="30"/>
      <c r="Q7" s="30"/>
      <c r="R7" s="30"/>
      <c r="S7" s="30"/>
      <c r="T7" s="30"/>
      <c r="U7" s="30"/>
      <c r="V7" s="30"/>
      <c r="W7" s="30"/>
      <c r="X7" s="30"/>
      <c r="Y7" s="30"/>
      <c r="Z7" s="30"/>
      <c r="AA7" s="30"/>
    </row>
    <row r="8" spans="1:27">
      <c r="A8" s="30"/>
      <c r="B8" s="30"/>
      <c r="C8" s="30"/>
      <c r="D8" s="30"/>
      <c r="E8" s="30"/>
      <c r="F8" s="30"/>
      <c r="G8" s="30"/>
      <c r="H8" s="30"/>
      <c r="I8" s="30"/>
      <c r="J8" s="30"/>
      <c r="K8" s="30"/>
      <c r="L8" s="30"/>
      <c r="M8" s="30"/>
      <c r="N8" s="30"/>
      <c r="O8" s="30"/>
      <c r="P8" s="30"/>
      <c r="Q8" s="30"/>
      <c r="R8" s="30"/>
      <c r="S8" s="30"/>
      <c r="T8" s="30"/>
      <c r="U8" s="30"/>
      <c r="V8" s="30"/>
      <c r="W8" s="30"/>
      <c r="X8" s="30"/>
      <c r="Y8" s="30"/>
      <c r="Z8" s="30"/>
      <c r="AA8" s="30"/>
    </row>
    <row r="9" spans="1:27">
      <c r="A9" s="30"/>
      <c r="B9" s="30"/>
      <c r="C9" s="30"/>
      <c r="D9" s="30"/>
      <c r="E9" s="30"/>
      <c r="F9" s="30"/>
      <c r="G9" s="30"/>
      <c r="H9" s="30"/>
      <c r="I9" s="30"/>
      <c r="J9" s="30"/>
      <c r="K9" s="30"/>
      <c r="L9" s="30"/>
      <c r="M9" s="30"/>
      <c r="N9" s="30"/>
      <c r="O9" s="30"/>
      <c r="P9" s="30"/>
      <c r="Q9" s="30"/>
      <c r="R9" s="30"/>
      <c r="S9" s="30"/>
      <c r="T9" s="30"/>
      <c r="U9" s="30"/>
      <c r="V9" s="30"/>
      <c r="W9" s="30"/>
      <c r="X9" s="30"/>
      <c r="Y9" s="30"/>
      <c r="Z9" s="30"/>
      <c r="AA9" s="30"/>
    </row>
    <row r="10" spans="1:27">
      <c r="A10" s="30"/>
      <c r="B10" s="30"/>
      <c r="C10" s="30"/>
      <c r="D10" s="30"/>
      <c r="E10" s="30"/>
      <c r="F10" s="30"/>
      <c r="G10" s="30"/>
      <c r="H10" s="30"/>
      <c r="I10" s="30"/>
      <c r="J10" s="30"/>
      <c r="K10" s="30"/>
      <c r="L10" s="30"/>
      <c r="M10" s="30"/>
      <c r="N10" s="30"/>
      <c r="O10" s="30"/>
      <c r="P10" s="30"/>
      <c r="Q10" s="30"/>
      <c r="R10" s="30"/>
      <c r="S10" s="30"/>
      <c r="T10" s="30"/>
      <c r="U10" s="30"/>
      <c r="V10" s="30"/>
      <c r="W10" s="30"/>
      <c r="X10" s="30"/>
      <c r="Y10" s="30"/>
      <c r="Z10" s="30"/>
      <c r="AA10" s="30"/>
    </row>
    <row r="11" spans="1:27">
      <c r="A11" s="30"/>
      <c r="B11" s="30"/>
      <c r="C11" s="30"/>
      <c r="D11" s="30"/>
      <c r="E11" s="30"/>
      <c r="F11" s="30"/>
      <c r="G11" s="30"/>
      <c r="H11" s="30"/>
      <c r="I11" s="30"/>
      <c r="J11" s="30"/>
      <c r="K11" s="30"/>
      <c r="L11" s="30"/>
      <c r="M11" s="30"/>
      <c r="N11" s="30"/>
      <c r="O11" s="30"/>
      <c r="P11" s="30"/>
      <c r="Q11" s="30"/>
      <c r="R11" s="30"/>
      <c r="S11" s="30"/>
      <c r="T11" s="30"/>
      <c r="U11" s="30"/>
      <c r="V11" s="30"/>
      <c r="W11" s="30"/>
      <c r="X11" s="30"/>
      <c r="Y11" s="30"/>
      <c r="Z11" s="30"/>
      <c r="AA11" s="30"/>
    </row>
    <row r="12" spans="1:27">
      <c r="A12" s="30"/>
      <c r="B12" s="30"/>
      <c r="C12" s="30"/>
      <c r="D12" s="30"/>
      <c r="E12" s="30"/>
      <c r="F12" s="30"/>
      <c r="G12" s="30"/>
      <c r="H12" s="30"/>
      <c r="I12" s="30"/>
      <c r="J12" s="30"/>
      <c r="K12" s="30"/>
      <c r="L12" s="30"/>
      <c r="M12" s="30"/>
      <c r="N12" s="30"/>
      <c r="O12" s="30"/>
      <c r="P12" s="30"/>
      <c r="Q12" s="30"/>
      <c r="R12" s="30"/>
      <c r="S12" s="30"/>
      <c r="T12" s="30"/>
      <c r="U12" s="30"/>
      <c r="V12" s="30"/>
      <c r="W12" s="30"/>
      <c r="X12" s="30"/>
      <c r="Y12" s="30"/>
      <c r="Z12" s="30"/>
      <c r="AA12" s="30"/>
    </row>
    <row r="13" spans="1:27">
      <c r="A13" s="30"/>
      <c r="B13" s="30"/>
      <c r="C13" s="335" t="s">
        <v>465</v>
      </c>
      <c r="D13" s="336"/>
      <c r="E13" s="336"/>
      <c r="F13" s="336"/>
      <c r="G13" s="30"/>
      <c r="H13" s="30"/>
      <c r="I13" s="30"/>
      <c r="J13" s="30"/>
      <c r="K13" s="30"/>
      <c r="L13" s="30"/>
      <c r="M13" s="30"/>
      <c r="N13" s="30"/>
      <c r="O13" s="30"/>
      <c r="P13" s="30"/>
      <c r="Q13" s="30"/>
      <c r="R13" s="30"/>
      <c r="S13" s="30"/>
      <c r="T13" s="30"/>
      <c r="U13" s="30"/>
      <c r="V13" s="30"/>
      <c r="W13" s="30"/>
      <c r="X13" s="30"/>
      <c r="Y13" s="30"/>
      <c r="Z13" s="30"/>
      <c r="AA13" s="30"/>
    </row>
    <row r="14" spans="1:27">
      <c r="A14" s="30"/>
      <c r="B14" s="30"/>
      <c r="C14" s="336"/>
      <c r="D14" s="336"/>
      <c r="E14" s="336"/>
      <c r="F14" s="336"/>
      <c r="G14" s="30"/>
      <c r="H14" s="30"/>
      <c r="I14" s="30"/>
      <c r="J14" s="30"/>
      <c r="K14" s="30"/>
      <c r="L14" s="30"/>
      <c r="M14" s="30"/>
      <c r="N14" s="30"/>
      <c r="O14" s="30"/>
      <c r="P14" s="30"/>
      <c r="Q14" s="30"/>
      <c r="R14" s="30"/>
      <c r="S14" s="30"/>
      <c r="T14" s="30"/>
      <c r="U14" s="30"/>
      <c r="V14" s="30"/>
      <c r="W14" s="30"/>
      <c r="X14" s="30"/>
      <c r="Y14" s="30"/>
      <c r="Z14" s="30"/>
      <c r="AA14" s="30"/>
    </row>
    <row r="15" spans="1:27">
      <c r="A15" s="30"/>
      <c r="B15" s="30"/>
      <c r="C15" s="336"/>
      <c r="D15" s="336"/>
      <c r="E15" s="336"/>
      <c r="F15" s="336"/>
      <c r="G15" s="30"/>
      <c r="H15" s="30"/>
      <c r="I15" s="30"/>
      <c r="J15" s="30"/>
      <c r="K15" s="30"/>
      <c r="L15" s="30"/>
      <c r="M15" s="30"/>
      <c r="N15" s="30"/>
      <c r="O15" s="30"/>
      <c r="P15" s="30"/>
      <c r="Q15" s="30"/>
      <c r="R15" s="30"/>
      <c r="S15" s="30"/>
      <c r="T15" s="30"/>
      <c r="U15" s="30"/>
      <c r="V15" s="30"/>
      <c r="W15" s="30"/>
      <c r="X15" s="30"/>
      <c r="Y15" s="30"/>
      <c r="Z15" s="30"/>
      <c r="AA15" s="30"/>
    </row>
    <row r="16" spans="1:27">
      <c r="A16" s="30"/>
      <c r="B16" s="30"/>
      <c r="C16" s="336"/>
      <c r="D16" s="336"/>
      <c r="E16" s="336"/>
      <c r="F16" s="336"/>
      <c r="G16" s="30"/>
      <c r="H16" s="30"/>
      <c r="I16" s="30"/>
      <c r="J16" s="30"/>
      <c r="K16" s="30"/>
      <c r="L16" s="30"/>
      <c r="M16" s="30"/>
      <c r="N16" s="30"/>
      <c r="O16" s="30"/>
      <c r="P16" s="30"/>
      <c r="Q16" s="30"/>
      <c r="R16" s="30"/>
      <c r="S16" s="30"/>
      <c r="T16" s="30"/>
      <c r="U16" s="30"/>
      <c r="V16" s="30"/>
      <c r="W16" s="30"/>
      <c r="X16" s="30"/>
      <c r="Y16" s="30"/>
      <c r="Z16" s="30"/>
      <c r="AA16" s="30"/>
    </row>
    <row r="17" spans="1:27">
      <c r="A17" s="30"/>
      <c r="B17" s="30"/>
      <c r="C17" s="336"/>
      <c r="D17" s="336"/>
      <c r="E17" s="336"/>
      <c r="F17" s="336"/>
      <c r="G17" s="30"/>
      <c r="H17" s="30"/>
      <c r="I17" s="30"/>
      <c r="J17" s="30"/>
      <c r="K17" s="30"/>
      <c r="L17" s="30"/>
      <c r="M17" s="30"/>
      <c r="N17" s="30"/>
      <c r="O17" s="30"/>
      <c r="P17" s="30"/>
      <c r="Q17" s="30"/>
      <c r="R17" s="30"/>
      <c r="S17" s="30"/>
      <c r="T17" s="30"/>
      <c r="U17" s="30"/>
      <c r="V17" s="30"/>
      <c r="W17" s="30"/>
      <c r="X17" s="30"/>
      <c r="Y17" s="30"/>
      <c r="Z17" s="30"/>
      <c r="AA17" s="30"/>
    </row>
    <row r="18" spans="1:27">
      <c r="A18" s="30"/>
      <c r="B18" s="30"/>
      <c r="C18" s="336"/>
      <c r="D18" s="336"/>
      <c r="E18" s="336"/>
      <c r="F18" s="336"/>
      <c r="G18" s="30"/>
      <c r="H18" s="30"/>
      <c r="I18" s="30"/>
      <c r="J18" s="30"/>
      <c r="K18" s="30"/>
      <c r="L18" s="30"/>
      <c r="M18" s="30"/>
      <c r="N18" s="30"/>
      <c r="O18" s="30"/>
      <c r="P18" s="30"/>
      <c r="Q18" s="30"/>
      <c r="R18" s="30"/>
      <c r="S18" s="30"/>
      <c r="T18" s="30"/>
      <c r="U18" s="30"/>
      <c r="V18" s="30"/>
      <c r="W18" s="30"/>
      <c r="X18" s="30"/>
      <c r="Y18" s="30"/>
      <c r="Z18" s="30"/>
      <c r="AA18" s="30"/>
    </row>
    <row r="19" spans="1:27">
      <c r="A19" s="30"/>
      <c r="B19" s="30"/>
      <c r="C19" s="30"/>
      <c r="D19" s="30"/>
      <c r="E19" s="30"/>
      <c r="F19" s="30"/>
      <c r="G19" s="30"/>
      <c r="H19" s="30"/>
      <c r="I19" s="30"/>
      <c r="J19" s="30"/>
      <c r="K19" s="30"/>
      <c r="L19" s="30"/>
      <c r="M19" s="30"/>
      <c r="N19" s="30"/>
      <c r="O19" s="30"/>
      <c r="P19" s="30"/>
      <c r="Q19" s="30"/>
      <c r="R19" s="30"/>
      <c r="S19" s="30"/>
      <c r="T19" s="30"/>
      <c r="U19" s="30"/>
      <c r="V19" s="30"/>
      <c r="W19" s="30"/>
      <c r="X19" s="30"/>
      <c r="Y19" s="30"/>
      <c r="Z19" s="30"/>
      <c r="AA19" s="30"/>
    </row>
    <row r="20" spans="1:27">
      <c r="A20" s="30"/>
      <c r="B20" s="30"/>
      <c r="C20" s="30"/>
      <c r="D20" s="30"/>
      <c r="E20" s="30"/>
      <c r="F20" s="30"/>
      <c r="G20" s="30"/>
      <c r="H20" s="30"/>
      <c r="I20" s="30"/>
      <c r="J20" s="30"/>
      <c r="K20" s="30"/>
      <c r="L20" s="30"/>
      <c r="M20" s="30"/>
      <c r="N20" s="30"/>
      <c r="O20" s="30"/>
      <c r="P20" s="30"/>
      <c r="Q20" s="30"/>
      <c r="R20" s="30"/>
      <c r="S20" s="30"/>
      <c r="T20" s="30"/>
      <c r="U20" s="30"/>
      <c r="V20" s="30"/>
      <c r="W20" s="30"/>
      <c r="X20" s="30"/>
      <c r="Y20" s="30"/>
      <c r="Z20" s="30"/>
      <c r="AA20" s="30"/>
    </row>
    <row r="21" spans="1:27">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30"/>
      <c r="AA21" s="30"/>
    </row>
    <row r="22" spans="1:27">
      <c r="A22" s="30"/>
      <c r="B22" s="30"/>
      <c r="C22" s="30"/>
      <c r="D22" s="30"/>
      <c r="E22" s="30"/>
      <c r="F22" s="30"/>
      <c r="G22" s="30"/>
      <c r="H22" s="30"/>
      <c r="I22" s="30"/>
      <c r="J22" s="30"/>
      <c r="K22" s="30"/>
      <c r="L22" s="30"/>
      <c r="M22" s="30"/>
      <c r="N22" s="30"/>
      <c r="O22" s="30"/>
      <c r="P22" s="30"/>
      <c r="Q22" s="30"/>
      <c r="R22" s="30"/>
      <c r="S22" s="30"/>
      <c r="T22" s="30"/>
      <c r="U22" s="30"/>
      <c r="V22" s="30"/>
      <c r="W22" s="30"/>
      <c r="X22" s="30"/>
      <c r="Y22" s="30"/>
      <c r="Z22" s="30"/>
      <c r="AA22" s="30"/>
    </row>
    <row r="23" spans="1:27">
      <c r="A23" s="30"/>
      <c r="B23" s="30"/>
      <c r="C23" s="30"/>
      <c r="D23" s="30"/>
      <c r="E23" s="30"/>
      <c r="F23" s="30"/>
      <c r="G23" s="30"/>
      <c r="H23" s="30"/>
      <c r="I23" s="30"/>
      <c r="J23" s="30"/>
      <c r="K23" s="30"/>
      <c r="L23" s="30"/>
      <c r="M23" s="30"/>
      <c r="N23" s="30"/>
      <c r="O23" s="30"/>
      <c r="P23" s="30"/>
      <c r="Q23" s="30"/>
      <c r="R23" s="30"/>
      <c r="S23" s="30"/>
      <c r="T23" s="30"/>
      <c r="U23" s="30"/>
      <c r="V23" s="30"/>
      <c r="W23" s="30"/>
      <c r="X23" s="30"/>
      <c r="Y23" s="30"/>
      <c r="Z23" s="30"/>
      <c r="AA23" s="30"/>
    </row>
    <row r="24" spans="1:27">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c r="AA24" s="30"/>
    </row>
    <row r="25" spans="1:27">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c r="AA25" s="30"/>
    </row>
    <row r="26" spans="1:27">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c r="AA26" s="30"/>
    </row>
    <row r="27" spans="1:27">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c r="AA27" s="30"/>
    </row>
    <row r="28" spans="1:27">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c r="AA28" s="30"/>
    </row>
    <row r="29" spans="1:27">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c r="AA29" s="30"/>
    </row>
    <row r="30" spans="1:27">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c r="AA30" s="30"/>
    </row>
    <row r="31" spans="1:27">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c r="AA31" s="30"/>
    </row>
    <row r="32" spans="1:27">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c r="AA32" s="30"/>
    </row>
    <row r="33" spans="1:27">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c r="AA33" s="30"/>
    </row>
    <row r="34" spans="1:27">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c r="AA34" s="30"/>
    </row>
    <row r="35" spans="1:27">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c r="AA35" s="30"/>
    </row>
    <row r="36" spans="1:27">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c r="AA36" s="30"/>
    </row>
  </sheetData>
  <mergeCells count="2">
    <mergeCell ref="A1:E1"/>
    <mergeCell ref="C13:F18"/>
  </mergeCells>
  <dataValidations count="1">
    <dataValidation type="list" allowBlank="1" showInputMessage="1" showErrorMessage="1" sqref="B3" xr:uid="{4E90FB9E-27AD-4AF8-AF39-F5BA42A7ED10}">
      <formula1>"Round, Straight"</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26BD3-3A18-4B81-A929-F3BA87AD62E2}">
  <dimension ref="A1:T47"/>
  <sheetViews>
    <sheetView workbookViewId="0">
      <selection activeCell="O12" sqref="O12"/>
    </sheetView>
  </sheetViews>
  <sheetFormatPr defaultRowHeight="15"/>
  <cols>
    <col min="1" max="1" width="17.140625" customWidth="1"/>
    <col min="2" max="2" width="13.140625" customWidth="1"/>
    <col min="3" max="3" width="15.140625" customWidth="1"/>
    <col min="4" max="4" width="14" customWidth="1"/>
    <col min="5" max="5" width="23.42578125" customWidth="1"/>
    <col min="6" max="6" width="7.28515625" customWidth="1"/>
    <col min="7" max="7" width="22.7109375" hidden="1" customWidth="1"/>
    <col min="8" max="8" width="17.28515625" hidden="1" customWidth="1"/>
    <col min="9" max="9" width="22.140625" hidden="1" customWidth="1"/>
    <col min="10" max="10" width="25.140625" hidden="1" customWidth="1"/>
    <col min="11" max="11" width="22.42578125" hidden="1" customWidth="1"/>
  </cols>
  <sheetData>
    <row r="1" spans="1:20">
      <c r="A1" s="355" t="s">
        <v>466</v>
      </c>
      <c r="B1" s="356"/>
      <c r="C1" s="356"/>
      <c r="D1" s="356"/>
      <c r="E1" s="356"/>
      <c r="F1" s="356"/>
      <c r="G1" s="356"/>
      <c r="H1" s="356"/>
      <c r="I1" s="356"/>
      <c r="J1" s="356"/>
      <c r="K1" s="357"/>
      <c r="L1" s="30"/>
      <c r="M1" s="30"/>
      <c r="N1" s="30"/>
      <c r="O1" s="30"/>
      <c r="P1" s="30"/>
      <c r="Q1" s="30"/>
      <c r="R1" s="30"/>
      <c r="S1" s="30"/>
      <c r="T1" s="30"/>
    </row>
    <row r="2" spans="1:20" ht="22.5" customHeight="1">
      <c r="A2" s="358"/>
      <c r="B2" s="359"/>
      <c r="C2" s="359"/>
      <c r="D2" s="359"/>
      <c r="E2" s="359"/>
      <c r="F2" s="359"/>
      <c r="G2" s="359"/>
      <c r="H2" s="359"/>
      <c r="I2" s="359"/>
      <c r="J2" s="359"/>
      <c r="K2" s="360"/>
      <c r="L2" s="30"/>
      <c r="M2" s="30"/>
      <c r="N2" s="30"/>
      <c r="O2" s="30"/>
      <c r="P2" s="30"/>
      <c r="Q2" s="30"/>
      <c r="R2" s="30"/>
      <c r="S2" s="30"/>
      <c r="T2" s="30"/>
    </row>
    <row r="3" spans="1:20" s="216" customFormat="1">
      <c r="A3" s="367" t="s">
        <v>218</v>
      </c>
      <c r="B3" s="365" t="s">
        <v>467</v>
      </c>
      <c r="C3" s="365" t="s">
        <v>313</v>
      </c>
      <c r="D3" s="365" t="s">
        <v>468</v>
      </c>
      <c r="E3" s="365" t="s">
        <v>469</v>
      </c>
      <c r="F3" s="369"/>
      <c r="G3" s="363" t="s">
        <v>470</v>
      </c>
      <c r="H3" s="363" t="s">
        <v>471</v>
      </c>
      <c r="I3" s="363" t="s">
        <v>472</v>
      </c>
      <c r="J3" s="363" t="s">
        <v>473</v>
      </c>
      <c r="K3" s="361" t="s">
        <v>302</v>
      </c>
      <c r="L3" s="217"/>
      <c r="M3" s="217"/>
      <c r="N3" s="217"/>
      <c r="O3" s="217"/>
      <c r="P3" s="217"/>
      <c r="Q3" s="217"/>
      <c r="R3" s="217"/>
      <c r="S3" s="217"/>
      <c r="T3" s="217"/>
    </row>
    <row r="4" spans="1:20">
      <c r="A4" s="368"/>
      <c r="B4" s="366"/>
      <c r="C4" s="366"/>
      <c r="D4" s="366"/>
      <c r="E4" s="366"/>
      <c r="F4" s="370"/>
      <c r="G4" s="364"/>
      <c r="H4" s="364"/>
      <c r="I4" s="364"/>
      <c r="J4" s="364"/>
      <c r="K4" s="362"/>
      <c r="L4" s="30"/>
      <c r="M4" s="30"/>
      <c r="N4" s="30"/>
      <c r="O4" s="30"/>
      <c r="P4" s="30"/>
      <c r="Q4" s="30"/>
      <c r="R4" s="30"/>
      <c r="S4" s="30"/>
      <c r="T4" s="30"/>
    </row>
    <row r="5" spans="1:20">
      <c r="A5" s="117" t="s">
        <v>474</v>
      </c>
      <c r="B5" s="11"/>
      <c r="C5" s="11"/>
      <c r="D5" s="147"/>
      <c r="E5" s="147">
        <f t="shared" ref="E5:E15" si="0">(G5*H5)+(C5*I5)+(D5*J5)+K5</f>
        <v>0</v>
      </c>
      <c r="F5" s="187"/>
      <c r="G5" s="195" t="str">
        <f>IF(B5="Yes","16","0")</f>
        <v>0</v>
      </c>
      <c r="H5" s="148">
        <v>0.5</v>
      </c>
      <c r="I5" s="148">
        <v>1.5</v>
      </c>
      <c r="J5" s="148">
        <v>3</v>
      </c>
      <c r="K5" s="212" t="str">
        <f>IF(B5="Yes","4","0")</f>
        <v>0</v>
      </c>
      <c r="L5" s="30"/>
      <c r="M5" s="30"/>
      <c r="N5" s="30"/>
      <c r="O5" s="30"/>
      <c r="P5" s="30"/>
      <c r="Q5" s="30"/>
      <c r="R5" s="30"/>
      <c r="S5" s="30"/>
      <c r="T5" s="30"/>
    </row>
    <row r="6" spans="1:20">
      <c r="A6" s="117" t="s">
        <v>285</v>
      </c>
      <c r="B6" s="11"/>
      <c r="C6" s="11"/>
      <c r="D6" s="147"/>
      <c r="E6" s="147">
        <f t="shared" si="0"/>
        <v>0</v>
      </c>
      <c r="F6" s="187"/>
      <c r="G6" s="195" t="str">
        <f>IF(B6="Yes","25","0")</f>
        <v>0</v>
      </c>
      <c r="H6" s="148">
        <v>0.45</v>
      </c>
      <c r="I6" s="148">
        <v>1.5</v>
      </c>
      <c r="J6" s="148">
        <v>3</v>
      </c>
      <c r="K6" s="212" t="str">
        <f>IF(B6="Yes","5","0")</f>
        <v>0</v>
      </c>
      <c r="L6" s="30"/>
      <c r="M6" s="30"/>
      <c r="N6" s="30"/>
      <c r="O6" s="30"/>
      <c r="P6" s="30"/>
      <c r="Q6" s="30"/>
      <c r="R6" s="30"/>
      <c r="S6" s="30"/>
      <c r="T6" s="30"/>
    </row>
    <row r="7" spans="1:20">
      <c r="A7" s="117" t="s">
        <v>286</v>
      </c>
      <c r="B7" s="11"/>
      <c r="C7" s="11"/>
      <c r="D7" s="147"/>
      <c r="E7" s="147">
        <f t="shared" si="0"/>
        <v>0</v>
      </c>
      <c r="F7" s="187"/>
      <c r="G7" s="195" t="str">
        <f>IF(B7="Yes","36","0")</f>
        <v>0</v>
      </c>
      <c r="H7" s="148">
        <v>0.4</v>
      </c>
      <c r="I7" s="148">
        <v>1.5</v>
      </c>
      <c r="J7" s="148">
        <v>3</v>
      </c>
      <c r="K7" s="212" t="str">
        <f>IF(B7="Yes","6","0")</f>
        <v>0</v>
      </c>
      <c r="L7" s="30"/>
      <c r="M7" s="30"/>
      <c r="N7" s="30"/>
      <c r="O7" s="30"/>
      <c r="P7" s="30"/>
      <c r="Q7" s="30"/>
      <c r="R7" s="30"/>
      <c r="S7" s="30"/>
      <c r="T7" s="30"/>
    </row>
    <row r="8" spans="1:20">
      <c r="A8" s="117" t="s">
        <v>287</v>
      </c>
      <c r="B8" s="11"/>
      <c r="C8" s="213"/>
      <c r="D8" s="147"/>
      <c r="E8" s="147">
        <f t="shared" si="0"/>
        <v>0</v>
      </c>
      <c r="F8" s="187"/>
      <c r="G8" s="195" t="str">
        <f>IF(B8="Yes","49","0")</f>
        <v>0</v>
      </c>
      <c r="H8" s="148">
        <v>0.3</v>
      </c>
      <c r="I8" s="148">
        <v>1.5</v>
      </c>
      <c r="J8" s="148">
        <v>3</v>
      </c>
      <c r="K8" s="212" t="str">
        <f>IF(B8="Yes","7","0")</f>
        <v>0</v>
      </c>
      <c r="L8" s="30"/>
      <c r="M8" s="30"/>
      <c r="N8" s="30"/>
      <c r="O8" s="30"/>
      <c r="P8" s="30"/>
      <c r="Q8" s="30"/>
      <c r="R8" s="30"/>
      <c r="S8" s="30"/>
      <c r="T8" s="30"/>
    </row>
    <row r="9" spans="1:20">
      <c r="A9" s="117" t="s">
        <v>288</v>
      </c>
      <c r="B9" s="11"/>
      <c r="C9" s="11"/>
      <c r="D9" s="147"/>
      <c r="E9" s="147">
        <f t="shared" si="0"/>
        <v>0</v>
      </c>
      <c r="F9" s="187"/>
      <c r="G9" s="195" t="str">
        <f>IF(B9="Yes","64","0")</f>
        <v>0</v>
      </c>
      <c r="H9" s="148">
        <v>0.25</v>
      </c>
      <c r="I9" s="148">
        <v>1.5</v>
      </c>
      <c r="J9" s="148">
        <v>3</v>
      </c>
      <c r="K9" s="212" t="str">
        <f>IF(B9="Yes","8","0")</f>
        <v>0</v>
      </c>
      <c r="L9" s="30"/>
      <c r="M9" s="30"/>
      <c r="N9" s="30"/>
      <c r="O9" s="30"/>
      <c r="P9" s="30"/>
      <c r="Q9" s="30"/>
      <c r="R9" s="30"/>
      <c r="S9" s="30"/>
      <c r="T9" s="30"/>
    </row>
    <row r="10" spans="1:20">
      <c r="A10" s="117" t="s">
        <v>289</v>
      </c>
      <c r="B10" s="11"/>
      <c r="C10" s="11"/>
      <c r="D10" s="147"/>
      <c r="E10" s="147">
        <f t="shared" si="0"/>
        <v>0</v>
      </c>
      <c r="F10" s="187"/>
      <c r="G10" s="195" t="str">
        <f>IF(B10="Yes","81","0")</f>
        <v>0</v>
      </c>
      <c r="H10" s="148">
        <v>0.24</v>
      </c>
      <c r="I10" s="148">
        <v>1.5</v>
      </c>
      <c r="J10" s="148">
        <v>3</v>
      </c>
      <c r="K10" s="212" t="str">
        <f>IF(B10="Yes","9","0")</f>
        <v>0</v>
      </c>
      <c r="L10" s="30"/>
      <c r="M10" s="30"/>
      <c r="N10" s="30"/>
      <c r="O10" s="30"/>
      <c r="P10" s="30"/>
      <c r="Q10" s="30"/>
      <c r="R10" s="30"/>
      <c r="S10" s="30"/>
      <c r="T10" s="30"/>
    </row>
    <row r="11" spans="1:20">
      <c r="A11" s="117" t="s">
        <v>290</v>
      </c>
      <c r="B11" s="11"/>
      <c r="C11" s="11"/>
      <c r="D11" s="147"/>
      <c r="E11" s="147">
        <f t="shared" si="0"/>
        <v>0</v>
      </c>
      <c r="F11" s="187"/>
      <c r="G11" s="195" t="str">
        <f>IF(B11="Yes","100","0")</f>
        <v>0</v>
      </c>
      <c r="H11" s="148">
        <v>0.23</v>
      </c>
      <c r="I11" s="148">
        <v>1.5</v>
      </c>
      <c r="J11" s="148">
        <v>3</v>
      </c>
      <c r="K11" s="212" t="str">
        <f>IF(B11="Yes","10","0")</f>
        <v>0</v>
      </c>
      <c r="L11" s="30"/>
      <c r="M11" s="30"/>
      <c r="N11" s="30"/>
      <c r="O11" s="30"/>
      <c r="P11" s="30"/>
      <c r="Q11" s="30"/>
      <c r="R11" s="30"/>
      <c r="S11" s="30"/>
      <c r="T11" s="30"/>
    </row>
    <row r="12" spans="1:20">
      <c r="A12" s="117" t="s">
        <v>291</v>
      </c>
      <c r="B12" s="11"/>
      <c r="C12" s="11"/>
      <c r="D12" s="147"/>
      <c r="E12" s="147">
        <f t="shared" si="0"/>
        <v>0</v>
      </c>
      <c r="F12" s="187"/>
      <c r="G12" s="195" t="str">
        <f>IF(B12="Yes","121","0")</f>
        <v>0</v>
      </c>
      <c r="H12" s="148">
        <v>0.21</v>
      </c>
      <c r="I12" s="148">
        <v>1.5</v>
      </c>
      <c r="J12" s="148">
        <v>3</v>
      </c>
      <c r="K12" s="212" t="str">
        <f>IF(B12="Yes","11","0")</f>
        <v>0</v>
      </c>
      <c r="L12" s="30"/>
      <c r="M12" s="30"/>
      <c r="N12" s="30"/>
      <c r="O12" s="30"/>
      <c r="P12" s="30"/>
      <c r="Q12" s="30"/>
      <c r="R12" s="30"/>
      <c r="S12" s="30"/>
      <c r="T12" s="30"/>
    </row>
    <row r="13" spans="1:20">
      <c r="A13" s="117" t="s">
        <v>292</v>
      </c>
      <c r="B13" s="11"/>
      <c r="C13" s="11"/>
      <c r="D13" s="147"/>
      <c r="E13" s="147">
        <f t="shared" si="0"/>
        <v>0</v>
      </c>
      <c r="F13" s="187"/>
      <c r="G13" s="195" t="str">
        <f>IF(B13="Yes","144","0")</f>
        <v>0</v>
      </c>
      <c r="H13" s="148">
        <v>0.19</v>
      </c>
      <c r="I13" s="148">
        <v>1.5</v>
      </c>
      <c r="J13" s="148">
        <v>3</v>
      </c>
      <c r="K13" s="212" t="str">
        <f>IF(B13="Yes","12","0")</f>
        <v>0</v>
      </c>
      <c r="L13" s="30"/>
      <c r="M13" s="30"/>
      <c r="N13" s="30"/>
      <c r="O13" s="30"/>
      <c r="P13" s="30"/>
      <c r="Q13" s="30"/>
      <c r="R13" s="30"/>
      <c r="S13" s="30"/>
      <c r="T13" s="30"/>
    </row>
    <row r="14" spans="1:20">
      <c r="A14" s="117" t="s">
        <v>293</v>
      </c>
      <c r="B14" s="11"/>
      <c r="C14" s="11"/>
      <c r="D14" s="147"/>
      <c r="E14" s="147">
        <f t="shared" si="0"/>
        <v>0</v>
      </c>
      <c r="F14" s="187"/>
      <c r="G14" s="195" t="str">
        <f>IF(B14="Yes","169","0")</f>
        <v>0</v>
      </c>
      <c r="H14" s="148">
        <v>0.17</v>
      </c>
      <c r="I14" s="148">
        <v>1.5</v>
      </c>
      <c r="J14" s="148">
        <v>3</v>
      </c>
      <c r="K14" s="212" t="str">
        <f>IF(B14="Yes","13","0")</f>
        <v>0</v>
      </c>
      <c r="L14" s="30"/>
      <c r="M14" s="30"/>
      <c r="N14" s="30"/>
      <c r="O14" s="30"/>
      <c r="P14" s="30"/>
      <c r="Q14" s="30"/>
      <c r="R14" s="30"/>
      <c r="S14" s="30"/>
      <c r="T14" s="30"/>
    </row>
    <row r="15" spans="1:20" ht="15.75" thickBot="1">
      <c r="A15" s="119" t="s">
        <v>294</v>
      </c>
      <c r="B15" s="120"/>
      <c r="C15" s="120"/>
      <c r="D15" s="150"/>
      <c r="E15" s="150">
        <f t="shared" si="0"/>
        <v>0</v>
      </c>
      <c r="F15" s="188"/>
      <c r="G15" s="214" t="str">
        <f>IF(B15="Yes","196","0")</f>
        <v>0</v>
      </c>
      <c r="H15" s="151">
        <v>0.15</v>
      </c>
      <c r="I15" s="151">
        <v>1.5</v>
      </c>
      <c r="J15" s="151">
        <v>3</v>
      </c>
      <c r="K15" s="215" t="str">
        <f>IF(B15="Yes","14","0")</f>
        <v>0</v>
      </c>
      <c r="L15" s="30"/>
      <c r="M15" s="30"/>
      <c r="N15" s="30"/>
      <c r="O15" s="30"/>
      <c r="P15" s="30"/>
      <c r="Q15" s="30"/>
      <c r="R15" s="30"/>
      <c r="S15" s="30"/>
      <c r="T15" s="30"/>
    </row>
    <row r="16" spans="1:20">
      <c r="A16" s="30"/>
      <c r="B16" s="30"/>
      <c r="C16" s="30"/>
      <c r="D16" s="30"/>
      <c r="E16" s="30"/>
      <c r="F16" s="30"/>
      <c r="G16" s="30"/>
      <c r="H16" s="30"/>
      <c r="I16" s="30"/>
      <c r="J16" s="30"/>
      <c r="K16" s="30"/>
      <c r="L16" s="30"/>
      <c r="M16" s="30"/>
      <c r="N16" s="30"/>
      <c r="O16" s="30"/>
      <c r="P16" s="30"/>
      <c r="Q16" s="30"/>
      <c r="R16" s="30"/>
      <c r="S16" s="30"/>
      <c r="T16" s="30"/>
    </row>
    <row r="17" spans="1:20">
      <c r="A17" s="30"/>
      <c r="B17" s="30"/>
      <c r="C17" s="30"/>
      <c r="D17" s="30"/>
      <c r="E17" s="30"/>
      <c r="F17" s="30"/>
      <c r="G17" s="30"/>
      <c r="H17" s="30"/>
      <c r="I17" s="30"/>
      <c r="J17" s="30"/>
      <c r="K17" s="30"/>
      <c r="L17" s="30"/>
      <c r="M17" s="30"/>
      <c r="N17" s="30"/>
      <c r="O17" s="30"/>
      <c r="P17" s="30"/>
      <c r="Q17" s="30"/>
      <c r="R17" s="30"/>
      <c r="S17" s="30"/>
      <c r="T17" s="30"/>
    </row>
    <row r="18" spans="1:20">
      <c r="A18" s="30"/>
      <c r="B18" s="30"/>
      <c r="C18" s="335" t="s">
        <v>475</v>
      </c>
      <c r="D18" s="336"/>
      <c r="E18" s="336"/>
      <c r="F18" s="336"/>
      <c r="G18" s="336"/>
      <c r="H18" s="30"/>
      <c r="I18" s="30"/>
      <c r="J18" s="30"/>
      <c r="K18" s="30"/>
      <c r="L18" s="30"/>
      <c r="M18" s="30"/>
      <c r="N18" s="30"/>
      <c r="O18" s="30"/>
      <c r="P18" s="30"/>
      <c r="Q18" s="30"/>
      <c r="R18" s="30"/>
      <c r="S18" s="30"/>
      <c r="T18" s="30"/>
    </row>
    <row r="19" spans="1:20">
      <c r="A19" s="30"/>
      <c r="B19" s="30"/>
      <c r="C19" s="336"/>
      <c r="D19" s="336"/>
      <c r="E19" s="336"/>
      <c r="F19" s="336"/>
      <c r="G19" s="336"/>
      <c r="H19" s="30"/>
      <c r="I19" s="30"/>
      <c r="J19" s="30"/>
      <c r="K19" s="30"/>
      <c r="L19" s="30"/>
      <c r="M19" s="30"/>
      <c r="N19" s="30"/>
      <c r="O19" s="30"/>
      <c r="P19" s="30"/>
      <c r="Q19" s="30"/>
      <c r="R19" s="30"/>
      <c r="S19" s="30"/>
      <c r="T19" s="30"/>
    </row>
    <row r="20" spans="1:20">
      <c r="A20" s="30"/>
      <c r="B20" s="30"/>
      <c r="C20" s="336"/>
      <c r="D20" s="336"/>
      <c r="E20" s="336"/>
      <c r="F20" s="336"/>
      <c r="G20" s="336"/>
      <c r="H20" s="30"/>
      <c r="I20" s="30"/>
      <c r="J20" s="30"/>
      <c r="K20" s="30"/>
      <c r="L20" s="30"/>
      <c r="M20" s="30"/>
      <c r="N20" s="30"/>
      <c r="O20" s="30"/>
      <c r="P20" s="30"/>
      <c r="Q20" s="30"/>
      <c r="R20" s="30"/>
      <c r="S20" s="30"/>
      <c r="T20" s="30"/>
    </row>
    <row r="21" spans="1:20">
      <c r="A21" s="30"/>
      <c r="B21" s="30"/>
      <c r="C21" s="336"/>
      <c r="D21" s="336"/>
      <c r="E21" s="336"/>
      <c r="F21" s="336"/>
      <c r="G21" s="336"/>
      <c r="H21" s="30"/>
      <c r="I21" s="30"/>
      <c r="J21" s="30"/>
      <c r="K21" s="30"/>
      <c r="L21" s="30"/>
      <c r="M21" s="30"/>
      <c r="N21" s="30"/>
      <c r="O21" s="30"/>
      <c r="P21" s="30"/>
      <c r="Q21" s="30"/>
      <c r="R21" s="30"/>
      <c r="S21" s="30"/>
      <c r="T21" s="30"/>
    </row>
    <row r="22" spans="1:20">
      <c r="A22" s="30"/>
      <c r="B22" s="30"/>
      <c r="C22" s="336"/>
      <c r="D22" s="336"/>
      <c r="E22" s="336"/>
      <c r="F22" s="336"/>
      <c r="G22" s="336"/>
      <c r="H22" s="30"/>
      <c r="I22" s="30"/>
      <c r="J22" s="30"/>
      <c r="K22" s="30"/>
      <c r="L22" s="30"/>
      <c r="M22" s="30"/>
      <c r="N22" s="30"/>
      <c r="O22" s="30"/>
      <c r="P22" s="30"/>
      <c r="Q22" s="30"/>
      <c r="R22" s="30"/>
      <c r="S22" s="30"/>
      <c r="T22" s="30"/>
    </row>
    <row r="23" spans="1:20">
      <c r="A23" s="30"/>
      <c r="B23" s="30"/>
      <c r="C23" s="30"/>
      <c r="D23" s="30"/>
      <c r="E23" s="30"/>
      <c r="F23" s="30"/>
      <c r="G23" s="30"/>
      <c r="H23" s="30"/>
      <c r="I23" s="30"/>
      <c r="J23" s="30"/>
      <c r="K23" s="30"/>
      <c r="L23" s="30"/>
      <c r="M23" s="30"/>
      <c r="N23" s="30"/>
      <c r="O23" s="30"/>
      <c r="P23" s="30"/>
      <c r="Q23" s="30"/>
      <c r="R23" s="30"/>
      <c r="S23" s="30"/>
      <c r="T23" s="30"/>
    </row>
    <row r="24" spans="1:20">
      <c r="A24" s="30"/>
      <c r="B24" s="30"/>
      <c r="C24" s="30"/>
      <c r="D24" s="30"/>
      <c r="E24" s="30"/>
      <c r="F24" s="30"/>
      <c r="G24" s="30"/>
      <c r="H24" s="30"/>
      <c r="I24" s="30"/>
      <c r="J24" s="30"/>
      <c r="K24" s="30"/>
      <c r="L24" s="30"/>
      <c r="M24" s="30"/>
      <c r="N24" s="30"/>
      <c r="O24" s="30"/>
      <c r="P24" s="30"/>
      <c r="Q24" s="30"/>
      <c r="R24" s="30"/>
      <c r="S24" s="30"/>
      <c r="T24" s="30"/>
    </row>
    <row r="25" spans="1:20">
      <c r="A25" s="30"/>
      <c r="B25" s="30"/>
      <c r="C25" s="30"/>
      <c r="D25" s="30"/>
      <c r="E25" s="30"/>
      <c r="F25" s="30"/>
      <c r="G25" s="30"/>
      <c r="H25" s="30"/>
      <c r="I25" s="30"/>
      <c r="J25" s="30"/>
      <c r="K25" s="30"/>
      <c r="L25" s="30"/>
      <c r="M25" s="30"/>
      <c r="N25" s="30"/>
      <c r="O25" s="30"/>
      <c r="P25" s="30"/>
      <c r="Q25" s="30"/>
      <c r="R25" s="30"/>
      <c r="S25" s="30"/>
      <c r="T25" s="30"/>
    </row>
    <row r="26" spans="1:20">
      <c r="A26" s="30"/>
      <c r="B26" s="30"/>
      <c r="C26" s="30"/>
      <c r="D26" s="30"/>
      <c r="E26" s="30"/>
      <c r="F26" s="30"/>
      <c r="G26" s="30"/>
      <c r="H26" s="30"/>
      <c r="I26" s="30"/>
      <c r="J26" s="30"/>
      <c r="K26" s="30"/>
      <c r="L26" s="30"/>
      <c r="M26" s="30"/>
      <c r="N26" s="30"/>
      <c r="O26" s="30"/>
      <c r="P26" s="30"/>
      <c r="Q26" s="30"/>
      <c r="R26" s="30"/>
      <c r="S26" s="30"/>
      <c r="T26" s="30"/>
    </row>
    <row r="27" spans="1:20">
      <c r="A27" s="30"/>
      <c r="B27" s="30"/>
      <c r="C27" s="30"/>
      <c r="D27" s="30"/>
      <c r="E27" s="30"/>
      <c r="F27" s="30"/>
      <c r="G27" s="30"/>
      <c r="H27" s="30"/>
      <c r="I27" s="30"/>
      <c r="J27" s="30"/>
      <c r="K27" s="30"/>
      <c r="L27" s="30"/>
      <c r="M27" s="30"/>
      <c r="N27" s="30"/>
      <c r="O27" s="30"/>
      <c r="P27" s="30"/>
      <c r="Q27" s="30"/>
      <c r="R27" s="30"/>
      <c r="S27" s="30"/>
      <c r="T27" s="30"/>
    </row>
    <row r="28" spans="1:20">
      <c r="A28" s="30"/>
      <c r="B28" s="30"/>
      <c r="C28" s="30"/>
      <c r="D28" s="30"/>
      <c r="E28" s="30"/>
      <c r="F28" s="30"/>
      <c r="G28" s="30"/>
      <c r="H28" s="30"/>
      <c r="I28" s="30"/>
      <c r="J28" s="30"/>
      <c r="K28" s="30"/>
      <c r="L28" s="30"/>
      <c r="M28" s="30"/>
      <c r="N28" s="30"/>
      <c r="O28" s="30"/>
      <c r="P28" s="30"/>
      <c r="Q28" s="30"/>
      <c r="R28" s="30"/>
      <c r="S28" s="30"/>
      <c r="T28" s="30"/>
    </row>
    <row r="29" spans="1:20">
      <c r="A29" s="30"/>
      <c r="B29" s="30"/>
      <c r="C29" s="30"/>
      <c r="D29" s="30"/>
      <c r="E29" s="30"/>
      <c r="F29" s="30"/>
      <c r="G29" s="30"/>
      <c r="H29" s="30"/>
      <c r="I29" s="30"/>
      <c r="J29" s="30"/>
      <c r="K29" s="30"/>
      <c r="L29" s="30"/>
      <c r="M29" s="30"/>
      <c r="N29" s="30"/>
      <c r="O29" s="30"/>
      <c r="P29" s="30"/>
      <c r="Q29" s="30"/>
      <c r="R29" s="30"/>
      <c r="S29" s="30"/>
      <c r="T29" s="30"/>
    </row>
    <row r="30" spans="1:20">
      <c r="A30" s="30"/>
      <c r="B30" s="30"/>
      <c r="C30" s="30"/>
      <c r="D30" s="30"/>
      <c r="E30" s="30"/>
      <c r="F30" s="30"/>
      <c r="G30" s="30"/>
      <c r="H30" s="30"/>
      <c r="I30" s="30"/>
      <c r="J30" s="30"/>
      <c r="K30" s="30"/>
      <c r="L30" s="30"/>
      <c r="M30" s="30"/>
      <c r="N30" s="30"/>
      <c r="O30" s="30"/>
      <c r="P30" s="30"/>
      <c r="Q30" s="30"/>
      <c r="R30" s="30"/>
      <c r="S30" s="30"/>
      <c r="T30" s="30"/>
    </row>
    <row r="31" spans="1:20">
      <c r="A31" s="30"/>
      <c r="B31" s="30"/>
      <c r="C31" s="30"/>
      <c r="D31" s="30"/>
      <c r="E31" s="30"/>
      <c r="F31" s="30"/>
      <c r="G31" s="30"/>
      <c r="H31" s="30"/>
      <c r="I31" s="30"/>
      <c r="J31" s="30"/>
      <c r="K31" s="30"/>
      <c r="L31" s="30"/>
      <c r="M31" s="30"/>
      <c r="N31" s="30"/>
      <c r="O31" s="30"/>
      <c r="P31" s="30"/>
      <c r="Q31" s="30"/>
      <c r="R31" s="30"/>
      <c r="S31" s="30"/>
      <c r="T31" s="30"/>
    </row>
    <row r="32" spans="1:20">
      <c r="A32" s="30"/>
      <c r="B32" s="30"/>
      <c r="C32" s="30"/>
      <c r="D32" s="30"/>
      <c r="E32" s="30"/>
      <c r="F32" s="30"/>
      <c r="G32" s="30"/>
      <c r="H32" s="30"/>
      <c r="I32" s="30"/>
      <c r="J32" s="30"/>
      <c r="K32" s="30"/>
      <c r="L32" s="30"/>
      <c r="M32" s="30"/>
      <c r="N32" s="30"/>
      <c r="O32" s="30"/>
      <c r="P32" s="30"/>
      <c r="Q32" s="30"/>
      <c r="R32" s="30"/>
      <c r="S32" s="30"/>
      <c r="T32" s="30"/>
    </row>
    <row r="33" spans="1:20">
      <c r="A33" s="30"/>
      <c r="B33" s="30"/>
      <c r="C33" s="30"/>
      <c r="D33" s="30"/>
      <c r="E33" s="30"/>
      <c r="F33" s="30"/>
      <c r="G33" s="30"/>
      <c r="H33" s="30"/>
      <c r="I33" s="30"/>
      <c r="J33" s="30"/>
      <c r="K33" s="30"/>
      <c r="L33" s="30"/>
      <c r="M33" s="30"/>
      <c r="N33" s="30"/>
      <c r="O33" s="30"/>
      <c r="P33" s="30"/>
      <c r="Q33" s="30"/>
      <c r="R33" s="30"/>
      <c r="S33" s="30"/>
      <c r="T33" s="30"/>
    </row>
    <row r="34" spans="1:20">
      <c r="A34" s="30"/>
      <c r="B34" s="30"/>
      <c r="C34" s="30"/>
      <c r="D34" s="30"/>
      <c r="E34" s="30"/>
      <c r="F34" s="30"/>
      <c r="G34" s="30"/>
      <c r="H34" s="30"/>
      <c r="I34" s="30"/>
      <c r="J34" s="30"/>
      <c r="K34" s="30"/>
      <c r="L34" s="30"/>
      <c r="M34" s="30"/>
      <c r="N34" s="30"/>
      <c r="O34" s="30"/>
      <c r="P34" s="30"/>
      <c r="Q34" s="30"/>
      <c r="R34" s="30"/>
      <c r="S34" s="30"/>
      <c r="T34" s="30"/>
    </row>
    <row r="35" spans="1:20">
      <c r="A35" s="30"/>
      <c r="B35" s="30"/>
      <c r="C35" s="30"/>
      <c r="D35" s="30"/>
      <c r="E35" s="30"/>
      <c r="F35" s="30"/>
      <c r="G35" s="30"/>
      <c r="H35" s="30"/>
      <c r="I35" s="30"/>
      <c r="J35" s="30"/>
      <c r="K35" s="30"/>
      <c r="L35" s="30"/>
      <c r="M35" s="30"/>
      <c r="N35" s="30"/>
      <c r="O35" s="30"/>
      <c r="P35" s="30"/>
      <c r="Q35" s="30"/>
      <c r="R35" s="30"/>
      <c r="S35" s="30"/>
      <c r="T35" s="30"/>
    </row>
    <row r="36" spans="1:20">
      <c r="A36" s="30"/>
      <c r="B36" s="30"/>
      <c r="C36" s="30"/>
      <c r="D36" s="30"/>
      <c r="E36" s="30"/>
      <c r="F36" s="30"/>
      <c r="G36" s="30"/>
      <c r="H36" s="30"/>
      <c r="I36" s="30"/>
      <c r="J36" s="30"/>
      <c r="K36" s="30"/>
      <c r="L36" s="30"/>
      <c r="M36" s="30"/>
      <c r="N36" s="30"/>
      <c r="O36" s="30"/>
      <c r="P36" s="30"/>
      <c r="Q36" s="30"/>
      <c r="R36" s="30"/>
      <c r="S36" s="30"/>
      <c r="T36" s="30"/>
    </row>
    <row r="37" spans="1:20">
      <c r="A37" s="30"/>
      <c r="B37" s="30"/>
      <c r="C37" s="30"/>
      <c r="D37" s="30"/>
      <c r="E37" s="30"/>
      <c r="F37" s="30"/>
      <c r="G37" s="30"/>
      <c r="H37" s="30"/>
      <c r="I37" s="30"/>
      <c r="J37" s="30"/>
      <c r="K37" s="30"/>
      <c r="L37" s="30"/>
      <c r="M37" s="30"/>
      <c r="N37" s="30"/>
      <c r="O37" s="30"/>
      <c r="P37" s="30"/>
      <c r="Q37" s="30"/>
      <c r="R37" s="30"/>
      <c r="S37" s="30"/>
      <c r="T37" s="30"/>
    </row>
    <row r="38" spans="1:20">
      <c r="A38" s="30"/>
      <c r="B38" s="30"/>
      <c r="C38" s="30"/>
      <c r="D38" s="30"/>
      <c r="E38" s="30"/>
      <c r="F38" s="30"/>
      <c r="G38" s="30"/>
      <c r="H38" s="30"/>
      <c r="I38" s="30"/>
      <c r="J38" s="30"/>
      <c r="K38" s="30"/>
      <c r="L38" s="30"/>
      <c r="M38" s="30"/>
      <c r="N38" s="30"/>
      <c r="O38" s="30"/>
      <c r="P38" s="30"/>
      <c r="Q38" s="30"/>
      <c r="R38" s="30"/>
      <c r="S38" s="30"/>
      <c r="T38" s="30"/>
    </row>
    <row r="39" spans="1:20">
      <c r="A39" s="30"/>
      <c r="B39" s="30"/>
      <c r="C39" s="30"/>
      <c r="D39" s="30"/>
      <c r="E39" s="30"/>
      <c r="F39" s="30"/>
      <c r="G39" s="30"/>
      <c r="H39" s="30"/>
      <c r="I39" s="30"/>
      <c r="J39" s="30"/>
      <c r="K39" s="30"/>
      <c r="L39" s="30"/>
      <c r="M39" s="30"/>
      <c r="N39" s="30"/>
      <c r="O39" s="30"/>
      <c r="P39" s="30"/>
      <c r="Q39" s="30"/>
      <c r="R39" s="30"/>
      <c r="S39" s="30"/>
      <c r="T39" s="30"/>
    </row>
    <row r="40" spans="1:20">
      <c r="A40" s="30"/>
      <c r="B40" s="30"/>
      <c r="C40" s="30"/>
      <c r="D40" s="30"/>
      <c r="E40" s="30"/>
      <c r="F40" s="30"/>
      <c r="G40" s="30"/>
      <c r="H40" s="30"/>
      <c r="I40" s="30"/>
      <c r="J40" s="30"/>
      <c r="K40" s="30"/>
      <c r="L40" s="30"/>
      <c r="M40" s="30"/>
      <c r="N40" s="30"/>
      <c r="O40" s="30"/>
      <c r="P40" s="30"/>
      <c r="Q40" s="30"/>
      <c r="R40" s="30"/>
      <c r="S40" s="30"/>
      <c r="T40" s="30"/>
    </row>
    <row r="41" spans="1:20">
      <c r="A41" s="30"/>
      <c r="B41" s="30"/>
      <c r="C41" s="30"/>
      <c r="D41" s="30"/>
      <c r="E41" s="30"/>
      <c r="F41" s="30"/>
      <c r="G41" s="30"/>
      <c r="H41" s="30"/>
      <c r="I41" s="30"/>
      <c r="J41" s="30"/>
      <c r="K41" s="30"/>
      <c r="L41" s="30"/>
      <c r="M41" s="30"/>
      <c r="N41" s="30"/>
      <c r="O41" s="30"/>
      <c r="P41" s="30"/>
      <c r="Q41" s="30"/>
      <c r="R41" s="30"/>
      <c r="S41" s="30"/>
      <c r="T41" s="30"/>
    </row>
    <row r="42" spans="1:20">
      <c r="A42" s="30"/>
      <c r="B42" s="30"/>
      <c r="C42" s="30"/>
      <c r="D42" s="30"/>
      <c r="E42" s="30"/>
      <c r="F42" s="30"/>
      <c r="G42" s="30"/>
      <c r="H42" s="30"/>
      <c r="I42" s="30"/>
      <c r="J42" s="30"/>
      <c r="K42" s="30"/>
      <c r="L42" s="30"/>
      <c r="M42" s="30"/>
      <c r="N42" s="30"/>
      <c r="O42" s="30"/>
      <c r="P42" s="30"/>
      <c r="Q42" s="30"/>
      <c r="R42" s="30"/>
      <c r="S42" s="30"/>
      <c r="T42" s="30"/>
    </row>
    <row r="43" spans="1:20">
      <c r="A43" s="30"/>
      <c r="B43" s="30"/>
      <c r="C43" s="30"/>
      <c r="D43" s="30"/>
      <c r="E43" s="30"/>
      <c r="F43" s="30"/>
      <c r="G43" s="30"/>
      <c r="H43" s="30"/>
      <c r="I43" s="30"/>
      <c r="J43" s="30"/>
      <c r="K43" s="30"/>
      <c r="L43" s="30"/>
      <c r="M43" s="30"/>
      <c r="N43" s="30"/>
      <c r="O43" s="30"/>
      <c r="P43" s="30"/>
      <c r="Q43" s="30"/>
      <c r="R43" s="30"/>
      <c r="S43" s="30"/>
      <c r="T43" s="30"/>
    </row>
    <row r="44" spans="1:20">
      <c r="A44" s="30"/>
      <c r="B44" s="30"/>
      <c r="C44" s="30"/>
      <c r="D44" s="30"/>
      <c r="E44" s="30"/>
      <c r="F44" s="30"/>
      <c r="G44" s="30"/>
      <c r="H44" s="30"/>
      <c r="I44" s="30"/>
      <c r="J44" s="30"/>
      <c r="K44" s="30"/>
      <c r="L44" s="30"/>
      <c r="M44" s="30"/>
      <c r="N44" s="30"/>
      <c r="O44" s="30"/>
      <c r="P44" s="30"/>
      <c r="Q44" s="30"/>
      <c r="R44" s="30"/>
      <c r="S44" s="30"/>
      <c r="T44" s="30"/>
    </row>
    <row r="45" spans="1:20">
      <c r="A45" s="30"/>
      <c r="B45" s="30"/>
      <c r="C45" s="30"/>
      <c r="D45" s="30"/>
      <c r="E45" s="30"/>
      <c r="F45" s="30"/>
      <c r="G45" s="30"/>
      <c r="H45" s="30"/>
      <c r="I45" s="30"/>
      <c r="J45" s="30"/>
      <c r="K45" s="30"/>
      <c r="L45" s="30"/>
      <c r="M45" s="30"/>
      <c r="N45" s="30"/>
      <c r="O45" s="30"/>
      <c r="P45" s="30"/>
      <c r="Q45" s="30"/>
      <c r="R45" s="30"/>
      <c r="S45" s="30"/>
      <c r="T45" s="30"/>
    </row>
    <row r="46" spans="1:20">
      <c r="B46" s="30"/>
      <c r="C46" s="30"/>
      <c r="D46" s="30"/>
      <c r="E46" s="30"/>
      <c r="F46" s="30"/>
      <c r="G46" s="30"/>
      <c r="H46" s="30"/>
      <c r="I46" s="30"/>
      <c r="J46" s="30"/>
      <c r="K46" s="30"/>
      <c r="L46" s="30"/>
      <c r="M46" s="30"/>
      <c r="N46" s="30"/>
      <c r="O46" s="30"/>
      <c r="P46" s="30"/>
      <c r="Q46" s="30"/>
      <c r="R46" s="30"/>
      <c r="S46" s="30"/>
      <c r="T46" s="30"/>
    </row>
    <row r="47" spans="1:20">
      <c r="B47" s="30"/>
      <c r="C47" s="30"/>
      <c r="D47" s="30"/>
      <c r="E47" s="30"/>
      <c r="F47" s="30"/>
      <c r="G47" s="30"/>
      <c r="H47" s="30"/>
      <c r="I47" s="30"/>
      <c r="J47" s="30"/>
      <c r="K47" s="30"/>
      <c r="L47" s="30"/>
      <c r="M47" s="30"/>
      <c r="N47" s="30"/>
      <c r="O47" s="30"/>
      <c r="P47" s="30"/>
      <c r="Q47" s="30"/>
      <c r="R47" s="30"/>
      <c r="S47" s="30"/>
      <c r="T47" s="30"/>
    </row>
  </sheetData>
  <mergeCells count="13">
    <mergeCell ref="C18:G22"/>
    <mergeCell ref="A1:K2"/>
    <mergeCell ref="K3:K4"/>
    <mergeCell ref="J3:J4"/>
    <mergeCell ref="I3:I4"/>
    <mergeCell ref="H3:H4"/>
    <mergeCell ref="G3:G4"/>
    <mergeCell ref="D3:D4"/>
    <mergeCell ref="C3:C4"/>
    <mergeCell ref="B3:B4"/>
    <mergeCell ref="A3:A4"/>
    <mergeCell ref="F3:F4"/>
    <mergeCell ref="E3:E4"/>
  </mergeCells>
  <dataValidations count="1">
    <dataValidation type="list" allowBlank="1" showInputMessage="1" showErrorMessage="1" sqref="B5:B15" xr:uid="{419D7E1A-384A-4124-A8D1-83F7C629AE8B}">
      <formula1>"Yes, No"</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45E05-B896-497B-B4E6-4D42EA8C65B4}">
  <dimension ref="A1:AP92"/>
  <sheetViews>
    <sheetView workbookViewId="0">
      <selection activeCell="E5" sqref="E5"/>
    </sheetView>
  </sheetViews>
  <sheetFormatPr defaultRowHeight="15"/>
  <cols>
    <col min="1" max="1" width="23" customWidth="1"/>
    <col min="2" max="2" width="11.7109375" customWidth="1"/>
    <col min="3" max="3" width="47" customWidth="1"/>
    <col min="4" max="4" width="19.140625" customWidth="1"/>
    <col min="5" max="5" width="10.7109375" customWidth="1"/>
    <col min="28" max="42" width="9.140625" style="166"/>
  </cols>
  <sheetData>
    <row r="1" spans="1:27" ht="34.5">
      <c r="A1" s="312" t="s">
        <v>476</v>
      </c>
      <c r="B1" s="312"/>
      <c r="C1" s="312"/>
      <c r="D1" s="312"/>
      <c r="E1" s="312"/>
      <c r="F1" s="312"/>
      <c r="G1" s="30"/>
      <c r="H1" s="30"/>
      <c r="I1" s="30"/>
      <c r="J1" s="30"/>
      <c r="K1" s="30"/>
      <c r="L1" s="30"/>
      <c r="M1" s="30"/>
      <c r="N1" s="30"/>
      <c r="O1" s="30"/>
      <c r="P1" s="30"/>
      <c r="Q1" s="30"/>
      <c r="R1" s="30"/>
      <c r="S1" s="30"/>
      <c r="T1" s="30"/>
      <c r="U1" s="30"/>
      <c r="V1" s="30"/>
      <c r="W1" s="30"/>
      <c r="X1" s="30"/>
      <c r="Y1" s="30"/>
      <c r="Z1" s="30"/>
      <c r="AA1" s="30"/>
    </row>
    <row r="2" spans="1:27" ht="27" customHeight="1">
      <c r="A2" s="371" t="s">
        <v>477</v>
      </c>
      <c r="B2" s="372"/>
      <c r="C2" s="372"/>
      <c r="D2" s="372"/>
      <c r="E2" s="372"/>
      <c r="F2" s="373"/>
      <c r="G2" s="30"/>
      <c r="H2" s="30"/>
      <c r="I2" s="30"/>
      <c r="J2" s="30"/>
      <c r="K2" s="30"/>
      <c r="L2" s="30"/>
      <c r="M2" s="30"/>
      <c r="N2" s="30"/>
      <c r="O2" s="30"/>
      <c r="P2" s="30"/>
      <c r="Q2" s="30"/>
      <c r="R2" s="30"/>
      <c r="S2" s="30"/>
      <c r="T2" s="30"/>
      <c r="U2" s="30"/>
      <c r="V2" s="30"/>
      <c r="W2" s="30"/>
      <c r="X2" s="30"/>
      <c r="Y2" s="30"/>
      <c r="Z2" s="30"/>
      <c r="AA2" s="30"/>
    </row>
    <row r="3" spans="1:27">
      <c r="A3" s="218"/>
      <c r="B3" s="219"/>
      <c r="C3" s="220"/>
      <c r="D3" s="220"/>
      <c r="E3" s="220"/>
      <c r="F3" s="220"/>
      <c r="G3" s="30"/>
      <c r="H3" s="30"/>
      <c r="I3" s="30"/>
      <c r="J3" s="30"/>
      <c r="K3" s="30"/>
      <c r="L3" s="30"/>
      <c r="M3" s="30"/>
      <c r="N3" s="30"/>
      <c r="O3" s="30"/>
      <c r="P3" s="30"/>
      <c r="Q3" s="30"/>
      <c r="R3" s="30"/>
      <c r="S3" s="30"/>
      <c r="T3" s="30"/>
      <c r="U3" s="30"/>
      <c r="V3" s="30"/>
      <c r="W3" s="30"/>
      <c r="X3" s="30"/>
      <c r="Y3" s="30"/>
      <c r="Z3" s="30"/>
      <c r="AA3" s="30"/>
    </row>
    <row r="4" spans="1:27" ht="16.5" thickBot="1">
      <c r="A4" s="28" t="s">
        <v>3</v>
      </c>
      <c r="B4" s="29" t="s">
        <v>4</v>
      </c>
      <c r="C4" s="29" t="s">
        <v>5</v>
      </c>
      <c r="D4" s="29" t="s">
        <v>6</v>
      </c>
      <c r="E4" s="221"/>
      <c r="F4" s="222" t="s">
        <v>8</v>
      </c>
      <c r="G4" s="30"/>
      <c r="H4" s="30"/>
      <c r="I4" s="30"/>
      <c r="J4" s="30"/>
      <c r="K4" s="30"/>
      <c r="L4" s="30"/>
      <c r="M4" s="30"/>
      <c r="N4" s="30"/>
      <c r="O4" s="30"/>
      <c r="P4" s="30"/>
      <c r="Q4" s="30"/>
      <c r="R4" s="30"/>
      <c r="S4" s="30"/>
      <c r="T4" s="30"/>
      <c r="U4" s="30"/>
      <c r="V4" s="30"/>
      <c r="W4" s="30"/>
      <c r="X4" s="30"/>
      <c r="Y4" s="30"/>
      <c r="Z4" s="30"/>
      <c r="AA4" s="30"/>
    </row>
    <row r="5" spans="1:27">
      <c r="A5" s="12"/>
      <c r="B5" s="13"/>
      <c r="C5" s="12"/>
      <c r="D5" s="7"/>
      <c r="E5" s="32"/>
      <c r="F5" s="2"/>
      <c r="G5" s="30"/>
      <c r="H5" s="30"/>
      <c r="I5" s="30"/>
      <c r="J5" s="30"/>
      <c r="K5" s="30"/>
      <c r="L5" s="30"/>
      <c r="M5" s="30"/>
      <c r="N5" s="30"/>
      <c r="O5" s="30"/>
      <c r="P5" s="30"/>
      <c r="Q5" s="30"/>
      <c r="R5" s="30"/>
      <c r="S5" s="30"/>
      <c r="T5" s="30"/>
      <c r="U5" s="30"/>
      <c r="V5" s="30"/>
      <c r="W5" s="30"/>
      <c r="X5" s="30"/>
      <c r="Y5" s="30"/>
      <c r="Z5" s="30"/>
      <c r="AA5" s="30"/>
    </row>
    <row r="6" spans="1:27" ht="18.75" customHeight="1">
      <c r="A6" s="6" t="s">
        <v>478</v>
      </c>
      <c r="B6" s="7">
        <v>12</v>
      </c>
      <c r="C6" s="223" t="s">
        <v>479</v>
      </c>
      <c r="D6" s="224" t="s">
        <v>480</v>
      </c>
      <c r="E6" s="225">
        <v>300</v>
      </c>
      <c r="F6" s="226">
        <v>6</v>
      </c>
      <c r="G6" s="30"/>
      <c r="H6" s="30"/>
      <c r="I6" s="30"/>
      <c r="J6" s="30"/>
      <c r="K6" s="30"/>
      <c r="L6" s="30"/>
      <c r="M6" s="30"/>
      <c r="N6" s="30"/>
      <c r="O6" s="30"/>
      <c r="P6" s="30"/>
      <c r="Q6" s="30"/>
      <c r="R6" s="30"/>
      <c r="S6" s="30"/>
      <c r="T6" s="30"/>
      <c r="U6" s="30"/>
      <c r="V6" s="30"/>
      <c r="W6" s="30"/>
      <c r="X6" s="30"/>
      <c r="Y6" s="30"/>
      <c r="Z6" s="30"/>
      <c r="AA6" s="30"/>
    </row>
    <row r="7" spans="1:27" ht="18" customHeight="1">
      <c r="A7" s="227" t="s">
        <v>481</v>
      </c>
      <c r="B7" s="15">
        <v>1</v>
      </c>
      <c r="C7" s="228" t="s">
        <v>482</v>
      </c>
      <c r="D7" s="13" t="s">
        <v>483</v>
      </c>
      <c r="E7" s="229"/>
      <c r="F7" s="2"/>
      <c r="G7" s="30"/>
      <c r="H7" s="30"/>
      <c r="I7" s="30"/>
      <c r="J7" s="30"/>
      <c r="K7" s="30"/>
      <c r="L7" s="30"/>
      <c r="M7" s="30"/>
      <c r="N7" s="30"/>
      <c r="O7" s="30"/>
      <c r="P7" s="30"/>
      <c r="Q7" s="30"/>
      <c r="R7" s="30"/>
      <c r="S7" s="30"/>
      <c r="T7" s="30"/>
      <c r="U7" s="30"/>
      <c r="V7" s="30"/>
      <c r="W7" s="30"/>
      <c r="X7" s="30"/>
      <c r="Y7" s="30"/>
      <c r="Z7" s="30"/>
      <c r="AA7" s="30"/>
    </row>
    <row r="8" spans="1:27">
      <c r="A8" s="12" t="s">
        <v>484</v>
      </c>
      <c r="B8" s="7">
        <v>1</v>
      </c>
      <c r="C8" s="8"/>
      <c r="D8" s="7" t="s">
        <v>483</v>
      </c>
      <c r="E8" s="14">
        <v>275</v>
      </c>
      <c r="F8" s="167" t="s">
        <v>36</v>
      </c>
      <c r="G8" s="30"/>
      <c r="H8" s="30"/>
      <c r="I8" s="30"/>
      <c r="J8" s="30"/>
      <c r="K8" s="30"/>
      <c r="L8" s="30"/>
      <c r="M8" s="30"/>
      <c r="N8" s="30"/>
      <c r="O8" s="30"/>
      <c r="P8" s="30"/>
      <c r="Q8" s="30"/>
      <c r="R8" s="30"/>
      <c r="S8" s="30"/>
      <c r="T8" s="30"/>
      <c r="U8" s="30"/>
      <c r="V8" s="30"/>
      <c r="W8" s="30"/>
      <c r="X8" s="30"/>
      <c r="Y8" s="30"/>
      <c r="Z8" s="30"/>
      <c r="AA8" s="30"/>
    </row>
    <row r="9" spans="1:27">
      <c r="A9" s="30"/>
      <c r="B9" s="30"/>
      <c r="C9" s="30"/>
      <c r="D9" s="30"/>
      <c r="E9" s="30"/>
      <c r="F9" s="30"/>
      <c r="G9" s="30"/>
      <c r="H9" s="30"/>
      <c r="I9" s="30"/>
      <c r="J9" s="30"/>
      <c r="K9" s="30"/>
      <c r="L9" s="30"/>
      <c r="M9" s="30"/>
      <c r="N9" s="30"/>
      <c r="O9" s="30"/>
      <c r="P9" s="30"/>
      <c r="Q9" s="30"/>
      <c r="R9" s="30"/>
      <c r="S9" s="30"/>
      <c r="T9" s="30"/>
      <c r="U9" s="30"/>
      <c r="V9" s="30"/>
      <c r="W9" s="30"/>
      <c r="X9" s="30"/>
      <c r="Y9" s="30"/>
      <c r="Z9" s="30"/>
      <c r="AA9" s="30"/>
    </row>
    <row r="10" spans="1:27">
      <c r="A10" s="30"/>
      <c r="B10" s="30"/>
      <c r="C10" s="30"/>
      <c r="D10" s="30"/>
      <c r="E10" s="30"/>
      <c r="F10" s="30"/>
      <c r="G10" s="30"/>
      <c r="H10" s="30"/>
      <c r="I10" s="30"/>
      <c r="J10" s="30"/>
      <c r="K10" s="30"/>
      <c r="L10" s="30"/>
      <c r="M10" s="30"/>
      <c r="N10" s="30"/>
      <c r="O10" s="30"/>
      <c r="P10" s="30"/>
      <c r="Q10" s="30"/>
      <c r="R10" s="30"/>
      <c r="S10" s="30"/>
      <c r="T10" s="30"/>
      <c r="U10" s="30"/>
      <c r="V10" s="30"/>
      <c r="W10" s="30"/>
      <c r="X10" s="30"/>
      <c r="Y10" s="30"/>
      <c r="Z10" s="30"/>
      <c r="AA10" s="30"/>
    </row>
    <row r="11" spans="1:27">
      <c r="A11" s="30"/>
      <c r="B11" s="30"/>
      <c r="C11" s="30"/>
      <c r="D11" s="30"/>
      <c r="E11" s="30"/>
      <c r="F11" s="30"/>
      <c r="G11" s="30"/>
      <c r="H11" s="30"/>
      <c r="I11" s="30"/>
      <c r="J11" s="30"/>
      <c r="K11" s="30"/>
      <c r="L11" s="30"/>
      <c r="M11" s="30"/>
      <c r="N11" s="30"/>
      <c r="O11" s="30"/>
      <c r="P11" s="30"/>
      <c r="Q11" s="30"/>
      <c r="R11" s="30"/>
      <c r="S11" s="30"/>
      <c r="T11" s="30"/>
      <c r="U11" s="30"/>
      <c r="V11" s="30"/>
      <c r="W11" s="30"/>
      <c r="X11" s="30"/>
      <c r="Y11" s="30"/>
      <c r="Z11" s="30"/>
      <c r="AA11" s="30"/>
    </row>
    <row r="12" spans="1:27">
      <c r="A12" s="30"/>
      <c r="B12" s="30"/>
      <c r="C12" s="30"/>
      <c r="D12" s="30"/>
      <c r="E12" s="30"/>
      <c r="F12" s="30"/>
      <c r="G12" s="30"/>
      <c r="H12" s="30"/>
      <c r="I12" s="30"/>
      <c r="J12" s="30"/>
      <c r="K12" s="30"/>
      <c r="L12" s="30"/>
      <c r="M12" s="30"/>
      <c r="N12" s="30"/>
      <c r="O12" s="30"/>
      <c r="P12" s="30"/>
      <c r="Q12" s="30"/>
      <c r="R12" s="30"/>
      <c r="S12" s="30"/>
      <c r="T12" s="30"/>
      <c r="U12" s="30"/>
      <c r="V12" s="30"/>
      <c r="W12" s="30"/>
      <c r="X12" s="30"/>
      <c r="Y12" s="30"/>
      <c r="Z12" s="30"/>
      <c r="AA12" s="30"/>
    </row>
    <row r="13" spans="1:27">
      <c r="A13" s="30"/>
      <c r="B13" s="30"/>
      <c r="C13" s="335" t="s">
        <v>485</v>
      </c>
      <c r="D13" s="336"/>
      <c r="E13" s="336"/>
      <c r="F13" s="30"/>
      <c r="G13" s="30"/>
      <c r="H13" s="30"/>
      <c r="I13" s="30"/>
      <c r="J13" s="30"/>
      <c r="K13" s="30"/>
      <c r="L13" s="30"/>
      <c r="M13" s="30"/>
      <c r="N13" s="30"/>
      <c r="O13" s="30"/>
      <c r="P13" s="30"/>
      <c r="Q13" s="30"/>
      <c r="R13" s="30"/>
      <c r="S13" s="30"/>
      <c r="T13" s="30"/>
      <c r="U13" s="30"/>
      <c r="V13" s="30"/>
      <c r="W13" s="30"/>
      <c r="X13" s="30"/>
      <c r="Y13" s="30"/>
      <c r="Z13" s="30"/>
      <c r="AA13" s="30"/>
    </row>
    <row r="14" spans="1:27">
      <c r="A14" s="30"/>
      <c r="B14" s="30"/>
      <c r="C14" s="336"/>
      <c r="D14" s="336"/>
      <c r="E14" s="336"/>
      <c r="F14" s="30"/>
      <c r="G14" s="30"/>
      <c r="H14" s="30"/>
      <c r="I14" s="30"/>
      <c r="J14" s="30"/>
      <c r="K14" s="30"/>
      <c r="L14" s="30"/>
      <c r="M14" s="30"/>
      <c r="N14" s="30"/>
      <c r="O14" s="30"/>
      <c r="P14" s="30"/>
      <c r="Q14" s="30"/>
      <c r="R14" s="30"/>
      <c r="S14" s="30"/>
      <c r="T14" s="30"/>
      <c r="U14" s="30"/>
      <c r="V14" s="30"/>
      <c r="W14" s="30"/>
      <c r="X14" s="30"/>
      <c r="Y14" s="30"/>
      <c r="Z14" s="30"/>
      <c r="AA14" s="30"/>
    </row>
    <row r="15" spans="1:27">
      <c r="A15" s="30"/>
      <c r="B15" s="30"/>
      <c r="C15" s="336"/>
      <c r="D15" s="336"/>
      <c r="E15" s="336"/>
      <c r="F15" s="30"/>
      <c r="G15" s="30"/>
      <c r="H15" s="30"/>
      <c r="I15" s="30"/>
      <c r="J15" s="30"/>
      <c r="K15" s="30"/>
      <c r="L15" s="30"/>
      <c r="M15" s="30"/>
      <c r="N15" s="30"/>
      <c r="O15" s="30"/>
      <c r="P15" s="30"/>
      <c r="Q15" s="30"/>
      <c r="R15" s="30"/>
      <c r="S15" s="30"/>
      <c r="T15" s="30"/>
      <c r="U15" s="30"/>
      <c r="V15" s="30"/>
      <c r="W15" s="30"/>
      <c r="X15" s="30"/>
      <c r="Y15" s="30"/>
      <c r="Z15" s="30"/>
      <c r="AA15" s="30"/>
    </row>
    <row r="16" spans="1:27">
      <c r="A16" s="30"/>
      <c r="B16" s="30"/>
      <c r="C16" s="336"/>
      <c r="D16" s="336"/>
      <c r="E16" s="336"/>
      <c r="F16" s="30"/>
      <c r="G16" s="30"/>
      <c r="H16" s="30"/>
      <c r="I16" s="30"/>
      <c r="J16" s="30"/>
      <c r="K16" s="30"/>
      <c r="L16" s="30"/>
      <c r="M16" s="30"/>
      <c r="N16" s="30"/>
      <c r="O16" s="30"/>
      <c r="P16" s="30"/>
      <c r="Q16" s="30"/>
      <c r="R16" s="30"/>
      <c r="S16" s="30"/>
      <c r="T16" s="30"/>
      <c r="U16" s="30"/>
      <c r="V16" s="30"/>
      <c r="W16" s="30"/>
      <c r="X16" s="30"/>
      <c r="Y16" s="30"/>
      <c r="Z16" s="30"/>
      <c r="AA16" s="30"/>
    </row>
    <row r="17" spans="1:27" ht="66" customHeight="1">
      <c r="A17" s="30"/>
      <c r="B17" s="30"/>
      <c r="C17" s="336"/>
      <c r="D17" s="336"/>
      <c r="E17" s="336"/>
      <c r="F17" s="30"/>
      <c r="G17" s="30"/>
      <c r="H17" s="30"/>
      <c r="I17" s="30"/>
      <c r="J17" s="30"/>
      <c r="K17" s="30"/>
      <c r="L17" s="30"/>
      <c r="M17" s="30"/>
      <c r="N17" s="30"/>
      <c r="O17" s="30"/>
      <c r="P17" s="30"/>
      <c r="Q17" s="30"/>
      <c r="R17" s="30"/>
      <c r="S17" s="30"/>
      <c r="T17" s="30"/>
      <c r="U17" s="30"/>
      <c r="V17" s="30"/>
      <c r="W17" s="30"/>
      <c r="X17" s="30"/>
      <c r="Y17" s="30"/>
      <c r="Z17" s="30"/>
      <c r="AA17" s="30"/>
    </row>
    <row r="18" spans="1:27">
      <c r="A18" s="30"/>
      <c r="B18" s="30"/>
      <c r="C18" s="30"/>
      <c r="D18" s="30"/>
      <c r="E18" s="30"/>
      <c r="F18" s="30"/>
      <c r="G18" s="30"/>
      <c r="H18" s="30"/>
      <c r="I18" s="30"/>
      <c r="J18" s="30"/>
      <c r="K18" s="30"/>
      <c r="L18" s="30"/>
      <c r="M18" s="30"/>
      <c r="N18" s="30"/>
      <c r="O18" s="30"/>
      <c r="P18" s="30"/>
      <c r="Q18" s="30"/>
      <c r="R18" s="30"/>
      <c r="S18" s="30"/>
      <c r="T18" s="30"/>
      <c r="U18" s="30"/>
      <c r="V18" s="30"/>
      <c r="W18" s="30"/>
      <c r="X18" s="30"/>
      <c r="Y18" s="30"/>
      <c r="Z18" s="30"/>
      <c r="AA18" s="30"/>
    </row>
    <row r="19" spans="1:27">
      <c r="A19" s="30"/>
      <c r="B19" s="30"/>
      <c r="C19" s="30"/>
      <c r="D19" s="30"/>
      <c r="E19" s="30"/>
      <c r="F19" s="30"/>
      <c r="G19" s="30"/>
      <c r="H19" s="30"/>
      <c r="I19" s="30"/>
      <c r="J19" s="30"/>
      <c r="K19" s="30"/>
      <c r="L19" s="30"/>
      <c r="M19" s="30"/>
      <c r="N19" s="30"/>
      <c r="O19" s="30"/>
      <c r="P19" s="30"/>
      <c r="Q19" s="30"/>
      <c r="R19" s="30"/>
      <c r="S19" s="30"/>
      <c r="T19" s="30"/>
      <c r="U19" s="30"/>
      <c r="V19" s="30"/>
      <c r="W19" s="30"/>
      <c r="X19" s="30"/>
      <c r="Y19" s="30"/>
      <c r="Z19" s="30"/>
      <c r="AA19" s="30"/>
    </row>
    <row r="20" spans="1:27">
      <c r="A20" s="30"/>
      <c r="B20" s="30"/>
      <c r="C20" s="30"/>
      <c r="D20" s="30"/>
      <c r="E20" s="30"/>
      <c r="F20" s="30"/>
      <c r="G20" s="30"/>
      <c r="H20" s="30"/>
      <c r="I20" s="30"/>
      <c r="J20" s="30"/>
      <c r="K20" s="30"/>
      <c r="L20" s="30"/>
      <c r="M20" s="30"/>
      <c r="N20" s="30"/>
      <c r="O20" s="30"/>
      <c r="P20" s="30"/>
      <c r="Q20" s="30"/>
      <c r="R20" s="30"/>
      <c r="S20" s="30"/>
      <c r="T20" s="30"/>
      <c r="U20" s="30"/>
      <c r="V20" s="30"/>
      <c r="W20" s="30"/>
      <c r="X20" s="30"/>
      <c r="Y20" s="30"/>
      <c r="Z20" s="30"/>
      <c r="AA20" s="30"/>
    </row>
    <row r="21" spans="1:27">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30"/>
      <c r="AA21" s="30"/>
    </row>
    <row r="22" spans="1:27">
      <c r="A22" s="30"/>
      <c r="B22" s="30"/>
      <c r="C22" s="30"/>
      <c r="D22" s="30"/>
      <c r="E22" s="30"/>
      <c r="F22" s="30"/>
      <c r="G22" s="30"/>
      <c r="H22" s="30"/>
      <c r="I22" s="30"/>
      <c r="J22" s="30"/>
      <c r="K22" s="30"/>
      <c r="L22" s="30"/>
      <c r="M22" s="30"/>
      <c r="N22" s="30"/>
      <c r="O22" s="30"/>
      <c r="P22" s="30"/>
      <c r="Q22" s="30"/>
      <c r="R22" s="30"/>
      <c r="S22" s="30"/>
      <c r="T22" s="30"/>
      <c r="U22" s="30"/>
      <c r="V22" s="30"/>
      <c r="W22" s="30"/>
      <c r="X22" s="30"/>
      <c r="Y22" s="30"/>
      <c r="Z22" s="30"/>
      <c r="AA22" s="30"/>
    </row>
    <row r="23" spans="1:27">
      <c r="A23" s="30"/>
      <c r="B23" s="30"/>
      <c r="C23" s="30"/>
      <c r="D23" s="30"/>
      <c r="E23" s="30"/>
      <c r="F23" s="30"/>
      <c r="G23" s="30"/>
      <c r="H23" s="30"/>
      <c r="I23" s="30"/>
      <c r="J23" s="30"/>
      <c r="K23" s="30"/>
      <c r="L23" s="30"/>
      <c r="M23" s="30"/>
      <c r="N23" s="30"/>
      <c r="O23" s="30"/>
      <c r="P23" s="30"/>
      <c r="Q23" s="30"/>
      <c r="R23" s="30"/>
      <c r="S23" s="30"/>
      <c r="T23" s="30"/>
      <c r="U23" s="30"/>
      <c r="V23" s="30"/>
      <c r="W23" s="30"/>
      <c r="X23" s="30"/>
      <c r="Y23" s="30"/>
      <c r="Z23" s="30"/>
      <c r="AA23" s="30"/>
    </row>
    <row r="24" spans="1:27">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c r="AA24" s="30"/>
    </row>
    <row r="25" spans="1:27">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c r="AA25" s="30"/>
    </row>
    <row r="26" spans="1:27">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c r="AA26" s="30"/>
    </row>
    <row r="27" spans="1:27">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c r="AA27" s="30"/>
    </row>
    <row r="28" spans="1:27">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c r="AA28" s="30"/>
    </row>
    <row r="29" spans="1:27">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c r="AA29" s="30"/>
    </row>
    <row r="30" spans="1:27">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c r="AA30" s="30"/>
    </row>
    <row r="31" spans="1:27">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c r="AA31" s="30"/>
    </row>
    <row r="32" spans="1:27">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c r="AA32" s="30"/>
    </row>
    <row r="33" spans="1:27">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c r="AA33" s="30"/>
    </row>
    <row r="34" spans="1:27">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c r="AA34" s="30"/>
    </row>
    <row r="35" spans="1:27">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c r="AA35" s="30"/>
    </row>
    <row r="36" spans="1:27">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c r="AA36" s="30"/>
    </row>
    <row r="37" spans="1:27">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c r="AA37" s="30"/>
    </row>
    <row r="38" spans="1:27">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c r="AA38" s="30"/>
    </row>
    <row r="39" spans="1:27">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c r="AA39" s="30"/>
    </row>
    <row r="40" spans="1:27">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c r="AA40" s="30"/>
    </row>
    <row r="41" spans="1:27">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c r="AA41" s="30"/>
    </row>
    <row r="42" spans="1:27">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c r="AA42" s="30"/>
    </row>
    <row r="43" spans="1:27">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c r="AA43" s="30"/>
    </row>
    <row r="44" spans="1:27">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c r="AA44" s="30"/>
    </row>
    <row r="45" spans="1:27">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c r="AA45" s="30"/>
    </row>
    <row r="46" spans="1:27">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c r="AA46" s="30"/>
    </row>
    <row r="47" spans="1:27">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c r="AA47" s="30"/>
    </row>
    <row r="48" spans="1:27">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c r="AA48" s="30"/>
    </row>
    <row r="49" spans="1:27">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c r="AA49" s="30"/>
    </row>
    <row r="50" spans="1:27">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c r="AA50" s="30"/>
    </row>
    <row r="51" spans="1:27">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c r="AA51" s="30"/>
    </row>
    <row r="52" spans="1:27">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c r="AA52" s="30"/>
    </row>
    <row r="53" spans="1:27">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c r="AA53" s="30"/>
    </row>
    <row r="54" spans="1:27">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c r="AA54" s="30"/>
    </row>
    <row r="55" spans="1:27">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c r="AA55" s="30"/>
    </row>
    <row r="56" spans="1:27">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c r="AA56" s="30"/>
    </row>
    <row r="57" spans="1:27">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c r="AA57" s="30"/>
    </row>
    <row r="58" spans="1:27">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c r="AA58" s="30"/>
    </row>
    <row r="59" spans="1:27">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c r="AA59" s="30"/>
    </row>
    <row r="60" spans="1:27">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c r="AA60" s="30"/>
    </row>
    <row r="61" spans="1:27">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30"/>
    </row>
    <row r="62" spans="1:27">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c r="AA62" s="30"/>
    </row>
    <row r="63" spans="1:27">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c r="AA63" s="30"/>
    </row>
    <row r="64" spans="1:27">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30"/>
    </row>
    <row r="65" spans="1:27">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30"/>
    </row>
    <row r="66" spans="1:27">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row>
    <row r="67" spans="1:27">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row>
    <row r="68" spans="1:27">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row>
    <row r="69" spans="1:27">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row>
    <row r="70" spans="1:27">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row>
    <row r="71" spans="1:27">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c r="AA71" s="30"/>
    </row>
    <row r="72" spans="1:27">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c r="AA72" s="30"/>
    </row>
    <row r="73" spans="1:27">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c r="AA73" s="30"/>
    </row>
    <row r="74" spans="1:27">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c r="AA74" s="30"/>
    </row>
    <row r="75" spans="1:27">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c r="AA75" s="30"/>
    </row>
    <row r="76" spans="1:27">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c r="AA76" s="30"/>
    </row>
    <row r="77" spans="1:27">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c r="AA77" s="30"/>
    </row>
    <row r="78" spans="1:27">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c r="AA78" s="30"/>
    </row>
    <row r="79" spans="1:27">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c r="AA79" s="30"/>
    </row>
    <row r="80" spans="1:27">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c r="AA80" s="30"/>
    </row>
    <row r="81" spans="1:27">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c r="AA81" s="30"/>
    </row>
    <row r="82" spans="1:27">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c r="AA82" s="30"/>
    </row>
    <row r="83" spans="1:27">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c r="AA83" s="30"/>
    </row>
    <row r="84" spans="1:27">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c r="AA84" s="30"/>
    </row>
    <row r="85" spans="1:27">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c r="AA85" s="30"/>
    </row>
    <row r="86" spans="1:27">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c r="AA86" s="30"/>
    </row>
    <row r="87" spans="1:27">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c r="AA87" s="30"/>
    </row>
    <row r="88" spans="1:27">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c r="AA88" s="30"/>
    </row>
    <row r="89" spans="1:27">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c r="AA89" s="30"/>
    </row>
    <row r="90" spans="1:27">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c r="AA90" s="30"/>
    </row>
    <row r="91" spans="1:27">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c r="AA91" s="30"/>
    </row>
    <row r="92" spans="1:27">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c r="AA92" s="30"/>
    </row>
  </sheetData>
  <mergeCells count="3">
    <mergeCell ref="A2:F2"/>
    <mergeCell ref="A1:F1"/>
    <mergeCell ref="C13:E17"/>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E97CE-4414-4D50-8FF5-EED1581D1481}">
  <dimension ref="A1:AP91"/>
  <sheetViews>
    <sheetView workbookViewId="0">
      <selection activeCell="F6" sqref="F6"/>
    </sheetView>
  </sheetViews>
  <sheetFormatPr defaultColWidth="28.42578125" defaultRowHeight="15"/>
  <cols>
    <col min="2" max="2" width="11.7109375" customWidth="1"/>
    <col min="3" max="3" width="39" customWidth="1"/>
    <col min="4" max="4" width="19.85546875" customWidth="1"/>
    <col min="5" max="6" width="13.140625" customWidth="1"/>
    <col min="28" max="42" width="28.42578125" style="166"/>
  </cols>
  <sheetData>
    <row r="1" spans="1:27" ht="34.5">
      <c r="A1" s="312" t="s">
        <v>453</v>
      </c>
      <c r="B1" s="312"/>
      <c r="C1" s="312"/>
      <c r="D1" s="312"/>
      <c r="E1" s="312"/>
      <c r="F1" s="312"/>
      <c r="G1" s="30"/>
      <c r="H1" s="30"/>
      <c r="I1" s="30"/>
      <c r="J1" s="30"/>
      <c r="K1" s="30"/>
      <c r="L1" s="30"/>
      <c r="M1" s="30"/>
      <c r="N1" s="30"/>
      <c r="O1" s="30"/>
      <c r="P1" s="30"/>
      <c r="Q1" s="30"/>
      <c r="R1" s="30"/>
      <c r="S1" s="30"/>
      <c r="T1" s="30"/>
      <c r="U1" s="30"/>
      <c r="V1" s="30"/>
      <c r="W1" s="30"/>
      <c r="X1" s="30"/>
      <c r="Y1" s="30"/>
      <c r="Z1" s="30"/>
      <c r="AA1" s="30"/>
    </row>
    <row r="2" spans="1:27" ht="27" customHeight="1">
      <c r="A2" s="371" t="s">
        <v>477</v>
      </c>
      <c r="B2" s="372"/>
      <c r="C2" s="372"/>
      <c r="D2" s="372"/>
      <c r="E2" s="372"/>
      <c r="F2" s="373"/>
      <c r="G2" s="30"/>
      <c r="H2" s="30"/>
      <c r="I2" s="30"/>
      <c r="J2" s="30"/>
      <c r="K2" s="30"/>
      <c r="L2" s="30"/>
      <c r="M2" s="30"/>
      <c r="N2" s="30"/>
      <c r="O2" s="30"/>
      <c r="P2" s="30"/>
      <c r="Q2" s="30"/>
      <c r="R2" s="30"/>
      <c r="S2" s="30"/>
      <c r="T2" s="30"/>
      <c r="U2" s="30"/>
      <c r="V2" s="30"/>
      <c r="W2" s="30"/>
      <c r="X2" s="30"/>
      <c r="Y2" s="30"/>
      <c r="Z2" s="30"/>
      <c r="AA2" s="30"/>
    </row>
    <row r="3" spans="1:27">
      <c r="A3" s="218"/>
      <c r="B3" s="219"/>
      <c r="C3" s="220"/>
      <c r="D3" s="220"/>
      <c r="E3" s="220"/>
      <c r="F3" s="220"/>
      <c r="G3" s="30"/>
      <c r="H3" s="30"/>
      <c r="I3" s="30"/>
      <c r="J3" s="30"/>
      <c r="K3" s="30"/>
      <c r="L3" s="30"/>
      <c r="M3" s="30"/>
      <c r="N3" s="30"/>
      <c r="O3" s="30"/>
      <c r="P3" s="30"/>
      <c r="Q3" s="30"/>
      <c r="R3" s="30"/>
      <c r="S3" s="30"/>
      <c r="T3" s="30"/>
      <c r="U3" s="30"/>
      <c r="V3" s="30"/>
      <c r="W3" s="30"/>
      <c r="X3" s="30"/>
      <c r="Y3" s="30"/>
      <c r="Z3" s="30"/>
      <c r="AA3" s="30"/>
    </row>
    <row r="4" spans="1:27" ht="16.5" thickBot="1">
      <c r="A4" s="28" t="s">
        <v>3</v>
      </c>
      <c r="B4" s="29" t="s">
        <v>4</v>
      </c>
      <c r="C4" s="29" t="s">
        <v>5</v>
      </c>
      <c r="D4" s="29" t="s">
        <v>6</v>
      </c>
      <c r="E4" s="221"/>
      <c r="F4" s="222" t="s">
        <v>8</v>
      </c>
      <c r="G4" s="30"/>
      <c r="H4" s="30"/>
      <c r="I4" s="30"/>
      <c r="J4" s="30"/>
      <c r="K4" s="30"/>
      <c r="L4" s="30"/>
      <c r="M4" s="30"/>
      <c r="N4" s="30"/>
      <c r="O4" s="30"/>
      <c r="P4" s="30"/>
      <c r="Q4" s="30"/>
      <c r="R4" s="30"/>
      <c r="S4" s="30"/>
      <c r="T4" s="30"/>
      <c r="U4" s="30"/>
      <c r="V4" s="30"/>
      <c r="W4" s="30"/>
      <c r="X4" s="30"/>
      <c r="Y4" s="30"/>
      <c r="Z4" s="30"/>
      <c r="AA4" s="30"/>
    </row>
    <row r="5" spans="1:27">
      <c r="A5" s="12"/>
      <c r="B5" s="13"/>
      <c r="C5" s="12"/>
      <c r="D5" s="7"/>
      <c r="E5" s="32"/>
      <c r="F5" s="2"/>
      <c r="G5" s="30"/>
      <c r="H5" s="30"/>
      <c r="I5" s="30"/>
      <c r="J5" s="30"/>
      <c r="K5" s="30"/>
      <c r="L5" s="30"/>
      <c r="M5" s="30"/>
      <c r="N5" s="30"/>
      <c r="O5" s="30"/>
      <c r="P5" s="30"/>
      <c r="Q5" s="30"/>
      <c r="R5" s="30"/>
      <c r="S5" s="30"/>
      <c r="T5" s="30"/>
      <c r="U5" s="30"/>
      <c r="V5" s="30"/>
      <c r="W5" s="30"/>
      <c r="X5" s="30"/>
      <c r="Y5" s="30"/>
      <c r="Z5" s="30"/>
      <c r="AA5" s="30"/>
    </row>
    <row r="6" spans="1:27" ht="18" customHeight="1">
      <c r="A6" s="12" t="s">
        <v>453</v>
      </c>
      <c r="B6" s="13">
        <v>1</v>
      </c>
      <c r="C6" s="230" t="s">
        <v>486</v>
      </c>
      <c r="D6" s="13" t="s">
        <v>483</v>
      </c>
      <c r="E6" s="32"/>
      <c r="F6" s="226"/>
      <c r="G6" s="30"/>
      <c r="H6" s="30"/>
      <c r="I6" s="30"/>
      <c r="J6" s="30"/>
      <c r="K6" s="30"/>
      <c r="L6" s="30"/>
      <c r="M6" s="30"/>
      <c r="N6" s="30"/>
      <c r="O6" s="30"/>
      <c r="P6" s="30"/>
      <c r="Q6" s="30"/>
      <c r="R6" s="30"/>
      <c r="S6" s="30"/>
      <c r="T6" s="30"/>
      <c r="U6" s="30"/>
      <c r="V6" s="30"/>
      <c r="W6" s="30"/>
      <c r="X6" s="30"/>
      <c r="Y6" s="30"/>
      <c r="Z6" s="30"/>
      <c r="AA6" s="30"/>
    </row>
    <row r="7" spans="1:27" ht="19.5" customHeight="1">
      <c r="A7" s="231" t="s">
        <v>487</v>
      </c>
      <c r="B7" s="13">
        <v>1</v>
      </c>
      <c r="C7" s="228" t="s">
        <v>488</v>
      </c>
      <c r="D7" s="232" t="s">
        <v>489</v>
      </c>
      <c r="E7" s="233">
        <v>800</v>
      </c>
      <c r="F7" s="2"/>
      <c r="G7" s="30"/>
      <c r="H7" s="30"/>
      <c r="I7" s="30"/>
      <c r="J7" s="30"/>
      <c r="K7" s="30"/>
      <c r="L7" s="30"/>
      <c r="M7" s="30"/>
      <c r="N7" s="30"/>
      <c r="O7" s="30"/>
      <c r="P7" s="30"/>
      <c r="Q7" s="30"/>
      <c r="R7" s="30"/>
      <c r="S7" s="30"/>
      <c r="T7" s="30"/>
      <c r="U7" s="30"/>
      <c r="V7" s="30"/>
      <c r="W7" s="30"/>
      <c r="X7" s="30"/>
      <c r="Y7" s="30"/>
      <c r="Z7" s="30"/>
      <c r="AA7" s="30"/>
    </row>
    <row r="8" spans="1:27">
      <c r="A8" s="30"/>
      <c r="B8" s="30"/>
      <c r="C8" s="30"/>
      <c r="D8" s="30"/>
      <c r="E8" s="30"/>
      <c r="F8" s="30"/>
      <c r="G8" s="30"/>
      <c r="H8" s="30"/>
      <c r="I8" s="30"/>
      <c r="J8" s="30"/>
      <c r="K8" s="30"/>
      <c r="L8" s="30"/>
      <c r="M8" s="30"/>
      <c r="N8" s="30"/>
      <c r="O8" s="30"/>
      <c r="P8" s="30"/>
      <c r="Q8" s="30"/>
      <c r="R8" s="30"/>
      <c r="S8" s="30"/>
      <c r="T8" s="30"/>
      <c r="U8" s="30"/>
      <c r="V8" s="30"/>
      <c r="W8" s="30"/>
      <c r="X8" s="30"/>
      <c r="Y8" s="30"/>
      <c r="Z8" s="30"/>
      <c r="AA8" s="30"/>
    </row>
    <row r="9" spans="1:27">
      <c r="A9" s="30"/>
      <c r="B9" s="30"/>
      <c r="C9" s="30"/>
      <c r="D9" s="30"/>
      <c r="E9" s="30"/>
      <c r="F9" s="30"/>
      <c r="G9" s="30"/>
      <c r="H9" s="30"/>
      <c r="I9" s="30"/>
      <c r="J9" s="30"/>
      <c r="K9" s="30"/>
      <c r="L9" s="30"/>
      <c r="M9" s="30"/>
      <c r="N9" s="30"/>
      <c r="O9" s="30"/>
      <c r="P9" s="30"/>
      <c r="Q9" s="30"/>
      <c r="R9" s="30"/>
      <c r="S9" s="30"/>
      <c r="T9" s="30"/>
      <c r="U9" s="30"/>
      <c r="V9" s="30"/>
      <c r="W9" s="30"/>
      <c r="X9" s="30"/>
      <c r="Y9" s="30"/>
      <c r="Z9" s="30"/>
      <c r="AA9" s="30"/>
    </row>
    <row r="10" spans="1:27">
      <c r="A10" s="30"/>
      <c r="B10" s="30"/>
      <c r="C10" s="30"/>
      <c r="D10" s="30"/>
      <c r="E10" s="30"/>
      <c r="F10" s="30"/>
      <c r="G10" s="30"/>
      <c r="H10" s="30"/>
      <c r="I10" s="30"/>
      <c r="J10" s="30"/>
      <c r="K10" s="30"/>
      <c r="L10" s="30"/>
      <c r="M10" s="30"/>
      <c r="N10" s="30"/>
      <c r="O10" s="30"/>
      <c r="P10" s="30"/>
      <c r="Q10" s="30"/>
      <c r="R10" s="30"/>
      <c r="S10" s="30"/>
      <c r="T10" s="30"/>
      <c r="U10" s="30"/>
      <c r="V10" s="30"/>
      <c r="W10" s="30"/>
      <c r="X10" s="30"/>
      <c r="Y10" s="30"/>
      <c r="Z10" s="30"/>
      <c r="AA10" s="30"/>
    </row>
    <row r="11" spans="1:27">
      <c r="A11" s="30"/>
      <c r="B11" s="30"/>
      <c r="C11" s="30"/>
      <c r="D11" s="30"/>
      <c r="E11" s="30"/>
      <c r="F11" s="30"/>
      <c r="G11" s="30"/>
      <c r="H11" s="30"/>
      <c r="I11" s="30"/>
      <c r="J11" s="30"/>
      <c r="K11" s="30"/>
      <c r="L11" s="30"/>
      <c r="M11" s="30"/>
      <c r="N11" s="30"/>
      <c r="O11" s="30"/>
      <c r="P11" s="30"/>
      <c r="Q11" s="30"/>
      <c r="R11" s="30"/>
      <c r="S11" s="30"/>
      <c r="T11" s="30"/>
      <c r="U11" s="30"/>
      <c r="V11" s="30"/>
      <c r="W11" s="30"/>
      <c r="X11" s="30"/>
      <c r="Y11" s="30"/>
      <c r="Z11" s="30"/>
      <c r="AA11" s="30"/>
    </row>
    <row r="12" spans="1:27">
      <c r="A12" s="30"/>
      <c r="B12" s="30"/>
      <c r="C12" s="30"/>
      <c r="D12" s="30"/>
      <c r="E12" s="30"/>
      <c r="F12" s="30"/>
      <c r="G12" s="30"/>
      <c r="H12" s="30"/>
      <c r="I12" s="30"/>
      <c r="J12" s="30"/>
      <c r="K12" s="30"/>
      <c r="L12" s="30"/>
      <c r="M12" s="30"/>
      <c r="N12" s="30"/>
      <c r="O12" s="30"/>
      <c r="P12" s="30"/>
      <c r="Q12" s="30"/>
      <c r="R12" s="30"/>
      <c r="S12" s="30"/>
      <c r="T12" s="30"/>
      <c r="U12" s="30"/>
      <c r="V12" s="30"/>
      <c r="W12" s="30"/>
      <c r="X12" s="30"/>
      <c r="Y12" s="30"/>
      <c r="Z12" s="30"/>
      <c r="AA12" s="30"/>
    </row>
    <row r="13" spans="1:27">
      <c r="A13" s="30"/>
      <c r="B13" s="30"/>
      <c r="C13" s="30"/>
      <c r="D13" s="30"/>
      <c r="E13" s="30"/>
      <c r="F13" s="30"/>
      <c r="G13" s="30"/>
      <c r="H13" s="30"/>
      <c r="I13" s="30"/>
      <c r="J13" s="30"/>
      <c r="K13" s="30"/>
      <c r="L13" s="30"/>
      <c r="M13" s="30"/>
      <c r="N13" s="30"/>
      <c r="O13" s="30"/>
      <c r="P13" s="30"/>
      <c r="Q13" s="30"/>
      <c r="R13" s="30"/>
      <c r="S13" s="30"/>
      <c r="T13" s="30"/>
      <c r="U13" s="30"/>
      <c r="V13" s="30"/>
      <c r="W13" s="30"/>
      <c r="X13" s="30"/>
      <c r="Y13" s="30"/>
      <c r="Z13" s="30"/>
      <c r="AA13" s="30"/>
    </row>
    <row r="14" spans="1:27">
      <c r="A14" s="30"/>
      <c r="B14" s="30"/>
      <c r="C14" s="335" t="s">
        <v>490</v>
      </c>
      <c r="D14" s="336"/>
      <c r="E14" s="336"/>
      <c r="F14" s="336"/>
      <c r="G14" s="30"/>
      <c r="H14" s="30"/>
      <c r="I14" s="30"/>
      <c r="J14" s="30"/>
      <c r="K14" s="30"/>
      <c r="L14" s="30"/>
      <c r="M14" s="30"/>
      <c r="N14" s="30"/>
      <c r="O14" s="30"/>
      <c r="P14" s="30"/>
      <c r="Q14" s="30"/>
      <c r="R14" s="30"/>
      <c r="S14" s="30"/>
      <c r="T14" s="30"/>
      <c r="U14" s="30"/>
      <c r="V14" s="30"/>
      <c r="W14" s="30"/>
      <c r="X14" s="30"/>
      <c r="Y14" s="30"/>
      <c r="Z14" s="30"/>
      <c r="AA14" s="30"/>
    </row>
    <row r="15" spans="1:27">
      <c r="A15" s="30"/>
      <c r="B15" s="30"/>
      <c r="C15" s="336"/>
      <c r="D15" s="336"/>
      <c r="E15" s="336"/>
      <c r="F15" s="336"/>
      <c r="G15" s="30"/>
      <c r="H15" s="30"/>
      <c r="I15" s="30"/>
      <c r="J15" s="30"/>
      <c r="K15" s="30"/>
      <c r="L15" s="30"/>
      <c r="M15" s="30"/>
      <c r="N15" s="30"/>
      <c r="O15" s="30"/>
      <c r="P15" s="30"/>
      <c r="Q15" s="30"/>
      <c r="R15" s="30"/>
      <c r="S15" s="30"/>
      <c r="T15" s="30"/>
      <c r="U15" s="30"/>
      <c r="V15" s="30"/>
      <c r="W15" s="30"/>
      <c r="X15" s="30"/>
      <c r="Y15" s="30"/>
      <c r="Z15" s="30"/>
      <c r="AA15" s="30"/>
    </row>
    <row r="16" spans="1:27">
      <c r="A16" s="30"/>
      <c r="B16" s="30"/>
      <c r="C16" s="336"/>
      <c r="D16" s="336"/>
      <c r="E16" s="336"/>
      <c r="F16" s="336"/>
      <c r="G16" s="30"/>
      <c r="H16" s="30"/>
      <c r="I16" s="30"/>
      <c r="J16" s="30"/>
      <c r="K16" s="30"/>
      <c r="L16" s="30"/>
      <c r="M16" s="30"/>
      <c r="N16" s="30"/>
      <c r="O16" s="30"/>
      <c r="P16" s="30"/>
      <c r="Q16" s="30"/>
      <c r="R16" s="30"/>
      <c r="S16" s="30"/>
      <c r="T16" s="30"/>
      <c r="U16" s="30"/>
      <c r="V16" s="30"/>
      <c r="W16" s="30"/>
      <c r="X16" s="30"/>
      <c r="Y16" s="30"/>
      <c r="Z16" s="30"/>
      <c r="AA16" s="30"/>
    </row>
    <row r="17" spans="1:27">
      <c r="A17" s="30"/>
      <c r="B17" s="30"/>
      <c r="C17" s="336"/>
      <c r="D17" s="336"/>
      <c r="E17" s="336"/>
      <c r="F17" s="336"/>
      <c r="G17" s="30"/>
      <c r="H17" s="30"/>
      <c r="I17" s="30"/>
      <c r="J17" s="30"/>
      <c r="K17" s="30"/>
      <c r="L17" s="30"/>
      <c r="M17" s="30"/>
      <c r="N17" s="30"/>
      <c r="O17" s="30"/>
      <c r="P17" s="30"/>
      <c r="Q17" s="30"/>
      <c r="R17" s="30"/>
      <c r="S17" s="30"/>
      <c r="T17" s="30"/>
      <c r="U17" s="30"/>
      <c r="V17" s="30"/>
      <c r="W17" s="30"/>
      <c r="X17" s="30"/>
      <c r="Y17" s="30"/>
      <c r="Z17" s="30"/>
      <c r="AA17" s="30"/>
    </row>
    <row r="18" spans="1:27">
      <c r="A18" s="30"/>
      <c r="B18" s="30"/>
      <c r="C18" s="336"/>
      <c r="D18" s="336"/>
      <c r="E18" s="336"/>
      <c r="F18" s="336"/>
      <c r="G18" s="30"/>
      <c r="H18" s="30"/>
      <c r="I18" s="30"/>
      <c r="J18" s="30"/>
      <c r="K18" s="30"/>
      <c r="L18" s="30"/>
      <c r="M18" s="30"/>
      <c r="N18" s="30"/>
      <c r="O18" s="30"/>
      <c r="P18" s="30"/>
      <c r="Q18" s="30"/>
      <c r="R18" s="30"/>
      <c r="S18" s="30"/>
      <c r="T18" s="30"/>
      <c r="U18" s="30"/>
      <c r="V18" s="30"/>
      <c r="W18" s="30"/>
      <c r="X18" s="30"/>
      <c r="Y18" s="30"/>
      <c r="Z18" s="30"/>
      <c r="AA18" s="30"/>
    </row>
    <row r="19" spans="1:27">
      <c r="A19" s="30"/>
      <c r="B19" s="30"/>
      <c r="C19" s="336"/>
      <c r="D19" s="336"/>
      <c r="E19" s="336"/>
      <c r="F19" s="336"/>
      <c r="G19" s="30"/>
      <c r="H19" s="30"/>
      <c r="I19" s="30"/>
      <c r="J19" s="30"/>
      <c r="K19" s="30"/>
      <c r="L19" s="30"/>
      <c r="M19" s="30"/>
      <c r="N19" s="30"/>
      <c r="O19" s="30"/>
      <c r="P19" s="30"/>
      <c r="Q19" s="30"/>
      <c r="R19" s="30"/>
      <c r="S19" s="30"/>
      <c r="T19" s="30"/>
      <c r="U19" s="30"/>
      <c r="V19" s="30"/>
      <c r="W19" s="30"/>
      <c r="X19" s="30"/>
      <c r="Y19" s="30"/>
      <c r="Z19" s="30"/>
      <c r="AA19" s="30"/>
    </row>
    <row r="20" spans="1:27">
      <c r="A20" s="30"/>
      <c r="B20" s="30"/>
      <c r="C20" s="336"/>
      <c r="D20" s="336"/>
      <c r="E20" s="336"/>
      <c r="F20" s="336"/>
      <c r="G20" s="30"/>
      <c r="H20" s="30"/>
      <c r="I20" s="30"/>
      <c r="J20" s="30"/>
      <c r="K20" s="30"/>
      <c r="L20" s="30"/>
      <c r="M20" s="30"/>
      <c r="N20" s="30"/>
      <c r="O20" s="30"/>
      <c r="P20" s="30"/>
      <c r="Q20" s="30"/>
      <c r="R20" s="30"/>
      <c r="S20" s="30"/>
      <c r="T20" s="30"/>
      <c r="U20" s="30"/>
      <c r="V20" s="30"/>
      <c r="W20" s="30"/>
      <c r="X20" s="30"/>
      <c r="Y20" s="30"/>
      <c r="Z20" s="30"/>
      <c r="AA20" s="30"/>
    </row>
    <row r="21" spans="1:27">
      <c r="A21" s="30"/>
      <c r="B21" s="30"/>
      <c r="C21" s="336"/>
      <c r="D21" s="336"/>
      <c r="E21" s="336"/>
      <c r="F21" s="336"/>
      <c r="G21" s="30"/>
      <c r="H21" s="30"/>
      <c r="I21" s="30"/>
      <c r="J21" s="30"/>
      <c r="K21" s="30"/>
      <c r="L21" s="30"/>
      <c r="M21" s="30"/>
      <c r="N21" s="30"/>
      <c r="O21" s="30"/>
      <c r="P21" s="30"/>
      <c r="Q21" s="30"/>
      <c r="R21" s="30"/>
      <c r="S21" s="30"/>
      <c r="T21" s="30"/>
      <c r="U21" s="30"/>
      <c r="V21" s="30"/>
      <c r="W21" s="30"/>
      <c r="X21" s="30"/>
      <c r="Y21" s="30"/>
      <c r="Z21" s="30"/>
      <c r="AA21" s="30"/>
    </row>
    <row r="22" spans="1:27">
      <c r="A22" s="30"/>
      <c r="B22" s="30"/>
      <c r="C22" s="336"/>
      <c r="D22" s="336"/>
      <c r="E22" s="336"/>
      <c r="F22" s="336"/>
      <c r="G22" s="30"/>
      <c r="H22" s="30"/>
      <c r="I22" s="30"/>
      <c r="J22" s="30"/>
      <c r="K22" s="30"/>
      <c r="L22" s="30"/>
      <c r="M22" s="30"/>
      <c r="N22" s="30"/>
      <c r="O22" s="30"/>
      <c r="P22" s="30"/>
      <c r="Q22" s="30"/>
      <c r="R22" s="30"/>
      <c r="S22" s="30"/>
      <c r="T22" s="30"/>
      <c r="U22" s="30"/>
      <c r="V22" s="30"/>
      <c r="W22" s="30"/>
      <c r="X22" s="30"/>
      <c r="Y22" s="30"/>
      <c r="Z22" s="30"/>
      <c r="AA22" s="30"/>
    </row>
    <row r="23" spans="1:27">
      <c r="A23" s="30"/>
      <c r="B23" s="30"/>
      <c r="C23" s="30"/>
      <c r="D23" s="30"/>
      <c r="E23" s="30"/>
      <c r="F23" s="30"/>
      <c r="G23" s="30"/>
      <c r="H23" s="30"/>
      <c r="I23" s="30"/>
      <c r="J23" s="30"/>
      <c r="K23" s="30"/>
      <c r="L23" s="30"/>
      <c r="M23" s="30"/>
      <c r="N23" s="30"/>
      <c r="O23" s="30"/>
      <c r="P23" s="30"/>
      <c r="Q23" s="30"/>
      <c r="R23" s="30"/>
      <c r="S23" s="30"/>
      <c r="T23" s="30"/>
      <c r="U23" s="30"/>
      <c r="V23" s="30"/>
      <c r="W23" s="30"/>
      <c r="X23" s="30"/>
      <c r="Y23" s="30"/>
      <c r="Z23" s="30"/>
      <c r="AA23" s="30"/>
    </row>
    <row r="24" spans="1:27">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c r="AA24" s="30"/>
    </row>
    <row r="25" spans="1:27">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c r="AA25" s="30"/>
    </row>
    <row r="26" spans="1:27">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c r="AA26" s="30"/>
    </row>
    <row r="27" spans="1:27">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c r="AA27" s="30"/>
    </row>
    <row r="28" spans="1:27">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c r="AA28" s="30"/>
    </row>
    <row r="29" spans="1:27">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c r="AA29" s="30"/>
    </row>
    <row r="30" spans="1:27">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c r="AA30" s="30"/>
    </row>
    <row r="31" spans="1:27">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c r="AA31" s="30"/>
    </row>
    <row r="32" spans="1:27">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c r="AA32" s="30"/>
    </row>
    <row r="33" spans="1:27">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c r="AA33" s="30"/>
    </row>
    <row r="34" spans="1:27">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c r="AA34" s="30"/>
    </row>
    <row r="35" spans="1:27">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c r="AA35" s="30"/>
    </row>
    <row r="36" spans="1:27">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c r="AA36" s="30"/>
    </row>
    <row r="37" spans="1:27">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c r="AA37" s="30"/>
    </row>
    <row r="38" spans="1:27">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c r="AA38" s="30"/>
    </row>
    <row r="39" spans="1:27">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c r="AA39" s="30"/>
    </row>
    <row r="40" spans="1:27">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c r="AA40" s="30"/>
    </row>
    <row r="41" spans="1:27">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c r="AA41" s="30"/>
    </row>
    <row r="42" spans="1:27">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c r="AA42" s="30"/>
    </row>
    <row r="43" spans="1:27">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c r="AA43" s="30"/>
    </row>
    <row r="44" spans="1:27">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c r="AA44" s="30"/>
    </row>
    <row r="45" spans="1:27">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c r="AA45" s="30"/>
    </row>
    <row r="46" spans="1:27">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c r="AA46" s="30"/>
    </row>
    <row r="47" spans="1:27">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c r="AA47" s="30"/>
    </row>
    <row r="48" spans="1:27">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c r="AA48" s="30"/>
    </row>
    <row r="49" spans="1:27">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c r="AA49" s="30"/>
    </row>
    <row r="50" spans="1:27">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c r="AA50" s="30"/>
    </row>
    <row r="51" spans="1:27">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c r="AA51" s="30"/>
    </row>
    <row r="52" spans="1:27">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c r="AA52" s="30"/>
    </row>
    <row r="53" spans="1:27">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c r="AA53" s="30"/>
    </row>
    <row r="54" spans="1:27">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c r="AA54" s="30"/>
    </row>
    <row r="55" spans="1:27">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c r="AA55" s="30"/>
    </row>
    <row r="56" spans="1:27">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c r="AA56" s="30"/>
    </row>
    <row r="57" spans="1:27">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c r="AA57" s="30"/>
    </row>
    <row r="58" spans="1:27">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c r="AA58" s="30"/>
    </row>
    <row r="59" spans="1:27">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c r="AA59" s="30"/>
    </row>
    <row r="60" spans="1:27">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c r="AA60" s="30"/>
    </row>
    <row r="61" spans="1:27">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30"/>
    </row>
    <row r="62" spans="1:27">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c r="AA62" s="30"/>
    </row>
    <row r="63" spans="1:27">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c r="AA63" s="30"/>
    </row>
    <row r="64" spans="1:27">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30"/>
    </row>
    <row r="65" spans="1:27">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30"/>
    </row>
    <row r="66" spans="1:27">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row>
    <row r="67" spans="1:27">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row>
    <row r="68" spans="1:27">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row>
    <row r="69" spans="1:27">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row>
    <row r="70" spans="1:27">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row>
    <row r="71" spans="1:27">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c r="AA71" s="30"/>
    </row>
    <row r="72" spans="1:27">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c r="AA72" s="30"/>
    </row>
    <row r="73" spans="1:27">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c r="AA73" s="30"/>
    </row>
    <row r="74" spans="1:27">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c r="AA74" s="30"/>
    </row>
    <row r="75" spans="1:27">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c r="AA75" s="30"/>
    </row>
    <row r="76" spans="1:27">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c r="AA76" s="30"/>
    </row>
    <row r="77" spans="1:27">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c r="AA77" s="30"/>
    </row>
    <row r="78" spans="1:27">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c r="AA78" s="30"/>
    </row>
    <row r="79" spans="1:27">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c r="AA79" s="30"/>
    </row>
    <row r="80" spans="1:27">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c r="AA80" s="30"/>
    </row>
    <row r="81" spans="1:27">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c r="AA81" s="30"/>
    </row>
    <row r="82" spans="1:27">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c r="AA82" s="30"/>
    </row>
    <row r="83" spans="1:27">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c r="AA83" s="30"/>
    </row>
    <row r="84" spans="1:27">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c r="AA84" s="30"/>
    </row>
    <row r="85" spans="1:27">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c r="AA85" s="30"/>
    </row>
    <row r="86" spans="1:27">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c r="AA86" s="30"/>
    </row>
    <row r="87" spans="1:27">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c r="AA87" s="30"/>
    </row>
    <row r="88" spans="1:27">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c r="AA88" s="30"/>
    </row>
    <row r="89" spans="1:27">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c r="AA89" s="30"/>
    </row>
    <row r="90" spans="1:27">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c r="AA90" s="30"/>
    </row>
    <row r="91" spans="1:27">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c r="AA91" s="30"/>
    </row>
  </sheetData>
  <mergeCells count="3">
    <mergeCell ref="A1:F1"/>
    <mergeCell ref="A2:F2"/>
    <mergeCell ref="C14:F22"/>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7435C-3D98-4065-BD55-20CB546B3DDE}">
  <dimension ref="A1:AP92"/>
  <sheetViews>
    <sheetView workbookViewId="0">
      <selection activeCell="C21" sqref="C21"/>
    </sheetView>
  </sheetViews>
  <sheetFormatPr defaultRowHeight="15"/>
  <cols>
    <col min="1" max="1" width="13.42578125" customWidth="1"/>
    <col min="2" max="2" width="10" customWidth="1"/>
    <col min="3" max="3" width="78.140625" customWidth="1"/>
    <col min="4" max="4" width="12.42578125" customWidth="1"/>
    <col min="5" max="5" width="9.5703125" customWidth="1"/>
    <col min="28" max="42" width="9.140625" style="166"/>
  </cols>
  <sheetData>
    <row r="1" spans="1:27" ht="34.5">
      <c r="A1" s="312" t="s">
        <v>466</v>
      </c>
      <c r="B1" s="312"/>
      <c r="C1" s="312"/>
      <c r="D1" s="312"/>
      <c r="E1" s="312"/>
      <c r="F1" s="312"/>
      <c r="G1" s="30"/>
      <c r="H1" s="30"/>
      <c r="I1" s="30"/>
      <c r="J1" s="30"/>
      <c r="K1" s="30"/>
      <c r="L1" s="30"/>
      <c r="M1" s="30"/>
      <c r="N1" s="30"/>
      <c r="O1" s="30"/>
      <c r="P1" s="30"/>
      <c r="Q1" s="30"/>
      <c r="R1" s="30"/>
      <c r="S1" s="30"/>
      <c r="T1" s="30"/>
      <c r="U1" s="30"/>
      <c r="V1" s="30"/>
      <c r="W1" s="30"/>
      <c r="X1" s="30"/>
      <c r="Y1" s="30"/>
      <c r="Z1" s="30"/>
      <c r="AA1" s="30"/>
    </row>
    <row r="2" spans="1:27" ht="27" customHeight="1">
      <c r="A2" s="371" t="s">
        <v>477</v>
      </c>
      <c r="B2" s="372"/>
      <c r="C2" s="372"/>
      <c r="D2" s="372"/>
      <c r="E2" s="372"/>
      <c r="F2" s="373"/>
      <c r="G2" s="30"/>
      <c r="H2" s="30"/>
      <c r="I2" s="30"/>
      <c r="J2" s="30"/>
      <c r="K2" s="30"/>
      <c r="L2" s="30"/>
      <c r="M2" s="30"/>
      <c r="N2" s="30"/>
      <c r="O2" s="30"/>
      <c r="P2" s="30"/>
      <c r="Q2" s="30"/>
      <c r="R2" s="30"/>
      <c r="S2" s="30"/>
      <c r="T2" s="30"/>
      <c r="U2" s="30"/>
      <c r="V2" s="30"/>
      <c r="W2" s="30"/>
      <c r="X2" s="30"/>
      <c r="Y2" s="30"/>
      <c r="Z2" s="30"/>
      <c r="AA2" s="30"/>
    </row>
    <row r="3" spans="1:27">
      <c r="A3" s="218"/>
      <c r="B3" s="219"/>
      <c r="C3" s="220"/>
      <c r="D3" s="220"/>
      <c r="E3" s="220"/>
      <c r="F3" s="220"/>
      <c r="G3" s="30"/>
      <c r="H3" s="30"/>
      <c r="I3" s="30"/>
      <c r="J3" s="30"/>
      <c r="K3" s="30"/>
      <c r="L3" s="30"/>
      <c r="M3" s="30"/>
      <c r="N3" s="30"/>
      <c r="O3" s="30"/>
      <c r="P3" s="30"/>
      <c r="Q3" s="30"/>
      <c r="R3" s="30"/>
      <c r="S3" s="30"/>
      <c r="T3" s="30"/>
      <c r="U3" s="30"/>
      <c r="V3" s="30"/>
      <c r="W3" s="30"/>
      <c r="X3" s="30"/>
      <c r="Y3" s="30"/>
      <c r="Z3" s="30"/>
      <c r="AA3" s="30"/>
    </row>
    <row r="4" spans="1:27" ht="16.5" thickBot="1">
      <c r="A4" s="28" t="s">
        <v>3</v>
      </c>
      <c r="B4" s="29" t="s">
        <v>4</v>
      </c>
      <c r="C4" s="29" t="s">
        <v>5</v>
      </c>
      <c r="D4" s="29" t="s">
        <v>6</v>
      </c>
      <c r="E4" s="221" t="s">
        <v>7</v>
      </c>
      <c r="F4" s="222" t="s">
        <v>8</v>
      </c>
      <c r="G4" s="30"/>
      <c r="H4" s="30"/>
      <c r="I4" s="30"/>
      <c r="J4" s="30"/>
      <c r="K4" s="30"/>
      <c r="L4" s="30"/>
      <c r="M4" s="30"/>
      <c r="N4" s="30"/>
      <c r="O4" s="30"/>
      <c r="P4" s="30"/>
      <c r="Q4" s="30"/>
      <c r="R4" s="30"/>
      <c r="S4" s="30"/>
      <c r="T4" s="30"/>
      <c r="U4" s="30"/>
      <c r="V4" s="30"/>
      <c r="W4" s="30"/>
      <c r="X4" s="30"/>
      <c r="Y4" s="30"/>
      <c r="Z4" s="30"/>
      <c r="AA4" s="30"/>
    </row>
    <row r="5" spans="1:27">
      <c r="A5" s="12"/>
      <c r="B5" s="13"/>
      <c r="C5" s="12"/>
      <c r="D5" s="7"/>
      <c r="E5" s="32"/>
      <c r="F5" s="2"/>
      <c r="G5" s="30"/>
      <c r="H5" s="30"/>
      <c r="I5" s="30"/>
      <c r="J5" s="30"/>
      <c r="K5" s="30"/>
      <c r="L5" s="30"/>
      <c r="M5" s="30"/>
      <c r="N5" s="30"/>
      <c r="O5" s="30"/>
      <c r="P5" s="30"/>
      <c r="Q5" s="30"/>
      <c r="R5" s="30"/>
      <c r="S5" s="30"/>
      <c r="T5" s="30"/>
      <c r="U5" s="30"/>
      <c r="V5" s="30"/>
      <c r="W5" s="30"/>
      <c r="X5" s="30"/>
      <c r="Y5" s="30"/>
      <c r="Z5" s="30"/>
      <c r="AA5" s="30"/>
    </row>
    <row r="6" spans="1:27" ht="18" customHeight="1">
      <c r="A6" s="12" t="s">
        <v>466</v>
      </c>
      <c r="B6" s="232">
        <v>2</v>
      </c>
      <c r="C6" s="228" t="s">
        <v>491</v>
      </c>
      <c r="D6" s="232" t="s">
        <v>483</v>
      </c>
      <c r="E6" s="233">
        <v>143</v>
      </c>
      <c r="F6" s="226"/>
      <c r="G6" s="30"/>
      <c r="H6" s="30"/>
      <c r="I6" s="30"/>
      <c r="J6" s="30"/>
      <c r="K6" s="30"/>
      <c r="L6" s="30"/>
      <c r="M6" s="30"/>
      <c r="N6" s="30"/>
      <c r="O6" s="30"/>
      <c r="P6" s="30"/>
      <c r="Q6" s="30"/>
      <c r="R6" s="30"/>
      <c r="S6" s="30"/>
      <c r="T6" s="30"/>
      <c r="U6" s="30"/>
      <c r="V6" s="30"/>
      <c r="W6" s="30"/>
      <c r="X6" s="30"/>
      <c r="Y6" s="30"/>
      <c r="Z6" s="30"/>
      <c r="AA6" s="30"/>
    </row>
    <row r="7" spans="1:27" ht="21.75" customHeight="1">
      <c r="A7" s="12"/>
      <c r="B7" s="232">
        <v>1</v>
      </c>
      <c r="C7" s="234" t="s">
        <v>492</v>
      </c>
      <c r="D7" s="232" t="s">
        <v>11</v>
      </c>
      <c r="E7" s="233">
        <f>B7*1100</f>
        <v>1100</v>
      </c>
      <c r="F7" s="2"/>
      <c r="G7" s="30"/>
      <c r="H7" s="30"/>
      <c r="I7" s="30"/>
      <c r="J7" s="30"/>
      <c r="K7" s="30"/>
      <c r="L7" s="30"/>
      <c r="M7" s="30"/>
      <c r="N7" s="30"/>
      <c r="O7" s="30"/>
      <c r="P7" s="30"/>
      <c r="Q7" s="30"/>
      <c r="R7" s="30"/>
      <c r="S7" s="30"/>
      <c r="T7" s="30"/>
      <c r="U7" s="30"/>
      <c r="V7" s="30"/>
      <c r="W7" s="30"/>
      <c r="X7" s="30"/>
      <c r="Y7" s="30"/>
      <c r="Z7" s="30"/>
      <c r="AA7" s="30"/>
    </row>
    <row r="8" spans="1:27" ht="18.75" customHeight="1">
      <c r="A8" s="12"/>
      <c r="B8" s="7"/>
      <c r="C8" s="8"/>
      <c r="D8" s="7"/>
      <c r="E8" s="14"/>
      <c r="F8" s="167"/>
      <c r="G8" s="30"/>
      <c r="H8" s="30"/>
      <c r="I8" s="30"/>
      <c r="J8" s="30"/>
      <c r="K8" s="30"/>
      <c r="L8" s="30"/>
      <c r="M8" s="30"/>
      <c r="N8" s="30"/>
      <c r="O8" s="30"/>
      <c r="P8" s="30"/>
      <c r="Q8" s="30"/>
      <c r="R8" s="30"/>
      <c r="S8" s="30"/>
      <c r="T8" s="30"/>
      <c r="U8" s="30"/>
      <c r="V8" s="30"/>
      <c r="W8" s="30"/>
      <c r="X8" s="30"/>
      <c r="Y8" s="30"/>
      <c r="Z8" s="30"/>
      <c r="AA8" s="30"/>
    </row>
    <row r="9" spans="1:27">
      <c r="A9" s="30"/>
      <c r="B9" s="30"/>
      <c r="C9" s="30"/>
      <c r="D9" s="30"/>
      <c r="E9" s="30"/>
      <c r="F9" s="30"/>
      <c r="G9" s="30"/>
      <c r="H9" s="30"/>
      <c r="I9" s="30"/>
      <c r="J9" s="30"/>
      <c r="K9" s="30"/>
      <c r="L9" s="30"/>
      <c r="M9" s="30"/>
      <c r="N9" s="30"/>
      <c r="O9" s="30"/>
      <c r="P9" s="30"/>
      <c r="Q9" s="30"/>
      <c r="R9" s="30"/>
      <c r="S9" s="30"/>
      <c r="T9" s="30"/>
      <c r="U9" s="30"/>
      <c r="V9" s="30"/>
      <c r="W9" s="30"/>
      <c r="X9" s="30"/>
      <c r="Y9" s="30"/>
      <c r="Z9" s="30"/>
      <c r="AA9" s="30"/>
    </row>
    <row r="10" spans="1:27">
      <c r="A10" s="30"/>
      <c r="B10" s="30"/>
      <c r="C10" s="30"/>
      <c r="D10" s="30"/>
      <c r="E10" s="30"/>
      <c r="F10" s="30"/>
      <c r="G10" s="30"/>
      <c r="H10" s="30"/>
      <c r="I10" s="30"/>
      <c r="J10" s="30"/>
      <c r="K10" s="30"/>
      <c r="L10" s="30"/>
      <c r="M10" s="30"/>
      <c r="N10" s="30"/>
      <c r="O10" s="30"/>
      <c r="P10" s="30"/>
      <c r="Q10" s="30"/>
      <c r="R10" s="30"/>
      <c r="S10" s="30"/>
      <c r="T10" s="30"/>
      <c r="U10" s="30"/>
      <c r="V10" s="30"/>
      <c r="W10" s="30"/>
      <c r="X10" s="30"/>
      <c r="Y10" s="30"/>
      <c r="Z10" s="30"/>
      <c r="AA10" s="30"/>
    </row>
    <row r="11" spans="1:27">
      <c r="A11" s="30"/>
      <c r="B11" s="30"/>
      <c r="C11" s="30"/>
      <c r="D11" s="30"/>
      <c r="E11" s="30"/>
      <c r="F11" s="30"/>
      <c r="G11" s="30"/>
      <c r="H11" s="30"/>
      <c r="I11" s="30"/>
      <c r="J11" s="30"/>
      <c r="K11" s="30"/>
      <c r="L11" s="30"/>
      <c r="M11" s="30"/>
      <c r="N11" s="30"/>
      <c r="O11" s="30"/>
      <c r="P11" s="30"/>
      <c r="Q11" s="30"/>
      <c r="R11" s="30"/>
      <c r="S11" s="30"/>
      <c r="T11" s="30"/>
      <c r="U11" s="30"/>
      <c r="V11" s="30"/>
      <c r="W11" s="30"/>
      <c r="X11" s="30"/>
      <c r="Y11" s="30"/>
      <c r="Z11" s="30"/>
      <c r="AA11" s="30"/>
    </row>
    <row r="12" spans="1:27">
      <c r="A12" s="30"/>
      <c r="B12" s="30"/>
      <c r="C12" s="30"/>
      <c r="D12" s="30"/>
      <c r="E12" s="30"/>
      <c r="F12" s="30"/>
      <c r="G12" s="30"/>
      <c r="H12" s="30"/>
      <c r="I12" s="30"/>
      <c r="J12" s="30"/>
      <c r="K12" s="30"/>
      <c r="L12" s="30"/>
      <c r="M12" s="30"/>
      <c r="N12" s="30"/>
      <c r="O12" s="30"/>
      <c r="P12" s="30"/>
      <c r="Q12" s="30"/>
      <c r="R12" s="30"/>
      <c r="S12" s="30"/>
      <c r="T12" s="30"/>
      <c r="U12" s="30"/>
      <c r="V12" s="30"/>
      <c r="W12" s="30"/>
      <c r="X12" s="30"/>
      <c r="Y12" s="30"/>
      <c r="Z12" s="30"/>
      <c r="AA12" s="30"/>
    </row>
    <row r="13" spans="1:27">
      <c r="A13" s="30"/>
      <c r="B13" s="30"/>
      <c r="C13" s="30"/>
      <c r="D13" s="30"/>
      <c r="E13" s="30"/>
      <c r="F13" s="30"/>
      <c r="G13" s="30"/>
      <c r="H13" s="30"/>
      <c r="I13" s="30"/>
      <c r="J13" s="30"/>
      <c r="K13" s="30"/>
      <c r="L13" s="30"/>
      <c r="M13" s="30"/>
      <c r="N13" s="30"/>
      <c r="O13" s="30"/>
      <c r="P13" s="30"/>
      <c r="Q13" s="30"/>
      <c r="R13" s="30"/>
      <c r="S13" s="30"/>
      <c r="T13" s="30"/>
      <c r="U13" s="30"/>
      <c r="V13" s="30"/>
      <c r="W13" s="30"/>
      <c r="X13" s="30"/>
      <c r="Y13" s="30"/>
      <c r="Z13" s="30"/>
      <c r="AA13" s="30"/>
    </row>
    <row r="14" spans="1:27">
      <c r="A14" s="30"/>
      <c r="B14" s="30"/>
      <c r="C14" s="30"/>
      <c r="D14" s="30"/>
      <c r="E14" s="30"/>
      <c r="F14" s="30"/>
      <c r="G14" s="30"/>
      <c r="H14" s="30"/>
      <c r="I14" s="30"/>
      <c r="J14" s="30"/>
      <c r="K14" s="30"/>
      <c r="L14" s="30"/>
      <c r="M14" s="30"/>
      <c r="N14" s="30"/>
      <c r="O14" s="30"/>
      <c r="P14" s="30"/>
      <c r="Q14" s="30"/>
      <c r="R14" s="30"/>
      <c r="S14" s="30"/>
      <c r="T14" s="30"/>
      <c r="U14" s="30"/>
      <c r="V14" s="30"/>
      <c r="W14" s="30"/>
      <c r="X14" s="30"/>
      <c r="Y14" s="30"/>
      <c r="Z14" s="30"/>
      <c r="AA14" s="30"/>
    </row>
    <row r="15" spans="1:27">
      <c r="A15" s="30"/>
      <c r="B15" s="30"/>
      <c r="C15" s="30"/>
      <c r="D15" s="30"/>
      <c r="E15" s="30"/>
      <c r="F15" s="30"/>
      <c r="G15" s="30"/>
      <c r="H15" s="30"/>
      <c r="I15" s="30"/>
      <c r="J15" s="30"/>
      <c r="K15" s="30"/>
      <c r="L15" s="30"/>
      <c r="M15" s="30"/>
      <c r="N15" s="30"/>
      <c r="O15" s="30"/>
      <c r="P15" s="30"/>
      <c r="Q15" s="30"/>
      <c r="R15" s="30"/>
      <c r="S15" s="30"/>
      <c r="T15" s="30"/>
      <c r="U15" s="30"/>
      <c r="V15" s="30"/>
      <c r="W15" s="30"/>
      <c r="X15" s="30"/>
      <c r="Y15" s="30"/>
      <c r="Z15" s="30"/>
      <c r="AA15" s="30"/>
    </row>
    <row r="16" spans="1:27">
      <c r="A16" s="30"/>
      <c r="B16" s="30"/>
      <c r="C16" s="336" t="s">
        <v>493</v>
      </c>
      <c r="D16" s="30"/>
      <c r="E16" s="30"/>
      <c r="F16" s="30"/>
      <c r="G16" s="30"/>
      <c r="H16" s="30"/>
      <c r="I16" s="30"/>
      <c r="J16" s="30"/>
      <c r="K16" s="30"/>
      <c r="L16" s="30"/>
      <c r="M16" s="30"/>
      <c r="N16" s="30"/>
      <c r="O16" s="30"/>
      <c r="P16" s="30"/>
      <c r="Q16" s="30"/>
      <c r="R16" s="30"/>
      <c r="S16" s="30"/>
      <c r="T16" s="30"/>
      <c r="U16" s="30"/>
      <c r="V16" s="30"/>
      <c r="W16" s="30"/>
      <c r="X16" s="30"/>
      <c r="Y16" s="30"/>
      <c r="Z16" s="30"/>
      <c r="AA16" s="30"/>
    </row>
    <row r="17" spans="1:27">
      <c r="A17" s="30"/>
      <c r="B17" s="30"/>
      <c r="C17" s="336"/>
      <c r="D17" s="30"/>
      <c r="E17" s="30"/>
      <c r="F17" s="30"/>
      <c r="G17" s="30"/>
      <c r="H17" s="30"/>
      <c r="I17" s="30"/>
      <c r="J17" s="30"/>
      <c r="K17" s="30"/>
      <c r="L17" s="30"/>
      <c r="M17" s="30"/>
      <c r="N17" s="30"/>
      <c r="O17" s="30"/>
      <c r="P17" s="30"/>
      <c r="Q17" s="30"/>
      <c r="R17" s="30"/>
      <c r="S17" s="30"/>
      <c r="T17" s="30"/>
      <c r="U17" s="30"/>
      <c r="V17" s="30"/>
      <c r="W17" s="30"/>
      <c r="X17" s="30"/>
      <c r="Y17" s="30"/>
      <c r="Z17" s="30"/>
      <c r="AA17" s="30"/>
    </row>
    <row r="18" spans="1:27">
      <c r="A18" s="30"/>
      <c r="B18" s="30"/>
      <c r="C18" s="336"/>
      <c r="D18" s="30"/>
      <c r="E18" s="30"/>
      <c r="F18" s="30"/>
      <c r="G18" s="30"/>
      <c r="H18" s="30"/>
      <c r="I18" s="30"/>
      <c r="J18" s="30"/>
      <c r="K18" s="30"/>
      <c r="L18" s="30"/>
      <c r="M18" s="30"/>
      <c r="N18" s="30"/>
      <c r="O18" s="30"/>
      <c r="P18" s="30"/>
      <c r="Q18" s="30"/>
      <c r="R18" s="30"/>
      <c r="S18" s="30"/>
      <c r="T18" s="30"/>
      <c r="U18" s="30"/>
      <c r="V18" s="30"/>
      <c r="W18" s="30"/>
      <c r="X18" s="30"/>
      <c r="Y18" s="30"/>
      <c r="Z18" s="30"/>
      <c r="AA18" s="30"/>
    </row>
    <row r="19" spans="1:27">
      <c r="A19" s="30"/>
      <c r="B19" s="30"/>
      <c r="C19" s="336"/>
      <c r="D19" s="30"/>
      <c r="E19" s="30"/>
      <c r="F19" s="30"/>
      <c r="G19" s="30"/>
      <c r="H19" s="30"/>
      <c r="I19" s="30"/>
      <c r="J19" s="30"/>
      <c r="K19" s="30"/>
      <c r="L19" s="30"/>
      <c r="M19" s="30"/>
      <c r="N19" s="30"/>
      <c r="O19" s="30"/>
      <c r="P19" s="30"/>
      <c r="Q19" s="30"/>
      <c r="R19" s="30"/>
      <c r="S19" s="30"/>
      <c r="T19" s="30"/>
      <c r="U19" s="30"/>
      <c r="V19" s="30"/>
      <c r="W19" s="30"/>
      <c r="X19" s="30"/>
      <c r="Y19" s="30"/>
      <c r="Z19" s="30"/>
      <c r="AA19" s="30"/>
    </row>
    <row r="20" spans="1:27">
      <c r="A20" s="30"/>
      <c r="B20" s="30"/>
      <c r="C20" s="336"/>
      <c r="D20" s="30"/>
      <c r="E20" s="30"/>
      <c r="F20" s="30"/>
      <c r="G20" s="30"/>
      <c r="H20" s="30"/>
      <c r="I20" s="30"/>
      <c r="J20" s="30"/>
      <c r="K20" s="30"/>
      <c r="L20" s="30"/>
      <c r="M20" s="30"/>
      <c r="N20" s="30"/>
      <c r="O20" s="30"/>
      <c r="P20" s="30"/>
      <c r="Q20" s="30"/>
      <c r="R20" s="30"/>
      <c r="S20" s="30"/>
      <c r="T20" s="30"/>
      <c r="U20" s="30"/>
      <c r="V20" s="30"/>
      <c r="W20" s="30"/>
      <c r="X20" s="30"/>
      <c r="Y20" s="30"/>
      <c r="Z20" s="30"/>
      <c r="AA20" s="30"/>
    </row>
    <row r="21" spans="1:27">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30"/>
      <c r="AA21" s="30"/>
    </row>
    <row r="22" spans="1:27">
      <c r="A22" s="30"/>
      <c r="B22" s="30"/>
      <c r="C22" s="30"/>
      <c r="D22" s="30"/>
      <c r="E22" s="30"/>
      <c r="F22" s="30"/>
      <c r="G22" s="30"/>
      <c r="H22" s="30"/>
      <c r="I22" s="30"/>
      <c r="J22" s="30"/>
      <c r="K22" s="30"/>
      <c r="L22" s="30"/>
      <c r="M22" s="30"/>
      <c r="N22" s="30"/>
      <c r="O22" s="30"/>
      <c r="P22" s="30"/>
      <c r="Q22" s="30"/>
      <c r="R22" s="30"/>
      <c r="S22" s="30"/>
      <c r="T22" s="30"/>
      <c r="U22" s="30"/>
      <c r="V22" s="30"/>
      <c r="W22" s="30"/>
      <c r="X22" s="30"/>
      <c r="Y22" s="30"/>
      <c r="Z22" s="30"/>
      <c r="AA22" s="30"/>
    </row>
    <row r="23" spans="1:27">
      <c r="A23" s="30"/>
      <c r="B23" s="30"/>
      <c r="C23" s="30"/>
      <c r="D23" s="30"/>
      <c r="E23" s="30"/>
      <c r="F23" s="30"/>
      <c r="G23" s="30"/>
      <c r="H23" s="30"/>
      <c r="I23" s="30"/>
      <c r="J23" s="30"/>
      <c r="K23" s="30"/>
      <c r="L23" s="30"/>
      <c r="M23" s="30"/>
      <c r="N23" s="30"/>
      <c r="O23" s="30"/>
      <c r="P23" s="30"/>
      <c r="Q23" s="30"/>
      <c r="R23" s="30"/>
      <c r="S23" s="30"/>
      <c r="T23" s="30"/>
      <c r="U23" s="30"/>
      <c r="V23" s="30"/>
      <c r="W23" s="30"/>
      <c r="X23" s="30"/>
      <c r="Y23" s="30"/>
      <c r="Z23" s="30"/>
      <c r="AA23" s="30"/>
    </row>
    <row r="24" spans="1:27">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c r="AA24" s="30"/>
    </row>
    <row r="25" spans="1:27">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c r="AA25" s="30"/>
    </row>
    <row r="26" spans="1:27">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c r="AA26" s="30"/>
    </row>
    <row r="27" spans="1:27">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c r="AA27" s="30"/>
    </row>
    <row r="28" spans="1:27">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c r="AA28" s="30"/>
    </row>
    <row r="29" spans="1:27">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c r="AA29" s="30"/>
    </row>
    <row r="30" spans="1:27">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c r="AA30" s="30"/>
    </row>
    <row r="31" spans="1:27">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c r="AA31" s="30"/>
    </row>
    <row r="32" spans="1:27">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c r="AA32" s="30"/>
    </row>
    <row r="33" spans="1:27">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c r="AA33" s="30"/>
    </row>
    <row r="34" spans="1:27">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c r="AA34" s="30"/>
    </row>
    <row r="35" spans="1:27">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c r="AA35" s="30"/>
    </row>
    <row r="36" spans="1:27">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c r="AA36" s="30"/>
    </row>
    <row r="37" spans="1:27">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c r="AA37" s="30"/>
    </row>
    <row r="38" spans="1:27">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c r="AA38" s="30"/>
    </row>
    <row r="39" spans="1:27">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c r="AA39" s="30"/>
    </row>
    <row r="40" spans="1:27">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c r="AA40" s="30"/>
    </row>
    <row r="41" spans="1:27">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c r="AA41" s="30"/>
    </row>
    <row r="42" spans="1:27">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c r="AA42" s="30"/>
    </row>
    <row r="43" spans="1:27">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c r="AA43" s="30"/>
    </row>
    <row r="44" spans="1:27">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c r="AA44" s="30"/>
    </row>
    <row r="45" spans="1:27">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c r="AA45" s="30"/>
    </row>
    <row r="46" spans="1:27">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c r="AA46" s="30"/>
    </row>
    <row r="47" spans="1:27">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c r="AA47" s="30"/>
    </row>
    <row r="48" spans="1:27">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c r="AA48" s="30"/>
    </row>
    <row r="49" spans="1:27">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c r="AA49" s="30"/>
    </row>
    <row r="50" spans="1:27">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c r="AA50" s="30"/>
    </row>
    <row r="51" spans="1:27">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c r="AA51" s="30"/>
    </row>
    <row r="52" spans="1:27">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c r="AA52" s="30"/>
    </row>
    <row r="53" spans="1:27">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c r="AA53" s="30"/>
    </row>
    <row r="54" spans="1:27">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c r="AA54" s="30"/>
    </row>
    <row r="55" spans="1:27">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c r="AA55" s="30"/>
    </row>
    <row r="56" spans="1:27">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c r="AA56" s="30"/>
    </row>
    <row r="57" spans="1:27">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c r="AA57" s="30"/>
    </row>
    <row r="58" spans="1:27">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c r="AA58" s="30"/>
    </row>
    <row r="59" spans="1:27">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c r="AA59" s="30"/>
    </row>
    <row r="60" spans="1:27">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c r="AA60" s="30"/>
    </row>
    <row r="61" spans="1:27">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30"/>
    </row>
    <row r="62" spans="1:27">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c r="AA62" s="30"/>
    </row>
    <row r="63" spans="1:27">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c r="AA63" s="30"/>
    </row>
    <row r="64" spans="1:27">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30"/>
    </row>
    <row r="65" spans="1:27">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30"/>
    </row>
    <row r="66" spans="1:27">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row>
    <row r="67" spans="1:27">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row>
    <row r="68" spans="1:27">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row>
    <row r="69" spans="1:27">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row>
    <row r="70" spans="1:27">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row>
    <row r="71" spans="1:27">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c r="AA71" s="30"/>
    </row>
    <row r="72" spans="1:27">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c r="AA72" s="30"/>
    </row>
    <row r="73" spans="1:27">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c r="AA73" s="30"/>
    </row>
    <row r="74" spans="1:27">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c r="AA74" s="30"/>
    </row>
    <row r="75" spans="1:27">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c r="AA75" s="30"/>
    </row>
    <row r="76" spans="1:27">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c r="AA76" s="30"/>
    </row>
    <row r="77" spans="1:27">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c r="AA77" s="30"/>
    </row>
    <row r="78" spans="1:27">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c r="AA78" s="30"/>
    </row>
    <row r="79" spans="1:27">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c r="AA79" s="30"/>
    </row>
    <row r="80" spans="1:27">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c r="AA80" s="30"/>
    </row>
    <row r="81" spans="1:27">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c r="AA81" s="30"/>
    </row>
    <row r="82" spans="1:27">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c r="AA82" s="30"/>
    </row>
    <row r="83" spans="1:27">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c r="AA83" s="30"/>
    </row>
    <row r="84" spans="1:27">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c r="AA84" s="30"/>
    </row>
    <row r="85" spans="1:27">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c r="AA85" s="30"/>
    </row>
    <row r="86" spans="1:27">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c r="AA86" s="30"/>
    </row>
    <row r="87" spans="1:27">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c r="AA87" s="30"/>
    </row>
    <row r="88" spans="1:27">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c r="AA88" s="30"/>
    </row>
    <row r="89" spans="1:27">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c r="AA89" s="30"/>
    </row>
    <row r="90" spans="1:27">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c r="AA90" s="30"/>
    </row>
    <row r="91" spans="1:27">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c r="AA91" s="30"/>
    </row>
    <row r="92" spans="1:27">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c r="AA92" s="30"/>
    </row>
  </sheetData>
  <mergeCells count="3">
    <mergeCell ref="A1:F1"/>
    <mergeCell ref="A2:F2"/>
    <mergeCell ref="C16:C20"/>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865A0-86AB-49B3-8157-647D719B5F29}">
  <dimension ref="A1:AP92"/>
  <sheetViews>
    <sheetView workbookViewId="0">
      <selection activeCell="A20" sqref="A20"/>
    </sheetView>
  </sheetViews>
  <sheetFormatPr defaultColWidth="28.42578125" defaultRowHeight="15"/>
  <cols>
    <col min="1" max="1" width="42.42578125" customWidth="1"/>
    <col min="2" max="2" width="11.7109375" customWidth="1"/>
    <col min="3" max="3" width="58.85546875" customWidth="1"/>
    <col min="4" max="4" width="19.85546875" customWidth="1"/>
    <col min="5" max="6" width="13.140625" customWidth="1"/>
    <col min="28" max="42" width="28.42578125" style="166"/>
  </cols>
  <sheetData>
    <row r="1" spans="1:27" ht="34.5">
      <c r="A1" s="312" t="s">
        <v>494</v>
      </c>
      <c r="B1" s="312"/>
      <c r="C1" s="312"/>
      <c r="D1" s="312"/>
      <c r="E1" s="312"/>
      <c r="F1" s="312"/>
      <c r="G1" s="30"/>
      <c r="H1" s="30"/>
      <c r="I1" s="30"/>
      <c r="J1" s="30"/>
      <c r="K1" s="30"/>
      <c r="L1" s="30"/>
      <c r="M1" s="30"/>
      <c r="N1" s="30"/>
      <c r="O1" s="30"/>
      <c r="P1" s="30"/>
      <c r="Q1" s="30"/>
      <c r="R1" s="30"/>
      <c r="S1" s="30"/>
      <c r="T1" s="30"/>
      <c r="U1" s="30"/>
      <c r="V1" s="30"/>
      <c r="W1" s="30"/>
      <c r="X1" s="30"/>
      <c r="Y1" s="30"/>
      <c r="Z1" s="30"/>
      <c r="AA1" s="30"/>
    </row>
    <row r="2" spans="1:27" ht="27" customHeight="1">
      <c r="A2" s="371" t="s">
        <v>477</v>
      </c>
      <c r="B2" s="372"/>
      <c r="C2" s="372"/>
      <c r="D2" s="372"/>
      <c r="E2" s="372"/>
      <c r="F2" s="373"/>
      <c r="G2" s="30"/>
      <c r="H2" s="30"/>
      <c r="I2" s="30"/>
      <c r="J2" s="30"/>
      <c r="K2" s="30"/>
      <c r="L2" s="30"/>
      <c r="M2" s="30"/>
      <c r="N2" s="30"/>
      <c r="O2" s="30"/>
      <c r="P2" s="30"/>
      <c r="Q2" s="30"/>
      <c r="R2" s="30"/>
      <c r="S2" s="30"/>
      <c r="T2" s="30"/>
      <c r="U2" s="30"/>
      <c r="V2" s="30"/>
      <c r="W2" s="30"/>
      <c r="X2" s="30"/>
      <c r="Y2" s="30"/>
      <c r="Z2" s="30"/>
      <c r="AA2" s="30"/>
    </row>
    <row r="3" spans="1:27">
      <c r="A3" s="218"/>
      <c r="B3" s="219"/>
      <c r="C3" s="220"/>
      <c r="D3" s="220"/>
      <c r="E3" s="220"/>
      <c r="F3" s="220"/>
      <c r="G3" s="30"/>
      <c r="H3" s="30"/>
      <c r="I3" s="30"/>
      <c r="J3" s="30"/>
      <c r="K3" s="30"/>
      <c r="L3" s="30"/>
      <c r="M3" s="30"/>
      <c r="N3" s="30"/>
      <c r="O3" s="30"/>
      <c r="P3" s="30"/>
      <c r="Q3" s="30"/>
      <c r="R3" s="30"/>
      <c r="S3" s="30"/>
      <c r="T3" s="30"/>
      <c r="U3" s="30"/>
      <c r="V3" s="30"/>
      <c r="W3" s="30"/>
      <c r="X3" s="30"/>
      <c r="Y3" s="30"/>
      <c r="Z3" s="30"/>
      <c r="AA3" s="30"/>
    </row>
    <row r="4" spans="1:27" ht="16.5" thickBot="1">
      <c r="A4" s="28" t="s">
        <v>3</v>
      </c>
      <c r="B4" s="29" t="s">
        <v>4</v>
      </c>
      <c r="C4" s="29" t="s">
        <v>5</v>
      </c>
      <c r="D4" s="29" t="s">
        <v>6</v>
      </c>
      <c r="E4" s="221"/>
      <c r="F4" s="222" t="s">
        <v>8</v>
      </c>
      <c r="G4" s="30"/>
      <c r="H4" s="30"/>
      <c r="I4" s="30"/>
      <c r="J4" s="30"/>
      <c r="K4" s="30"/>
      <c r="L4" s="30"/>
      <c r="M4" s="30"/>
      <c r="N4" s="30"/>
      <c r="O4" s="30"/>
      <c r="P4" s="30"/>
      <c r="Q4" s="30"/>
      <c r="R4" s="30"/>
      <c r="S4" s="30"/>
      <c r="T4" s="30"/>
      <c r="U4" s="30"/>
      <c r="V4" s="30"/>
      <c r="W4" s="30"/>
      <c r="X4" s="30"/>
      <c r="Y4" s="30"/>
      <c r="Z4" s="30"/>
      <c r="AA4" s="30"/>
    </row>
    <row r="5" spans="1:27">
      <c r="A5" s="12"/>
      <c r="B5" s="13"/>
      <c r="C5" s="12"/>
      <c r="D5" s="7"/>
      <c r="E5" s="32"/>
      <c r="F5" s="2"/>
      <c r="G5" s="30"/>
      <c r="H5" s="30"/>
      <c r="I5" s="30"/>
      <c r="J5" s="30"/>
      <c r="K5" s="30"/>
      <c r="L5" s="30"/>
      <c r="M5" s="30"/>
      <c r="N5" s="30"/>
      <c r="O5" s="30"/>
      <c r="P5" s="30"/>
      <c r="Q5" s="30"/>
      <c r="R5" s="30"/>
      <c r="S5" s="30"/>
      <c r="T5" s="30"/>
      <c r="U5" s="30"/>
      <c r="V5" s="30"/>
      <c r="W5" s="30"/>
      <c r="X5" s="30"/>
      <c r="Y5" s="30"/>
      <c r="Z5" s="30"/>
      <c r="AA5" s="30"/>
    </row>
    <row r="6" spans="1:27" ht="18" customHeight="1">
      <c r="A6" s="231" t="s">
        <v>495</v>
      </c>
      <c r="B6" s="13">
        <v>1</v>
      </c>
      <c r="C6" s="234" t="s">
        <v>496</v>
      </c>
      <c r="D6" s="13"/>
      <c r="E6" s="32"/>
      <c r="F6" s="226"/>
      <c r="G6" s="30"/>
      <c r="H6" s="30"/>
      <c r="I6" s="30"/>
      <c r="J6" s="30"/>
      <c r="K6" s="30"/>
      <c r="L6" s="30"/>
      <c r="M6" s="30"/>
      <c r="N6" s="30"/>
      <c r="O6" s="30"/>
      <c r="P6" s="30"/>
      <c r="Q6" s="30"/>
      <c r="R6" s="30"/>
      <c r="S6" s="30"/>
      <c r="T6" s="30"/>
      <c r="U6" s="30"/>
      <c r="V6" s="30"/>
      <c r="W6" s="30"/>
      <c r="X6" s="30"/>
      <c r="Y6" s="30"/>
      <c r="Z6" s="30"/>
      <c r="AA6" s="30"/>
    </row>
    <row r="7" spans="1:27" ht="19.5" customHeight="1">
      <c r="A7" s="231" t="s">
        <v>497</v>
      </c>
      <c r="B7" s="13">
        <v>1</v>
      </c>
      <c r="C7" s="234" t="s">
        <v>498</v>
      </c>
      <c r="D7" s="232"/>
      <c r="E7" s="233"/>
      <c r="F7" s="2"/>
      <c r="G7" s="30"/>
      <c r="H7" s="30"/>
      <c r="I7" s="30"/>
      <c r="J7" s="30"/>
      <c r="K7" s="30"/>
      <c r="L7" s="30"/>
      <c r="M7" s="30"/>
      <c r="N7" s="30"/>
      <c r="O7" s="30"/>
      <c r="P7" s="30"/>
      <c r="Q7" s="30"/>
      <c r="R7" s="30"/>
      <c r="S7" s="30"/>
      <c r="T7" s="30"/>
      <c r="U7" s="30"/>
      <c r="V7" s="30"/>
      <c r="W7" s="30"/>
      <c r="X7" s="30"/>
      <c r="Y7" s="30"/>
      <c r="Z7" s="30"/>
      <c r="AA7" s="30"/>
    </row>
    <row r="8" spans="1:27" ht="18.75" customHeight="1">
      <c r="A8" s="231" t="s">
        <v>499</v>
      </c>
      <c r="B8" s="13">
        <v>1</v>
      </c>
      <c r="C8" s="234" t="s">
        <v>500</v>
      </c>
      <c r="D8" s="7"/>
      <c r="E8" s="14"/>
      <c r="F8" s="167"/>
      <c r="G8" s="30"/>
      <c r="H8" s="30"/>
      <c r="I8" s="30"/>
      <c r="J8" s="30"/>
      <c r="K8" s="30"/>
      <c r="L8" s="30"/>
      <c r="M8" s="30"/>
      <c r="N8" s="30"/>
      <c r="O8" s="30"/>
      <c r="P8" s="30"/>
      <c r="Q8" s="30"/>
      <c r="R8" s="30"/>
      <c r="S8" s="30"/>
      <c r="T8" s="30"/>
      <c r="U8" s="30"/>
      <c r="V8" s="30"/>
      <c r="W8" s="30"/>
      <c r="X8" s="30"/>
      <c r="Y8" s="30"/>
      <c r="Z8" s="30"/>
      <c r="AA8" s="30"/>
    </row>
    <row r="9" spans="1:27">
      <c r="A9" s="30"/>
      <c r="B9" s="30"/>
      <c r="C9" s="30"/>
      <c r="D9" s="30"/>
      <c r="E9" s="30"/>
      <c r="F9" s="30"/>
      <c r="G9" s="30"/>
      <c r="H9" s="30"/>
      <c r="I9" s="30"/>
      <c r="J9" s="30"/>
      <c r="K9" s="30"/>
      <c r="L9" s="30"/>
      <c r="M9" s="30"/>
      <c r="N9" s="30"/>
      <c r="O9" s="30"/>
      <c r="P9" s="30"/>
      <c r="Q9" s="30"/>
      <c r="R9" s="30"/>
      <c r="S9" s="30"/>
      <c r="T9" s="30"/>
      <c r="U9" s="30"/>
      <c r="V9" s="30"/>
      <c r="W9" s="30"/>
      <c r="X9" s="30"/>
      <c r="Y9" s="30"/>
      <c r="Z9" s="30"/>
      <c r="AA9" s="30"/>
    </row>
    <row r="10" spans="1:27">
      <c r="A10" s="30"/>
      <c r="B10" s="30"/>
      <c r="C10" s="30"/>
      <c r="D10" s="30"/>
      <c r="E10" s="30"/>
      <c r="F10" s="30"/>
      <c r="G10" s="30"/>
      <c r="H10" s="30"/>
      <c r="I10" s="30"/>
      <c r="J10" s="30"/>
      <c r="K10" s="30"/>
      <c r="L10" s="30"/>
      <c r="M10" s="30"/>
      <c r="N10" s="30"/>
      <c r="O10" s="30"/>
      <c r="P10" s="30"/>
      <c r="Q10" s="30"/>
      <c r="R10" s="30"/>
      <c r="S10" s="30"/>
      <c r="T10" s="30"/>
      <c r="U10" s="30"/>
      <c r="V10" s="30"/>
      <c r="W10" s="30"/>
      <c r="X10" s="30"/>
      <c r="Y10" s="30"/>
      <c r="Z10" s="30"/>
      <c r="AA10" s="30"/>
    </row>
    <row r="11" spans="1:27">
      <c r="A11" s="30"/>
      <c r="B11" s="30"/>
      <c r="C11" s="30"/>
      <c r="D11" s="30"/>
      <c r="E11" s="30"/>
      <c r="F11" s="30"/>
      <c r="G11" s="30"/>
      <c r="H11" s="30"/>
      <c r="I11" s="30"/>
      <c r="J11" s="30"/>
      <c r="K11" s="30"/>
      <c r="L11" s="30"/>
      <c r="M11" s="30"/>
      <c r="N11" s="30"/>
      <c r="O11" s="30"/>
      <c r="P11" s="30"/>
      <c r="Q11" s="30"/>
      <c r="R11" s="30"/>
      <c r="S11" s="30"/>
      <c r="T11" s="30"/>
      <c r="U11" s="30"/>
      <c r="V11" s="30"/>
      <c r="W11" s="30"/>
      <c r="X11" s="30"/>
      <c r="Y11" s="30"/>
      <c r="Z11" s="30"/>
      <c r="AA11" s="30"/>
    </row>
    <row r="12" spans="1:27">
      <c r="A12" s="30"/>
      <c r="B12" s="30"/>
      <c r="C12" s="30"/>
      <c r="D12" s="30"/>
      <c r="E12" s="30"/>
      <c r="F12" s="30"/>
      <c r="G12" s="30"/>
      <c r="H12" s="30"/>
      <c r="I12" s="30"/>
      <c r="J12" s="30"/>
      <c r="K12" s="30"/>
      <c r="L12" s="30"/>
      <c r="M12" s="30"/>
      <c r="N12" s="30"/>
      <c r="O12" s="30"/>
      <c r="P12" s="30"/>
      <c r="Q12" s="30"/>
      <c r="R12" s="30"/>
      <c r="S12" s="30"/>
      <c r="T12" s="30"/>
      <c r="U12" s="30"/>
      <c r="V12" s="30"/>
      <c r="W12" s="30"/>
      <c r="X12" s="30"/>
      <c r="Y12" s="30"/>
      <c r="Z12" s="30"/>
      <c r="AA12" s="30"/>
    </row>
    <row r="13" spans="1:27">
      <c r="A13" s="30"/>
      <c r="B13" s="30"/>
      <c r="C13" s="30"/>
      <c r="D13" s="30"/>
      <c r="E13" s="30"/>
      <c r="F13" s="30"/>
      <c r="G13" s="30"/>
      <c r="H13" s="30"/>
      <c r="I13" s="30"/>
      <c r="J13" s="30"/>
      <c r="K13" s="30"/>
      <c r="L13" s="30"/>
      <c r="M13" s="30"/>
      <c r="N13" s="30"/>
      <c r="O13" s="30"/>
      <c r="P13" s="30"/>
      <c r="Q13" s="30"/>
      <c r="R13" s="30"/>
      <c r="S13" s="30"/>
      <c r="T13" s="30"/>
      <c r="U13" s="30"/>
      <c r="V13" s="30"/>
      <c r="W13" s="30"/>
      <c r="X13" s="30"/>
      <c r="Y13" s="30"/>
      <c r="Z13" s="30"/>
      <c r="AA13" s="30"/>
    </row>
    <row r="14" spans="1:27">
      <c r="A14" s="30"/>
      <c r="B14" s="30"/>
      <c r="C14" s="30"/>
      <c r="D14" s="30"/>
      <c r="E14" s="30"/>
      <c r="F14" s="30"/>
      <c r="G14" s="30"/>
      <c r="H14" s="30"/>
      <c r="I14" s="30"/>
      <c r="J14" s="30"/>
      <c r="K14" s="30"/>
      <c r="L14" s="30"/>
      <c r="M14" s="30"/>
      <c r="N14" s="30"/>
      <c r="O14" s="30"/>
      <c r="P14" s="30"/>
      <c r="Q14" s="30"/>
      <c r="R14" s="30"/>
      <c r="S14" s="30"/>
      <c r="T14" s="30"/>
      <c r="U14" s="30"/>
      <c r="V14" s="30"/>
      <c r="W14" s="30"/>
      <c r="X14" s="30"/>
      <c r="Y14" s="30"/>
      <c r="Z14" s="30"/>
      <c r="AA14" s="30"/>
    </row>
    <row r="15" spans="1:27">
      <c r="A15" s="335" t="s">
        <v>501</v>
      </c>
      <c r="B15" s="336"/>
      <c r="C15" s="336"/>
      <c r="D15" s="336"/>
      <c r="E15" s="30"/>
      <c r="F15" s="30"/>
      <c r="G15" s="30"/>
      <c r="H15" s="30"/>
      <c r="I15" s="30"/>
      <c r="J15" s="30"/>
      <c r="K15" s="30"/>
      <c r="L15" s="30"/>
      <c r="M15" s="30"/>
      <c r="N15" s="30"/>
      <c r="O15" s="30"/>
      <c r="P15" s="30"/>
      <c r="Q15" s="30"/>
      <c r="R15" s="30"/>
      <c r="S15" s="30"/>
      <c r="T15" s="30"/>
      <c r="U15" s="30"/>
      <c r="V15" s="30"/>
      <c r="W15" s="30"/>
      <c r="X15" s="30"/>
      <c r="Y15" s="30"/>
      <c r="Z15" s="30"/>
      <c r="AA15" s="30"/>
    </row>
    <row r="16" spans="1:27">
      <c r="A16" s="336"/>
      <c r="B16" s="336"/>
      <c r="C16" s="336"/>
      <c r="D16" s="336"/>
      <c r="E16" s="30"/>
      <c r="F16" s="30"/>
      <c r="G16" s="30"/>
      <c r="H16" s="30"/>
      <c r="I16" s="30"/>
      <c r="J16" s="30"/>
      <c r="K16" s="30"/>
      <c r="L16" s="30"/>
      <c r="M16" s="30"/>
      <c r="N16" s="30"/>
      <c r="O16" s="30"/>
      <c r="P16" s="30"/>
      <c r="Q16" s="30"/>
      <c r="R16" s="30"/>
      <c r="S16" s="30"/>
      <c r="T16" s="30"/>
      <c r="U16" s="30"/>
      <c r="V16" s="30"/>
      <c r="W16" s="30"/>
      <c r="X16" s="30"/>
      <c r="Y16" s="30"/>
      <c r="Z16" s="30"/>
      <c r="AA16" s="30"/>
    </row>
    <row r="17" spans="1:27">
      <c r="A17" s="336"/>
      <c r="B17" s="336"/>
      <c r="C17" s="336"/>
      <c r="D17" s="336"/>
      <c r="E17" s="30"/>
      <c r="F17" s="30"/>
      <c r="G17" s="30"/>
      <c r="H17" s="30"/>
      <c r="I17" s="30"/>
      <c r="J17" s="30"/>
      <c r="K17" s="30"/>
      <c r="L17" s="30"/>
      <c r="M17" s="30"/>
      <c r="N17" s="30"/>
      <c r="O17" s="30"/>
      <c r="P17" s="30"/>
      <c r="Q17" s="30"/>
      <c r="R17" s="30"/>
      <c r="S17" s="30"/>
      <c r="T17" s="30"/>
      <c r="U17" s="30"/>
      <c r="V17" s="30"/>
      <c r="W17" s="30"/>
      <c r="X17" s="30"/>
      <c r="Y17" s="30"/>
      <c r="Z17" s="30"/>
      <c r="AA17" s="30"/>
    </row>
    <row r="18" spans="1:27">
      <c r="A18" s="336"/>
      <c r="B18" s="336"/>
      <c r="C18" s="336"/>
      <c r="D18" s="336"/>
      <c r="E18" s="30"/>
      <c r="F18" s="30"/>
      <c r="G18" s="30"/>
      <c r="H18" s="30"/>
      <c r="I18" s="30"/>
      <c r="J18" s="30"/>
      <c r="K18" s="30"/>
      <c r="L18" s="30"/>
      <c r="M18" s="30"/>
      <c r="N18" s="30"/>
      <c r="O18" s="30"/>
      <c r="P18" s="30"/>
      <c r="Q18" s="30"/>
      <c r="R18" s="30"/>
      <c r="S18" s="30"/>
      <c r="T18" s="30"/>
      <c r="U18" s="30"/>
      <c r="V18" s="30"/>
      <c r="W18" s="30"/>
      <c r="X18" s="30"/>
      <c r="Y18" s="30"/>
      <c r="Z18" s="30"/>
      <c r="AA18" s="30"/>
    </row>
    <row r="19" spans="1:27">
      <c r="A19" s="336"/>
      <c r="B19" s="336"/>
      <c r="C19" s="336"/>
      <c r="D19" s="336"/>
      <c r="E19" s="30"/>
      <c r="F19" s="30"/>
      <c r="G19" s="30"/>
      <c r="H19" s="30"/>
      <c r="I19" s="30"/>
      <c r="J19" s="30"/>
      <c r="K19" s="30"/>
      <c r="L19" s="30"/>
      <c r="M19" s="30"/>
      <c r="N19" s="30"/>
      <c r="O19" s="30"/>
      <c r="P19" s="30"/>
      <c r="Q19" s="30"/>
      <c r="R19" s="30"/>
      <c r="S19" s="30"/>
      <c r="T19" s="30"/>
      <c r="U19" s="30"/>
      <c r="V19" s="30"/>
      <c r="W19" s="30"/>
      <c r="X19" s="30"/>
      <c r="Y19" s="30"/>
      <c r="Z19" s="30"/>
      <c r="AA19" s="30"/>
    </row>
    <row r="20" spans="1:27">
      <c r="A20" s="30"/>
      <c r="B20" s="30"/>
      <c r="C20" s="30"/>
      <c r="D20" s="30"/>
      <c r="E20" s="30"/>
      <c r="F20" s="30"/>
      <c r="G20" s="30"/>
      <c r="H20" s="30"/>
      <c r="I20" s="30"/>
      <c r="J20" s="30"/>
      <c r="K20" s="30"/>
      <c r="L20" s="30"/>
      <c r="M20" s="30"/>
      <c r="N20" s="30"/>
      <c r="O20" s="30"/>
      <c r="P20" s="30"/>
      <c r="Q20" s="30"/>
      <c r="R20" s="30"/>
      <c r="S20" s="30"/>
      <c r="T20" s="30"/>
      <c r="U20" s="30"/>
      <c r="V20" s="30"/>
      <c r="W20" s="30"/>
      <c r="X20" s="30"/>
      <c r="Y20" s="30"/>
      <c r="Z20" s="30"/>
      <c r="AA20" s="30"/>
    </row>
    <row r="21" spans="1:27">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30"/>
      <c r="AA21" s="30"/>
    </row>
    <row r="22" spans="1:27">
      <c r="A22" s="30"/>
      <c r="B22" s="30"/>
      <c r="C22" s="30"/>
      <c r="D22" s="30"/>
      <c r="E22" s="30"/>
      <c r="F22" s="30"/>
      <c r="G22" s="30"/>
      <c r="H22" s="30"/>
      <c r="I22" s="30"/>
      <c r="J22" s="30"/>
      <c r="K22" s="30"/>
      <c r="L22" s="30"/>
      <c r="M22" s="30"/>
      <c r="N22" s="30"/>
      <c r="O22" s="30"/>
      <c r="P22" s="30"/>
      <c r="Q22" s="30"/>
      <c r="R22" s="30"/>
      <c r="S22" s="30"/>
      <c r="T22" s="30"/>
      <c r="U22" s="30"/>
      <c r="V22" s="30"/>
      <c r="W22" s="30"/>
      <c r="X22" s="30"/>
      <c r="Y22" s="30"/>
      <c r="Z22" s="30"/>
      <c r="AA22" s="30"/>
    </row>
    <row r="23" spans="1:27">
      <c r="A23" s="30"/>
      <c r="B23" s="30"/>
      <c r="C23" s="30"/>
      <c r="D23" s="30"/>
      <c r="E23" s="30"/>
      <c r="F23" s="30"/>
      <c r="G23" s="30"/>
      <c r="H23" s="30"/>
      <c r="I23" s="30"/>
      <c r="J23" s="30"/>
      <c r="K23" s="30"/>
      <c r="L23" s="30"/>
      <c r="M23" s="30"/>
      <c r="N23" s="30"/>
      <c r="O23" s="30"/>
      <c r="P23" s="30"/>
      <c r="Q23" s="30"/>
      <c r="R23" s="30"/>
      <c r="S23" s="30"/>
      <c r="T23" s="30"/>
      <c r="U23" s="30"/>
      <c r="V23" s="30"/>
      <c r="W23" s="30"/>
      <c r="X23" s="30"/>
      <c r="Y23" s="30"/>
      <c r="Z23" s="30"/>
      <c r="AA23" s="30"/>
    </row>
    <row r="24" spans="1:27">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c r="AA24" s="30"/>
    </row>
    <row r="25" spans="1:27">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c r="AA25" s="30"/>
    </row>
    <row r="26" spans="1:27">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c r="AA26" s="30"/>
    </row>
    <row r="27" spans="1:27">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c r="AA27" s="30"/>
    </row>
    <row r="28" spans="1:27">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c r="AA28" s="30"/>
    </row>
    <row r="29" spans="1:27">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c r="AA29" s="30"/>
    </row>
    <row r="30" spans="1:27">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c r="AA30" s="30"/>
    </row>
    <row r="31" spans="1:27">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c r="AA31" s="30"/>
    </row>
    <row r="32" spans="1:27">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c r="AA32" s="30"/>
    </row>
    <row r="33" spans="1:27">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c r="AA33" s="30"/>
    </row>
    <row r="34" spans="1:27">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c r="AA34" s="30"/>
    </row>
    <row r="35" spans="1:27">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c r="AA35" s="30"/>
    </row>
    <row r="36" spans="1:27">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c r="AA36" s="30"/>
    </row>
    <row r="37" spans="1:27">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c r="AA37" s="30"/>
    </row>
    <row r="38" spans="1:27">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c r="AA38" s="30"/>
    </row>
    <row r="39" spans="1:27">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c r="AA39" s="30"/>
    </row>
    <row r="40" spans="1:27">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c r="AA40" s="30"/>
    </row>
    <row r="41" spans="1:27">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c r="AA41" s="30"/>
    </row>
    <row r="42" spans="1:27">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c r="AA42" s="30"/>
    </row>
    <row r="43" spans="1:27">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c r="AA43" s="30"/>
    </row>
    <row r="44" spans="1:27">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c r="AA44" s="30"/>
    </row>
    <row r="45" spans="1:27">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c r="AA45" s="30"/>
    </row>
    <row r="46" spans="1:27">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c r="AA46" s="30"/>
    </row>
    <row r="47" spans="1:27">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c r="AA47" s="30"/>
    </row>
    <row r="48" spans="1:27">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c r="AA48" s="30"/>
    </row>
    <row r="49" spans="1:27">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c r="AA49" s="30"/>
    </row>
    <row r="50" spans="1:27">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c r="AA50" s="30"/>
    </row>
    <row r="51" spans="1:27">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c r="AA51" s="30"/>
    </row>
    <row r="52" spans="1:27">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c r="AA52" s="30"/>
    </row>
    <row r="53" spans="1:27">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c r="AA53" s="30"/>
    </row>
    <row r="54" spans="1:27">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c r="AA54" s="30"/>
    </row>
    <row r="55" spans="1:27">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c r="AA55" s="30"/>
    </row>
    <row r="56" spans="1:27">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c r="AA56" s="30"/>
    </row>
    <row r="57" spans="1:27">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c r="AA57" s="30"/>
    </row>
    <row r="58" spans="1:27">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c r="AA58" s="30"/>
    </row>
    <row r="59" spans="1:27">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c r="AA59" s="30"/>
    </row>
    <row r="60" spans="1:27">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c r="AA60" s="30"/>
    </row>
    <row r="61" spans="1:27">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30"/>
    </row>
    <row r="62" spans="1:27">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c r="AA62" s="30"/>
    </row>
    <row r="63" spans="1:27">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c r="AA63" s="30"/>
    </row>
    <row r="64" spans="1:27">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30"/>
    </row>
    <row r="65" spans="1:27">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30"/>
    </row>
    <row r="66" spans="1:27">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row>
    <row r="67" spans="1:27">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row>
    <row r="68" spans="1:27">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row>
    <row r="69" spans="1:27">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row>
    <row r="70" spans="1:27">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row>
    <row r="71" spans="1:27">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c r="AA71" s="30"/>
    </row>
    <row r="72" spans="1:27">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c r="AA72" s="30"/>
    </row>
    <row r="73" spans="1:27">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c r="AA73" s="30"/>
    </row>
    <row r="74" spans="1:27">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c r="AA74" s="30"/>
    </row>
    <row r="75" spans="1:27">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c r="AA75" s="30"/>
    </row>
    <row r="76" spans="1:27">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c r="AA76" s="30"/>
    </row>
    <row r="77" spans="1:27">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c r="AA77" s="30"/>
    </row>
    <row r="78" spans="1:27">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c r="AA78" s="30"/>
    </row>
    <row r="79" spans="1:27">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c r="AA79" s="30"/>
    </row>
    <row r="80" spans="1:27">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c r="AA80" s="30"/>
    </row>
    <row r="81" spans="1:27">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c r="AA81" s="30"/>
    </row>
    <row r="82" spans="1:27">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c r="AA82" s="30"/>
    </row>
    <row r="83" spans="1:27">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c r="AA83" s="30"/>
    </row>
    <row r="84" spans="1:27">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c r="AA84" s="30"/>
    </row>
    <row r="85" spans="1:27">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c r="AA85" s="30"/>
    </row>
    <row r="86" spans="1:27">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c r="AA86" s="30"/>
    </row>
    <row r="87" spans="1:27">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c r="AA87" s="30"/>
    </row>
    <row r="88" spans="1:27">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c r="AA88" s="30"/>
    </row>
    <row r="89" spans="1:27">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c r="AA89" s="30"/>
    </row>
    <row r="90" spans="1:27">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c r="AA90" s="30"/>
    </row>
    <row r="91" spans="1:27">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c r="AA91" s="30"/>
    </row>
    <row r="92" spans="1:27">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c r="AA92" s="30"/>
    </row>
  </sheetData>
  <mergeCells count="3">
    <mergeCell ref="A1:F1"/>
    <mergeCell ref="A2:F2"/>
    <mergeCell ref="A15:D19"/>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4D04B-0DCB-4210-8866-DDB78F837F87}">
  <dimension ref="A1:AP92"/>
  <sheetViews>
    <sheetView workbookViewId="0">
      <selection activeCell="A16" sqref="A16:C23"/>
    </sheetView>
  </sheetViews>
  <sheetFormatPr defaultColWidth="28.42578125" defaultRowHeight="15"/>
  <cols>
    <col min="1" max="1" width="66.140625" customWidth="1"/>
    <col min="2" max="2" width="11.7109375" customWidth="1"/>
    <col min="3" max="3" width="83" customWidth="1"/>
    <col min="4" max="4" width="19.85546875" customWidth="1"/>
    <col min="5" max="6" width="13.140625" customWidth="1"/>
    <col min="28" max="42" width="28.42578125" style="166"/>
  </cols>
  <sheetData>
    <row r="1" spans="1:27" ht="34.5">
      <c r="A1" s="312" t="s">
        <v>502</v>
      </c>
      <c r="B1" s="312"/>
      <c r="C1" s="312"/>
      <c r="D1" s="312"/>
      <c r="E1" s="312"/>
      <c r="F1" s="312"/>
      <c r="G1" s="30"/>
      <c r="H1" s="30"/>
      <c r="I1" s="30"/>
      <c r="J1" s="30"/>
      <c r="K1" s="30"/>
      <c r="L1" s="30"/>
      <c r="M1" s="30"/>
      <c r="N1" s="30"/>
      <c r="O1" s="30"/>
      <c r="P1" s="30"/>
      <c r="Q1" s="30"/>
      <c r="R1" s="30"/>
      <c r="S1" s="30"/>
      <c r="T1" s="30"/>
      <c r="U1" s="30"/>
      <c r="V1" s="30"/>
      <c r="W1" s="30"/>
      <c r="X1" s="30"/>
      <c r="Y1" s="30"/>
      <c r="Z1" s="30"/>
      <c r="AA1" s="30"/>
    </row>
    <row r="2" spans="1:27" ht="27" customHeight="1">
      <c r="A2" s="371" t="s">
        <v>477</v>
      </c>
      <c r="B2" s="372"/>
      <c r="C2" s="372"/>
      <c r="D2" s="372"/>
      <c r="E2" s="372"/>
      <c r="F2" s="373"/>
      <c r="G2" s="30"/>
      <c r="H2" s="30"/>
      <c r="I2" s="30"/>
      <c r="J2" s="30"/>
      <c r="K2" s="30"/>
      <c r="L2" s="30"/>
      <c r="M2" s="30"/>
      <c r="N2" s="30"/>
      <c r="O2" s="30"/>
      <c r="P2" s="30"/>
      <c r="Q2" s="30"/>
      <c r="R2" s="30"/>
      <c r="S2" s="30"/>
      <c r="T2" s="30"/>
      <c r="U2" s="30"/>
      <c r="V2" s="30"/>
      <c r="W2" s="30"/>
      <c r="X2" s="30"/>
      <c r="Y2" s="30"/>
      <c r="Z2" s="30"/>
      <c r="AA2" s="30"/>
    </row>
    <row r="3" spans="1:27">
      <c r="A3" s="218"/>
      <c r="B3" s="219"/>
      <c r="C3" s="220"/>
      <c r="D3" s="220"/>
      <c r="E3" s="220"/>
      <c r="F3" s="220"/>
      <c r="G3" s="30"/>
      <c r="H3" s="30"/>
      <c r="I3" s="30"/>
      <c r="J3" s="30"/>
      <c r="K3" s="30"/>
      <c r="L3" s="30"/>
      <c r="M3" s="30"/>
      <c r="N3" s="30"/>
      <c r="O3" s="30"/>
      <c r="P3" s="30"/>
      <c r="Q3" s="30"/>
      <c r="R3" s="30"/>
      <c r="S3" s="30"/>
      <c r="T3" s="30"/>
      <c r="U3" s="30"/>
      <c r="V3" s="30"/>
      <c r="W3" s="30"/>
      <c r="X3" s="30"/>
      <c r="Y3" s="30"/>
      <c r="Z3" s="30"/>
      <c r="AA3" s="30"/>
    </row>
    <row r="4" spans="1:27" ht="16.5" thickBot="1">
      <c r="A4" s="28" t="s">
        <v>3</v>
      </c>
      <c r="B4" s="29" t="s">
        <v>4</v>
      </c>
      <c r="C4" s="29" t="s">
        <v>5</v>
      </c>
      <c r="D4" s="29" t="s">
        <v>6</v>
      </c>
      <c r="E4" s="221"/>
      <c r="F4" s="222" t="s">
        <v>8</v>
      </c>
      <c r="G4" s="30"/>
      <c r="H4" s="30"/>
      <c r="I4" s="30"/>
      <c r="J4" s="30"/>
      <c r="K4" s="30"/>
      <c r="L4" s="30"/>
      <c r="M4" s="30"/>
      <c r="N4" s="30"/>
      <c r="O4" s="30"/>
      <c r="P4" s="30"/>
      <c r="Q4" s="30"/>
      <c r="R4" s="30"/>
      <c r="S4" s="30"/>
      <c r="T4" s="30"/>
      <c r="U4" s="30"/>
      <c r="V4" s="30"/>
      <c r="W4" s="30"/>
      <c r="X4" s="30"/>
      <c r="Y4" s="30"/>
      <c r="Z4" s="30"/>
      <c r="AA4" s="30"/>
    </row>
    <row r="5" spans="1:27">
      <c r="A5" s="12"/>
      <c r="B5" s="13"/>
      <c r="C5" s="12"/>
      <c r="D5" s="7"/>
      <c r="E5" s="32"/>
      <c r="F5" s="2"/>
      <c r="G5" s="30"/>
      <c r="H5" s="30"/>
      <c r="I5" s="30"/>
      <c r="J5" s="30"/>
      <c r="K5" s="30"/>
      <c r="L5" s="30"/>
      <c r="M5" s="30"/>
      <c r="N5" s="30"/>
      <c r="O5" s="30"/>
      <c r="P5" s="30"/>
      <c r="Q5" s="30"/>
      <c r="R5" s="30"/>
      <c r="S5" s="30"/>
      <c r="T5" s="30"/>
      <c r="U5" s="30"/>
      <c r="V5" s="30"/>
      <c r="W5" s="30"/>
      <c r="X5" s="30"/>
      <c r="Y5" s="30"/>
      <c r="Z5" s="30"/>
      <c r="AA5" s="30"/>
    </row>
    <row r="6" spans="1:27" ht="18" customHeight="1">
      <c r="A6" s="234" t="s">
        <v>503</v>
      </c>
      <c r="B6" s="232">
        <v>1</v>
      </c>
      <c r="C6" s="234" t="s">
        <v>504</v>
      </c>
      <c r="D6" s="235" t="s">
        <v>12</v>
      </c>
      <c r="E6" s="32"/>
      <c r="F6" s="226"/>
      <c r="G6" s="30"/>
      <c r="H6" s="30"/>
      <c r="I6" s="30"/>
      <c r="J6" s="30"/>
      <c r="K6" s="30"/>
      <c r="L6" s="30"/>
      <c r="M6" s="30"/>
      <c r="N6" s="30"/>
      <c r="O6" s="30"/>
      <c r="P6" s="30"/>
      <c r="Q6" s="30"/>
      <c r="R6" s="30"/>
      <c r="S6" s="30"/>
      <c r="T6" s="30"/>
      <c r="U6" s="30"/>
      <c r="V6" s="30"/>
      <c r="W6" s="30"/>
      <c r="X6" s="30"/>
      <c r="Y6" s="30"/>
      <c r="Z6" s="30"/>
      <c r="AA6" s="30"/>
    </row>
    <row r="7" spans="1:27" ht="19.5" customHeight="1">
      <c r="A7" s="234" t="s">
        <v>505</v>
      </c>
      <c r="B7" s="232">
        <v>1</v>
      </c>
      <c r="C7" s="234" t="s">
        <v>506</v>
      </c>
      <c r="D7" s="235" t="s">
        <v>12</v>
      </c>
      <c r="E7" s="233"/>
      <c r="F7" s="2"/>
      <c r="G7" s="30"/>
      <c r="H7" s="30"/>
      <c r="I7" s="30"/>
      <c r="J7" s="30"/>
      <c r="K7" s="30"/>
      <c r="L7" s="30"/>
      <c r="M7" s="30"/>
      <c r="N7" s="30"/>
      <c r="O7" s="30"/>
      <c r="P7" s="30"/>
      <c r="Q7" s="30"/>
      <c r="R7" s="30"/>
      <c r="S7" s="30"/>
      <c r="T7" s="30"/>
      <c r="U7" s="30"/>
      <c r="V7" s="30"/>
      <c r="W7" s="30"/>
      <c r="X7" s="30"/>
      <c r="Y7" s="30"/>
      <c r="Z7" s="30"/>
      <c r="AA7" s="30"/>
    </row>
    <row r="8" spans="1:27" ht="18.75" customHeight="1">
      <c r="A8" s="231"/>
      <c r="B8" s="13"/>
      <c r="C8" s="234"/>
      <c r="D8" s="7"/>
      <c r="E8" s="14"/>
      <c r="F8" s="167"/>
      <c r="G8" s="30"/>
      <c r="H8" s="30"/>
      <c r="I8" s="30"/>
      <c r="J8" s="30"/>
      <c r="K8" s="30"/>
      <c r="L8" s="30"/>
      <c r="M8" s="30"/>
      <c r="N8" s="30"/>
      <c r="O8" s="30"/>
      <c r="P8" s="30"/>
      <c r="Q8" s="30"/>
      <c r="R8" s="30"/>
      <c r="S8" s="30"/>
      <c r="T8" s="30"/>
      <c r="U8" s="30"/>
      <c r="V8" s="30"/>
      <c r="W8" s="30"/>
      <c r="X8" s="30"/>
      <c r="Y8" s="30"/>
      <c r="Z8" s="30"/>
      <c r="AA8" s="30"/>
    </row>
    <row r="9" spans="1:27">
      <c r="A9" s="30"/>
      <c r="B9" s="30"/>
      <c r="C9" s="30"/>
      <c r="D9" s="30"/>
      <c r="E9" s="30"/>
      <c r="F9" s="30"/>
      <c r="G9" s="30"/>
      <c r="H9" s="30"/>
      <c r="I9" s="30"/>
      <c r="J9" s="30"/>
      <c r="K9" s="30"/>
      <c r="L9" s="30"/>
      <c r="M9" s="30"/>
      <c r="N9" s="30"/>
      <c r="O9" s="30"/>
      <c r="P9" s="30"/>
      <c r="Q9" s="30"/>
      <c r="R9" s="30"/>
      <c r="S9" s="30"/>
      <c r="T9" s="30"/>
      <c r="U9" s="30"/>
      <c r="V9" s="30"/>
      <c r="W9" s="30"/>
      <c r="X9" s="30"/>
      <c r="Y9" s="30"/>
      <c r="Z9" s="30"/>
      <c r="AA9" s="30"/>
    </row>
    <row r="10" spans="1:27">
      <c r="A10" s="30"/>
      <c r="B10" s="30"/>
      <c r="C10" s="30"/>
      <c r="D10" s="30"/>
      <c r="E10" s="30"/>
      <c r="F10" s="30"/>
      <c r="G10" s="30"/>
      <c r="H10" s="30"/>
      <c r="I10" s="30"/>
      <c r="J10" s="30"/>
      <c r="K10" s="30"/>
      <c r="L10" s="30"/>
      <c r="M10" s="30"/>
      <c r="N10" s="30"/>
      <c r="O10" s="30"/>
      <c r="P10" s="30"/>
      <c r="Q10" s="30"/>
      <c r="R10" s="30"/>
      <c r="S10" s="30"/>
      <c r="T10" s="30"/>
      <c r="U10" s="30"/>
      <c r="V10" s="30"/>
      <c r="W10" s="30"/>
      <c r="X10" s="30"/>
      <c r="Y10" s="30"/>
      <c r="Z10" s="30"/>
      <c r="AA10" s="30"/>
    </row>
    <row r="11" spans="1:27">
      <c r="A11" s="30"/>
      <c r="B11" s="30"/>
      <c r="C11" s="30"/>
      <c r="D11" s="30"/>
      <c r="E11" s="30"/>
      <c r="F11" s="30"/>
      <c r="G11" s="30"/>
      <c r="H11" s="30"/>
      <c r="I11" s="30"/>
      <c r="J11" s="30"/>
      <c r="K11" s="30"/>
      <c r="L11" s="30"/>
      <c r="M11" s="30"/>
      <c r="N11" s="30"/>
      <c r="O11" s="30"/>
      <c r="P11" s="30"/>
      <c r="Q11" s="30"/>
      <c r="R11" s="30"/>
      <c r="S11" s="30"/>
      <c r="T11" s="30"/>
      <c r="U11" s="30"/>
      <c r="V11" s="30"/>
      <c r="W11" s="30"/>
      <c r="X11" s="30"/>
      <c r="Y11" s="30"/>
      <c r="Z11" s="30"/>
      <c r="AA11" s="30"/>
    </row>
    <row r="12" spans="1:27">
      <c r="A12" s="30"/>
      <c r="B12" s="30"/>
      <c r="C12" s="30"/>
      <c r="D12" s="30"/>
      <c r="E12" s="30"/>
      <c r="F12" s="30"/>
      <c r="G12" s="30"/>
      <c r="H12" s="30"/>
      <c r="I12" s="30"/>
      <c r="J12" s="30"/>
      <c r="K12" s="30"/>
      <c r="L12" s="30"/>
      <c r="M12" s="30"/>
      <c r="N12" s="30"/>
      <c r="O12" s="30"/>
      <c r="P12" s="30"/>
      <c r="Q12" s="30"/>
      <c r="R12" s="30"/>
      <c r="S12" s="30"/>
      <c r="T12" s="30"/>
      <c r="U12" s="30"/>
      <c r="V12" s="30"/>
      <c r="W12" s="30"/>
      <c r="X12" s="30"/>
      <c r="Y12" s="30"/>
      <c r="Z12" s="30"/>
      <c r="AA12" s="30"/>
    </row>
    <row r="13" spans="1:27">
      <c r="A13" s="30"/>
      <c r="B13" s="30"/>
      <c r="C13" s="30"/>
      <c r="D13" s="30"/>
      <c r="E13" s="30"/>
      <c r="F13" s="30"/>
      <c r="G13" s="30"/>
      <c r="H13" s="30"/>
      <c r="I13" s="30"/>
      <c r="J13" s="30"/>
      <c r="K13" s="30"/>
      <c r="L13" s="30"/>
      <c r="M13" s="30"/>
      <c r="N13" s="30"/>
      <c r="O13" s="30"/>
      <c r="P13" s="30"/>
      <c r="Q13" s="30"/>
      <c r="R13" s="30"/>
      <c r="S13" s="30"/>
      <c r="T13" s="30"/>
      <c r="U13" s="30"/>
      <c r="V13" s="30"/>
      <c r="W13" s="30"/>
      <c r="X13" s="30"/>
      <c r="Y13" s="30"/>
      <c r="Z13" s="30"/>
      <c r="AA13" s="30"/>
    </row>
    <row r="14" spans="1:27">
      <c r="A14" s="30"/>
      <c r="B14" s="30"/>
      <c r="C14" s="30"/>
      <c r="D14" s="30"/>
      <c r="E14" s="30"/>
      <c r="F14" s="30"/>
      <c r="G14" s="30"/>
      <c r="H14" s="30"/>
      <c r="I14" s="30"/>
      <c r="J14" s="30"/>
      <c r="K14" s="30"/>
      <c r="L14" s="30"/>
      <c r="M14" s="30"/>
      <c r="N14" s="30"/>
      <c r="O14" s="30"/>
      <c r="P14" s="30"/>
      <c r="Q14" s="30"/>
      <c r="R14" s="30"/>
      <c r="S14" s="30"/>
      <c r="T14" s="30"/>
      <c r="U14" s="30"/>
      <c r="V14" s="30"/>
      <c r="W14" s="30"/>
      <c r="X14" s="30"/>
      <c r="Y14" s="30"/>
      <c r="Z14" s="30"/>
      <c r="AA14" s="30"/>
    </row>
    <row r="15" spans="1:27">
      <c r="A15" s="30"/>
      <c r="B15" s="30"/>
      <c r="C15" s="30"/>
      <c r="D15" s="30"/>
      <c r="E15" s="30"/>
      <c r="F15" s="30"/>
      <c r="G15" s="30"/>
      <c r="H15" s="30"/>
      <c r="I15" s="30"/>
      <c r="J15" s="30"/>
      <c r="K15" s="30"/>
      <c r="L15" s="30"/>
      <c r="M15" s="30"/>
      <c r="N15" s="30"/>
      <c r="O15" s="30"/>
      <c r="P15" s="30"/>
      <c r="Q15" s="30"/>
      <c r="R15" s="30"/>
      <c r="S15" s="30"/>
      <c r="T15" s="30"/>
      <c r="U15" s="30"/>
      <c r="V15" s="30"/>
      <c r="W15" s="30"/>
      <c r="X15" s="30"/>
      <c r="Y15" s="30"/>
      <c r="Z15" s="30"/>
      <c r="AA15" s="30"/>
    </row>
    <row r="16" spans="1:27">
      <c r="A16" s="335" t="s">
        <v>507</v>
      </c>
      <c r="B16" s="336"/>
      <c r="C16" s="336"/>
      <c r="D16" s="30"/>
      <c r="E16" s="30"/>
      <c r="F16" s="30"/>
      <c r="G16" s="30"/>
      <c r="H16" s="30"/>
      <c r="I16" s="30"/>
      <c r="J16" s="30"/>
      <c r="K16" s="30"/>
      <c r="L16" s="30"/>
      <c r="M16" s="30"/>
      <c r="N16" s="30"/>
      <c r="O16" s="30"/>
      <c r="P16" s="30"/>
      <c r="Q16" s="30"/>
      <c r="R16" s="30"/>
      <c r="S16" s="30"/>
      <c r="T16" s="30"/>
      <c r="U16" s="30"/>
      <c r="V16" s="30"/>
      <c r="W16" s="30"/>
      <c r="X16" s="30"/>
      <c r="Y16" s="30"/>
      <c r="Z16" s="30"/>
      <c r="AA16" s="30"/>
    </row>
    <row r="17" spans="1:27">
      <c r="A17" s="336"/>
      <c r="B17" s="336"/>
      <c r="C17" s="336"/>
      <c r="D17" s="30"/>
      <c r="E17" s="30"/>
      <c r="F17" s="30"/>
      <c r="G17" s="30"/>
      <c r="H17" s="30"/>
      <c r="I17" s="30"/>
      <c r="J17" s="30"/>
      <c r="K17" s="30"/>
      <c r="L17" s="30"/>
      <c r="M17" s="30"/>
      <c r="N17" s="30"/>
      <c r="O17" s="30"/>
      <c r="P17" s="30"/>
      <c r="Q17" s="30"/>
      <c r="R17" s="30"/>
      <c r="S17" s="30"/>
      <c r="T17" s="30"/>
      <c r="U17" s="30"/>
      <c r="V17" s="30"/>
      <c r="W17" s="30"/>
      <c r="X17" s="30"/>
      <c r="Y17" s="30"/>
      <c r="Z17" s="30"/>
      <c r="AA17" s="30"/>
    </row>
    <row r="18" spans="1:27">
      <c r="A18" s="336"/>
      <c r="B18" s="336"/>
      <c r="C18" s="336"/>
      <c r="D18" s="30"/>
      <c r="E18" s="30"/>
      <c r="F18" s="30"/>
      <c r="G18" s="30"/>
      <c r="H18" s="30"/>
      <c r="I18" s="30"/>
      <c r="J18" s="30"/>
      <c r="K18" s="30"/>
      <c r="L18" s="30"/>
      <c r="M18" s="30"/>
      <c r="N18" s="30"/>
      <c r="O18" s="30"/>
      <c r="P18" s="30"/>
      <c r="Q18" s="30"/>
      <c r="R18" s="30"/>
      <c r="S18" s="30"/>
      <c r="T18" s="30"/>
      <c r="U18" s="30"/>
      <c r="V18" s="30"/>
      <c r="W18" s="30"/>
      <c r="X18" s="30"/>
      <c r="Y18" s="30"/>
      <c r="Z18" s="30"/>
      <c r="AA18" s="30"/>
    </row>
    <row r="19" spans="1:27">
      <c r="A19" s="336"/>
      <c r="B19" s="336"/>
      <c r="C19" s="336"/>
      <c r="D19" s="30"/>
      <c r="E19" s="30"/>
      <c r="F19" s="30"/>
      <c r="G19" s="30"/>
      <c r="H19" s="30"/>
      <c r="I19" s="30"/>
      <c r="J19" s="30"/>
      <c r="K19" s="30"/>
      <c r="L19" s="30"/>
      <c r="M19" s="30"/>
      <c r="N19" s="30"/>
      <c r="O19" s="30"/>
      <c r="P19" s="30"/>
      <c r="Q19" s="30"/>
      <c r="R19" s="30"/>
      <c r="S19" s="30"/>
      <c r="T19" s="30"/>
      <c r="U19" s="30"/>
      <c r="V19" s="30"/>
      <c r="W19" s="30"/>
      <c r="X19" s="30"/>
      <c r="Y19" s="30"/>
      <c r="Z19" s="30"/>
      <c r="AA19" s="30"/>
    </row>
    <row r="20" spans="1:27">
      <c r="A20" s="336"/>
      <c r="B20" s="336"/>
      <c r="C20" s="336"/>
      <c r="D20" s="30"/>
      <c r="E20" s="30"/>
      <c r="F20" s="30"/>
      <c r="G20" s="30"/>
      <c r="H20" s="30"/>
      <c r="I20" s="30"/>
      <c r="J20" s="30"/>
      <c r="K20" s="30"/>
      <c r="L20" s="30"/>
      <c r="M20" s="30"/>
      <c r="N20" s="30"/>
      <c r="O20" s="30"/>
      <c r="P20" s="30"/>
      <c r="Q20" s="30"/>
      <c r="R20" s="30"/>
      <c r="S20" s="30"/>
      <c r="T20" s="30"/>
      <c r="U20" s="30"/>
      <c r="V20" s="30"/>
      <c r="W20" s="30"/>
      <c r="X20" s="30"/>
      <c r="Y20" s="30"/>
      <c r="Z20" s="30"/>
      <c r="AA20" s="30"/>
    </row>
    <row r="21" spans="1:27">
      <c r="A21" s="336"/>
      <c r="B21" s="336"/>
      <c r="C21" s="336"/>
      <c r="D21" s="30"/>
      <c r="E21" s="30"/>
      <c r="F21" s="30"/>
      <c r="G21" s="30"/>
      <c r="H21" s="30"/>
      <c r="I21" s="30"/>
      <c r="J21" s="30"/>
      <c r="K21" s="30"/>
      <c r="L21" s="30"/>
      <c r="M21" s="30"/>
      <c r="N21" s="30"/>
      <c r="O21" s="30"/>
      <c r="P21" s="30"/>
      <c r="Q21" s="30"/>
      <c r="R21" s="30"/>
      <c r="S21" s="30"/>
      <c r="T21" s="30"/>
      <c r="U21" s="30"/>
      <c r="V21" s="30"/>
      <c r="W21" s="30"/>
      <c r="X21" s="30"/>
      <c r="Y21" s="30"/>
      <c r="Z21" s="30"/>
      <c r="AA21" s="30"/>
    </row>
    <row r="22" spans="1:27">
      <c r="A22" s="336"/>
      <c r="B22" s="336"/>
      <c r="C22" s="336"/>
      <c r="D22" s="30"/>
      <c r="E22" s="30"/>
      <c r="F22" s="30"/>
      <c r="G22" s="30"/>
      <c r="H22" s="30"/>
      <c r="I22" s="30"/>
      <c r="J22" s="30"/>
      <c r="K22" s="30"/>
      <c r="L22" s="30"/>
      <c r="M22" s="30"/>
      <c r="N22" s="30"/>
      <c r="O22" s="30"/>
      <c r="P22" s="30"/>
      <c r="Q22" s="30"/>
      <c r="R22" s="30"/>
      <c r="S22" s="30"/>
      <c r="T22" s="30"/>
      <c r="U22" s="30"/>
      <c r="V22" s="30"/>
      <c r="W22" s="30"/>
      <c r="X22" s="30"/>
      <c r="Y22" s="30"/>
      <c r="Z22" s="30"/>
      <c r="AA22" s="30"/>
    </row>
    <row r="23" spans="1:27">
      <c r="A23" s="336"/>
      <c r="B23" s="336"/>
      <c r="C23" s="336"/>
      <c r="D23" s="30"/>
      <c r="E23" s="30"/>
      <c r="F23" s="30"/>
      <c r="G23" s="30"/>
      <c r="H23" s="30"/>
      <c r="I23" s="30"/>
      <c r="J23" s="30"/>
      <c r="K23" s="30"/>
      <c r="L23" s="30"/>
      <c r="M23" s="30"/>
      <c r="N23" s="30"/>
      <c r="O23" s="30"/>
      <c r="P23" s="30"/>
      <c r="Q23" s="30"/>
      <c r="R23" s="30"/>
      <c r="S23" s="30"/>
      <c r="T23" s="30"/>
      <c r="U23" s="30"/>
      <c r="V23" s="30"/>
      <c r="W23" s="30"/>
      <c r="X23" s="30"/>
      <c r="Y23" s="30"/>
      <c r="Z23" s="30"/>
      <c r="AA23" s="30"/>
    </row>
    <row r="24" spans="1:27">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c r="AA24" s="30"/>
    </row>
    <row r="25" spans="1:27">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c r="AA25" s="30"/>
    </row>
    <row r="26" spans="1:27">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c r="AA26" s="30"/>
    </row>
    <row r="27" spans="1:27">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c r="AA27" s="30"/>
    </row>
    <row r="28" spans="1:27">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c r="AA28" s="30"/>
    </row>
    <row r="29" spans="1:27">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c r="AA29" s="30"/>
    </row>
    <row r="30" spans="1:27">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c r="AA30" s="30"/>
    </row>
    <row r="31" spans="1:27">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c r="AA31" s="30"/>
    </row>
    <row r="32" spans="1:27">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c r="AA32" s="30"/>
    </row>
    <row r="33" spans="1:27">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c r="AA33" s="30"/>
    </row>
    <row r="34" spans="1:27">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c r="AA34" s="30"/>
    </row>
    <row r="35" spans="1:27">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c r="AA35" s="30"/>
    </row>
    <row r="36" spans="1:27">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c r="AA36" s="30"/>
    </row>
    <row r="37" spans="1:27">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c r="AA37" s="30"/>
    </row>
    <row r="38" spans="1:27">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c r="AA38" s="30"/>
    </row>
    <row r="39" spans="1:27">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c r="AA39" s="30"/>
    </row>
    <row r="40" spans="1:27">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c r="AA40" s="30"/>
    </row>
    <row r="41" spans="1:27">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c r="AA41" s="30"/>
    </row>
    <row r="42" spans="1:27">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c r="AA42" s="30"/>
    </row>
    <row r="43" spans="1:27">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c r="AA43" s="30"/>
    </row>
    <row r="44" spans="1:27">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c r="AA44" s="30"/>
    </row>
    <row r="45" spans="1:27">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c r="AA45" s="30"/>
    </row>
    <row r="46" spans="1:27">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c r="AA46" s="30"/>
    </row>
    <row r="47" spans="1:27">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c r="AA47" s="30"/>
    </row>
    <row r="48" spans="1:27">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c r="AA48" s="30"/>
    </row>
    <row r="49" spans="1:27">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c r="AA49" s="30"/>
    </row>
    <row r="50" spans="1:27">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c r="AA50" s="30"/>
    </row>
    <row r="51" spans="1:27">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c r="AA51" s="30"/>
    </row>
    <row r="52" spans="1:27">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c r="AA52" s="30"/>
    </row>
    <row r="53" spans="1:27">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c r="AA53" s="30"/>
    </row>
    <row r="54" spans="1:27">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c r="AA54" s="30"/>
    </row>
    <row r="55" spans="1:27">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c r="AA55" s="30"/>
    </row>
    <row r="56" spans="1:27">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c r="AA56" s="30"/>
    </row>
    <row r="57" spans="1:27">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c r="AA57" s="30"/>
    </row>
    <row r="58" spans="1:27">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c r="AA58" s="30"/>
    </row>
    <row r="59" spans="1:27">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c r="AA59" s="30"/>
    </row>
    <row r="60" spans="1:27">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c r="AA60" s="30"/>
    </row>
    <row r="61" spans="1:27">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30"/>
    </row>
    <row r="62" spans="1:27">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c r="AA62" s="30"/>
    </row>
    <row r="63" spans="1:27">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c r="AA63" s="30"/>
    </row>
    <row r="64" spans="1:27">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30"/>
    </row>
    <row r="65" spans="1:27">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30"/>
    </row>
    <row r="66" spans="1:27">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row>
    <row r="67" spans="1:27">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row>
    <row r="68" spans="1:27">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row>
    <row r="69" spans="1:27">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row>
    <row r="70" spans="1:27">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row>
    <row r="71" spans="1:27">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c r="AA71" s="30"/>
    </row>
    <row r="72" spans="1:27">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c r="AA72" s="30"/>
    </row>
    <row r="73" spans="1:27">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c r="AA73" s="30"/>
    </row>
    <row r="74" spans="1:27">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c r="AA74" s="30"/>
    </row>
    <row r="75" spans="1:27">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c r="AA75" s="30"/>
    </row>
    <row r="76" spans="1:27">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c r="AA76" s="30"/>
    </row>
    <row r="77" spans="1:27">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c r="AA77" s="30"/>
    </row>
    <row r="78" spans="1:27">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c r="AA78" s="30"/>
    </row>
    <row r="79" spans="1:27">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c r="AA79" s="30"/>
    </row>
    <row r="80" spans="1:27">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c r="AA80" s="30"/>
    </row>
    <row r="81" spans="1:27">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c r="AA81" s="30"/>
    </row>
    <row r="82" spans="1:27">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c r="AA82" s="30"/>
    </row>
    <row r="83" spans="1:27">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c r="AA83" s="30"/>
    </row>
    <row r="84" spans="1:27">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c r="AA84" s="30"/>
    </row>
    <row r="85" spans="1:27">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c r="AA85" s="30"/>
    </row>
    <row r="86" spans="1:27">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c r="AA86" s="30"/>
    </row>
    <row r="87" spans="1:27">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c r="AA87" s="30"/>
    </row>
    <row r="88" spans="1:27">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c r="AA88" s="30"/>
    </row>
    <row r="89" spans="1:27">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c r="AA89" s="30"/>
    </row>
    <row r="90" spans="1:27">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c r="AA90" s="30"/>
    </row>
    <row r="91" spans="1:27">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c r="AA91" s="30"/>
    </row>
    <row r="92" spans="1:27">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c r="AA92" s="30"/>
    </row>
  </sheetData>
  <mergeCells count="3">
    <mergeCell ref="A1:F1"/>
    <mergeCell ref="A2:F2"/>
    <mergeCell ref="A16:C23"/>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EB28C-B92A-4804-B0F8-883319DF54E5}">
  <dimension ref="A1:AP92"/>
  <sheetViews>
    <sheetView workbookViewId="0">
      <selection activeCell="H15" sqref="H15"/>
    </sheetView>
  </sheetViews>
  <sheetFormatPr defaultRowHeight="15"/>
  <cols>
    <col min="1" max="1" width="17.7109375" customWidth="1"/>
    <col min="2" max="2" width="8.28515625" customWidth="1"/>
    <col min="3" max="3" width="32.7109375" customWidth="1"/>
    <col min="4" max="4" width="23.7109375" customWidth="1"/>
    <col min="5" max="5" width="10.7109375" customWidth="1"/>
    <col min="28" max="42" width="9.140625" style="166"/>
  </cols>
  <sheetData>
    <row r="1" spans="1:27" ht="34.5">
      <c r="A1" s="312" t="s">
        <v>508</v>
      </c>
      <c r="B1" s="312"/>
      <c r="C1" s="312"/>
      <c r="D1" s="312"/>
      <c r="E1" s="312"/>
      <c r="F1" s="312"/>
      <c r="G1" s="30"/>
      <c r="H1" s="30"/>
      <c r="I1" s="30"/>
      <c r="J1" s="30"/>
      <c r="K1" s="30"/>
      <c r="L1" s="30"/>
      <c r="M1" s="30"/>
      <c r="N1" s="30"/>
      <c r="O1" s="30"/>
      <c r="P1" s="30"/>
      <c r="Q1" s="30"/>
      <c r="R1" s="30"/>
      <c r="S1" s="30"/>
      <c r="T1" s="30"/>
      <c r="U1" s="30"/>
      <c r="V1" s="30"/>
      <c r="W1" s="30"/>
      <c r="X1" s="30"/>
      <c r="Y1" s="30"/>
      <c r="Z1" s="30"/>
      <c r="AA1" s="30"/>
    </row>
    <row r="2" spans="1:27" ht="27" customHeight="1">
      <c r="A2" s="371" t="s">
        <v>477</v>
      </c>
      <c r="B2" s="372"/>
      <c r="C2" s="372"/>
      <c r="D2" s="372"/>
      <c r="E2" s="372"/>
      <c r="F2" s="373"/>
      <c r="G2" s="30"/>
      <c r="H2" s="30"/>
      <c r="I2" s="30"/>
      <c r="J2" s="30"/>
      <c r="K2" s="30"/>
      <c r="L2" s="30"/>
      <c r="M2" s="30"/>
      <c r="N2" s="30"/>
      <c r="O2" s="30"/>
      <c r="P2" s="30"/>
      <c r="Q2" s="30"/>
      <c r="R2" s="30"/>
      <c r="S2" s="30"/>
      <c r="T2" s="30"/>
      <c r="U2" s="30"/>
      <c r="V2" s="30"/>
      <c r="W2" s="30"/>
      <c r="X2" s="30"/>
      <c r="Y2" s="30"/>
      <c r="Z2" s="30"/>
      <c r="AA2" s="30"/>
    </row>
    <row r="3" spans="1:27">
      <c r="A3" s="218"/>
      <c r="B3" s="219"/>
      <c r="C3" s="220"/>
      <c r="D3" s="220"/>
      <c r="E3" s="220"/>
      <c r="F3" s="220"/>
      <c r="G3" s="30"/>
      <c r="H3" s="30"/>
      <c r="I3" s="30"/>
      <c r="J3" s="30"/>
      <c r="K3" s="30"/>
      <c r="L3" s="30"/>
      <c r="M3" s="30"/>
      <c r="N3" s="30"/>
      <c r="O3" s="30"/>
      <c r="P3" s="30"/>
      <c r="Q3" s="30"/>
      <c r="R3" s="30"/>
      <c r="S3" s="30"/>
      <c r="T3" s="30"/>
      <c r="U3" s="30"/>
      <c r="V3" s="30"/>
      <c r="W3" s="30"/>
      <c r="X3" s="30"/>
      <c r="Y3" s="30"/>
      <c r="Z3" s="30"/>
      <c r="AA3" s="30"/>
    </row>
    <row r="4" spans="1:27" ht="16.5" thickBot="1">
      <c r="A4" s="28" t="s">
        <v>3</v>
      </c>
      <c r="B4" s="29" t="s">
        <v>4</v>
      </c>
      <c r="C4" s="29" t="s">
        <v>5</v>
      </c>
      <c r="D4" s="29" t="s">
        <v>6</v>
      </c>
      <c r="E4" s="221"/>
      <c r="F4" s="222" t="s">
        <v>8</v>
      </c>
      <c r="G4" s="30"/>
      <c r="H4" s="30"/>
      <c r="I4" s="30"/>
      <c r="J4" s="30"/>
      <c r="K4" s="30"/>
      <c r="L4" s="30"/>
      <c r="M4" s="30"/>
      <c r="N4" s="30"/>
      <c r="O4" s="30"/>
      <c r="P4" s="30"/>
      <c r="Q4" s="30"/>
      <c r="R4" s="30"/>
      <c r="S4" s="30"/>
      <c r="T4" s="30"/>
      <c r="U4" s="30"/>
      <c r="V4" s="30"/>
      <c r="W4" s="30"/>
      <c r="X4" s="30"/>
      <c r="Y4" s="30"/>
      <c r="Z4" s="30"/>
      <c r="AA4" s="30"/>
    </row>
    <row r="5" spans="1:27">
      <c r="A5" s="12"/>
      <c r="B5" s="13"/>
      <c r="C5" s="12"/>
      <c r="D5" s="7"/>
      <c r="E5" s="32"/>
      <c r="F5" s="2"/>
      <c r="G5" s="30"/>
      <c r="H5" s="30"/>
      <c r="I5" s="30"/>
      <c r="J5" s="30"/>
      <c r="K5" s="30"/>
      <c r="L5" s="30"/>
      <c r="M5" s="30"/>
      <c r="N5" s="30"/>
      <c r="O5" s="30"/>
      <c r="P5" s="30"/>
      <c r="Q5" s="30"/>
      <c r="R5" s="30"/>
      <c r="S5" s="30"/>
      <c r="T5" s="30"/>
      <c r="U5" s="30"/>
      <c r="V5" s="30"/>
      <c r="W5" s="30"/>
      <c r="X5" s="30"/>
      <c r="Y5" s="30"/>
      <c r="Z5" s="30"/>
      <c r="AA5" s="30"/>
    </row>
    <row r="6" spans="1:27" ht="18.75" customHeight="1">
      <c r="A6" s="12" t="s">
        <v>442</v>
      </c>
      <c r="B6" s="13">
        <v>1</v>
      </c>
      <c r="C6" s="228" t="s">
        <v>509</v>
      </c>
      <c r="D6" s="235" t="s">
        <v>510</v>
      </c>
      <c r="E6" s="225"/>
      <c r="F6" s="226"/>
      <c r="G6" s="30"/>
      <c r="H6" s="30"/>
      <c r="I6" s="30"/>
      <c r="J6" s="30"/>
      <c r="K6" s="30"/>
      <c r="L6" s="30"/>
      <c r="M6" s="30"/>
      <c r="N6" s="30"/>
      <c r="O6" s="30"/>
      <c r="P6" s="30"/>
      <c r="Q6" s="30"/>
      <c r="R6" s="30"/>
      <c r="S6" s="30"/>
      <c r="T6" s="30"/>
      <c r="U6" s="30"/>
      <c r="V6" s="30"/>
      <c r="W6" s="30"/>
      <c r="X6" s="30"/>
      <c r="Y6" s="30"/>
      <c r="Z6" s="30"/>
      <c r="AA6" s="30"/>
    </row>
    <row r="7" spans="1:27" ht="18" customHeight="1">
      <c r="A7" s="12" t="s">
        <v>511</v>
      </c>
      <c r="B7" s="13">
        <v>2</v>
      </c>
      <c r="C7" s="228" t="s">
        <v>512</v>
      </c>
      <c r="D7" s="235" t="s">
        <v>510</v>
      </c>
      <c r="E7" s="229"/>
      <c r="F7" s="2"/>
      <c r="G7" s="30"/>
      <c r="H7" s="30"/>
      <c r="I7" s="30"/>
      <c r="J7" s="30"/>
      <c r="K7" s="30"/>
      <c r="L7" s="30"/>
      <c r="M7" s="30"/>
      <c r="N7" s="30"/>
      <c r="O7" s="30"/>
      <c r="P7" s="30"/>
      <c r="Q7" s="30"/>
      <c r="R7" s="30"/>
      <c r="S7" s="30"/>
      <c r="T7" s="30"/>
      <c r="U7" s="30"/>
      <c r="V7" s="30"/>
      <c r="W7" s="30"/>
      <c r="X7" s="30"/>
      <c r="Y7" s="30"/>
      <c r="Z7" s="30"/>
      <c r="AA7" s="30"/>
    </row>
    <row r="8" spans="1:27" ht="30">
      <c r="A8" s="12" t="s">
        <v>513</v>
      </c>
      <c r="B8" s="13">
        <v>4</v>
      </c>
      <c r="C8" s="234" t="s">
        <v>514</v>
      </c>
      <c r="D8" s="235" t="s">
        <v>13</v>
      </c>
      <c r="E8" s="167"/>
      <c r="F8" s="167"/>
      <c r="G8" s="30"/>
      <c r="H8" s="30"/>
      <c r="I8" s="30"/>
      <c r="J8" s="30"/>
      <c r="K8" s="30"/>
      <c r="L8" s="30"/>
      <c r="M8" s="30"/>
      <c r="N8" s="30"/>
      <c r="O8" s="30"/>
      <c r="P8" s="30"/>
      <c r="Q8" s="30"/>
      <c r="R8" s="30"/>
      <c r="S8" s="30"/>
      <c r="T8" s="30"/>
      <c r="U8" s="30"/>
      <c r="V8" s="30"/>
      <c r="W8" s="30"/>
      <c r="X8" s="30"/>
      <c r="Y8" s="30"/>
      <c r="Z8" s="30"/>
      <c r="AA8" s="30"/>
    </row>
    <row r="9" spans="1:27">
      <c r="A9" s="12"/>
      <c r="B9" s="13">
        <v>4</v>
      </c>
      <c r="C9" s="234" t="s">
        <v>515</v>
      </c>
      <c r="D9" s="235" t="s">
        <v>13</v>
      </c>
      <c r="E9" s="167"/>
      <c r="F9" s="167"/>
      <c r="G9" s="30"/>
      <c r="H9" s="30"/>
      <c r="I9" s="30"/>
      <c r="J9" s="30"/>
      <c r="K9" s="30"/>
      <c r="L9" s="30"/>
      <c r="M9" s="30"/>
      <c r="N9" s="30"/>
      <c r="O9" s="30"/>
      <c r="P9" s="30"/>
      <c r="Q9" s="30"/>
      <c r="R9" s="30"/>
      <c r="S9" s="30"/>
      <c r="T9" s="30"/>
      <c r="U9" s="30"/>
      <c r="V9" s="30"/>
      <c r="W9" s="30"/>
      <c r="X9" s="30"/>
      <c r="Y9" s="30"/>
      <c r="Z9" s="30"/>
      <c r="AA9" s="30"/>
    </row>
    <row r="10" spans="1:27">
      <c r="A10" s="227" t="s">
        <v>516</v>
      </c>
      <c r="B10" s="13">
        <v>1</v>
      </c>
      <c r="C10" s="228" t="s">
        <v>517</v>
      </c>
      <c r="D10" s="235" t="s">
        <v>13</v>
      </c>
      <c r="E10" s="167"/>
      <c r="F10" s="167"/>
      <c r="G10" s="30"/>
      <c r="H10" s="30"/>
      <c r="I10" s="30"/>
      <c r="J10" s="30"/>
      <c r="K10" s="30"/>
      <c r="L10" s="30"/>
      <c r="M10" s="30"/>
      <c r="N10" s="30"/>
      <c r="O10" s="30"/>
      <c r="P10" s="30"/>
      <c r="Q10" s="30"/>
      <c r="R10" s="30"/>
      <c r="S10" s="30"/>
      <c r="T10" s="30"/>
      <c r="U10" s="30"/>
      <c r="V10" s="30"/>
      <c r="W10" s="30"/>
      <c r="X10" s="30"/>
      <c r="Y10" s="30"/>
      <c r="Z10" s="30"/>
      <c r="AA10" s="30"/>
    </row>
    <row r="11" spans="1:27">
      <c r="A11" s="30"/>
      <c r="B11" s="30"/>
      <c r="C11" s="30"/>
      <c r="D11" s="30"/>
      <c r="E11" s="30"/>
      <c r="F11" s="30"/>
      <c r="G11" s="30"/>
      <c r="H11" s="30"/>
      <c r="I11" s="30"/>
      <c r="J11" s="30"/>
      <c r="K11" s="30"/>
      <c r="L11" s="30"/>
      <c r="M11" s="30"/>
      <c r="N11" s="30"/>
      <c r="O11" s="30"/>
      <c r="P11" s="30"/>
      <c r="Q11" s="30"/>
      <c r="R11" s="30"/>
      <c r="S11" s="30"/>
      <c r="T11" s="30"/>
      <c r="U11" s="30"/>
      <c r="V11" s="30"/>
      <c r="W11" s="30"/>
      <c r="X11" s="30"/>
      <c r="Y11" s="30"/>
      <c r="Z11" s="30"/>
      <c r="AA11" s="30"/>
    </row>
    <row r="12" spans="1:27">
      <c r="A12" s="30"/>
      <c r="B12" s="30"/>
      <c r="C12" s="30"/>
      <c r="D12" s="30"/>
      <c r="E12" s="30"/>
      <c r="F12" s="30"/>
      <c r="G12" s="30"/>
      <c r="H12" s="30"/>
      <c r="I12" s="30"/>
      <c r="J12" s="30"/>
      <c r="K12" s="30"/>
      <c r="L12" s="30"/>
      <c r="M12" s="30"/>
      <c r="N12" s="30"/>
      <c r="O12" s="30"/>
      <c r="P12" s="30"/>
      <c r="Q12" s="30"/>
      <c r="R12" s="30"/>
      <c r="S12" s="30"/>
      <c r="T12" s="30"/>
      <c r="U12" s="30"/>
      <c r="V12" s="30"/>
      <c r="W12" s="30"/>
      <c r="X12" s="30"/>
      <c r="Y12" s="30"/>
      <c r="Z12" s="30"/>
      <c r="AA12" s="30"/>
    </row>
    <row r="13" spans="1:27">
      <c r="A13" s="30"/>
      <c r="B13" s="30"/>
      <c r="C13" s="30"/>
      <c r="D13" s="30"/>
      <c r="E13" s="30"/>
      <c r="F13" s="30"/>
      <c r="G13" s="30"/>
      <c r="H13" s="30"/>
      <c r="I13" s="30"/>
      <c r="J13" s="30"/>
      <c r="K13" s="30"/>
      <c r="L13" s="30"/>
      <c r="M13" s="30"/>
      <c r="N13" s="30"/>
      <c r="O13" s="30"/>
      <c r="P13" s="30"/>
      <c r="Q13" s="30"/>
      <c r="R13" s="30"/>
      <c r="S13" s="30"/>
      <c r="T13" s="30"/>
      <c r="U13" s="30"/>
      <c r="V13" s="30"/>
      <c r="W13" s="30"/>
      <c r="X13" s="30"/>
      <c r="Y13" s="30"/>
      <c r="Z13" s="30"/>
      <c r="AA13" s="30"/>
    </row>
    <row r="14" spans="1:27">
      <c r="A14" s="30"/>
      <c r="B14" s="30"/>
      <c r="C14" s="30"/>
      <c r="D14" s="30"/>
      <c r="E14" s="30"/>
      <c r="F14" s="30"/>
      <c r="G14" s="30"/>
      <c r="H14" s="30"/>
      <c r="I14" s="30"/>
      <c r="J14" s="30"/>
      <c r="K14" s="30"/>
      <c r="L14" s="30"/>
      <c r="M14" s="30"/>
      <c r="N14" s="30"/>
      <c r="O14" s="30"/>
      <c r="P14" s="30"/>
      <c r="Q14" s="30"/>
      <c r="R14" s="30"/>
      <c r="S14" s="30"/>
      <c r="T14" s="30"/>
      <c r="U14" s="30"/>
      <c r="V14" s="30"/>
      <c r="W14" s="30"/>
      <c r="X14" s="30"/>
      <c r="Y14" s="30"/>
      <c r="Z14" s="30"/>
      <c r="AA14" s="30"/>
    </row>
    <row r="15" spans="1:27">
      <c r="A15" s="30"/>
      <c r="B15" s="30"/>
      <c r="C15" s="30"/>
      <c r="D15" s="30"/>
      <c r="E15" s="30"/>
      <c r="F15" s="30"/>
      <c r="G15" s="30"/>
      <c r="H15" s="30"/>
      <c r="I15" s="30"/>
      <c r="J15" s="30"/>
      <c r="K15" s="30"/>
      <c r="L15" s="30"/>
      <c r="M15" s="30"/>
      <c r="N15" s="30"/>
      <c r="O15" s="30"/>
      <c r="P15" s="30"/>
      <c r="Q15" s="30"/>
      <c r="R15" s="30"/>
      <c r="S15" s="30"/>
      <c r="T15" s="30"/>
      <c r="U15" s="30"/>
      <c r="V15" s="30"/>
      <c r="W15" s="30"/>
      <c r="X15" s="30"/>
      <c r="Y15" s="30"/>
      <c r="Z15" s="30"/>
      <c r="AA15" s="30"/>
    </row>
    <row r="16" spans="1:27">
      <c r="A16" s="30"/>
      <c r="B16" s="30"/>
      <c r="C16" s="30"/>
      <c r="D16" s="30"/>
      <c r="E16" s="30"/>
      <c r="F16" s="30"/>
      <c r="G16" s="30"/>
      <c r="H16" s="30"/>
      <c r="I16" s="30"/>
      <c r="J16" s="30"/>
      <c r="K16" s="30"/>
      <c r="L16" s="30"/>
      <c r="M16" s="30"/>
      <c r="N16" s="30"/>
      <c r="O16" s="30"/>
      <c r="P16" s="30"/>
      <c r="Q16" s="30"/>
      <c r="R16" s="30"/>
      <c r="S16" s="30"/>
      <c r="T16" s="30"/>
      <c r="U16" s="30"/>
      <c r="V16" s="30"/>
      <c r="W16" s="30"/>
      <c r="X16" s="30"/>
      <c r="Y16" s="30"/>
      <c r="Z16" s="30"/>
      <c r="AA16" s="30"/>
    </row>
    <row r="17" spans="1:27">
      <c r="A17" s="30"/>
      <c r="B17" s="30"/>
      <c r="C17" s="30"/>
      <c r="D17" s="30"/>
      <c r="E17" s="30"/>
      <c r="F17" s="30"/>
      <c r="G17" s="30"/>
      <c r="H17" s="30"/>
      <c r="I17" s="30"/>
      <c r="J17" s="30"/>
      <c r="K17" s="30"/>
      <c r="L17" s="30"/>
      <c r="M17" s="30"/>
      <c r="N17" s="30"/>
      <c r="O17" s="30"/>
      <c r="P17" s="30"/>
      <c r="Q17" s="30"/>
      <c r="R17" s="30"/>
      <c r="S17" s="30"/>
      <c r="T17" s="30"/>
      <c r="U17" s="30"/>
      <c r="V17" s="30"/>
      <c r="W17" s="30"/>
      <c r="X17" s="30"/>
      <c r="Y17" s="30"/>
      <c r="Z17" s="30"/>
      <c r="AA17" s="30"/>
    </row>
    <row r="18" spans="1:27">
      <c r="A18" s="30"/>
      <c r="B18" s="30"/>
      <c r="C18" s="30"/>
      <c r="D18" s="30"/>
      <c r="E18" s="30"/>
      <c r="F18" s="30"/>
      <c r="G18" s="30"/>
      <c r="H18" s="30"/>
      <c r="I18" s="30"/>
      <c r="J18" s="30"/>
      <c r="K18" s="30"/>
      <c r="L18" s="30"/>
      <c r="M18" s="30"/>
      <c r="N18" s="30"/>
      <c r="O18" s="30"/>
      <c r="P18" s="30"/>
      <c r="Q18" s="30"/>
      <c r="R18" s="30"/>
      <c r="S18" s="30"/>
      <c r="T18" s="30"/>
      <c r="U18" s="30"/>
      <c r="V18" s="30"/>
      <c r="W18" s="30"/>
      <c r="X18" s="30"/>
      <c r="Y18" s="30"/>
      <c r="Z18" s="30"/>
      <c r="AA18" s="30"/>
    </row>
    <row r="19" spans="1:27">
      <c r="A19" s="30"/>
      <c r="B19" s="30"/>
      <c r="C19" s="30"/>
      <c r="D19" s="30"/>
      <c r="E19" s="30"/>
      <c r="F19" s="30"/>
      <c r="G19" s="30"/>
      <c r="H19" s="30"/>
      <c r="I19" s="30"/>
      <c r="J19" s="30"/>
      <c r="K19" s="30"/>
      <c r="L19" s="30"/>
      <c r="M19" s="30"/>
      <c r="N19" s="30"/>
      <c r="O19" s="30"/>
      <c r="P19" s="30"/>
      <c r="Q19" s="30"/>
      <c r="R19" s="30"/>
      <c r="S19" s="30"/>
      <c r="T19" s="30"/>
      <c r="U19" s="30"/>
      <c r="V19" s="30"/>
      <c r="W19" s="30"/>
      <c r="X19" s="30"/>
      <c r="Y19" s="30"/>
      <c r="Z19" s="30"/>
      <c r="AA19" s="30"/>
    </row>
    <row r="20" spans="1:27">
      <c r="A20" s="30"/>
      <c r="B20" s="30"/>
      <c r="C20" s="335" t="s">
        <v>518</v>
      </c>
      <c r="D20" s="336"/>
      <c r="E20" s="336"/>
      <c r="F20" s="336"/>
      <c r="G20" s="336"/>
      <c r="H20" s="336"/>
      <c r="I20" s="30"/>
      <c r="J20" s="30"/>
      <c r="K20" s="30"/>
      <c r="L20" s="30"/>
      <c r="M20" s="30"/>
      <c r="N20" s="30"/>
      <c r="O20" s="30"/>
      <c r="P20" s="30"/>
      <c r="Q20" s="30"/>
      <c r="R20" s="30"/>
      <c r="S20" s="30"/>
      <c r="T20" s="30"/>
      <c r="U20" s="30"/>
      <c r="V20" s="30"/>
      <c r="W20" s="30"/>
      <c r="X20" s="30"/>
      <c r="Y20" s="30"/>
      <c r="Z20" s="30"/>
      <c r="AA20" s="30"/>
    </row>
    <row r="21" spans="1:27">
      <c r="A21" s="30"/>
      <c r="B21" s="30"/>
      <c r="C21" s="336"/>
      <c r="D21" s="336"/>
      <c r="E21" s="336"/>
      <c r="F21" s="336"/>
      <c r="G21" s="336"/>
      <c r="H21" s="336"/>
      <c r="I21" s="30"/>
      <c r="J21" s="30"/>
      <c r="K21" s="30"/>
      <c r="L21" s="30"/>
      <c r="M21" s="30"/>
      <c r="N21" s="30"/>
      <c r="O21" s="30"/>
      <c r="P21" s="30"/>
      <c r="Q21" s="30"/>
      <c r="R21" s="30"/>
      <c r="S21" s="30"/>
      <c r="T21" s="30"/>
      <c r="U21" s="30"/>
      <c r="V21" s="30"/>
      <c r="W21" s="30"/>
      <c r="X21" s="30"/>
      <c r="Y21" s="30"/>
      <c r="Z21" s="30"/>
      <c r="AA21" s="30"/>
    </row>
    <row r="22" spans="1:27">
      <c r="A22" s="30"/>
      <c r="B22" s="30"/>
      <c r="C22" s="336"/>
      <c r="D22" s="336"/>
      <c r="E22" s="336"/>
      <c r="F22" s="336"/>
      <c r="G22" s="336"/>
      <c r="H22" s="336"/>
      <c r="I22" s="30"/>
      <c r="J22" s="30"/>
      <c r="K22" s="30"/>
      <c r="L22" s="30"/>
      <c r="M22" s="30"/>
      <c r="N22" s="30"/>
      <c r="O22" s="30"/>
      <c r="P22" s="30"/>
      <c r="Q22" s="30"/>
      <c r="R22" s="30"/>
      <c r="S22" s="30"/>
      <c r="T22" s="30"/>
      <c r="U22" s="30"/>
      <c r="V22" s="30"/>
      <c r="W22" s="30"/>
      <c r="X22" s="30"/>
      <c r="Y22" s="30"/>
      <c r="Z22" s="30"/>
      <c r="AA22" s="30"/>
    </row>
    <row r="23" spans="1:27">
      <c r="A23" s="30"/>
      <c r="B23" s="30"/>
      <c r="C23" s="336"/>
      <c r="D23" s="336"/>
      <c r="E23" s="336"/>
      <c r="F23" s="336"/>
      <c r="G23" s="336"/>
      <c r="H23" s="336"/>
      <c r="I23" s="30"/>
      <c r="J23" s="30"/>
      <c r="K23" s="30"/>
      <c r="L23" s="30"/>
      <c r="M23" s="30"/>
      <c r="N23" s="30"/>
      <c r="O23" s="30"/>
      <c r="P23" s="30"/>
      <c r="Q23" s="30"/>
      <c r="R23" s="30"/>
      <c r="S23" s="30"/>
      <c r="T23" s="30"/>
      <c r="U23" s="30"/>
      <c r="V23" s="30"/>
      <c r="W23" s="30"/>
      <c r="X23" s="30"/>
      <c r="Y23" s="30"/>
      <c r="Z23" s="30"/>
      <c r="AA23" s="30"/>
    </row>
    <row r="24" spans="1:27">
      <c r="A24" s="30"/>
      <c r="B24" s="30"/>
      <c r="C24" s="336"/>
      <c r="D24" s="336"/>
      <c r="E24" s="336"/>
      <c r="F24" s="336"/>
      <c r="G24" s="336"/>
      <c r="H24" s="336"/>
      <c r="I24" s="30"/>
      <c r="J24" s="30"/>
      <c r="K24" s="30"/>
      <c r="L24" s="30"/>
      <c r="M24" s="30"/>
      <c r="N24" s="30"/>
      <c r="O24" s="30"/>
      <c r="P24" s="30"/>
      <c r="Q24" s="30"/>
      <c r="R24" s="30"/>
      <c r="S24" s="30"/>
      <c r="T24" s="30"/>
      <c r="U24" s="30"/>
      <c r="V24" s="30"/>
      <c r="W24" s="30"/>
      <c r="X24" s="30"/>
      <c r="Y24" s="30"/>
      <c r="Z24" s="30"/>
      <c r="AA24" s="30"/>
    </row>
    <row r="25" spans="1:27">
      <c r="A25" s="30"/>
      <c r="B25" s="30"/>
      <c r="C25" s="336"/>
      <c r="D25" s="336"/>
      <c r="E25" s="336"/>
      <c r="F25" s="336"/>
      <c r="G25" s="336"/>
      <c r="H25" s="336"/>
      <c r="I25" s="30"/>
      <c r="J25" s="30"/>
      <c r="K25" s="30"/>
      <c r="L25" s="30"/>
      <c r="M25" s="30"/>
      <c r="N25" s="30"/>
      <c r="O25" s="30"/>
      <c r="P25" s="30"/>
      <c r="Q25" s="30"/>
      <c r="R25" s="30"/>
      <c r="S25" s="30"/>
      <c r="T25" s="30"/>
      <c r="U25" s="30"/>
      <c r="V25" s="30"/>
      <c r="W25" s="30"/>
      <c r="X25" s="30"/>
      <c r="Y25" s="30"/>
      <c r="Z25" s="30"/>
      <c r="AA25" s="30"/>
    </row>
    <row r="26" spans="1:27">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c r="AA26" s="30"/>
    </row>
    <row r="27" spans="1:27">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c r="AA27" s="30"/>
    </row>
    <row r="28" spans="1:27">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c r="AA28" s="30"/>
    </row>
    <row r="29" spans="1:27">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c r="AA29" s="30"/>
    </row>
    <row r="30" spans="1:27">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c r="AA30" s="30"/>
    </row>
    <row r="31" spans="1:27">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c r="AA31" s="30"/>
    </row>
    <row r="32" spans="1:27">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c r="AA32" s="30"/>
    </row>
    <row r="33" spans="1:27">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c r="AA33" s="30"/>
    </row>
    <row r="34" spans="1:27">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c r="AA34" s="30"/>
    </row>
    <row r="35" spans="1:27">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c r="AA35" s="30"/>
    </row>
    <row r="36" spans="1:27">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c r="AA36" s="30"/>
    </row>
    <row r="37" spans="1:27">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c r="AA37" s="30"/>
    </row>
    <row r="38" spans="1:27">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c r="AA38" s="30"/>
    </row>
    <row r="39" spans="1:27">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c r="AA39" s="30"/>
    </row>
    <row r="40" spans="1:27">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c r="AA40" s="30"/>
    </row>
    <row r="41" spans="1:27">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c r="AA41" s="30"/>
    </row>
    <row r="42" spans="1:27">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c r="AA42" s="30"/>
    </row>
    <row r="43" spans="1:27">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c r="AA43" s="30"/>
    </row>
    <row r="44" spans="1:27">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c r="AA44" s="30"/>
    </row>
    <row r="45" spans="1:27">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c r="AA45" s="30"/>
    </row>
    <row r="46" spans="1:27">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c r="AA46" s="30"/>
    </row>
    <row r="47" spans="1:27">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c r="AA47" s="30"/>
    </row>
    <row r="48" spans="1:27">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c r="AA48" s="30"/>
    </row>
    <row r="49" spans="1:27">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c r="AA49" s="30"/>
    </row>
    <row r="50" spans="1:27">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c r="AA50" s="30"/>
    </row>
    <row r="51" spans="1:27">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c r="AA51" s="30"/>
    </row>
    <row r="52" spans="1:27">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c r="AA52" s="30"/>
    </row>
    <row r="53" spans="1:27">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c r="AA53" s="30"/>
    </row>
    <row r="54" spans="1:27">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c r="AA54" s="30"/>
    </row>
    <row r="55" spans="1:27">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c r="AA55" s="30"/>
    </row>
    <row r="56" spans="1:27">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c r="AA56" s="30"/>
    </row>
    <row r="57" spans="1:27">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c r="AA57" s="30"/>
    </row>
    <row r="58" spans="1:27">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c r="AA58" s="30"/>
    </row>
    <row r="59" spans="1:27">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c r="AA59" s="30"/>
    </row>
    <row r="60" spans="1:27">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c r="AA60" s="30"/>
    </row>
    <row r="61" spans="1:27">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30"/>
    </row>
    <row r="62" spans="1:27">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c r="AA62" s="30"/>
    </row>
    <row r="63" spans="1:27">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c r="AA63" s="30"/>
    </row>
    <row r="64" spans="1:27">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30"/>
    </row>
    <row r="65" spans="1:27">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30"/>
    </row>
    <row r="66" spans="1:27">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row>
    <row r="67" spans="1:27">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row>
    <row r="68" spans="1:27">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row>
    <row r="69" spans="1:27">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row>
    <row r="70" spans="1:27">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row>
    <row r="71" spans="1:27">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c r="AA71" s="30"/>
    </row>
    <row r="72" spans="1:27">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c r="AA72" s="30"/>
    </row>
    <row r="73" spans="1:27">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c r="AA73" s="30"/>
    </row>
    <row r="74" spans="1:27">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c r="AA74" s="30"/>
    </row>
    <row r="75" spans="1:27">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c r="AA75" s="30"/>
    </row>
    <row r="76" spans="1:27">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c r="AA76" s="30"/>
    </row>
    <row r="77" spans="1:27">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c r="AA77" s="30"/>
    </row>
    <row r="78" spans="1:27">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c r="AA78" s="30"/>
    </row>
    <row r="79" spans="1:27">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c r="AA79" s="30"/>
    </row>
    <row r="80" spans="1:27">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c r="AA80" s="30"/>
    </row>
    <row r="81" spans="1:27">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c r="AA81" s="30"/>
    </row>
    <row r="82" spans="1:27">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c r="AA82" s="30"/>
    </row>
    <row r="83" spans="1:27">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c r="AA83" s="30"/>
    </row>
    <row r="84" spans="1:27">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c r="AA84" s="30"/>
    </row>
    <row r="85" spans="1:27">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c r="AA85" s="30"/>
    </row>
    <row r="86" spans="1:27">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c r="AA86" s="30"/>
    </row>
    <row r="87" spans="1:27">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c r="AA87" s="30"/>
    </row>
    <row r="88" spans="1:27">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c r="AA88" s="30"/>
    </row>
    <row r="89" spans="1:27">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c r="AA89" s="30"/>
    </row>
    <row r="90" spans="1:27">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c r="AA90" s="30"/>
    </row>
    <row r="91" spans="1:27">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c r="AA91" s="30"/>
    </row>
    <row r="92" spans="1:27">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c r="AA92" s="30"/>
    </row>
  </sheetData>
  <mergeCells count="3">
    <mergeCell ref="A1:F1"/>
    <mergeCell ref="A2:F2"/>
    <mergeCell ref="C20:H2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236BE-5096-4629-8942-99C3EC417E1C}">
  <dimension ref="A1:T37"/>
  <sheetViews>
    <sheetView workbookViewId="0">
      <selection activeCell="F27" sqref="F27:J30"/>
    </sheetView>
  </sheetViews>
  <sheetFormatPr defaultRowHeight="15"/>
  <cols>
    <col min="1" max="1" width="20" customWidth="1"/>
    <col min="2" max="2" width="6.140625" customWidth="1"/>
    <col min="3" max="3" width="37.7109375" customWidth="1"/>
    <col min="5" max="5" width="6.28515625" customWidth="1"/>
    <col min="6" max="6" width="7.42578125" customWidth="1"/>
    <col min="7" max="7" width="4.85546875" customWidth="1"/>
    <col min="8" max="8" width="19" customWidth="1"/>
    <col min="9" max="9" width="5.28515625" customWidth="1"/>
    <col min="10" max="10" width="37.5703125" customWidth="1"/>
    <col min="11" max="11" width="15.42578125" customWidth="1"/>
    <col min="12" max="12" width="5.28515625" customWidth="1"/>
    <col min="13" max="13" width="7.140625" customWidth="1"/>
    <col min="14" max="14" width="4.7109375" customWidth="1"/>
    <col min="15" max="15" width="19.85546875" customWidth="1"/>
    <col min="16" max="16" width="6.42578125" customWidth="1"/>
    <col min="17" max="17" width="37" customWidth="1"/>
    <col min="18" max="18" width="13.85546875" customWidth="1"/>
    <col min="19" max="19" width="5.28515625" customWidth="1"/>
    <col min="20" max="20" width="7.42578125" customWidth="1"/>
  </cols>
  <sheetData>
    <row r="1" spans="1:20" ht="39" customHeight="1">
      <c r="A1" s="243" t="s">
        <v>47</v>
      </c>
      <c r="B1" s="244"/>
      <c r="C1" s="244"/>
      <c r="D1" s="244"/>
      <c r="E1" s="244"/>
      <c r="F1" s="244"/>
      <c r="G1" s="19"/>
      <c r="H1" s="244" t="s">
        <v>48</v>
      </c>
      <c r="I1" s="244"/>
      <c r="J1" s="244"/>
      <c r="K1" s="244"/>
      <c r="L1" s="244"/>
      <c r="M1" s="244"/>
      <c r="N1" s="19"/>
      <c r="O1" s="244" t="s">
        <v>49</v>
      </c>
      <c r="P1" s="244"/>
      <c r="Q1" s="244"/>
      <c r="R1" s="244"/>
      <c r="S1" s="244"/>
      <c r="T1" s="244"/>
    </row>
    <row r="2" spans="1:20">
      <c r="A2" s="9" t="s">
        <v>3</v>
      </c>
      <c r="B2" s="7" t="s">
        <v>4</v>
      </c>
      <c r="C2" s="10" t="s">
        <v>5</v>
      </c>
      <c r="D2" s="7" t="s">
        <v>6</v>
      </c>
      <c r="E2" s="14" t="s">
        <v>7</v>
      </c>
      <c r="F2" s="20" t="s">
        <v>8</v>
      </c>
      <c r="G2" s="19"/>
      <c r="H2" s="9" t="s">
        <v>3</v>
      </c>
      <c r="I2" s="7" t="s">
        <v>4</v>
      </c>
      <c r="J2" s="10" t="s">
        <v>5</v>
      </c>
      <c r="K2" s="7" t="s">
        <v>6</v>
      </c>
      <c r="L2" s="46" t="s">
        <v>7</v>
      </c>
      <c r="M2" s="47" t="s">
        <v>8</v>
      </c>
      <c r="N2" s="19"/>
      <c r="O2" s="9" t="s">
        <v>3</v>
      </c>
      <c r="P2" s="7" t="s">
        <v>4</v>
      </c>
      <c r="Q2" s="10" t="s">
        <v>5</v>
      </c>
      <c r="R2" s="7" t="s">
        <v>6</v>
      </c>
      <c r="S2" s="14" t="s">
        <v>7</v>
      </c>
      <c r="T2" s="20" t="s">
        <v>8</v>
      </c>
    </row>
    <row r="3" spans="1:20">
      <c r="A3" s="9"/>
      <c r="B3" s="7"/>
      <c r="C3" s="10"/>
      <c r="D3" s="7"/>
      <c r="E3" s="14"/>
      <c r="F3" s="20"/>
      <c r="G3" s="19"/>
      <c r="H3" s="9"/>
      <c r="I3" s="7"/>
      <c r="J3" s="10"/>
      <c r="K3" s="7"/>
      <c r="L3" s="46"/>
      <c r="M3" s="47"/>
      <c r="N3" s="19"/>
      <c r="O3" s="9"/>
      <c r="P3" s="7"/>
      <c r="Q3" s="10"/>
      <c r="R3" s="7"/>
      <c r="S3" s="14"/>
      <c r="T3" s="20"/>
    </row>
    <row r="4" spans="1:20">
      <c r="A4" s="9" t="s">
        <v>50</v>
      </c>
      <c r="B4" s="7">
        <v>1</v>
      </c>
      <c r="C4" s="21" t="s">
        <v>51</v>
      </c>
      <c r="D4" s="7" t="s">
        <v>52</v>
      </c>
      <c r="E4" s="14"/>
      <c r="F4" s="20"/>
      <c r="G4" s="19"/>
      <c r="H4" s="9" t="s">
        <v>50</v>
      </c>
      <c r="I4" s="7">
        <v>1</v>
      </c>
      <c r="J4" s="21" t="s">
        <v>51</v>
      </c>
      <c r="K4" s="7" t="s">
        <v>12</v>
      </c>
      <c r="L4" s="46"/>
      <c r="M4" s="47"/>
      <c r="N4" s="19"/>
      <c r="O4" s="9" t="s">
        <v>50</v>
      </c>
      <c r="P4" s="7">
        <v>1</v>
      </c>
      <c r="Q4" s="21" t="s">
        <v>51</v>
      </c>
      <c r="R4" s="7" t="s">
        <v>13</v>
      </c>
      <c r="S4" s="14"/>
      <c r="T4" s="20"/>
    </row>
    <row r="5" spans="1:20">
      <c r="A5" s="9" t="s">
        <v>16</v>
      </c>
      <c r="B5" s="7">
        <v>1</v>
      </c>
      <c r="C5" s="21" t="s">
        <v>53</v>
      </c>
      <c r="D5" s="7" t="s">
        <v>52</v>
      </c>
      <c r="E5" s="14"/>
      <c r="F5" s="20"/>
      <c r="G5" s="19"/>
      <c r="H5" s="9" t="s">
        <v>16</v>
      </c>
      <c r="I5" s="7">
        <v>1</v>
      </c>
      <c r="J5" s="21" t="s">
        <v>53</v>
      </c>
      <c r="K5" s="7" t="s">
        <v>12</v>
      </c>
      <c r="L5" s="46"/>
      <c r="M5" s="47"/>
      <c r="N5" s="19"/>
      <c r="O5" s="9" t="s">
        <v>16</v>
      </c>
      <c r="P5" s="7">
        <v>1</v>
      </c>
      <c r="Q5" s="21" t="s">
        <v>53</v>
      </c>
      <c r="R5" s="7" t="s">
        <v>13</v>
      </c>
      <c r="S5" s="14"/>
      <c r="T5" s="20"/>
    </row>
    <row r="6" spans="1:20">
      <c r="A6" s="9"/>
      <c r="B6" s="7">
        <v>1</v>
      </c>
      <c r="C6" s="21" t="s">
        <v>54</v>
      </c>
      <c r="D6" s="7" t="s">
        <v>52</v>
      </c>
      <c r="E6" s="14"/>
      <c r="F6" s="20"/>
      <c r="G6" s="19"/>
      <c r="H6" s="9"/>
      <c r="I6" s="7">
        <v>1</v>
      </c>
      <c r="J6" s="21" t="s">
        <v>54</v>
      </c>
      <c r="K6" s="7" t="s">
        <v>12</v>
      </c>
      <c r="L6" s="46"/>
      <c r="M6" s="47"/>
      <c r="N6" s="19"/>
      <c r="O6" s="9"/>
      <c r="P6" s="7">
        <v>1</v>
      </c>
      <c r="Q6" s="21" t="s">
        <v>54</v>
      </c>
      <c r="R6" s="7" t="s">
        <v>13</v>
      </c>
      <c r="S6" s="14"/>
      <c r="T6" s="20"/>
    </row>
    <row r="7" spans="1:20">
      <c r="A7" s="9"/>
      <c r="B7" s="7">
        <v>1</v>
      </c>
      <c r="C7" s="21" t="s">
        <v>27</v>
      </c>
      <c r="D7" s="7" t="s">
        <v>52</v>
      </c>
      <c r="E7" s="14"/>
      <c r="F7" s="20"/>
      <c r="G7" s="19"/>
      <c r="H7" s="9"/>
      <c r="I7" s="7">
        <v>1</v>
      </c>
      <c r="J7" s="21" t="s">
        <v>27</v>
      </c>
      <c r="K7" s="7" t="s">
        <v>12</v>
      </c>
      <c r="L7" s="46"/>
      <c r="M7" s="47"/>
      <c r="N7" s="19"/>
      <c r="O7" s="9"/>
      <c r="P7" s="7">
        <v>1</v>
      </c>
      <c r="Q7" s="21" t="s">
        <v>27</v>
      </c>
      <c r="R7" s="7" t="s">
        <v>13</v>
      </c>
      <c r="S7" s="14"/>
      <c r="T7" s="20"/>
    </row>
    <row r="8" spans="1:20">
      <c r="A8" s="9"/>
      <c r="B8" s="7">
        <v>1</v>
      </c>
      <c r="C8" s="21" t="s">
        <v>10</v>
      </c>
      <c r="D8" s="7" t="s">
        <v>52</v>
      </c>
      <c r="E8" s="14"/>
      <c r="F8" s="20"/>
      <c r="G8" s="19"/>
      <c r="H8" s="9"/>
      <c r="I8" s="7">
        <v>1</v>
      </c>
      <c r="J8" s="21" t="s">
        <v>10</v>
      </c>
      <c r="K8" s="7" t="s">
        <v>12</v>
      </c>
      <c r="L8" s="46"/>
      <c r="M8" s="47"/>
      <c r="N8" s="19"/>
      <c r="O8" s="9"/>
      <c r="P8" s="7">
        <v>1</v>
      </c>
      <c r="Q8" s="21" t="s">
        <v>10</v>
      </c>
      <c r="R8" s="7" t="s">
        <v>13</v>
      </c>
      <c r="S8" s="14"/>
      <c r="T8" s="20"/>
    </row>
    <row r="9" spans="1:20">
      <c r="A9" s="9" t="s">
        <v>55</v>
      </c>
      <c r="B9" s="7">
        <v>1</v>
      </c>
      <c r="C9" s="21" t="s">
        <v>56</v>
      </c>
      <c r="D9" s="7" t="s">
        <v>52</v>
      </c>
      <c r="E9" s="14"/>
      <c r="F9" s="20"/>
      <c r="G9" s="19"/>
      <c r="H9" s="9" t="s">
        <v>55</v>
      </c>
      <c r="I9" s="7">
        <v>1</v>
      </c>
      <c r="J9" s="21" t="s">
        <v>56</v>
      </c>
      <c r="K9" s="7" t="s">
        <v>12</v>
      </c>
      <c r="L9" s="46"/>
      <c r="M9" s="47"/>
      <c r="N9" s="19"/>
      <c r="O9" s="9" t="s">
        <v>55</v>
      </c>
      <c r="P9" s="7">
        <v>1</v>
      </c>
      <c r="Q9" s="21" t="s">
        <v>56</v>
      </c>
      <c r="R9" s="7" t="s">
        <v>13</v>
      </c>
      <c r="S9" s="14"/>
      <c r="T9" s="20"/>
    </row>
    <row r="10" spans="1:20">
      <c r="A10" s="9" t="s">
        <v>18</v>
      </c>
      <c r="B10" s="7">
        <v>2</v>
      </c>
      <c r="C10" s="21" t="s">
        <v>10</v>
      </c>
      <c r="D10" s="7" t="s">
        <v>11</v>
      </c>
      <c r="E10" s="14"/>
      <c r="F10" s="22"/>
      <c r="G10" s="19"/>
      <c r="H10" s="9" t="s">
        <v>18</v>
      </c>
      <c r="I10" s="7">
        <v>2</v>
      </c>
      <c r="J10" s="21" t="s">
        <v>10</v>
      </c>
      <c r="K10" s="7" t="s">
        <v>12</v>
      </c>
      <c r="L10" s="46"/>
      <c r="M10" s="48"/>
      <c r="N10" s="19"/>
      <c r="O10" s="9" t="s">
        <v>18</v>
      </c>
      <c r="P10" s="7">
        <v>2</v>
      </c>
      <c r="Q10" s="21" t="s">
        <v>10</v>
      </c>
      <c r="R10" s="7" t="s">
        <v>12</v>
      </c>
      <c r="S10" s="14"/>
      <c r="T10" s="22"/>
    </row>
    <row r="11" spans="1:20">
      <c r="A11" s="9" t="s">
        <v>19</v>
      </c>
      <c r="B11" s="7">
        <v>1</v>
      </c>
      <c r="C11" s="21" t="s">
        <v>20</v>
      </c>
      <c r="D11" s="7" t="s">
        <v>11</v>
      </c>
      <c r="E11" s="14">
        <v>25</v>
      </c>
      <c r="F11" s="22">
        <v>1</v>
      </c>
      <c r="G11" s="19"/>
      <c r="H11" s="9" t="s">
        <v>19</v>
      </c>
      <c r="I11" s="7">
        <v>1</v>
      </c>
      <c r="J11" s="21" t="s">
        <v>20</v>
      </c>
      <c r="K11" s="7" t="s">
        <v>12</v>
      </c>
      <c r="L11" s="46">
        <v>30</v>
      </c>
      <c r="M11" s="48">
        <v>1</v>
      </c>
      <c r="N11" s="19"/>
      <c r="O11" s="9" t="s">
        <v>19</v>
      </c>
      <c r="P11" s="7">
        <v>1</v>
      </c>
      <c r="Q11" s="21" t="s">
        <v>20</v>
      </c>
      <c r="R11" s="7" t="s">
        <v>12</v>
      </c>
      <c r="S11" s="14">
        <v>30</v>
      </c>
      <c r="T11" s="22">
        <v>1</v>
      </c>
    </row>
    <row r="12" spans="1:20">
      <c r="A12" s="9" t="s">
        <v>21</v>
      </c>
      <c r="B12" s="7">
        <v>1</v>
      </c>
      <c r="C12" s="21" t="s">
        <v>22</v>
      </c>
      <c r="D12" s="7" t="s">
        <v>11</v>
      </c>
      <c r="E12" s="14"/>
      <c r="F12" s="23">
        <f>B12*1</f>
        <v>1</v>
      </c>
      <c r="G12" s="19"/>
      <c r="H12" s="9" t="s">
        <v>21</v>
      </c>
      <c r="I12" s="7">
        <v>1</v>
      </c>
      <c r="J12" s="21" t="s">
        <v>22</v>
      </c>
      <c r="K12" s="7" t="s">
        <v>12</v>
      </c>
      <c r="L12" s="46"/>
      <c r="M12" s="49">
        <f>I12*1</f>
        <v>1</v>
      </c>
      <c r="N12" s="19"/>
      <c r="O12" s="9" t="s">
        <v>21</v>
      </c>
      <c r="P12" s="7">
        <v>1</v>
      </c>
      <c r="Q12" s="21" t="s">
        <v>22</v>
      </c>
      <c r="R12" s="7" t="s">
        <v>12</v>
      </c>
      <c r="S12" s="14"/>
      <c r="T12" s="23">
        <f>P12*1</f>
        <v>1</v>
      </c>
    </row>
    <row r="13" spans="1:20">
      <c r="A13" s="9" t="s">
        <v>57</v>
      </c>
      <c r="B13" s="7">
        <v>4</v>
      </c>
      <c r="C13" s="21" t="s">
        <v>58</v>
      </c>
      <c r="D13" s="7" t="s">
        <v>11</v>
      </c>
      <c r="E13" s="14"/>
      <c r="F13" s="23"/>
      <c r="G13" s="19"/>
      <c r="H13" s="9" t="s">
        <v>57</v>
      </c>
      <c r="I13" s="7">
        <v>4</v>
      </c>
      <c r="J13" s="21" t="s">
        <v>58</v>
      </c>
      <c r="K13" s="7" t="s">
        <v>12</v>
      </c>
      <c r="L13" s="46"/>
      <c r="M13" s="49"/>
      <c r="N13" s="19"/>
      <c r="O13" s="9" t="s">
        <v>57</v>
      </c>
      <c r="P13" s="7">
        <v>4</v>
      </c>
      <c r="Q13" s="21" t="s">
        <v>58</v>
      </c>
      <c r="R13" s="7" t="s">
        <v>12</v>
      </c>
      <c r="S13" s="14"/>
      <c r="T13" s="23"/>
    </row>
    <row r="14" spans="1:20">
      <c r="A14" s="9" t="s">
        <v>59</v>
      </c>
      <c r="B14" s="7">
        <v>4</v>
      </c>
      <c r="C14" s="21" t="s">
        <v>60</v>
      </c>
      <c r="D14" s="7" t="s">
        <v>11</v>
      </c>
      <c r="E14" s="14"/>
      <c r="F14" s="23"/>
      <c r="G14" s="19"/>
      <c r="H14" s="9" t="s">
        <v>59</v>
      </c>
      <c r="I14" s="7">
        <v>4</v>
      </c>
      <c r="J14" s="21" t="s">
        <v>60</v>
      </c>
      <c r="K14" s="7" t="s">
        <v>12</v>
      </c>
      <c r="L14" s="46"/>
      <c r="M14" s="49"/>
      <c r="N14" s="19"/>
      <c r="O14" s="9" t="s">
        <v>59</v>
      </c>
      <c r="P14" s="7">
        <v>4</v>
      </c>
      <c r="Q14" s="21" t="s">
        <v>60</v>
      </c>
      <c r="R14" s="7" t="s">
        <v>12</v>
      </c>
      <c r="S14" s="14"/>
      <c r="T14" s="23"/>
    </row>
    <row r="15" spans="1:20">
      <c r="A15" s="9" t="s">
        <v>61</v>
      </c>
      <c r="B15" s="7">
        <v>4</v>
      </c>
      <c r="C15" s="21" t="s">
        <v>62</v>
      </c>
      <c r="D15" s="7" t="s">
        <v>11</v>
      </c>
      <c r="E15" s="14"/>
      <c r="F15" s="23"/>
      <c r="G15" s="19"/>
      <c r="H15" s="9" t="s">
        <v>61</v>
      </c>
      <c r="I15" s="7">
        <v>4</v>
      </c>
      <c r="J15" s="21" t="s">
        <v>62</v>
      </c>
      <c r="K15" s="7" t="s">
        <v>12</v>
      </c>
      <c r="L15" s="46"/>
      <c r="M15" s="49"/>
      <c r="N15" s="19"/>
      <c r="O15" s="9" t="s">
        <v>61</v>
      </c>
      <c r="P15" s="7">
        <v>4</v>
      </c>
      <c r="Q15" s="21" t="s">
        <v>62</v>
      </c>
      <c r="R15" s="7" t="s">
        <v>12</v>
      </c>
      <c r="S15" s="14"/>
      <c r="T15" s="23"/>
    </row>
    <row r="16" spans="1:20">
      <c r="A16" s="9" t="s">
        <v>63</v>
      </c>
      <c r="B16" s="7">
        <v>4</v>
      </c>
      <c r="C16" s="21" t="s">
        <v>64</v>
      </c>
      <c r="D16" s="7" t="s">
        <v>11</v>
      </c>
      <c r="E16" s="14"/>
      <c r="F16" s="23"/>
      <c r="G16" s="19"/>
      <c r="H16" s="9" t="s">
        <v>63</v>
      </c>
      <c r="I16" s="7">
        <v>4</v>
      </c>
      <c r="J16" s="21" t="s">
        <v>64</v>
      </c>
      <c r="K16" s="7" t="s">
        <v>12</v>
      </c>
      <c r="L16" s="46"/>
      <c r="M16" s="49"/>
      <c r="N16" s="19"/>
      <c r="O16" s="9" t="s">
        <v>63</v>
      </c>
      <c r="P16" s="7">
        <v>4</v>
      </c>
      <c r="Q16" s="21" t="s">
        <v>64</v>
      </c>
      <c r="R16" s="7" t="s">
        <v>12</v>
      </c>
      <c r="S16" s="14"/>
      <c r="T16" s="23"/>
    </row>
    <row r="17" spans="1:20">
      <c r="A17" s="9"/>
      <c r="B17" s="7"/>
      <c r="C17" s="21"/>
      <c r="D17" s="7"/>
      <c r="E17" s="14"/>
      <c r="F17" s="23"/>
      <c r="G17" s="19"/>
      <c r="H17" s="9"/>
      <c r="I17" s="7"/>
      <c r="J17" s="21"/>
      <c r="K17" s="7"/>
      <c r="L17" s="46"/>
      <c r="M17" s="49"/>
      <c r="N17" s="19"/>
      <c r="O17" s="9"/>
      <c r="P17" s="7"/>
      <c r="Q17" s="21"/>
      <c r="R17" s="7"/>
      <c r="S17" s="14"/>
      <c r="T17" s="23"/>
    </row>
    <row r="18" spans="1:20">
      <c r="A18" s="9" t="s">
        <v>26</v>
      </c>
      <c r="B18" s="7">
        <v>4</v>
      </c>
      <c r="C18" s="21" t="s">
        <v>27</v>
      </c>
      <c r="D18" s="7" t="s">
        <v>52</v>
      </c>
      <c r="E18" s="14"/>
      <c r="F18" s="23"/>
      <c r="G18" s="19"/>
      <c r="H18" s="9" t="s">
        <v>26</v>
      </c>
      <c r="I18" s="7">
        <v>4</v>
      </c>
      <c r="J18" s="21" t="s">
        <v>27</v>
      </c>
      <c r="K18" s="7" t="s">
        <v>12</v>
      </c>
      <c r="L18" s="46"/>
      <c r="M18" s="49"/>
      <c r="N18" s="19"/>
      <c r="O18" s="9" t="s">
        <v>26</v>
      </c>
      <c r="P18" s="7">
        <v>4</v>
      </c>
      <c r="Q18" s="21" t="s">
        <v>27</v>
      </c>
      <c r="R18" s="7" t="s">
        <v>13</v>
      </c>
      <c r="S18" s="14"/>
      <c r="T18" s="23"/>
    </row>
    <row r="19" spans="1:20">
      <c r="A19" s="9" t="s">
        <v>28</v>
      </c>
      <c r="B19" s="7">
        <v>16</v>
      </c>
      <c r="C19" s="21" t="s">
        <v>29</v>
      </c>
      <c r="D19" s="7" t="s">
        <v>52</v>
      </c>
      <c r="E19" s="14"/>
      <c r="F19" s="23"/>
      <c r="G19" s="19"/>
      <c r="H19" s="9" t="s">
        <v>28</v>
      </c>
      <c r="I19" s="7">
        <v>16</v>
      </c>
      <c r="J19" s="21" t="s">
        <v>29</v>
      </c>
      <c r="K19" s="7" t="s">
        <v>12</v>
      </c>
      <c r="L19" s="46"/>
      <c r="M19" s="49"/>
      <c r="N19" s="19"/>
      <c r="O19" s="9" t="s">
        <v>28</v>
      </c>
      <c r="P19" s="7">
        <v>16</v>
      </c>
      <c r="Q19" s="21" t="s">
        <v>29</v>
      </c>
      <c r="R19" s="7" t="s">
        <v>13</v>
      </c>
      <c r="S19" s="14"/>
      <c r="T19" s="23"/>
    </row>
    <row r="20" spans="1:20">
      <c r="A20" s="9"/>
      <c r="B20" s="7"/>
      <c r="C20" s="10"/>
      <c r="D20" s="7"/>
      <c r="E20" s="14"/>
      <c r="F20" s="23"/>
      <c r="G20" s="19"/>
      <c r="H20" s="9"/>
      <c r="I20" s="7"/>
      <c r="J20" s="21"/>
      <c r="K20" s="7"/>
      <c r="L20" s="46"/>
      <c r="M20" s="49"/>
      <c r="N20" s="19"/>
      <c r="O20" s="9"/>
      <c r="P20" s="7"/>
      <c r="Q20" s="10"/>
      <c r="R20" s="7"/>
      <c r="S20" s="14"/>
      <c r="T20" s="23"/>
    </row>
    <row r="21" spans="1:20">
      <c r="A21" s="245"/>
      <c r="B21" s="245"/>
      <c r="C21" s="245"/>
      <c r="D21" s="245"/>
      <c r="E21" s="245"/>
      <c r="F21" s="245"/>
      <c r="G21" s="245"/>
      <c r="H21" s="245"/>
      <c r="I21" s="245"/>
      <c r="J21" s="245"/>
      <c r="K21" s="245"/>
      <c r="L21" s="245"/>
      <c r="M21" s="245"/>
      <c r="N21" s="245"/>
      <c r="O21" s="245"/>
      <c r="P21" s="245"/>
      <c r="Q21" s="245"/>
      <c r="R21" s="245"/>
      <c r="S21" s="245"/>
      <c r="T21" s="245"/>
    </row>
    <row r="22" spans="1:20">
      <c r="A22" s="245"/>
      <c r="B22" s="245"/>
      <c r="C22" s="245"/>
      <c r="D22" s="245"/>
      <c r="E22" s="245"/>
      <c r="F22" s="245"/>
      <c r="G22" s="245"/>
      <c r="H22" s="245"/>
      <c r="I22" s="245"/>
      <c r="J22" s="245"/>
      <c r="K22" s="245"/>
      <c r="L22" s="245"/>
      <c r="M22" s="245"/>
      <c r="N22" s="245"/>
      <c r="O22" s="245"/>
      <c r="P22" s="245"/>
      <c r="Q22" s="245"/>
      <c r="R22" s="245"/>
      <c r="S22" s="245"/>
      <c r="T22" s="245"/>
    </row>
    <row r="23" spans="1:20">
      <c r="A23" s="245"/>
      <c r="B23" s="245"/>
      <c r="C23" s="245"/>
      <c r="D23" s="245"/>
      <c r="E23" s="245"/>
      <c r="F23" s="245"/>
      <c r="G23" s="245"/>
      <c r="H23" s="245"/>
      <c r="I23" s="245"/>
      <c r="J23" s="245"/>
      <c r="K23" s="245"/>
      <c r="L23" s="245"/>
      <c r="M23" s="245"/>
      <c r="N23" s="245"/>
      <c r="O23" s="245"/>
      <c r="P23" s="245"/>
      <c r="Q23" s="245"/>
      <c r="R23" s="245"/>
      <c r="S23" s="245"/>
      <c r="T23" s="245"/>
    </row>
    <row r="24" spans="1:20">
      <c r="A24" s="245"/>
      <c r="B24" s="245"/>
      <c r="C24" s="245"/>
      <c r="D24" s="245"/>
      <c r="E24" s="245"/>
      <c r="F24" s="245"/>
      <c r="G24" s="245"/>
      <c r="H24" s="245"/>
      <c r="I24" s="245"/>
      <c r="J24" s="245"/>
      <c r="K24" s="245"/>
      <c r="L24" s="245"/>
      <c r="M24" s="245"/>
      <c r="N24" s="245"/>
      <c r="O24" s="245"/>
      <c r="P24" s="245"/>
      <c r="Q24" s="245"/>
      <c r="R24" s="245"/>
      <c r="S24" s="245"/>
      <c r="T24" s="245"/>
    </row>
    <row r="25" spans="1:20">
      <c r="A25" s="245"/>
      <c r="B25" s="245"/>
      <c r="C25" s="245"/>
      <c r="D25" s="245"/>
      <c r="E25" s="245"/>
      <c r="F25" s="245"/>
      <c r="G25" s="245"/>
      <c r="H25" s="245"/>
      <c r="I25" s="245"/>
      <c r="J25" s="245"/>
      <c r="K25" s="245"/>
      <c r="L25" s="245"/>
      <c r="M25" s="245"/>
      <c r="N25" s="245"/>
      <c r="O25" s="245"/>
      <c r="P25" s="245"/>
      <c r="Q25" s="245"/>
      <c r="R25" s="245"/>
      <c r="S25" s="245"/>
      <c r="T25" s="245"/>
    </row>
    <row r="26" spans="1:20">
      <c r="A26" s="24"/>
      <c r="B26" s="24"/>
      <c r="C26" s="24"/>
      <c r="D26" s="24"/>
      <c r="E26" s="24"/>
      <c r="F26" s="24"/>
      <c r="G26" s="24"/>
      <c r="H26" s="24"/>
      <c r="I26" s="24"/>
      <c r="J26" s="24"/>
      <c r="K26" s="24"/>
      <c r="L26" s="24"/>
      <c r="M26" s="24"/>
      <c r="N26" s="24"/>
      <c r="O26" s="24"/>
      <c r="P26" s="24"/>
      <c r="Q26" s="24"/>
      <c r="R26" s="24"/>
      <c r="S26" s="24"/>
      <c r="T26" s="24"/>
    </row>
    <row r="27" spans="1:20">
      <c r="A27" s="24"/>
      <c r="B27" s="24"/>
      <c r="C27" s="24"/>
      <c r="D27" s="24"/>
      <c r="E27" s="24"/>
      <c r="F27" s="248" t="s">
        <v>65</v>
      </c>
      <c r="G27" s="249"/>
      <c r="H27" s="249"/>
      <c r="I27" s="249"/>
      <c r="J27" s="249"/>
      <c r="K27" s="24"/>
      <c r="L27" s="24"/>
      <c r="M27" s="24"/>
      <c r="N27" s="24"/>
      <c r="O27" s="24"/>
      <c r="P27" s="24"/>
      <c r="Q27" s="24"/>
      <c r="R27" s="24"/>
      <c r="S27" s="24"/>
      <c r="T27" s="24"/>
    </row>
    <row r="28" spans="1:20">
      <c r="A28" s="24"/>
      <c r="B28" s="24"/>
      <c r="C28" s="24"/>
      <c r="D28" s="24"/>
      <c r="E28" s="24"/>
      <c r="F28" s="249"/>
      <c r="G28" s="249"/>
      <c r="H28" s="249"/>
      <c r="I28" s="249"/>
      <c r="J28" s="249"/>
      <c r="K28" s="24"/>
      <c r="L28" s="24"/>
      <c r="M28" s="24"/>
      <c r="N28" s="24"/>
      <c r="O28" s="24"/>
      <c r="P28" s="24"/>
      <c r="Q28" s="24"/>
      <c r="R28" s="24"/>
      <c r="S28" s="24"/>
      <c r="T28" s="24"/>
    </row>
    <row r="29" spans="1:20">
      <c r="A29" s="24"/>
      <c r="B29" s="24"/>
      <c r="C29" s="24"/>
      <c r="D29" s="24"/>
      <c r="E29" s="24"/>
      <c r="F29" s="249"/>
      <c r="G29" s="249"/>
      <c r="H29" s="249"/>
      <c r="I29" s="249"/>
      <c r="J29" s="249"/>
      <c r="K29" s="24"/>
      <c r="L29" s="24"/>
      <c r="M29" s="24"/>
      <c r="N29" s="24"/>
      <c r="O29" s="24"/>
      <c r="P29" s="24"/>
      <c r="Q29" s="24"/>
      <c r="R29" s="24"/>
      <c r="S29" s="24"/>
      <c r="T29" s="24"/>
    </row>
    <row r="30" spans="1:20">
      <c r="A30" s="30"/>
      <c r="B30" s="30"/>
      <c r="C30" s="30"/>
      <c r="D30" s="30"/>
      <c r="E30" s="30"/>
      <c r="F30" s="249"/>
      <c r="G30" s="249"/>
      <c r="H30" s="249"/>
      <c r="I30" s="249"/>
      <c r="J30" s="249"/>
      <c r="K30" s="30"/>
      <c r="L30" s="30"/>
      <c r="M30" s="30"/>
      <c r="N30" s="30"/>
      <c r="O30" s="30"/>
      <c r="P30" s="30"/>
      <c r="Q30" s="30"/>
      <c r="R30" s="30"/>
      <c r="S30" s="30"/>
      <c r="T30" s="30"/>
    </row>
    <row r="31" spans="1:20">
      <c r="A31" s="30"/>
      <c r="B31" s="30"/>
      <c r="C31" s="30"/>
      <c r="D31" s="30"/>
      <c r="E31" s="30"/>
      <c r="F31" s="30"/>
      <c r="G31" s="30"/>
      <c r="H31" s="30"/>
      <c r="I31" s="30"/>
      <c r="J31" s="30"/>
      <c r="K31" s="30"/>
      <c r="L31" s="30"/>
      <c r="M31" s="30"/>
      <c r="N31" s="30"/>
      <c r="O31" s="30"/>
      <c r="P31" s="30"/>
      <c r="Q31" s="30"/>
      <c r="R31" s="30"/>
      <c r="S31" s="30"/>
      <c r="T31" s="30"/>
    </row>
    <row r="32" spans="1:20">
      <c r="A32" s="30"/>
      <c r="B32" s="30"/>
      <c r="C32" s="30"/>
      <c r="D32" s="30"/>
      <c r="E32" s="30"/>
      <c r="F32" s="30"/>
      <c r="G32" s="30"/>
      <c r="H32" s="30"/>
      <c r="I32" s="30"/>
      <c r="J32" s="30"/>
      <c r="K32" s="30"/>
      <c r="L32" s="30"/>
      <c r="M32" s="30"/>
      <c r="N32" s="30"/>
      <c r="O32" s="30"/>
      <c r="P32" s="30"/>
      <c r="Q32" s="30"/>
      <c r="R32" s="30"/>
      <c r="S32" s="30"/>
      <c r="T32" s="30"/>
    </row>
    <row r="33" spans="1:20">
      <c r="A33" s="30"/>
      <c r="B33" s="30"/>
      <c r="C33" s="30"/>
      <c r="D33" s="30"/>
      <c r="E33" s="30"/>
      <c r="F33" s="30"/>
      <c r="G33" s="30"/>
      <c r="H33" s="30"/>
      <c r="I33" s="30"/>
      <c r="J33" s="30"/>
      <c r="K33" s="30"/>
      <c r="L33" s="30"/>
      <c r="M33" s="30"/>
      <c r="N33" s="30"/>
      <c r="O33" s="30"/>
      <c r="P33" s="30"/>
      <c r="Q33" s="30"/>
      <c r="R33" s="30"/>
      <c r="S33" s="30"/>
      <c r="T33" s="30"/>
    </row>
    <row r="34" spans="1:20">
      <c r="A34" s="30"/>
      <c r="B34" s="30"/>
      <c r="C34" s="30"/>
      <c r="D34" s="30"/>
      <c r="E34" s="30"/>
      <c r="F34" s="30"/>
      <c r="G34" s="30"/>
      <c r="H34" s="30"/>
      <c r="I34" s="30"/>
      <c r="J34" s="30"/>
      <c r="K34" s="30"/>
      <c r="L34" s="30"/>
      <c r="M34" s="30"/>
      <c r="N34" s="30"/>
      <c r="O34" s="30"/>
      <c r="P34" s="30"/>
      <c r="Q34" s="30"/>
      <c r="R34" s="30"/>
      <c r="S34" s="30"/>
      <c r="T34" s="30"/>
    </row>
    <row r="35" spans="1:20">
      <c r="A35" s="30"/>
      <c r="B35" s="30"/>
      <c r="C35" s="30"/>
      <c r="D35" s="30"/>
      <c r="E35" s="30"/>
      <c r="F35" s="30"/>
      <c r="G35" s="30"/>
      <c r="H35" s="30"/>
      <c r="I35" s="30"/>
      <c r="J35" s="30"/>
      <c r="K35" s="30"/>
      <c r="L35" s="30"/>
      <c r="M35" s="30"/>
      <c r="N35" s="30"/>
      <c r="O35" s="30"/>
      <c r="P35" s="30"/>
      <c r="Q35" s="30"/>
      <c r="R35" s="30"/>
      <c r="S35" s="30"/>
      <c r="T35" s="30"/>
    </row>
    <row r="36" spans="1:20">
      <c r="A36" s="30"/>
      <c r="B36" s="30"/>
      <c r="C36" s="30"/>
      <c r="D36" s="30"/>
      <c r="E36" s="30"/>
      <c r="F36" s="30"/>
      <c r="G36" s="30"/>
      <c r="H36" s="30"/>
      <c r="I36" s="30"/>
      <c r="J36" s="30"/>
      <c r="K36" s="30"/>
      <c r="L36" s="30"/>
      <c r="M36" s="30"/>
      <c r="N36" s="30"/>
      <c r="O36" s="30"/>
      <c r="P36" s="30"/>
      <c r="Q36" s="30"/>
      <c r="R36" s="30"/>
      <c r="S36" s="30"/>
      <c r="T36" s="30"/>
    </row>
    <row r="37" spans="1:20">
      <c r="A37" s="30"/>
      <c r="B37" s="30"/>
      <c r="C37" s="30"/>
      <c r="D37" s="30"/>
      <c r="E37" s="30"/>
      <c r="F37" s="30"/>
      <c r="G37" s="30"/>
      <c r="H37" s="30"/>
      <c r="I37" s="30"/>
      <c r="J37" s="30"/>
      <c r="K37" s="30"/>
      <c r="L37" s="30"/>
      <c r="M37" s="30"/>
      <c r="N37" s="30"/>
      <c r="O37" s="30"/>
      <c r="P37" s="30"/>
      <c r="Q37" s="30"/>
      <c r="R37" s="30"/>
      <c r="S37" s="30"/>
      <c r="T37" s="30"/>
    </row>
  </sheetData>
  <mergeCells count="5">
    <mergeCell ref="A1:F1"/>
    <mergeCell ref="H1:M1"/>
    <mergeCell ref="O1:T1"/>
    <mergeCell ref="A21:T25"/>
    <mergeCell ref="F27:J3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1DDB0-DB6A-4748-BE33-A3EB375EDDEB}">
  <dimension ref="A1:AC38"/>
  <sheetViews>
    <sheetView workbookViewId="0">
      <selection activeCell="H32" sqref="H32"/>
    </sheetView>
  </sheetViews>
  <sheetFormatPr defaultRowHeight="15"/>
  <cols>
    <col min="1" max="1" width="20.140625" customWidth="1"/>
    <col min="2" max="2" width="5.140625" customWidth="1"/>
    <col min="3" max="3" width="32.85546875" customWidth="1"/>
    <col min="5" max="5" width="6.42578125" customWidth="1"/>
    <col min="6" max="6" width="7.42578125" customWidth="1"/>
    <col min="7" max="7" width="4.5703125" customWidth="1"/>
    <col min="8" max="8" width="20.28515625" customWidth="1"/>
    <col min="9" max="9" width="5.42578125" customWidth="1"/>
    <col min="10" max="10" width="34" customWidth="1"/>
    <col min="11" max="11" width="14.140625" customWidth="1"/>
    <col min="12" max="12" width="5.5703125" customWidth="1"/>
    <col min="13" max="13" width="7.85546875" customWidth="1"/>
    <col min="14" max="14" width="4.140625" customWidth="1"/>
    <col min="15" max="15" width="19.7109375" customWidth="1"/>
    <col min="16" max="16" width="6.42578125" customWidth="1"/>
    <col min="17" max="17" width="33.7109375" customWidth="1"/>
    <col min="18" max="18" width="14.85546875" customWidth="1"/>
    <col min="19" max="19" width="5.7109375" customWidth="1"/>
    <col min="20" max="20" width="7.28515625" customWidth="1"/>
  </cols>
  <sheetData>
    <row r="1" spans="1:29" ht="45.75" customHeight="1">
      <c r="A1" s="250" t="s">
        <v>66</v>
      </c>
      <c r="B1" s="250"/>
      <c r="C1" s="250"/>
      <c r="D1" s="250"/>
      <c r="E1" s="250"/>
      <c r="F1" s="250"/>
      <c r="G1" s="19"/>
      <c r="H1" s="250" t="s">
        <v>67</v>
      </c>
      <c r="I1" s="250"/>
      <c r="J1" s="250"/>
      <c r="K1" s="250"/>
      <c r="L1" s="250"/>
      <c r="M1" s="250"/>
      <c r="N1" s="19"/>
      <c r="O1" s="250" t="s">
        <v>68</v>
      </c>
      <c r="P1" s="250"/>
      <c r="Q1" s="250"/>
      <c r="R1" s="250"/>
      <c r="S1" s="250"/>
      <c r="T1" s="250"/>
      <c r="U1" s="30"/>
      <c r="V1" s="30"/>
      <c r="W1" s="30"/>
      <c r="X1" s="30"/>
      <c r="Y1" s="30"/>
      <c r="Z1" s="30"/>
      <c r="AA1" s="30"/>
      <c r="AB1" s="30"/>
      <c r="AC1" s="30"/>
    </row>
    <row r="2" spans="1:29">
      <c r="A2" s="9" t="s">
        <v>3</v>
      </c>
      <c r="B2" s="7" t="s">
        <v>4</v>
      </c>
      <c r="C2" s="10" t="s">
        <v>5</v>
      </c>
      <c r="D2" s="7" t="s">
        <v>6</v>
      </c>
      <c r="E2" s="14" t="s">
        <v>7</v>
      </c>
      <c r="F2" s="20" t="s">
        <v>8</v>
      </c>
      <c r="G2" s="19"/>
      <c r="H2" s="9" t="s">
        <v>3</v>
      </c>
      <c r="I2" s="7" t="s">
        <v>4</v>
      </c>
      <c r="J2" s="10" t="s">
        <v>5</v>
      </c>
      <c r="K2" s="7" t="s">
        <v>6</v>
      </c>
      <c r="L2" s="14" t="s">
        <v>7</v>
      </c>
      <c r="M2" s="20" t="s">
        <v>8</v>
      </c>
      <c r="N2" s="19"/>
      <c r="O2" s="9" t="s">
        <v>3</v>
      </c>
      <c r="P2" s="7" t="s">
        <v>4</v>
      </c>
      <c r="Q2" s="10" t="s">
        <v>5</v>
      </c>
      <c r="R2" s="7" t="s">
        <v>6</v>
      </c>
      <c r="S2" s="14" t="s">
        <v>7</v>
      </c>
      <c r="T2" s="20" t="s">
        <v>8</v>
      </c>
      <c r="U2" s="30"/>
      <c r="V2" s="30"/>
      <c r="W2" s="30"/>
      <c r="X2" s="30"/>
      <c r="Y2" s="30"/>
      <c r="Z2" s="30"/>
      <c r="AA2" s="30"/>
      <c r="AB2" s="30"/>
      <c r="AC2" s="30"/>
    </row>
    <row r="3" spans="1:29">
      <c r="A3" s="9"/>
      <c r="B3" s="7"/>
      <c r="C3" s="10"/>
      <c r="D3" s="7"/>
      <c r="E3" s="14"/>
      <c r="F3" s="20"/>
      <c r="G3" s="19"/>
      <c r="H3" s="9"/>
      <c r="I3" s="7"/>
      <c r="J3" s="10"/>
      <c r="K3" s="7"/>
      <c r="L3" s="14"/>
      <c r="M3" s="20"/>
      <c r="N3" s="19"/>
      <c r="O3" s="9"/>
      <c r="P3" s="7"/>
      <c r="Q3" s="10"/>
      <c r="R3" s="7"/>
      <c r="S3" s="14"/>
      <c r="T3" s="20"/>
      <c r="U3" s="30"/>
      <c r="V3" s="30"/>
      <c r="W3" s="30"/>
      <c r="X3" s="30"/>
      <c r="Y3" s="30"/>
      <c r="Z3" s="30"/>
      <c r="AA3" s="30"/>
      <c r="AB3" s="30"/>
      <c r="AC3" s="30"/>
    </row>
    <row r="4" spans="1:29">
      <c r="A4" s="9" t="s">
        <v>69</v>
      </c>
      <c r="B4" s="7">
        <v>2</v>
      </c>
      <c r="C4" s="21" t="s">
        <v>51</v>
      </c>
      <c r="D4" s="7" t="s">
        <v>52</v>
      </c>
      <c r="E4" s="14"/>
      <c r="F4" s="20"/>
      <c r="G4" s="19"/>
      <c r="H4" s="9" t="s">
        <v>69</v>
      </c>
      <c r="I4" s="7">
        <v>2</v>
      </c>
      <c r="J4" s="21" t="s">
        <v>51</v>
      </c>
      <c r="K4" s="7" t="s">
        <v>12</v>
      </c>
      <c r="L4" s="14"/>
      <c r="M4" s="20"/>
      <c r="N4" s="19"/>
      <c r="O4" s="9" t="s">
        <v>69</v>
      </c>
      <c r="P4" s="7">
        <v>2</v>
      </c>
      <c r="Q4" s="21" t="s">
        <v>51</v>
      </c>
      <c r="R4" s="7" t="s">
        <v>13</v>
      </c>
      <c r="S4" s="14"/>
      <c r="T4" s="20"/>
      <c r="U4" s="30"/>
      <c r="V4" s="30"/>
      <c r="W4" s="30"/>
      <c r="X4" s="30"/>
      <c r="Y4" s="30"/>
      <c r="Z4" s="30"/>
      <c r="AA4" s="30"/>
      <c r="AB4" s="30"/>
      <c r="AC4" s="30"/>
    </row>
    <row r="5" spans="1:29">
      <c r="A5" s="9" t="s">
        <v>16</v>
      </c>
      <c r="B5" s="7">
        <v>1</v>
      </c>
      <c r="C5" s="21" t="s">
        <v>53</v>
      </c>
      <c r="D5" s="7" t="s">
        <v>52</v>
      </c>
      <c r="E5" s="14"/>
      <c r="F5" s="20"/>
      <c r="G5" s="19"/>
      <c r="H5" s="9" t="s">
        <v>16</v>
      </c>
      <c r="I5" s="7">
        <v>1</v>
      </c>
      <c r="J5" s="21" t="s">
        <v>53</v>
      </c>
      <c r="K5" s="7" t="s">
        <v>12</v>
      </c>
      <c r="L5" s="14"/>
      <c r="M5" s="20"/>
      <c r="N5" s="19"/>
      <c r="O5" s="9" t="s">
        <v>16</v>
      </c>
      <c r="P5" s="7">
        <v>1</v>
      </c>
      <c r="Q5" s="21" t="s">
        <v>53</v>
      </c>
      <c r="R5" s="7" t="s">
        <v>13</v>
      </c>
      <c r="S5" s="14"/>
      <c r="T5" s="20"/>
      <c r="U5" s="30"/>
      <c r="V5" s="30"/>
      <c r="W5" s="30"/>
      <c r="X5" s="30"/>
      <c r="Y5" s="30"/>
      <c r="Z5" s="30"/>
      <c r="AA5" s="30"/>
      <c r="AB5" s="30"/>
      <c r="AC5" s="30"/>
    </row>
    <row r="6" spans="1:29">
      <c r="A6" s="9"/>
      <c r="B6" s="7">
        <v>1</v>
      </c>
      <c r="C6" s="21" t="s">
        <v>10</v>
      </c>
      <c r="D6" s="7" t="s">
        <v>52</v>
      </c>
      <c r="E6" s="14"/>
      <c r="F6" s="20"/>
      <c r="G6" s="19"/>
      <c r="H6" s="9"/>
      <c r="I6" s="7">
        <v>1</v>
      </c>
      <c r="J6" s="21" t="s">
        <v>10</v>
      </c>
      <c r="K6" s="7" t="s">
        <v>12</v>
      </c>
      <c r="L6" s="14"/>
      <c r="M6" s="20"/>
      <c r="N6" s="19"/>
      <c r="O6" s="9"/>
      <c r="P6" s="7">
        <v>1</v>
      </c>
      <c r="Q6" s="21" t="s">
        <v>10</v>
      </c>
      <c r="R6" s="7" t="s">
        <v>13</v>
      </c>
      <c r="S6" s="14"/>
      <c r="T6" s="20"/>
      <c r="U6" s="30"/>
      <c r="V6" s="30"/>
      <c r="W6" s="30"/>
      <c r="X6" s="30"/>
      <c r="Y6" s="30"/>
      <c r="Z6" s="30"/>
      <c r="AA6" s="30"/>
      <c r="AB6" s="30"/>
      <c r="AC6" s="30"/>
    </row>
    <row r="7" spans="1:29">
      <c r="A7" s="9" t="s">
        <v>18</v>
      </c>
      <c r="B7" s="7">
        <v>2</v>
      </c>
      <c r="C7" s="21" t="s">
        <v>10</v>
      </c>
      <c r="D7" s="7" t="s">
        <v>11</v>
      </c>
      <c r="E7" s="14"/>
      <c r="F7" s="20"/>
      <c r="G7" s="19"/>
      <c r="H7" s="9" t="s">
        <v>18</v>
      </c>
      <c r="I7" s="7">
        <v>2</v>
      </c>
      <c r="J7" s="21" t="s">
        <v>10</v>
      </c>
      <c r="K7" s="7" t="s">
        <v>12</v>
      </c>
      <c r="L7" s="14"/>
      <c r="M7" s="20"/>
      <c r="N7" s="19"/>
      <c r="O7" s="9" t="s">
        <v>18</v>
      </c>
      <c r="P7" s="7">
        <v>2</v>
      </c>
      <c r="Q7" s="21" t="s">
        <v>10</v>
      </c>
      <c r="R7" s="7" t="s">
        <v>12</v>
      </c>
      <c r="S7" s="14"/>
      <c r="T7" s="20"/>
      <c r="U7" s="30"/>
      <c r="V7" s="30"/>
      <c r="W7" s="30"/>
      <c r="X7" s="30"/>
      <c r="Y7" s="30"/>
      <c r="Z7" s="30"/>
      <c r="AA7" s="30"/>
      <c r="AB7" s="30"/>
      <c r="AC7" s="30"/>
    </row>
    <row r="8" spans="1:29">
      <c r="A8" s="9" t="s">
        <v>19</v>
      </c>
      <c r="B8" s="7">
        <v>1</v>
      </c>
      <c r="C8" s="21" t="s">
        <v>20</v>
      </c>
      <c r="D8" s="7" t="s">
        <v>11</v>
      </c>
      <c r="E8" s="14">
        <v>25</v>
      </c>
      <c r="F8" s="20">
        <v>1</v>
      </c>
      <c r="G8" s="19"/>
      <c r="H8" s="9" t="s">
        <v>19</v>
      </c>
      <c r="I8" s="7">
        <v>1</v>
      </c>
      <c r="J8" s="21" t="s">
        <v>20</v>
      </c>
      <c r="K8" s="7" t="s">
        <v>12</v>
      </c>
      <c r="L8" s="14">
        <v>30</v>
      </c>
      <c r="M8" s="20">
        <v>1</v>
      </c>
      <c r="N8" s="19"/>
      <c r="O8" s="9" t="s">
        <v>19</v>
      </c>
      <c r="P8" s="7">
        <v>1</v>
      </c>
      <c r="Q8" s="21" t="s">
        <v>20</v>
      </c>
      <c r="R8" s="7" t="s">
        <v>12</v>
      </c>
      <c r="S8" s="14">
        <v>30</v>
      </c>
      <c r="T8" s="20">
        <v>1</v>
      </c>
      <c r="U8" s="30"/>
      <c r="V8" s="30"/>
      <c r="W8" s="30"/>
      <c r="X8" s="30"/>
      <c r="Y8" s="30"/>
      <c r="Z8" s="30"/>
      <c r="AA8" s="30"/>
      <c r="AB8" s="30"/>
      <c r="AC8" s="30"/>
    </row>
    <row r="9" spans="1:29">
      <c r="A9" s="9" t="s">
        <v>21</v>
      </c>
      <c r="B9" s="7">
        <v>1</v>
      </c>
      <c r="C9" s="21" t="s">
        <v>22</v>
      </c>
      <c r="D9" s="7" t="s">
        <v>11</v>
      </c>
      <c r="E9" s="14"/>
      <c r="F9" s="20">
        <f>B9*1</f>
        <v>1</v>
      </c>
      <c r="G9" s="19"/>
      <c r="H9" s="9" t="s">
        <v>21</v>
      </c>
      <c r="I9" s="7">
        <v>1</v>
      </c>
      <c r="J9" s="21" t="s">
        <v>22</v>
      </c>
      <c r="K9" s="7" t="s">
        <v>12</v>
      </c>
      <c r="L9" s="14"/>
      <c r="M9" s="20">
        <f>I9*1</f>
        <v>1</v>
      </c>
      <c r="N9" s="19"/>
      <c r="O9" s="9" t="s">
        <v>21</v>
      </c>
      <c r="P9" s="7">
        <v>1</v>
      </c>
      <c r="Q9" s="21" t="s">
        <v>22</v>
      </c>
      <c r="R9" s="7" t="s">
        <v>12</v>
      </c>
      <c r="S9" s="14"/>
      <c r="T9" s="20">
        <f>P9*1</f>
        <v>1</v>
      </c>
      <c r="U9" s="30"/>
      <c r="V9" s="30"/>
      <c r="W9" s="30"/>
      <c r="X9" s="30"/>
      <c r="Y9" s="30"/>
      <c r="Z9" s="30"/>
      <c r="AA9" s="30"/>
      <c r="AB9" s="30"/>
      <c r="AC9" s="30"/>
    </row>
    <row r="10" spans="1:29">
      <c r="A10" s="9" t="s">
        <v>70</v>
      </c>
      <c r="B10" s="7">
        <v>2</v>
      </c>
      <c r="C10" s="21" t="s">
        <v>71</v>
      </c>
      <c r="D10" s="7" t="s">
        <v>11</v>
      </c>
      <c r="E10" s="14"/>
      <c r="F10" s="22"/>
      <c r="G10" s="19"/>
      <c r="H10" s="9" t="s">
        <v>70</v>
      </c>
      <c r="I10" s="7">
        <v>2</v>
      </c>
      <c r="J10" s="21" t="s">
        <v>71</v>
      </c>
      <c r="K10" s="7" t="s">
        <v>12</v>
      </c>
      <c r="L10" s="14"/>
      <c r="M10" s="22"/>
      <c r="N10" s="19"/>
      <c r="O10" s="9" t="s">
        <v>70</v>
      </c>
      <c r="P10" s="7">
        <v>2</v>
      </c>
      <c r="Q10" s="21" t="s">
        <v>71</v>
      </c>
      <c r="R10" s="7" t="s">
        <v>12</v>
      </c>
      <c r="S10" s="14"/>
      <c r="T10" s="22"/>
      <c r="U10" s="30"/>
      <c r="V10" s="30"/>
      <c r="W10" s="30"/>
      <c r="X10" s="30"/>
      <c r="Y10" s="30"/>
      <c r="Z10" s="30"/>
      <c r="AA10" s="30"/>
      <c r="AB10" s="30"/>
      <c r="AC10" s="30"/>
    </row>
    <row r="11" spans="1:29">
      <c r="A11" s="9" t="s">
        <v>72</v>
      </c>
      <c r="B11" s="7">
        <v>6</v>
      </c>
      <c r="C11" s="21" t="s">
        <v>73</v>
      </c>
      <c r="D11" s="7" t="s">
        <v>11</v>
      </c>
      <c r="E11" s="14"/>
      <c r="F11" s="22"/>
      <c r="G11" s="19"/>
      <c r="H11" s="9" t="s">
        <v>72</v>
      </c>
      <c r="I11" s="7">
        <v>6</v>
      </c>
      <c r="J11" s="21" t="s">
        <v>73</v>
      </c>
      <c r="K11" s="7" t="s">
        <v>12</v>
      </c>
      <c r="L11" s="14"/>
      <c r="M11" s="22"/>
      <c r="N11" s="19"/>
      <c r="O11" s="9" t="s">
        <v>72</v>
      </c>
      <c r="P11" s="7">
        <v>6</v>
      </c>
      <c r="Q11" s="21" t="s">
        <v>73</v>
      </c>
      <c r="R11" s="7" t="s">
        <v>12</v>
      </c>
      <c r="S11" s="14"/>
      <c r="T11" s="22"/>
      <c r="U11" s="30"/>
      <c r="V11" s="30"/>
      <c r="W11" s="30"/>
      <c r="X11" s="30"/>
      <c r="Y11" s="30"/>
      <c r="Z11" s="30"/>
      <c r="AA11" s="30"/>
      <c r="AB11" s="30"/>
      <c r="AC11" s="30"/>
    </row>
    <row r="12" spans="1:29">
      <c r="A12" s="9" t="s">
        <v>74</v>
      </c>
      <c r="B12" s="7">
        <v>2</v>
      </c>
      <c r="C12" s="21" t="s">
        <v>75</v>
      </c>
      <c r="D12" s="7" t="s">
        <v>11</v>
      </c>
      <c r="E12" s="14"/>
      <c r="F12" s="23"/>
      <c r="G12" s="19"/>
      <c r="H12" s="9" t="s">
        <v>74</v>
      </c>
      <c r="I12" s="7">
        <v>2</v>
      </c>
      <c r="J12" s="21" t="s">
        <v>75</v>
      </c>
      <c r="K12" s="7" t="s">
        <v>12</v>
      </c>
      <c r="L12" s="14"/>
      <c r="M12" s="23"/>
      <c r="N12" s="19"/>
      <c r="O12" s="9" t="s">
        <v>74</v>
      </c>
      <c r="P12" s="7">
        <v>2</v>
      </c>
      <c r="Q12" s="21" t="s">
        <v>75</v>
      </c>
      <c r="R12" s="7" t="s">
        <v>12</v>
      </c>
      <c r="S12" s="14"/>
      <c r="T12" s="23"/>
      <c r="U12" s="30"/>
      <c r="V12" s="30"/>
      <c r="W12" s="30"/>
      <c r="X12" s="30"/>
      <c r="Y12" s="30"/>
      <c r="Z12" s="30"/>
      <c r="AA12" s="30"/>
      <c r="AB12" s="30"/>
      <c r="AC12" s="30"/>
    </row>
    <row r="13" spans="1:29">
      <c r="A13" s="9"/>
      <c r="B13" s="7"/>
      <c r="C13" s="21"/>
      <c r="D13" s="7"/>
      <c r="E13" s="14"/>
      <c r="F13" s="23"/>
      <c r="G13" s="19"/>
      <c r="H13" s="9"/>
      <c r="I13" s="7"/>
      <c r="J13" s="21"/>
      <c r="K13" s="7"/>
      <c r="L13" s="14"/>
      <c r="M13" s="23"/>
      <c r="N13" s="19"/>
      <c r="O13" s="9"/>
      <c r="P13" s="7"/>
      <c r="Q13" s="21"/>
      <c r="R13" s="7"/>
      <c r="S13" s="14"/>
      <c r="T13" s="23"/>
      <c r="U13" s="30"/>
      <c r="V13" s="30"/>
      <c r="W13" s="30"/>
      <c r="X13" s="30"/>
      <c r="Y13" s="30"/>
      <c r="Z13" s="30"/>
      <c r="AA13" s="30"/>
      <c r="AB13" s="30"/>
      <c r="AC13" s="30"/>
    </row>
    <row r="14" spans="1:29">
      <c r="A14" s="9" t="s">
        <v>26</v>
      </c>
      <c r="B14" s="7">
        <v>4</v>
      </c>
      <c r="C14" s="21" t="s">
        <v>27</v>
      </c>
      <c r="D14" s="7" t="s">
        <v>52</v>
      </c>
      <c r="E14" s="14"/>
      <c r="F14" s="23"/>
      <c r="G14" s="19"/>
      <c r="H14" s="9" t="s">
        <v>26</v>
      </c>
      <c r="I14" s="7">
        <v>4</v>
      </c>
      <c r="J14" s="21" t="s">
        <v>27</v>
      </c>
      <c r="K14" s="7" t="s">
        <v>12</v>
      </c>
      <c r="L14" s="14"/>
      <c r="M14" s="23"/>
      <c r="N14" s="19"/>
      <c r="O14" s="9" t="s">
        <v>26</v>
      </c>
      <c r="P14" s="7">
        <v>4</v>
      </c>
      <c r="Q14" s="21" t="s">
        <v>27</v>
      </c>
      <c r="R14" s="7" t="s">
        <v>13</v>
      </c>
      <c r="S14" s="14"/>
      <c r="T14" s="23"/>
      <c r="U14" s="30"/>
      <c r="V14" s="30"/>
      <c r="W14" s="30"/>
      <c r="X14" s="30"/>
      <c r="Y14" s="30"/>
      <c r="Z14" s="30"/>
      <c r="AA14" s="30"/>
      <c r="AB14" s="30"/>
      <c r="AC14" s="30"/>
    </row>
    <row r="15" spans="1:29">
      <c r="A15" s="9" t="s">
        <v>28</v>
      </c>
      <c r="B15" s="7">
        <v>16</v>
      </c>
      <c r="C15" s="21" t="s">
        <v>29</v>
      </c>
      <c r="D15" s="7" t="s">
        <v>52</v>
      </c>
      <c r="E15" s="14"/>
      <c r="F15" s="23"/>
      <c r="G15" s="19"/>
      <c r="H15" s="9" t="s">
        <v>28</v>
      </c>
      <c r="I15" s="7">
        <v>16</v>
      </c>
      <c r="J15" s="21" t="s">
        <v>29</v>
      </c>
      <c r="K15" s="7" t="s">
        <v>12</v>
      </c>
      <c r="L15" s="14"/>
      <c r="M15" s="23"/>
      <c r="N15" s="19"/>
      <c r="O15" s="9" t="s">
        <v>28</v>
      </c>
      <c r="P15" s="7">
        <v>16</v>
      </c>
      <c r="Q15" s="21" t="s">
        <v>29</v>
      </c>
      <c r="R15" s="7" t="s">
        <v>13</v>
      </c>
      <c r="S15" s="14"/>
      <c r="T15" s="23"/>
      <c r="U15" s="30"/>
      <c r="V15" s="30"/>
      <c r="W15" s="30"/>
      <c r="X15" s="30"/>
      <c r="Y15" s="30"/>
      <c r="Z15" s="30"/>
      <c r="AA15" s="30"/>
      <c r="AB15" s="30"/>
      <c r="AC15" s="30"/>
    </row>
    <row r="16" spans="1:29">
      <c r="A16" s="9"/>
      <c r="B16" s="7"/>
      <c r="C16" s="10"/>
      <c r="D16" s="7"/>
      <c r="E16" s="14"/>
      <c r="F16" s="23"/>
      <c r="G16" s="19"/>
      <c r="H16" s="9"/>
      <c r="I16" s="7"/>
      <c r="J16" s="10"/>
      <c r="K16" s="7"/>
      <c r="L16" s="14"/>
      <c r="M16" s="23"/>
      <c r="N16" s="19"/>
      <c r="O16" s="9"/>
      <c r="P16" s="7"/>
      <c r="Q16" s="10"/>
      <c r="R16" s="7"/>
      <c r="S16" s="14"/>
      <c r="T16" s="23"/>
      <c r="U16" s="30"/>
      <c r="V16" s="30"/>
      <c r="W16" s="30"/>
      <c r="X16" s="30"/>
      <c r="Y16" s="30"/>
      <c r="Z16" s="30"/>
      <c r="AA16" s="30"/>
      <c r="AB16" s="30"/>
      <c r="AC16" s="30"/>
    </row>
    <row r="17" spans="1:29">
      <c r="A17" s="245"/>
      <c r="B17" s="245"/>
      <c r="C17" s="245"/>
      <c r="D17" s="245"/>
      <c r="E17" s="245"/>
      <c r="F17" s="245"/>
      <c r="G17" s="245"/>
      <c r="H17" s="245"/>
      <c r="I17" s="245"/>
      <c r="J17" s="245"/>
      <c r="K17" s="245"/>
      <c r="L17" s="245"/>
      <c r="M17" s="245"/>
      <c r="N17" s="245"/>
      <c r="O17" s="245"/>
      <c r="P17" s="245"/>
      <c r="Q17" s="245"/>
      <c r="R17" s="245"/>
      <c r="S17" s="245"/>
      <c r="T17" s="245"/>
      <c r="U17" s="30"/>
      <c r="V17" s="30"/>
      <c r="W17" s="30"/>
      <c r="X17" s="30"/>
      <c r="Y17" s="30"/>
      <c r="Z17" s="30"/>
      <c r="AA17" s="30"/>
      <c r="AB17" s="30"/>
      <c r="AC17" s="30"/>
    </row>
    <row r="18" spans="1:29">
      <c r="A18" s="245"/>
      <c r="B18" s="245"/>
      <c r="C18" s="245"/>
      <c r="D18" s="245"/>
      <c r="E18" s="245"/>
      <c r="F18" s="245"/>
      <c r="G18" s="245"/>
      <c r="H18" s="245"/>
      <c r="I18" s="245"/>
      <c r="J18" s="245"/>
      <c r="K18" s="245"/>
      <c r="L18" s="245"/>
      <c r="M18" s="245"/>
      <c r="N18" s="245"/>
      <c r="O18" s="245"/>
      <c r="P18" s="245"/>
      <c r="Q18" s="245"/>
      <c r="R18" s="245"/>
      <c r="S18" s="245"/>
      <c r="T18" s="245"/>
      <c r="U18" s="30"/>
      <c r="V18" s="30"/>
      <c r="W18" s="30"/>
      <c r="X18" s="30"/>
      <c r="Y18" s="30"/>
      <c r="Z18" s="30"/>
      <c r="AA18" s="30"/>
      <c r="AB18" s="30"/>
      <c r="AC18" s="30"/>
    </row>
    <row r="19" spans="1:29">
      <c r="A19" s="245"/>
      <c r="B19" s="245"/>
      <c r="C19" s="245"/>
      <c r="D19" s="245"/>
      <c r="E19" s="245"/>
      <c r="F19" s="245"/>
      <c r="G19" s="245"/>
      <c r="H19" s="245"/>
      <c r="I19" s="245"/>
      <c r="J19" s="245"/>
      <c r="K19" s="245"/>
      <c r="L19" s="245"/>
      <c r="M19" s="245"/>
      <c r="N19" s="245"/>
      <c r="O19" s="245"/>
      <c r="P19" s="245"/>
      <c r="Q19" s="245"/>
      <c r="R19" s="245"/>
      <c r="S19" s="245"/>
      <c r="T19" s="245"/>
      <c r="U19" s="30"/>
      <c r="V19" s="30"/>
      <c r="W19" s="30"/>
      <c r="X19" s="30"/>
      <c r="Y19" s="30"/>
      <c r="Z19" s="30"/>
      <c r="AA19" s="30"/>
      <c r="AB19" s="30"/>
      <c r="AC19" s="30"/>
    </row>
    <row r="20" spans="1:29">
      <c r="A20" s="245"/>
      <c r="B20" s="245"/>
      <c r="C20" s="245"/>
      <c r="D20" s="245"/>
      <c r="E20" s="245"/>
      <c r="F20" s="245"/>
      <c r="G20" s="245"/>
      <c r="H20" s="245"/>
      <c r="I20" s="245"/>
      <c r="J20" s="245"/>
      <c r="K20" s="245"/>
      <c r="L20" s="245"/>
      <c r="M20" s="245"/>
      <c r="N20" s="245"/>
      <c r="O20" s="245"/>
      <c r="P20" s="245"/>
      <c r="Q20" s="245"/>
      <c r="R20" s="245"/>
      <c r="S20" s="245"/>
      <c r="T20" s="245"/>
      <c r="U20" s="30"/>
      <c r="V20" s="30"/>
      <c r="W20" s="30"/>
      <c r="X20" s="30"/>
      <c r="Y20" s="30"/>
      <c r="Z20" s="30"/>
      <c r="AA20" s="30"/>
      <c r="AB20" s="30"/>
      <c r="AC20" s="30"/>
    </row>
    <row r="21" spans="1:29">
      <c r="A21" s="245"/>
      <c r="B21" s="245"/>
      <c r="C21" s="245"/>
      <c r="D21" s="245"/>
      <c r="E21" s="245"/>
      <c r="F21" s="245"/>
      <c r="G21" s="245"/>
      <c r="H21" s="245"/>
      <c r="I21" s="245"/>
      <c r="J21" s="245"/>
      <c r="K21" s="245"/>
      <c r="L21" s="245"/>
      <c r="M21" s="245"/>
      <c r="N21" s="245"/>
      <c r="O21" s="245"/>
      <c r="P21" s="245"/>
      <c r="Q21" s="245"/>
      <c r="R21" s="245"/>
      <c r="S21" s="245"/>
      <c r="T21" s="245"/>
      <c r="U21" s="30"/>
      <c r="V21" s="30"/>
      <c r="W21" s="30"/>
      <c r="X21" s="30"/>
      <c r="Y21" s="30"/>
      <c r="Z21" s="30"/>
      <c r="AA21" s="30"/>
      <c r="AB21" s="30"/>
      <c r="AC21" s="30"/>
    </row>
    <row r="22" spans="1:29">
      <c r="A22" s="24"/>
      <c r="B22" s="24"/>
      <c r="C22" s="24"/>
      <c r="D22" s="24"/>
      <c r="E22" s="24"/>
      <c r="F22" s="24"/>
      <c r="G22" s="24"/>
      <c r="H22" s="24"/>
      <c r="I22" s="24"/>
      <c r="J22" s="24"/>
      <c r="K22" s="24"/>
      <c r="L22" s="24"/>
      <c r="M22" s="24"/>
      <c r="N22" s="24"/>
      <c r="O22" s="24"/>
      <c r="P22" s="24"/>
      <c r="Q22" s="24"/>
      <c r="R22" s="24"/>
      <c r="S22" s="24"/>
      <c r="T22" s="24"/>
      <c r="U22" s="30"/>
      <c r="V22" s="30"/>
      <c r="W22" s="30"/>
      <c r="X22" s="30"/>
      <c r="Y22" s="30"/>
      <c r="Z22" s="30"/>
      <c r="AA22" s="30"/>
      <c r="AB22" s="30"/>
      <c r="AC22" s="30"/>
    </row>
    <row r="23" spans="1:29">
      <c r="A23" s="24"/>
      <c r="B23" s="24"/>
      <c r="C23" s="24"/>
      <c r="D23" s="24"/>
      <c r="E23" s="24"/>
      <c r="F23" s="24"/>
      <c r="G23" s="24"/>
      <c r="H23" s="24"/>
      <c r="I23" s="24"/>
      <c r="J23" s="24"/>
      <c r="K23" s="24"/>
      <c r="L23" s="24"/>
      <c r="M23" s="24"/>
      <c r="N23" s="24"/>
      <c r="O23" s="24"/>
      <c r="P23" s="24"/>
      <c r="Q23" s="24"/>
      <c r="R23" s="24"/>
      <c r="S23" s="24"/>
      <c r="T23" s="24"/>
      <c r="U23" s="30"/>
      <c r="V23" s="30"/>
      <c r="W23" s="30"/>
      <c r="X23" s="30"/>
      <c r="Y23" s="30"/>
      <c r="Z23" s="30"/>
      <c r="AA23" s="30"/>
      <c r="AB23" s="30"/>
      <c r="AC23" s="30"/>
    </row>
    <row r="24" spans="1:29">
      <c r="A24" s="24"/>
      <c r="B24" s="24"/>
      <c r="C24" s="24"/>
      <c r="D24" s="24"/>
      <c r="E24" s="24"/>
      <c r="F24" s="24"/>
      <c r="G24" s="24"/>
      <c r="H24" s="24"/>
      <c r="I24" s="24"/>
      <c r="J24" s="24"/>
      <c r="K24" s="24"/>
      <c r="L24" s="24"/>
      <c r="M24" s="24"/>
      <c r="N24" s="24"/>
      <c r="O24" s="24"/>
      <c r="P24" s="24"/>
      <c r="Q24" s="24"/>
      <c r="R24" s="24"/>
      <c r="S24" s="24"/>
      <c r="T24" s="24"/>
      <c r="U24" s="30"/>
      <c r="V24" s="30"/>
      <c r="W24" s="30"/>
      <c r="X24" s="30"/>
      <c r="Y24" s="30"/>
      <c r="Z24" s="30"/>
      <c r="AA24" s="30"/>
      <c r="AB24" s="30"/>
      <c r="AC24" s="30"/>
    </row>
    <row r="25" spans="1:29">
      <c r="A25" s="24"/>
      <c r="B25" s="24"/>
      <c r="C25" s="24"/>
      <c r="D25" s="24"/>
      <c r="E25" s="24"/>
      <c r="F25" s="24"/>
      <c r="G25" s="24"/>
      <c r="H25" s="24"/>
      <c r="I25" s="24"/>
      <c r="J25" s="24"/>
      <c r="K25" s="24"/>
      <c r="L25" s="24"/>
      <c r="M25" s="24"/>
      <c r="N25" s="24"/>
      <c r="O25" s="24"/>
      <c r="P25" s="24"/>
      <c r="Q25" s="24"/>
      <c r="R25" s="24"/>
      <c r="S25" s="24"/>
      <c r="T25" s="24"/>
      <c r="U25" s="30"/>
      <c r="V25" s="30"/>
      <c r="W25" s="30"/>
      <c r="X25" s="30"/>
      <c r="Y25" s="30"/>
      <c r="Z25" s="30"/>
      <c r="AA25" s="30"/>
      <c r="AB25" s="30"/>
      <c r="AC25" s="30"/>
    </row>
    <row r="26" spans="1:29">
      <c r="A26" s="24"/>
      <c r="B26" s="24"/>
      <c r="C26" s="24"/>
      <c r="D26" s="24"/>
      <c r="E26" s="24"/>
      <c r="F26" s="24"/>
      <c r="G26" s="24"/>
      <c r="H26" s="24"/>
      <c r="I26" s="24"/>
      <c r="J26" s="24"/>
      <c r="K26" s="24"/>
      <c r="L26" s="24"/>
      <c r="M26" s="24"/>
      <c r="N26" s="24"/>
      <c r="O26" s="24"/>
      <c r="P26" s="24"/>
      <c r="Q26" s="24"/>
      <c r="R26" s="24"/>
      <c r="S26" s="24"/>
      <c r="T26" s="24"/>
      <c r="U26" s="30"/>
      <c r="V26" s="30"/>
      <c r="W26" s="30"/>
      <c r="X26" s="30"/>
      <c r="Y26" s="30"/>
      <c r="Z26" s="30"/>
      <c r="AA26" s="30"/>
      <c r="AB26" s="30"/>
      <c r="AC26" s="30"/>
    </row>
    <row r="27" spans="1:29">
      <c r="A27" s="24"/>
      <c r="B27" s="24"/>
      <c r="C27" s="24"/>
      <c r="D27" s="24"/>
      <c r="E27" s="24"/>
      <c r="F27" s="24"/>
      <c r="G27" s="24"/>
      <c r="H27" s="248" t="s">
        <v>76</v>
      </c>
      <c r="I27" s="249"/>
      <c r="J27" s="249"/>
      <c r="K27" s="249"/>
      <c r="L27" s="249"/>
      <c r="M27" s="24"/>
      <c r="N27" s="24"/>
      <c r="O27" s="24"/>
      <c r="P27" s="24"/>
      <c r="Q27" s="24"/>
      <c r="R27" s="24"/>
      <c r="S27" s="24"/>
      <c r="T27" s="24"/>
      <c r="U27" s="30"/>
      <c r="V27" s="30"/>
      <c r="W27" s="30"/>
      <c r="X27" s="30"/>
      <c r="Y27" s="30"/>
      <c r="Z27" s="30"/>
      <c r="AA27" s="30"/>
      <c r="AB27" s="30"/>
      <c r="AC27" s="30"/>
    </row>
    <row r="28" spans="1:29">
      <c r="A28" s="24"/>
      <c r="B28" s="24"/>
      <c r="C28" s="24"/>
      <c r="D28" s="24"/>
      <c r="E28" s="24"/>
      <c r="F28" s="24"/>
      <c r="G28" s="24"/>
      <c r="H28" s="249"/>
      <c r="I28" s="249"/>
      <c r="J28" s="249"/>
      <c r="K28" s="249"/>
      <c r="L28" s="249"/>
      <c r="M28" s="24"/>
      <c r="N28" s="24"/>
      <c r="O28" s="24"/>
      <c r="P28" s="24"/>
      <c r="Q28" s="24"/>
      <c r="R28" s="24"/>
      <c r="S28" s="24"/>
      <c r="T28" s="24"/>
      <c r="U28" s="30"/>
      <c r="V28" s="30"/>
      <c r="W28" s="30"/>
      <c r="X28" s="30"/>
      <c r="Y28" s="30"/>
      <c r="Z28" s="30"/>
      <c r="AA28" s="30"/>
      <c r="AB28" s="30"/>
      <c r="AC28" s="30"/>
    </row>
    <row r="29" spans="1:29">
      <c r="A29" s="24"/>
      <c r="B29" s="24"/>
      <c r="C29" s="24"/>
      <c r="D29" s="24"/>
      <c r="E29" s="24"/>
      <c r="F29" s="24"/>
      <c r="G29" s="24"/>
      <c r="H29" s="249"/>
      <c r="I29" s="249"/>
      <c r="J29" s="249"/>
      <c r="K29" s="249"/>
      <c r="L29" s="249"/>
      <c r="M29" s="24"/>
      <c r="N29" s="24"/>
      <c r="O29" s="24"/>
      <c r="P29" s="24"/>
      <c r="Q29" s="24"/>
      <c r="R29" s="24"/>
      <c r="S29" s="24"/>
      <c r="T29" s="24"/>
      <c r="U29" s="30"/>
      <c r="V29" s="30"/>
      <c r="W29" s="30"/>
      <c r="X29" s="30"/>
      <c r="Y29" s="30"/>
      <c r="Z29" s="30"/>
      <c r="AA29" s="30"/>
      <c r="AB29" s="30"/>
      <c r="AC29" s="30"/>
    </row>
    <row r="30" spans="1:29">
      <c r="A30" s="24"/>
      <c r="B30" s="24"/>
      <c r="C30" s="24"/>
      <c r="D30" s="24"/>
      <c r="E30" s="24"/>
      <c r="F30" s="24"/>
      <c r="G30" s="24"/>
      <c r="H30" s="249"/>
      <c r="I30" s="249"/>
      <c r="J30" s="249"/>
      <c r="K30" s="249"/>
      <c r="L30" s="249"/>
      <c r="M30" s="24"/>
      <c r="N30" s="24"/>
      <c r="O30" s="24"/>
      <c r="P30" s="24"/>
      <c r="Q30" s="24"/>
      <c r="R30" s="24"/>
      <c r="S30" s="24"/>
      <c r="T30" s="24"/>
      <c r="U30" s="30"/>
      <c r="V30" s="30"/>
      <c r="W30" s="30"/>
      <c r="X30" s="30"/>
      <c r="Y30" s="30"/>
      <c r="Z30" s="30"/>
      <c r="AA30" s="30"/>
      <c r="AB30" s="30"/>
      <c r="AC30" s="30"/>
    </row>
    <row r="31" spans="1:29">
      <c r="A31" s="24"/>
      <c r="B31" s="24"/>
      <c r="C31" s="24"/>
      <c r="D31" s="24"/>
      <c r="E31" s="24"/>
      <c r="F31" s="24"/>
      <c r="G31" s="24"/>
      <c r="H31" s="24"/>
      <c r="I31" s="24"/>
      <c r="J31" s="24"/>
      <c r="K31" s="24"/>
      <c r="L31" s="24"/>
      <c r="M31" s="24"/>
      <c r="N31" s="24"/>
      <c r="O31" s="24"/>
      <c r="P31" s="24"/>
      <c r="Q31" s="24"/>
      <c r="R31" s="24"/>
      <c r="S31" s="24"/>
      <c r="T31" s="24"/>
      <c r="U31" s="30"/>
      <c r="V31" s="30"/>
      <c r="W31" s="30"/>
      <c r="X31" s="30"/>
      <c r="Y31" s="30"/>
      <c r="Z31" s="30"/>
      <c r="AA31" s="30"/>
      <c r="AB31" s="30"/>
      <c r="AC31" s="30"/>
    </row>
    <row r="32" spans="1:29">
      <c r="A32" s="24"/>
      <c r="B32" s="24"/>
      <c r="C32" s="24"/>
      <c r="D32" s="24"/>
      <c r="E32" s="24"/>
      <c r="F32" s="24"/>
      <c r="G32" s="24"/>
      <c r="H32" s="24"/>
      <c r="I32" s="24"/>
      <c r="J32" s="24"/>
      <c r="K32" s="24"/>
      <c r="L32" s="24"/>
      <c r="M32" s="24"/>
      <c r="N32" s="24"/>
      <c r="O32" s="24"/>
      <c r="P32" s="24"/>
      <c r="Q32" s="24"/>
      <c r="R32" s="24"/>
      <c r="S32" s="24"/>
      <c r="T32" s="24"/>
      <c r="U32" s="30"/>
      <c r="V32" s="30"/>
      <c r="W32" s="30"/>
      <c r="X32" s="30"/>
      <c r="Y32" s="30"/>
      <c r="Z32" s="30"/>
      <c r="AA32" s="30"/>
      <c r="AB32" s="30"/>
      <c r="AC32" s="30"/>
    </row>
    <row r="33" spans="1:29">
      <c r="A33" s="24"/>
      <c r="B33" s="24"/>
      <c r="C33" s="24"/>
      <c r="D33" s="24"/>
      <c r="E33" s="24"/>
      <c r="F33" s="24"/>
      <c r="G33" s="24"/>
      <c r="H33" s="24"/>
      <c r="I33" s="24"/>
      <c r="J33" s="24"/>
      <c r="K33" s="24"/>
      <c r="L33" s="24"/>
      <c r="M33" s="24"/>
      <c r="N33" s="24"/>
      <c r="O33" s="24"/>
      <c r="P33" s="24"/>
      <c r="Q33" s="24"/>
      <c r="R33" s="24"/>
      <c r="S33" s="24"/>
      <c r="T33" s="24"/>
      <c r="U33" s="30"/>
      <c r="V33" s="30"/>
      <c r="W33" s="30"/>
      <c r="X33" s="30"/>
      <c r="Y33" s="30"/>
      <c r="Z33" s="30"/>
      <c r="AA33" s="30"/>
      <c r="AB33" s="30"/>
      <c r="AC33" s="30"/>
    </row>
    <row r="34" spans="1:29">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c r="AA34" s="30"/>
      <c r="AB34" s="30"/>
      <c r="AC34" s="30"/>
    </row>
    <row r="35" spans="1:29">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c r="AA35" s="30"/>
      <c r="AB35" s="30"/>
      <c r="AC35" s="30"/>
    </row>
    <row r="36" spans="1:29">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c r="AA36" s="30"/>
      <c r="AB36" s="30"/>
      <c r="AC36" s="30"/>
    </row>
    <row r="37" spans="1:29">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c r="AA37" s="30"/>
      <c r="AB37" s="30"/>
      <c r="AC37" s="30"/>
    </row>
    <row r="38" spans="1:29">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c r="AA38" s="30"/>
      <c r="AB38" s="30"/>
      <c r="AC38" s="30"/>
    </row>
  </sheetData>
  <mergeCells count="5">
    <mergeCell ref="A1:F1"/>
    <mergeCell ref="H1:M1"/>
    <mergeCell ref="O1:T1"/>
    <mergeCell ref="A17:T21"/>
    <mergeCell ref="H27:L3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951EE-C520-46BE-AF92-27914955AAAB}">
  <dimension ref="A1:L30"/>
  <sheetViews>
    <sheetView zoomScale="70" zoomScaleNormal="70" workbookViewId="0">
      <selection activeCell="D17" sqref="D17"/>
    </sheetView>
  </sheetViews>
  <sheetFormatPr defaultRowHeight="15"/>
  <cols>
    <col min="1" max="1" width="25.7109375" bestFit="1" customWidth="1"/>
    <col min="2" max="2" width="7" customWidth="1"/>
    <col min="3" max="3" width="45.7109375" bestFit="1" customWidth="1"/>
    <col min="4" max="4" width="15.85546875" bestFit="1" customWidth="1"/>
    <col min="5" max="5" width="6" bestFit="1" customWidth="1"/>
    <col min="6" max="6" width="7.42578125" bestFit="1" customWidth="1"/>
  </cols>
  <sheetData>
    <row r="1" spans="1:12" ht="40.5" customHeight="1">
      <c r="A1" s="252"/>
      <c r="B1" s="252"/>
      <c r="C1" s="252"/>
      <c r="D1" s="252"/>
      <c r="E1" s="252"/>
      <c r="F1" s="252"/>
    </row>
    <row r="2" spans="1:12" ht="16.5" thickBot="1">
      <c r="A2" s="238" t="s">
        <v>3</v>
      </c>
      <c r="B2" s="239" t="s">
        <v>4</v>
      </c>
      <c r="C2" s="239" t="s">
        <v>5</v>
      </c>
      <c r="D2" s="239" t="s">
        <v>6</v>
      </c>
      <c r="E2" s="240" t="s">
        <v>7</v>
      </c>
      <c r="F2" s="238" t="s">
        <v>8</v>
      </c>
    </row>
    <row r="3" spans="1:12" ht="15" customHeight="1">
      <c r="A3" s="12" t="s">
        <v>77</v>
      </c>
      <c r="B3" s="13">
        <v>1</v>
      </c>
      <c r="C3" s="12" t="s">
        <v>78</v>
      </c>
      <c r="D3" s="13" t="s">
        <v>11</v>
      </c>
      <c r="E3" s="25"/>
      <c r="F3" s="2"/>
      <c r="H3" s="251"/>
      <c r="I3" s="251"/>
      <c r="J3" s="251"/>
      <c r="K3" s="251"/>
      <c r="L3" s="251"/>
    </row>
    <row r="4" spans="1:12" ht="15" customHeight="1">
      <c r="A4" s="12" t="s">
        <v>79</v>
      </c>
      <c r="B4" s="13">
        <v>1</v>
      </c>
      <c r="C4" s="12" t="s">
        <v>80</v>
      </c>
      <c r="D4" s="7" t="s">
        <v>11</v>
      </c>
      <c r="E4" s="25"/>
      <c r="F4" s="2"/>
      <c r="H4" s="251"/>
      <c r="I4" s="251"/>
      <c r="J4" s="251"/>
      <c r="K4" s="251"/>
      <c r="L4" s="251"/>
    </row>
    <row r="5" spans="1:12" ht="15" customHeight="1">
      <c r="A5" s="12" t="s">
        <v>81</v>
      </c>
      <c r="B5" s="13">
        <v>1</v>
      </c>
      <c r="C5" s="12" t="s">
        <v>80</v>
      </c>
      <c r="D5" s="7" t="s">
        <v>11</v>
      </c>
      <c r="E5" s="25"/>
      <c r="F5" s="14"/>
      <c r="H5" s="251"/>
      <c r="I5" s="251"/>
      <c r="J5" s="251"/>
      <c r="K5" s="251"/>
      <c r="L5" s="251"/>
    </row>
    <row r="6" spans="1:12" ht="15" customHeight="1">
      <c r="A6" s="12" t="s">
        <v>41</v>
      </c>
      <c r="B6" s="13">
        <v>1</v>
      </c>
      <c r="C6" s="12" t="s">
        <v>20</v>
      </c>
      <c r="D6" s="7" t="s">
        <v>11</v>
      </c>
      <c r="E6" s="25">
        <f>B6*250</f>
        <v>250</v>
      </c>
      <c r="F6" s="14">
        <f>B6*4</f>
        <v>4</v>
      </c>
      <c r="H6" s="251"/>
      <c r="I6" s="251"/>
      <c r="J6" s="251"/>
      <c r="K6" s="251"/>
      <c r="L6" s="251"/>
    </row>
    <row r="7" spans="1:12" ht="15" customHeight="1">
      <c r="A7" s="8" t="s">
        <v>42</v>
      </c>
      <c r="B7" s="7">
        <v>1</v>
      </c>
      <c r="C7" s="8" t="s">
        <v>43</v>
      </c>
      <c r="D7" s="7"/>
      <c r="E7" s="25">
        <f>B7*750</f>
        <v>750</v>
      </c>
      <c r="F7" s="14">
        <f>B7*2</f>
        <v>2</v>
      </c>
      <c r="H7" s="251"/>
      <c r="I7" s="251"/>
      <c r="J7" s="251"/>
      <c r="K7" s="251"/>
      <c r="L7" s="251"/>
    </row>
    <row r="11" spans="1:12">
      <c r="C11" s="253" t="s">
        <v>82</v>
      </c>
    </row>
    <row r="12" spans="1:12">
      <c r="C12" s="254"/>
    </row>
    <row r="13" spans="1:12">
      <c r="C13" s="254"/>
    </row>
    <row r="14" spans="1:12">
      <c r="C14" s="254"/>
    </row>
    <row r="15" spans="1:12">
      <c r="C15" s="254"/>
    </row>
    <row r="16" spans="1:12">
      <c r="C16" s="254"/>
    </row>
    <row r="17" spans="1:6">
      <c r="C17" s="254"/>
    </row>
    <row r="18" spans="1:6">
      <c r="C18" s="254"/>
    </row>
    <row r="19" spans="1:6">
      <c r="C19" s="254"/>
    </row>
    <row r="20" spans="1:6">
      <c r="C20" s="254"/>
    </row>
    <row r="21" spans="1:6">
      <c r="C21" s="254"/>
    </row>
    <row r="22" spans="1:6">
      <c r="C22" s="254"/>
    </row>
    <row r="23" spans="1:6" ht="69.75" customHeight="1">
      <c r="C23" s="254"/>
    </row>
    <row r="25" spans="1:6" ht="16.5" thickBot="1">
      <c r="A25" s="238" t="s">
        <v>3</v>
      </c>
      <c r="B25" s="239" t="s">
        <v>4</v>
      </c>
      <c r="C25" s="239" t="s">
        <v>5</v>
      </c>
      <c r="D25" s="239" t="s">
        <v>6</v>
      </c>
      <c r="E25" s="240" t="s">
        <v>7</v>
      </c>
      <c r="F25" s="238" t="s">
        <v>8</v>
      </c>
    </row>
    <row r="26" spans="1:6">
      <c r="A26" s="12" t="s">
        <v>77</v>
      </c>
      <c r="B26" s="13">
        <v>1</v>
      </c>
      <c r="C26" s="12" t="s">
        <v>78</v>
      </c>
      <c r="D26" s="13" t="s">
        <v>11</v>
      </c>
      <c r="E26" s="25"/>
      <c r="F26" s="2"/>
    </row>
    <row r="27" spans="1:6">
      <c r="A27" s="8" t="s">
        <v>83</v>
      </c>
      <c r="B27" s="7">
        <v>1</v>
      </c>
      <c r="C27" s="8" t="s">
        <v>84</v>
      </c>
      <c r="D27" s="7" t="s">
        <v>85</v>
      </c>
      <c r="E27" s="25"/>
      <c r="F27" s="2"/>
    </row>
    <row r="28" spans="1:6">
      <c r="A28" s="5" t="s">
        <v>86</v>
      </c>
      <c r="B28" s="7">
        <v>1</v>
      </c>
      <c r="C28" s="5" t="s">
        <v>87</v>
      </c>
      <c r="D28" s="7" t="s">
        <v>85</v>
      </c>
      <c r="E28" s="25"/>
      <c r="F28" s="14"/>
    </row>
    <row r="29" spans="1:6">
      <c r="A29" s="12" t="s">
        <v>41</v>
      </c>
      <c r="B29" s="13">
        <v>1</v>
      </c>
      <c r="C29" s="12" t="s">
        <v>20</v>
      </c>
      <c r="D29" s="7" t="s">
        <v>11</v>
      </c>
      <c r="E29" s="25">
        <f>B29*250</f>
        <v>250</v>
      </c>
      <c r="F29" s="14">
        <f>B29*4</f>
        <v>4</v>
      </c>
    </row>
    <row r="30" spans="1:6">
      <c r="A30" s="8" t="s">
        <v>42</v>
      </c>
      <c r="B30" s="7">
        <v>1</v>
      </c>
      <c r="C30" s="8" t="s">
        <v>43</v>
      </c>
      <c r="D30" s="7"/>
      <c r="E30" s="25">
        <f>B30*750</f>
        <v>750</v>
      </c>
      <c r="F30" s="14">
        <f>B30*2</f>
        <v>2</v>
      </c>
    </row>
  </sheetData>
  <mergeCells count="3">
    <mergeCell ref="H3:L7"/>
    <mergeCell ref="A1:F1"/>
    <mergeCell ref="C11:C2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88C9B-8D72-43CA-B487-F38B00130AC4}">
  <dimension ref="A1:AM29"/>
  <sheetViews>
    <sheetView topLeftCell="B1" zoomScale="80" zoomScaleNormal="80" workbookViewId="0">
      <selection activeCell="AG7" sqref="AG7:AM12"/>
    </sheetView>
  </sheetViews>
  <sheetFormatPr defaultRowHeight="15"/>
  <cols>
    <col min="1" max="2" width="25.5703125" customWidth="1"/>
    <col min="3" max="3" width="10" customWidth="1"/>
    <col min="4" max="4" width="8.140625" style="1" customWidth="1"/>
    <col min="5" max="5" width="5.85546875" customWidth="1"/>
    <col min="6" max="9" width="0" hidden="1" customWidth="1"/>
    <col min="10" max="10" width="12.42578125" customWidth="1"/>
    <col min="12" max="15" width="0" hidden="1" customWidth="1"/>
    <col min="16" max="16" width="12.140625" customWidth="1"/>
    <col min="18" max="21" width="0" hidden="1" customWidth="1"/>
    <col min="22" max="22" width="13.42578125" customWidth="1"/>
    <col min="24" max="27" width="0" hidden="1" customWidth="1"/>
    <col min="28" max="28" width="16.5703125" customWidth="1"/>
  </cols>
  <sheetData>
    <row r="1" spans="1:39" s="1" customFormat="1" ht="51.75" customHeight="1" thickBot="1">
      <c r="A1" s="255" t="s">
        <v>88</v>
      </c>
      <c r="B1" s="256"/>
      <c r="C1" s="256"/>
      <c r="D1" s="256"/>
      <c r="E1" s="256"/>
      <c r="F1" s="256"/>
      <c r="G1" s="256"/>
      <c r="H1" s="256"/>
      <c r="I1" s="256"/>
      <c r="J1" s="256"/>
      <c r="K1" s="256"/>
      <c r="L1" s="256"/>
      <c r="M1" s="256"/>
      <c r="N1" s="256"/>
      <c r="O1" s="256"/>
      <c r="P1" s="256"/>
      <c r="Q1" s="256"/>
      <c r="R1" s="256"/>
      <c r="S1" s="256"/>
      <c r="T1" s="256"/>
      <c r="U1" s="256"/>
      <c r="V1" s="256"/>
      <c r="W1" s="256"/>
      <c r="X1" s="256"/>
      <c r="Y1" s="256"/>
      <c r="Z1" s="256"/>
      <c r="AA1" s="256"/>
      <c r="AB1" s="256"/>
    </row>
    <row r="2" spans="1:39" ht="48.75" customHeight="1" thickBot="1">
      <c r="A2" s="271" t="s">
        <v>89</v>
      </c>
      <c r="B2" s="272"/>
      <c r="C2" s="272"/>
      <c r="D2" s="273"/>
      <c r="E2" s="91"/>
      <c r="F2" s="271" t="s">
        <v>90</v>
      </c>
      <c r="G2" s="274"/>
      <c r="H2" s="274"/>
      <c r="I2" s="274"/>
      <c r="J2" s="274"/>
      <c r="K2" s="274"/>
      <c r="L2" s="274"/>
      <c r="M2" s="274"/>
      <c r="N2" s="274"/>
      <c r="O2" s="274"/>
      <c r="P2" s="274"/>
      <c r="Q2" s="274"/>
      <c r="R2" s="274"/>
      <c r="S2" s="274"/>
      <c r="T2" s="274"/>
      <c r="U2" s="274"/>
      <c r="V2" s="274"/>
      <c r="W2" s="275"/>
      <c r="X2" s="274"/>
      <c r="Y2" s="274"/>
      <c r="Z2" s="274"/>
      <c r="AA2" s="274"/>
      <c r="AB2" s="276"/>
    </row>
    <row r="3" spans="1:39" ht="24.75" customHeight="1">
      <c r="A3" s="259" t="s">
        <v>91</v>
      </c>
      <c r="B3" s="261" t="s">
        <v>92</v>
      </c>
      <c r="C3" s="261" t="s">
        <v>93</v>
      </c>
      <c r="D3" s="263" t="s">
        <v>94</v>
      </c>
      <c r="E3" s="270"/>
      <c r="F3" s="257" t="s">
        <v>95</v>
      </c>
      <c r="G3" s="258"/>
      <c r="H3" s="258"/>
      <c r="I3" s="258"/>
      <c r="J3" s="258"/>
      <c r="K3" s="19"/>
      <c r="L3" s="265" t="s">
        <v>96</v>
      </c>
      <c r="M3" s="266"/>
      <c r="N3" s="266"/>
      <c r="O3" s="266"/>
      <c r="P3" s="267"/>
      <c r="Q3" s="27"/>
      <c r="R3" s="265" t="s">
        <v>97</v>
      </c>
      <c r="S3" s="266"/>
      <c r="T3" s="266"/>
      <c r="U3" s="266"/>
      <c r="V3" s="267"/>
      <c r="W3" s="19"/>
      <c r="X3" s="265" t="s">
        <v>98</v>
      </c>
      <c r="Y3" s="266"/>
      <c r="Z3" s="266"/>
      <c r="AA3" s="266"/>
      <c r="AB3" s="267"/>
      <c r="AC3" s="268" t="s">
        <v>99</v>
      </c>
      <c r="AD3" s="269"/>
      <c r="AE3" s="269"/>
      <c r="AF3" s="269"/>
      <c r="AG3" s="269"/>
    </row>
    <row r="4" spans="1:39" ht="45" customHeight="1" thickBot="1">
      <c r="A4" s="260"/>
      <c r="B4" s="262"/>
      <c r="C4" s="262"/>
      <c r="D4" s="264"/>
      <c r="E4" s="270"/>
      <c r="F4" s="96" t="s">
        <v>100</v>
      </c>
      <c r="G4" s="52" t="s">
        <v>101</v>
      </c>
      <c r="H4" s="52" t="s">
        <v>102</v>
      </c>
      <c r="I4" s="53" t="s">
        <v>103</v>
      </c>
      <c r="J4" s="54" t="s">
        <v>104</v>
      </c>
      <c r="K4" s="105"/>
      <c r="L4" s="97" t="s">
        <v>105</v>
      </c>
      <c r="M4" s="53" t="s">
        <v>101</v>
      </c>
      <c r="N4" s="53" t="s">
        <v>102</v>
      </c>
      <c r="O4" s="53" t="s">
        <v>103</v>
      </c>
      <c r="P4" s="54" t="s">
        <v>104</v>
      </c>
      <c r="Q4" s="105"/>
      <c r="R4" s="51" t="s">
        <v>105</v>
      </c>
      <c r="S4" s="52" t="s">
        <v>101</v>
      </c>
      <c r="T4" s="53" t="s">
        <v>102</v>
      </c>
      <c r="U4" s="53" t="s">
        <v>103</v>
      </c>
      <c r="V4" s="54" t="s">
        <v>104</v>
      </c>
      <c r="W4" s="27"/>
      <c r="X4" s="97" t="s">
        <v>106</v>
      </c>
      <c r="Y4" s="53" t="s">
        <v>101</v>
      </c>
      <c r="Z4" s="53" t="s">
        <v>102</v>
      </c>
      <c r="AA4" s="53" t="s">
        <v>103</v>
      </c>
      <c r="AB4" s="54" t="s">
        <v>104</v>
      </c>
    </row>
    <row r="5" spans="1:39" ht="15.75">
      <c r="A5" s="93" t="s">
        <v>107</v>
      </c>
      <c r="B5" s="94" t="s">
        <v>108</v>
      </c>
      <c r="C5" s="95">
        <v>1</v>
      </c>
      <c r="D5" s="108" t="s">
        <v>109</v>
      </c>
      <c r="E5" s="89"/>
      <c r="F5" s="60">
        <f>C5*2</f>
        <v>2</v>
      </c>
      <c r="G5" s="60">
        <v>0</v>
      </c>
      <c r="H5" s="60">
        <v>1.75</v>
      </c>
      <c r="I5" s="61">
        <v>1</v>
      </c>
      <c r="J5" s="241">
        <f t="shared" ref="J5:J27" si="0">SUM(F5:I5)</f>
        <v>4.75</v>
      </c>
      <c r="K5" s="107"/>
      <c r="L5" s="102">
        <f t="shared" ref="L5:L27" si="1">F5+(1*C5)</f>
        <v>3</v>
      </c>
      <c r="M5" s="60">
        <v>0</v>
      </c>
      <c r="N5" s="60">
        <v>1.75</v>
      </c>
      <c r="O5" s="62">
        <v>1</v>
      </c>
      <c r="P5" s="98">
        <f t="shared" ref="P5:P27" si="2">SUM(L5:O5)</f>
        <v>5.75</v>
      </c>
      <c r="Q5" s="106"/>
      <c r="R5" s="102">
        <f t="shared" ref="R5:R27" si="3">F5+(1.5*C5)</f>
        <v>3.5</v>
      </c>
      <c r="S5" s="64">
        <v>0</v>
      </c>
      <c r="T5" s="60">
        <v>1.75</v>
      </c>
      <c r="U5" s="62">
        <v>1.5</v>
      </c>
      <c r="V5" s="98">
        <f t="shared" ref="V5:V27" si="4">SUM(R5:U5)</f>
        <v>6.75</v>
      </c>
      <c r="W5" s="105"/>
      <c r="X5" s="102">
        <f>F5+(2*C5)</f>
        <v>4</v>
      </c>
      <c r="Y5" s="64">
        <v>0</v>
      </c>
      <c r="Z5" s="60">
        <v>1.75</v>
      </c>
      <c r="AA5" s="62">
        <v>2</v>
      </c>
      <c r="AB5" s="63">
        <f t="shared" ref="AB5:AB26" si="5">SUM(X5:AA5)</f>
        <v>7.75</v>
      </c>
    </row>
    <row r="6" spans="1:39" ht="15.75">
      <c r="A6" s="65" t="s">
        <v>110</v>
      </c>
      <c r="B6" s="66" t="s">
        <v>111</v>
      </c>
      <c r="C6" s="67">
        <v>1</v>
      </c>
      <c r="D6" s="75" t="s">
        <v>112</v>
      </c>
      <c r="E6" s="89"/>
      <c r="F6" s="60">
        <f t="shared" ref="F6:F8" si="6">C6*2</f>
        <v>2</v>
      </c>
      <c r="G6" s="60">
        <v>0</v>
      </c>
      <c r="H6" s="60">
        <v>1.75</v>
      </c>
      <c r="I6" s="69">
        <v>1</v>
      </c>
      <c r="J6" s="241">
        <f t="shared" si="0"/>
        <v>4.75</v>
      </c>
      <c r="K6" s="107"/>
      <c r="L6" s="102">
        <f t="shared" si="1"/>
        <v>3</v>
      </c>
      <c r="M6" s="60">
        <v>0</v>
      </c>
      <c r="N6" s="60">
        <v>1.75</v>
      </c>
      <c r="O6" s="70">
        <v>1</v>
      </c>
      <c r="P6" s="99">
        <f t="shared" si="2"/>
        <v>5.75</v>
      </c>
      <c r="Q6" s="106"/>
      <c r="R6" s="102">
        <f t="shared" si="3"/>
        <v>3.5</v>
      </c>
      <c r="S6" s="72">
        <v>0</v>
      </c>
      <c r="T6" s="60">
        <v>1.75</v>
      </c>
      <c r="U6" s="62">
        <v>1.5</v>
      </c>
      <c r="V6" s="99">
        <f t="shared" si="4"/>
        <v>6.75</v>
      </c>
      <c r="W6" s="106"/>
      <c r="X6" s="102">
        <f>F6+(2*C6)</f>
        <v>4</v>
      </c>
      <c r="Y6" s="72">
        <v>0</v>
      </c>
      <c r="Z6" s="60">
        <v>1.75</v>
      </c>
      <c r="AA6" s="62">
        <v>2</v>
      </c>
      <c r="AB6" s="71">
        <f t="shared" si="5"/>
        <v>7.75</v>
      </c>
    </row>
    <row r="7" spans="1:39" ht="15.75" customHeight="1">
      <c r="A7" s="65" t="s">
        <v>113</v>
      </c>
      <c r="B7" s="66" t="s">
        <v>114</v>
      </c>
      <c r="C7" s="67">
        <v>1</v>
      </c>
      <c r="D7" s="75" t="s">
        <v>115</v>
      </c>
      <c r="E7" s="89"/>
      <c r="F7" s="60">
        <f t="shared" si="6"/>
        <v>2</v>
      </c>
      <c r="G7" s="60">
        <v>0</v>
      </c>
      <c r="H7" s="60">
        <v>0.75</v>
      </c>
      <c r="I7" s="69">
        <v>1</v>
      </c>
      <c r="J7" s="241">
        <f t="shared" si="0"/>
        <v>3.75</v>
      </c>
      <c r="K7" s="107"/>
      <c r="L7" s="102">
        <f t="shared" si="1"/>
        <v>3</v>
      </c>
      <c r="M7" s="60">
        <v>0</v>
      </c>
      <c r="N7" s="60">
        <v>0.75</v>
      </c>
      <c r="O7" s="70">
        <v>1</v>
      </c>
      <c r="P7" s="99">
        <f t="shared" si="2"/>
        <v>4.75</v>
      </c>
      <c r="Q7" s="106"/>
      <c r="R7" s="102">
        <f t="shared" si="3"/>
        <v>3.5</v>
      </c>
      <c r="S7" s="72">
        <v>0</v>
      </c>
      <c r="T7" s="60">
        <v>0.75</v>
      </c>
      <c r="U7" s="62">
        <v>1.5</v>
      </c>
      <c r="V7" s="99">
        <f t="shared" si="4"/>
        <v>5.75</v>
      </c>
      <c r="W7" s="106"/>
      <c r="X7" s="102">
        <f>F7+(2*C7)</f>
        <v>4</v>
      </c>
      <c r="Y7" s="72">
        <v>0</v>
      </c>
      <c r="Z7" s="60">
        <v>0.75</v>
      </c>
      <c r="AA7" s="62">
        <v>2</v>
      </c>
      <c r="AB7" s="71">
        <f t="shared" si="5"/>
        <v>6.75</v>
      </c>
      <c r="AG7" s="253" t="s">
        <v>116</v>
      </c>
      <c r="AH7" s="253"/>
      <c r="AI7" s="253"/>
      <c r="AJ7" s="253"/>
      <c r="AK7" s="253"/>
      <c r="AL7" s="253"/>
      <c r="AM7" s="253"/>
    </row>
    <row r="8" spans="1:39" ht="15.75">
      <c r="A8" s="65" t="s">
        <v>117</v>
      </c>
      <c r="B8" s="66" t="s">
        <v>118</v>
      </c>
      <c r="C8" s="67">
        <v>1</v>
      </c>
      <c r="D8" s="75" t="s">
        <v>119</v>
      </c>
      <c r="E8" s="89"/>
      <c r="F8" s="60">
        <f t="shared" si="6"/>
        <v>2</v>
      </c>
      <c r="G8" s="73">
        <v>0</v>
      </c>
      <c r="H8" s="73">
        <v>0.75</v>
      </c>
      <c r="I8" s="69">
        <v>1</v>
      </c>
      <c r="J8" s="241">
        <f t="shared" si="0"/>
        <v>3.75</v>
      </c>
      <c r="K8" s="107"/>
      <c r="L8" s="102">
        <f t="shared" si="1"/>
        <v>3</v>
      </c>
      <c r="M8" s="73">
        <v>0</v>
      </c>
      <c r="N8" s="73">
        <v>0.75</v>
      </c>
      <c r="O8" s="70">
        <v>1</v>
      </c>
      <c r="P8" s="99">
        <f t="shared" si="2"/>
        <v>4.75</v>
      </c>
      <c r="Q8" s="106"/>
      <c r="R8" s="102">
        <f t="shared" si="3"/>
        <v>3.5</v>
      </c>
      <c r="S8" s="72">
        <v>0</v>
      </c>
      <c r="T8" s="73">
        <v>0.75</v>
      </c>
      <c r="U8" s="62">
        <v>1.5</v>
      </c>
      <c r="V8" s="99">
        <f t="shared" si="4"/>
        <v>5.75</v>
      </c>
      <c r="W8" s="106"/>
      <c r="X8" s="102">
        <f>F8+(2*C8)</f>
        <v>4</v>
      </c>
      <c r="Y8" s="72">
        <v>0</v>
      </c>
      <c r="Z8" s="73">
        <v>0.75</v>
      </c>
      <c r="AA8" s="62">
        <v>2</v>
      </c>
      <c r="AB8" s="71">
        <f t="shared" si="5"/>
        <v>6.75</v>
      </c>
      <c r="AG8" s="253"/>
      <c r="AH8" s="253"/>
      <c r="AI8" s="253"/>
      <c r="AJ8" s="253"/>
      <c r="AK8" s="253"/>
      <c r="AL8" s="253"/>
      <c r="AM8" s="253"/>
    </row>
    <row r="9" spans="1:39" ht="15.75">
      <c r="A9" s="65" t="s">
        <v>120</v>
      </c>
      <c r="B9" s="66" t="s">
        <v>121</v>
      </c>
      <c r="C9" s="67">
        <v>1</v>
      </c>
      <c r="D9" s="75" t="s">
        <v>122</v>
      </c>
      <c r="E9" s="89"/>
      <c r="F9" s="60">
        <f>C9*4</f>
        <v>4</v>
      </c>
      <c r="G9" s="73">
        <v>0</v>
      </c>
      <c r="H9" s="73">
        <v>0.75</v>
      </c>
      <c r="I9" s="69">
        <v>1</v>
      </c>
      <c r="J9" s="241">
        <f t="shared" si="0"/>
        <v>5.75</v>
      </c>
      <c r="K9" s="107"/>
      <c r="L9" s="102">
        <f t="shared" si="1"/>
        <v>5</v>
      </c>
      <c r="M9" s="73">
        <v>0</v>
      </c>
      <c r="N9" s="73">
        <v>0.75</v>
      </c>
      <c r="O9" s="70">
        <v>1</v>
      </c>
      <c r="P9" s="99">
        <f t="shared" si="2"/>
        <v>6.75</v>
      </c>
      <c r="Q9" s="106"/>
      <c r="R9" s="102">
        <f t="shared" si="3"/>
        <v>5.5</v>
      </c>
      <c r="S9" s="72">
        <v>0</v>
      </c>
      <c r="T9" s="73">
        <v>0.75</v>
      </c>
      <c r="U9" s="62">
        <v>1.5</v>
      </c>
      <c r="V9" s="99">
        <f t="shared" si="4"/>
        <v>7.75</v>
      </c>
      <c r="W9" s="106"/>
      <c r="X9" s="102">
        <f t="shared" ref="X9:X20" si="7">F9+(3.5*C9)</f>
        <v>7.5</v>
      </c>
      <c r="Y9" s="72">
        <v>0</v>
      </c>
      <c r="Z9" s="73">
        <v>0.75</v>
      </c>
      <c r="AA9" s="62">
        <v>2</v>
      </c>
      <c r="AB9" s="71">
        <f t="shared" si="5"/>
        <v>10.25</v>
      </c>
      <c r="AG9" s="253"/>
      <c r="AH9" s="253"/>
      <c r="AI9" s="253"/>
      <c r="AJ9" s="253"/>
      <c r="AK9" s="253"/>
      <c r="AL9" s="253"/>
      <c r="AM9" s="253"/>
    </row>
    <row r="10" spans="1:39" ht="15.75">
      <c r="A10" s="65" t="s">
        <v>123</v>
      </c>
      <c r="B10" s="66" t="s">
        <v>124</v>
      </c>
      <c r="C10" s="67">
        <v>1</v>
      </c>
      <c r="D10" s="75" t="s">
        <v>122</v>
      </c>
      <c r="E10" s="89"/>
      <c r="F10" s="60">
        <f t="shared" ref="F10:F14" si="8">C10*4</f>
        <v>4</v>
      </c>
      <c r="G10" s="73">
        <v>0</v>
      </c>
      <c r="H10" s="73">
        <v>0.75</v>
      </c>
      <c r="I10" s="69">
        <v>1</v>
      </c>
      <c r="J10" s="241">
        <f t="shared" si="0"/>
        <v>5.75</v>
      </c>
      <c r="K10" s="107"/>
      <c r="L10" s="102">
        <f t="shared" si="1"/>
        <v>5</v>
      </c>
      <c r="M10" s="73">
        <v>0</v>
      </c>
      <c r="N10" s="73">
        <v>0.75</v>
      </c>
      <c r="O10" s="70">
        <v>1</v>
      </c>
      <c r="P10" s="99">
        <f t="shared" si="2"/>
        <v>6.75</v>
      </c>
      <c r="Q10" s="106"/>
      <c r="R10" s="102">
        <f t="shared" si="3"/>
        <v>5.5</v>
      </c>
      <c r="S10" s="72">
        <v>0</v>
      </c>
      <c r="T10" s="73">
        <v>0.75</v>
      </c>
      <c r="U10" s="62">
        <v>1.5</v>
      </c>
      <c r="V10" s="99">
        <f t="shared" si="4"/>
        <v>7.75</v>
      </c>
      <c r="W10" s="106"/>
      <c r="X10" s="102">
        <f t="shared" si="7"/>
        <v>7.5</v>
      </c>
      <c r="Y10" s="72">
        <v>0</v>
      </c>
      <c r="Z10" s="73">
        <v>0.75</v>
      </c>
      <c r="AA10" s="62">
        <v>2</v>
      </c>
      <c r="AB10" s="71">
        <f t="shared" si="5"/>
        <v>10.25</v>
      </c>
      <c r="AG10" s="253"/>
      <c r="AH10" s="253"/>
      <c r="AI10" s="253"/>
      <c r="AJ10" s="253"/>
      <c r="AK10" s="253"/>
      <c r="AL10" s="253"/>
      <c r="AM10" s="253"/>
    </row>
    <row r="11" spans="1:39" ht="15.75">
      <c r="A11" s="65" t="s">
        <v>125</v>
      </c>
      <c r="B11" s="66" t="s">
        <v>126</v>
      </c>
      <c r="C11" s="67">
        <v>1</v>
      </c>
      <c r="D11" s="75" t="s">
        <v>122</v>
      </c>
      <c r="E11" s="89"/>
      <c r="F11" s="60">
        <f t="shared" si="8"/>
        <v>4</v>
      </c>
      <c r="G11" s="73">
        <v>0</v>
      </c>
      <c r="H11" s="73">
        <v>1</v>
      </c>
      <c r="I11" s="69">
        <v>1</v>
      </c>
      <c r="J11" s="241">
        <f t="shared" si="0"/>
        <v>6</v>
      </c>
      <c r="K11" s="107"/>
      <c r="L11" s="102">
        <f t="shared" si="1"/>
        <v>5</v>
      </c>
      <c r="M11" s="73">
        <v>0</v>
      </c>
      <c r="N11" s="73">
        <v>1</v>
      </c>
      <c r="O11" s="70">
        <v>1</v>
      </c>
      <c r="P11" s="99">
        <f t="shared" si="2"/>
        <v>7</v>
      </c>
      <c r="Q11" s="106"/>
      <c r="R11" s="102">
        <f t="shared" si="3"/>
        <v>5.5</v>
      </c>
      <c r="S11" s="72">
        <v>0</v>
      </c>
      <c r="T11" s="73">
        <v>1</v>
      </c>
      <c r="U11" s="62">
        <v>1.5</v>
      </c>
      <c r="V11" s="99">
        <f t="shared" si="4"/>
        <v>8</v>
      </c>
      <c r="W11" s="106"/>
      <c r="X11" s="102">
        <f t="shared" si="7"/>
        <v>7.5</v>
      </c>
      <c r="Y11" s="72">
        <v>0</v>
      </c>
      <c r="Z11" s="73">
        <v>1</v>
      </c>
      <c r="AA11" s="62">
        <v>2</v>
      </c>
      <c r="AB11" s="71">
        <f t="shared" si="5"/>
        <v>10.5</v>
      </c>
      <c r="AG11" s="253"/>
      <c r="AH11" s="253"/>
      <c r="AI11" s="253"/>
      <c r="AJ11" s="253"/>
      <c r="AK11" s="253"/>
      <c r="AL11" s="253"/>
      <c r="AM11" s="253"/>
    </row>
    <row r="12" spans="1:39" ht="15.75">
      <c r="A12" s="65" t="s">
        <v>127</v>
      </c>
      <c r="B12" s="66" t="s">
        <v>128</v>
      </c>
      <c r="C12" s="67">
        <v>1</v>
      </c>
      <c r="D12" s="75" t="s">
        <v>122</v>
      </c>
      <c r="E12" s="89"/>
      <c r="F12" s="60">
        <f t="shared" si="8"/>
        <v>4</v>
      </c>
      <c r="G12" s="73">
        <v>0</v>
      </c>
      <c r="H12" s="73">
        <v>1</v>
      </c>
      <c r="I12" s="69">
        <v>1</v>
      </c>
      <c r="J12" s="241">
        <f t="shared" si="0"/>
        <v>6</v>
      </c>
      <c r="K12" s="107"/>
      <c r="L12" s="102">
        <f t="shared" si="1"/>
        <v>5</v>
      </c>
      <c r="M12" s="73">
        <v>0</v>
      </c>
      <c r="N12" s="73">
        <v>1</v>
      </c>
      <c r="O12" s="70">
        <v>1</v>
      </c>
      <c r="P12" s="99">
        <f t="shared" si="2"/>
        <v>7</v>
      </c>
      <c r="Q12" s="106"/>
      <c r="R12" s="102">
        <f t="shared" si="3"/>
        <v>5.5</v>
      </c>
      <c r="S12" s="72">
        <v>0</v>
      </c>
      <c r="T12" s="73">
        <v>1</v>
      </c>
      <c r="U12" s="62">
        <v>1.5</v>
      </c>
      <c r="V12" s="99">
        <f t="shared" si="4"/>
        <v>8</v>
      </c>
      <c r="W12" s="106"/>
      <c r="X12" s="102">
        <f t="shared" si="7"/>
        <v>7.5</v>
      </c>
      <c r="Y12" s="72">
        <v>0</v>
      </c>
      <c r="Z12" s="73">
        <v>1</v>
      </c>
      <c r="AA12" s="62">
        <v>2</v>
      </c>
      <c r="AB12" s="71">
        <f t="shared" si="5"/>
        <v>10.5</v>
      </c>
      <c r="AG12" s="253"/>
      <c r="AH12" s="253"/>
      <c r="AI12" s="253"/>
      <c r="AJ12" s="253"/>
      <c r="AK12" s="253"/>
      <c r="AL12" s="253"/>
      <c r="AM12" s="253"/>
    </row>
    <row r="13" spans="1:39" ht="15.75">
      <c r="A13" s="65" t="s">
        <v>129</v>
      </c>
      <c r="B13" s="66" t="s">
        <v>130</v>
      </c>
      <c r="C13" s="67">
        <v>1</v>
      </c>
      <c r="D13" s="75" t="s">
        <v>122</v>
      </c>
      <c r="E13" s="89"/>
      <c r="F13" s="60">
        <f t="shared" si="8"/>
        <v>4</v>
      </c>
      <c r="G13" s="73">
        <v>1</v>
      </c>
      <c r="H13" s="73">
        <v>1</v>
      </c>
      <c r="I13" s="69">
        <v>1</v>
      </c>
      <c r="J13" s="241">
        <f t="shared" si="0"/>
        <v>7</v>
      </c>
      <c r="K13" s="107"/>
      <c r="L13" s="102">
        <f t="shared" si="1"/>
        <v>5</v>
      </c>
      <c r="M13" s="73">
        <v>1</v>
      </c>
      <c r="N13" s="73">
        <v>1</v>
      </c>
      <c r="O13" s="70">
        <v>1</v>
      </c>
      <c r="P13" s="99">
        <f t="shared" si="2"/>
        <v>8</v>
      </c>
      <c r="Q13" s="106"/>
      <c r="R13" s="102">
        <f t="shared" si="3"/>
        <v>5.5</v>
      </c>
      <c r="S13" s="72">
        <v>1.5</v>
      </c>
      <c r="T13" s="73">
        <v>1</v>
      </c>
      <c r="U13" s="62">
        <v>1.5</v>
      </c>
      <c r="V13" s="99">
        <f t="shared" si="4"/>
        <v>9.5</v>
      </c>
      <c r="W13" s="106"/>
      <c r="X13" s="102">
        <f t="shared" si="7"/>
        <v>7.5</v>
      </c>
      <c r="Y13" s="72">
        <v>2</v>
      </c>
      <c r="Z13" s="73">
        <v>1</v>
      </c>
      <c r="AA13" s="62">
        <v>2</v>
      </c>
      <c r="AB13" s="71">
        <f t="shared" si="5"/>
        <v>12.5</v>
      </c>
    </row>
    <row r="14" spans="1:39" ht="15.75">
      <c r="A14" s="65" t="s">
        <v>131</v>
      </c>
      <c r="B14" s="66" t="s">
        <v>132</v>
      </c>
      <c r="C14" s="67">
        <v>1</v>
      </c>
      <c r="D14" s="75" t="s">
        <v>122</v>
      </c>
      <c r="E14" s="89"/>
      <c r="F14" s="60">
        <f t="shared" si="8"/>
        <v>4</v>
      </c>
      <c r="G14" s="73">
        <v>1</v>
      </c>
      <c r="H14" s="73">
        <v>1</v>
      </c>
      <c r="I14" s="69">
        <v>1</v>
      </c>
      <c r="J14" s="241">
        <f t="shared" si="0"/>
        <v>7</v>
      </c>
      <c r="K14" s="107"/>
      <c r="L14" s="102">
        <f t="shared" si="1"/>
        <v>5</v>
      </c>
      <c r="M14" s="73">
        <v>1</v>
      </c>
      <c r="N14" s="73">
        <v>1</v>
      </c>
      <c r="O14" s="70">
        <v>1</v>
      </c>
      <c r="P14" s="99">
        <f t="shared" si="2"/>
        <v>8</v>
      </c>
      <c r="Q14" s="106"/>
      <c r="R14" s="102">
        <f t="shared" si="3"/>
        <v>5.5</v>
      </c>
      <c r="S14" s="72">
        <v>1.5</v>
      </c>
      <c r="T14" s="73">
        <v>1</v>
      </c>
      <c r="U14" s="62">
        <v>1.5</v>
      </c>
      <c r="V14" s="99">
        <f t="shared" si="4"/>
        <v>9.5</v>
      </c>
      <c r="W14" s="106"/>
      <c r="X14" s="102">
        <f t="shared" si="7"/>
        <v>7.5</v>
      </c>
      <c r="Y14" s="72">
        <v>2</v>
      </c>
      <c r="Z14" s="73">
        <v>1</v>
      </c>
      <c r="AA14" s="62">
        <v>2</v>
      </c>
      <c r="AB14" s="71">
        <f t="shared" si="5"/>
        <v>12.5</v>
      </c>
    </row>
    <row r="15" spans="1:39" ht="15.75">
      <c r="A15" s="65" t="s">
        <v>133</v>
      </c>
      <c r="B15" s="66" t="s">
        <v>134</v>
      </c>
      <c r="C15" s="67">
        <v>1</v>
      </c>
      <c r="D15" s="75" t="s">
        <v>135</v>
      </c>
      <c r="E15" s="89"/>
      <c r="F15" s="60">
        <v>5</v>
      </c>
      <c r="G15" s="73">
        <v>1</v>
      </c>
      <c r="H15" s="73">
        <v>1</v>
      </c>
      <c r="I15" s="69">
        <v>1</v>
      </c>
      <c r="J15" s="241">
        <f t="shared" si="0"/>
        <v>8</v>
      </c>
      <c r="K15" s="107"/>
      <c r="L15" s="102">
        <f t="shared" si="1"/>
        <v>6</v>
      </c>
      <c r="M15" s="73">
        <v>1</v>
      </c>
      <c r="N15" s="73">
        <v>1</v>
      </c>
      <c r="O15" s="70">
        <v>1</v>
      </c>
      <c r="P15" s="99">
        <f t="shared" si="2"/>
        <v>9</v>
      </c>
      <c r="Q15" s="106"/>
      <c r="R15" s="102">
        <f t="shared" si="3"/>
        <v>6.5</v>
      </c>
      <c r="S15" s="72">
        <v>1.5</v>
      </c>
      <c r="T15" s="73">
        <v>1</v>
      </c>
      <c r="U15" s="62">
        <v>1.5</v>
      </c>
      <c r="V15" s="99">
        <f t="shared" si="4"/>
        <v>10.5</v>
      </c>
      <c r="W15" s="106"/>
      <c r="X15" s="102">
        <f t="shared" si="7"/>
        <v>8.5</v>
      </c>
      <c r="Y15" s="72">
        <v>2</v>
      </c>
      <c r="Z15" s="73">
        <v>1</v>
      </c>
      <c r="AA15" s="62">
        <v>2</v>
      </c>
      <c r="AB15" s="71">
        <f t="shared" si="5"/>
        <v>13.5</v>
      </c>
    </row>
    <row r="16" spans="1:39" ht="15.75">
      <c r="A16" s="65" t="s">
        <v>136</v>
      </c>
      <c r="B16" s="66" t="s">
        <v>137</v>
      </c>
      <c r="C16" s="67">
        <v>1</v>
      </c>
      <c r="D16" s="75" t="s">
        <v>135</v>
      </c>
      <c r="E16" s="89"/>
      <c r="F16" s="60">
        <v>5</v>
      </c>
      <c r="G16" s="73">
        <v>1</v>
      </c>
      <c r="H16" s="73">
        <v>1</v>
      </c>
      <c r="I16" s="69">
        <v>1</v>
      </c>
      <c r="J16" s="241">
        <f t="shared" si="0"/>
        <v>8</v>
      </c>
      <c r="K16" s="107"/>
      <c r="L16" s="102">
        <f t="shared" si="1"/>
        <v>6</v>
      </c>
      <c r="M16" s="73">
        <v>1</v>
      </c>
      <c r="N16" s="73">
        <v>1</v>
      </c>
      <c r="O16" s="70">
        <v>1</v>
      </c>
      <c r="P16" s="99">
        <f t="shared" si="2"/>
        <v>9</v>
      </c>
      <c r="Q16" s="106"/>
      <c r="R16" s="102">
        <f t="shared" si="3"/>
        <v>6.5</v>
      </c>
      <c r="S16" s="72">
        <v>1.5</v>
      </c>
      <c r="T16" s="73">
        <v>1</v>
      </c>
      <c r="U16" s="62">
        <v>1.5</v>
      </c>
      <c r="V16" s="99">
        <f t="shared" si="4"/>
        <v>10.5</v>
      </c>
      <c r="W16" s="106"/>
      <c r="X16" s="102">
        <f t="shared" si="7"/>
        <v>8.5</v>
      </c>
      <c r="Y16" s="72">
        <v>2</v>
      </c>
      <c r="Z16" s="73">
        <v>1</v>
      </c>
      <c r="AA16" s="62">
        <v>2</v>
      </c>
      <c r="AB16" s="71">
        <f t="shared" si="5"/>
        <v>13.5</v>
      </c>
    </row>
    <row r="17" spans="1:28" ht="15.75">
      <c r="A17" s="65" t="s">
        <v>138</v>
      </c>
      <c r="B17" s="66" t="s">
        <v>139</v>
      </c>
      <c r="C17" s="67">
        <v>1</v>
      </c>
      <c r="D17" s="75" t="s">
        <v>135</v>
      </c>
      <c r="E17" s="89"/>
      <c r="F17" s="60">
        <v>5</v>
      </c>
      <c r="G17" s="73">
        <v>1</v>
      </c>
      <c r="H17" s="73">
        <v>1</v>
      </c>
      <c r="I17" s="69">
        <v>1</v>
      </c>
      <c r="J17" s="241">
        <f t="shared" si="0"/>
        <v>8</v>
      </c>
      <c r="K17" s="107"/>
      <c r="L17" s="102">
        <f t="shared" si="1"/>
        <v>6</v>
      </c>
      <c r="M17" s="73">
        <v>1</v>
      </c>
      <c r="N17" s="73">
        <v>1</v>
      </c>
      <c r="O17" s="70">
        <v>1</v>
      </c>
      <c r="P17" s="99">
        <f t="shared" si="2"/>
        <v>9</v>
      </c>
      <c r="Q17" s="106"/>
      <c r="R17" s="102">
        <f t="shared" si="3"/>
        <v>6.5</v>
      </c>
      <c r="S17" s="72">
        <v>1.5</v>
      </c>
      <c r="T17" s="73">
        <v>1</v>
      </c>
      <c r="U17" s="62">
        <v>1.5</v>
      </c>
      <c r="V17" s="99">
        <f t="shared" si="4"/>
        <v>10.5</v>
      </c>
      <c r="W17" s="106"/>
      <c r="X17" s="102">
        <f t="shared" si="7"/>
        <v>8.5</v>
      </c>
      <c r="Y17" s="72">
        <v>2</v>
      </c>
      <c r="Z17" s="73">
        <v>1</v>
      </c>
      <c r="AA17" s="62">
        <v>2</v>
      </c>
      <c r="AB17" s="71">
        <f t="shared" si="5"/>
        <v>13.5</v>
      </c>
    </row>
    <row r="18" spans="1:28" ht="15.75">
      <c r="A18" s="65" t="s">
        <v>140</v>
      </c>
      <c r="B18" s="66" t="s">
        <v>141</v>
      </c>
      <c r="C18" s="67">
        <v>1</v>
      </c>
      <c r="D18" s="75" t="s">
        <v>135</v>
      </c>
      <c r="E18" s="89"/>
      <c r="F18" s="60">
        <v>5</v>
      </c>
      <c r="G18" s="73">
        <v>1</v>
      </c>
      <c r="H18" s="73">
        <v>1</v>
      </c>
      <c r="I18" s="69">
        <v>1</v>
      </c>
      <c r="J18" s="241">
        <f t="shared" si="0"/>
        <v>8</v>
      </c>
      <c r="K18" s="107"/>
      <c r="L18" s="102">
        <f t="shared" si="1"/>
        <v>6</v>
      </c>
      <c r="M18" s="73">
        <v>1</v>
      </c>
      <c r="N18" s="73">
        <v>1</v>
      </c>
      <c r="O18" s="70">
        <v>1</v>
      </c>
      <c r="P18" s="99">
        <f t="shared" si="2"/>
        <v>9</v>
      </c>
      <c r="Q18" s="106"/>
      <c r="R18" s="102">
        <f t="shared" si="3"/>
        <v>6.5</v>
      </c>
      <c r="S18" s="72">
        <v>1.5</v>
      </c>
      <c r="T18" s="73">
        <v>1</v>
      </c>
      <c r="U18" s="62">
        <v>1.5</v>
      </c>
      <c r="V18" s="99">
        <f t="shared" si="4"/>
        <v>10.5</v>
      </c>
      <c r="W18" s="106"/>
      <c r="X18" s="102">
        <f t="shared" si="7"/>
        <v>8.5</v>
      </c>
      <c r="Y18" s="72">
        <v>2</v>
      </c>
      <c r="Z18" s="73">
        <v>1</v>
      </c>
      <c r="AA18" s="62">
        <v>2</v>
      </c>
      <c r="AB18" s="71">
        <f t="shared" si="5"/>
        <v>13.5</v>
      </c>
    </row>
    <row r="19" spans="1:28" ht="15.75">
      <c r="A19" s="65" t="s">
        <v>142</v>
      </c>
      <c r="B19" s="66" t="s">
        <v>143</v>
      </c>
      <c r="C19" s="67">
        <v>1</v>
      </c>
      <c r="D19" s="75" t="s">
        <v>135</v>
      </c>
      <c r="E19" s="89"/>
      <c r="F19" s="60">
        <v>5</v>
      </c>
      <c r="G19" s="73">
        <v>1</v>
      </c>
      <c r="H19" s="73">
        <v>1</v>
      </c>
      <c r="I19" s="69">
        <v>1</v>
      </c>
      <c r="J19" s="241">
        <f t="shared" si="0"/>
        <v>8</v>
      </c>
      <c r="K19" s="107"/>
      <c r="L19" s="102">
        <f t="shared" si="1"/>
        <v>6</v>
      </c>
      <c r="M19" s="73">
        <v>1</v>
      </c>
      <c r="N19" s="73">
        <v>1</v>
      </c>
      <c r="O19" s="70">
        <v>1</v>
      </c>
      <c r="P19" s="99">
        <f t="shared" si="2"/>
        <v>9</v>
      </c>
      <c r="Q19" s="106"/>
      <c r="R19" s="102">
        <f t="shared" si="3"/>
        <v>6.5</v>
      </c>
      <c r="S19" s="72">
        <v>1.5</v>
      </c>
      <c r="T19" s="73">
        <v>1</v>
      </c>
      <c r="U19" s="62">
        <v>1.5</v>
      </c>
      <c r="V19" s="99">
        <f t="shared" si="4"/>
        <v>10.5</v>
      </c>
      <c r="W19" s="106"/>
      <c r="X19" s="102">
        <f t="shared" si="7"/>
        <v>8.5</v>
      </c>
      <c r="Y19" s="72">
        <v>2</v>
      </c>
      <c r="Z19" s="73">
        <v>1</v>
      </c>
      <c r="AA19" s="62">
        <v>2</v>
      </c>
      <c r="AB19" s="71">
        <f t="shared" si="5"/>
        <v>13.5</v>
      </c>
    </row>
    <row r="20" spans="1:28" ht="15.75">
      <c r="A20" s="65" t="s">
        <v>144</v>
      </c>
      <c r="B20" s="66" t="s">
        <v>145</v>
      </c>
      <c r="C20" s="67">
        <v>1</v>
      </c>
      <c r="D20" s="75" t="s">
        <v>135</v>
      </c>
      <c r="E20" s="89"/>
      <c r="F20" s="60">
        <v>5</v>
      </c>
      <c r="G20" s="73">
        <v>1</v>
      </c>
      <c r="H20" s="73">
        <v>1.5</v>
      </c>
      <c r="I20" s="69">
        <v>1</v>
      </c>
      <c r="J20" s="241">
        <f t="shared" si="0"/>
        <v>8.5</v>
      </c>
      <c r="K20" s="107"/>
      <c r="L20" s="102">
        <f t="shared" si="1"/>
        <v>6</v>
      </c>
      <c r="M20" s="73">
        <v>1</v>
      </c>
      <c r="N20" s="73">
        <v>1.5</v>
      </c>
      <c r="O20" s="70">
        <v>1</v>
      </c>
      <c r="P20" s="99">
        <f t="shared" si="2"/>
        <v>9.5</v>
      </c>
      <c r="Q20" s="106"/>
      <c r="R20" s="102">
        <f t="shared" si="3"/>
        <v>6.5</v>
      </c>
      <c r="S20" s="72">
        <v>1.5</v>
      </c>
      <c r="T20" s="73">
        <v>1.5</v>
      </c>
      <c r="U20" s="62">
        <v>1.5</v>
      </c>
      <c r="V20" s="99">
        <f t="shared" si="4"/>
        <v>11</v>
      </c>
      <c r="W20" s="106"/>
      <c r="X20" s="102">
        <f t="shared" si="7"/>
        <v>8.5</v>
      </c>
      <c r="Y20" s="72">
        <v>2</v>
      </c>
      <c r="Z20" s="73">
        <v>1.5</v>
      </c>
      <c r="AA20" s="62">
        <v>2</v>
      </c>
      <c r="AB20" s="71">
        <f t="shared" si="5"/>
        <v>14</v>
      </c>
    </row>
    <row r="21" spans="1:28" ht="15.75">
      <c r="A21" s="65" t="s">
        <v>146</v>
      </c>
      <c r="B21" s="66" t="s">
        <v>147</v>
      </c>
      <c r="C21" s="74">
        <v>2</v>
      </c>
      <c r="D21" s="75">
        <v>360</v>
      </c>
      <c r="E21" s="89"/>
      <c r="F21" s="60">
        <f>F8+F9</f>
        <v>6</v>
      </c>
      <c r="G21" s="73">
        <v>1</v>
      </c>
      <c r="H21" s="73">
        <v>1.5</v>
      </c>
      <c r="I21" s="69">
        <v>1</v>
      </c>
      <c r="J21" s="241">
        <f t="shared" si="0"/>
        <v>9.5</v>
      </c>
      <c r="K21" s="107"/>
      <c r="L21" s="102">
        <f t="shared" si="1"/>
        <v>8</v>
      </c>
      <c r="M21" s="73">
        <v>1</v>
      </c>
      <c r="N21" s="73">
        <v>1.5</v>
      </c>
      <c r="O21" s="70">
        <v>1</v>
      </c>
      <c r="P21" s="99">
        <f t="shared" si="2"/>
        <v>11.5</v>
      </c>
      <c r="Q21" s="106"/>
      <c r="R21" s="102">
        <f t="shared" si="3"/>
        <v>9</v>
      </c>
      <c r="S21" s="72">
        <v>1.5</v>
      </c>
      <c r="T21" s="73">
        <v>1.5</v>
      </c>
      <c r="U21" s="62">
        <v>1.5</v>
      </c>
      <c r="V21" s="99">
        <f t="shared" si="4"/>
        <v>13.5</v>
      </c>
      <c r="W21" s="106"/>
      <c r="X21" s="102">
        <f t="shared" ref="X21:X27" si="9">F21+(2*C21)</f>
        <v>10</v>
      </c>
      <c r="Y21" s="72">
        <v>2</v>
      </c>
      <c r="Z21" s="73">
        <v>1.5</v>
      </c>
      <c r="AA21" s="62">
        <v>2</v>
      </c>
      <c r="AB21" s="71">
        <f t="shared" si="5"/>
        <v>15.5</v>
      </c>
    </row>
    <row r="22" spans="1:28" ht="15.75">
      <c r="A22" s="65" t="s">
        <v>148</v>
      </c>
      <c r="B22" s="66" t="s">
        <v>149</v>
      </c>
      <c r="C22" s="74">
        <v>2</v>
      </c>
      <c r="D22" s="75">
        <v>360</v>
      </c>
      <c r="E22" s="89"/>
      <c r="F22" s="60">
        <f>F21</f>
        <v>6</v>
      </c>
      <c r="G22" s="73">
        <v>1</v>
      </c>
      <c r="H22" s="73">
        <v>1.5</v>
      </c>
      <c r="I22" s="69">
        <v>1</v>
      </c>
      <c r="J22" s="241">
        <f t="shared" si="0"/>
        <v>9.5</v>
      </c>
      <c r="K22" s="107"/>
      <c r="L22" s="102">
        <f t="shared" si="1"/>
        <v>8</v>
      </c>
      <c r="M22" s="73">
        <v>1</v>
      </c>
      <c r="N22" s="73">
        <v>1.5</v>
      </c>
      <c r="O22" s="70">
        <v>1</v>
      </c>
      <c r="P22" s="99">
        <f t="shared" si="2"/>
        <v>11.5</v>
      </c>
      <c r="Q22" s="106"/>
      <c r="R22" s="102">
        <f t="shared" si="3"/>
        <v>9</v>
      </c>
      <c r="S22" s="72">
        <v>1.5</v>
      </c>
      <c r="T22" s="73">
        <v>1.5</v>
      </c>
      <c r="U22" s="62">
        <v>1.5</v>
      </c>
      <c r="V22" s="99">
        <f t="shared" si="4"/>
        <v>13.5</v>
      </c>
      <c r="W22" s="106"/>
      <c r="X22" s="102">
        <f t="shared" si="9"/>
        <v>10</v>
      </c>
      <c r="Y22" s="72">
        <v>2</v>
      </c>
      <c r="Z22" s="73">
        <v>1.5</v>
      </c>
      <c r="AA22" s="62">
        <v>2</v>
      </c>
      <c r="AB22" s="71">
        <f t="shared" si="5"/>
        <v>15.5</v>
      </c>
    </row>
    <row r="23" spans="1:28" ht="15.75">
      <c r="A23" s="65" t="s">
        <v>150</v>
      </c>
      <c r="B23" s="66" t="s">
        <v>151</v>
      </c>
      <c r="C23" s="74">
        <v>2</v>
      </c>
      <c r="D23" s="75">
        <v>360</v>
      </c>
      <c r="E23" s="89"/>
      <c r="F23" s="60">
        <f t="shared" ref="F23:F26" si="10">F22</f>
        <v>6</v>
      </c>
      <c r="G23" s="73">
        <v>1</v>
      </c>
      <c r="H23" s="73">
        <v>1.5</v>
      </c>
      <c r="I23" s="69">
        <v>1</v>
      </c>
      <c r="J23" s="241">
        <f t="shared" si="0"/>
        <v>9.5</v>
      </c>
      <c r="K23" s="107"/>
      <c r="L23" s="102">
        <f t="shared" si="1"/>
        <v>8</v>
      </c>
      <c r="M23" s="73">
        <v>1</v>
      </c>
      <c r="N23" s="73">
        <v>1.5</v>
      </c>
      <c r="O23" s="70">
        <v>1</v>
      </c>
      <c r="P23" s="99">
        <f t="shared" si="2"/>
        <v>11.5</v>
      </c>
      <c r="Q23" s="106"/>
      <c r="R23" s="102">
        <f t="shared" si="3"/>
        <v>9</v>
      </c>
      <c r="S23" s="72">
        <v>1.5</v>
      </c>
      <c r="T23" s="73">
        <v>1.5</v>
      </c>
      <c r="U23" s="62">
        <v>1.5</v>
      </c>
      <c r="V23" s="99">
        <f t="shared" si="4"/>
        <v>13.5</v>
      </c>
      <c r="W23" s="106"/>
      <c r="X23" s="102">
        <f t="shared" si="9"/>
        <v>10</v>
      </c>
      <c r="Y23" s="72">
        <v>2</v>
      </c>
      <c r="Z23" s="73">
        <v>1.5</v>
      </c>
      <c r="AA23" s="62">
        <v>2</v>
      </c>
      <c r="AB23" s="71">
        <f t="shared" si="5"/>
        <v>15.5</v>
      </c>
    </row>
    <row r="24" spans="1:28" ht="15.75">
      <c r="A24" s="65" t="s">
        <v>152</v>
      </c>
      <c r="B24" s="66" t="s">
        <v>153</v>
      </c>
      <c r="C24" s="74">
        <v>2</v>
      </c>
      <c r="D24" s="75">
        <v>360</v>
      </c>
      <c r="E24" s="89"/>
      <c r="F24" s="60">
        <f t="shared" si="10"/>
        <v>6</v>
      </c>
      <c r="G24" s="73">
        <v>1</v>
      </c>
      <c r="H24" s="73">
        <v>1.5</v>
      </c>
      <c r="I24" s="69">
        <v>1</v>
      </c>
      <c r="J24" s="241">
        <f t="shared" si="0"/>
        <v>9.5</v>
      </c>
      <c r="K24" s="107"/>
      <c r="L24" s="102">
        <f t="shared" si="1"/>
        <v>8</v>
      </c>
      <c r="M24" s="73">
        <v>1</v>
      </c>
      <c r="N24" s="73">
        <v>1.5</v>
      </c>
      <c r="O24" s="70">
        <v>1</v>
      </c>
      <c r="P24" s="99">
        <f t="shared" si="2"/>
        <v>11.5</v>
      </c>
      <c r="Q24" s="106"/>
      <c r="R24" s="102">
        <f t="shared" si="3"/>
        <v>9</v>
      </c>
      <c r="S24" s="72">
        <v>1.5</v>
      </c>
      <c r="T24" s="73">
        <v>1.5</v>
      </c>
      <c r="U24" s="62">
        <v>1.5</v>
      </c>
      <c r="V24" s="99">
        <f t="shared" si="4"/>
        <v>13.5</v>
      </c>
      <c r="W24" s="106"/>
      <c r="X24" s="102">
        <f t="shared" si="9"/>
        <v>10</v>
      </c>
      <c r="Y24" s="72">
        <v>2</v>
      </c>
      <c r="Z24" s="73">
        <v>1.5</v>
      </c>
      <c r="AA24" s="62">
        <v>2</v>
      </c>
      <c r="AB24" s="71">
        <f t="shared" si="5"/>
        <v>15.5</v>
      </c>
    </row>
    <row r="25" spans="1:28" ht="15.75">
      <c r="A25" s="65" t="s">
        <v>154</v>
      </c>
      <c r="B25" s="66" t="s">
        <v>155</v>
      </c>
      <c r="C25" s="74">
        <v>2</v>
      </c>
      <c r="D25" s="75">
        <v>360</v>
      </c>
      <c r="E25" s="89"/>
      <c r="F25" s="60">
        <f t="shared" si="10"/>
        <v>6</v>
      </c>
      <c r="G25" s="73">
        <v>1</v>
      </c>
      <c r="H25" s="73">
        <v>1.5</v>
      </c>
      <c r="I25" s="69">
        <v>1</v>
      </c>
      <c r="J25" s="241">
        <f t="shared" si="0"/>
        <v>9.5</v>
      </c>
      <c r="K25" s="107"/>
      <c r="L25" s="102">
        <f t="shared" si="1"/>
        <v>8</v>
      </c>
      <c r="M25" s="73">
        <v>1</v>
      </c>
      <c r="N25" s="73">
        <v>1.5</v>
      </c>
      <c r="O25" s="70">
        <v>1</v>
      </c>
      <c r="P25" s="99">
        <f t="shared" si="2"/>
        <v>11.5</v>
      </c>
      <c r="Q25" s="106"/>
      <c r="R25" s="102">
        <f t="shared" si="3"/>
        <v>9</v>
      </c>
      <c r="S25" s="72">
        <v>1.5</v>
      </c>
      <c r="T25" s="73">
        <v>1.5</v>
      </c>
      <c r="U25" s="62">
        <v>1.5</v>
      </c>
      <c r="V25" s="99">
        <f t="shared" si="4"/>
        <v>13.5</v>
      </c>
      <c r="W25" s="106"/>
      <c r="X25" s="102">
        <f t="shared" si="9"/>
        <v>10</v>
      </c>
      <c r="Y25" s="72">
        <v>2</v>
      </c>
      <c r="Z25" s="73">
        <v>1.5</v>
      </c>
      <c r="AA25" s="62">
        <v>2</v>
      </c>
      <c r="AB25" s="71">
        <f t="shared" si="5"/>
        <v>15.5</v>
      </c>
    </row>
    <row r="26" spans="1:28" ht="15.75">
      <c r="A26" s="65" t="s">
        <v>156</v>
      </c>
      <c r="B26" s="66" t="s">
        <v>157</v>
      </c>
      <c r="C26" s="74">
        <v>2</v>
      </c>
      <c r="D26" s="75">
        <v>360</v>
      </c>
      <c r="E26" s="89"/>
      <c r="F26" s="60">
        <f t="shared" si="10"/>
        <v>6</v>
      </c>
      <c r="G26" s="73">
        <v>1</v>
      </c>
      <c r="H26" s="73">
        <v>1.5</v>
      </c>
      <c r="I26" s="69">
        <v>1</v>
      </c>
      <c r="J26" s="241">
        <f t="shared" si="0"/>
        <v>9.5</v>
      </c>
      <c r="K26" s="107"/>
      <c r="L26" s="102">
        <f t="shared" si="1"/>
        <v>8</v>
      </c>
      <c r="M26" s="73">
        <v>1</v>
      </c>
      <c r="N26" s="73">
        <v>1.5</v>
      </c>
      <c r="O26" s="70">
        <v>1</v>
      </c>
      <c r="P26" s="99">
        <f t="shared" si="2"/>
        <v>11.5</v>
      </c>
      <c r="Q26" s="106"/>
      <c r="R26" s="102">
        <f t="shared" si="3"/>
        <v>9</v>
      </c>
      <c r="S26" s="72">
        <v>1.5</v>
      </c>
      <c r="T26" s="73">
        <v>1.5</v>
      </c>
      <c r="U26" s="62">
        <v>1.5</v>
      </c>
      <c r="V26" s="99">
        <f t="shared" si="4"/>
        <v>13.5</v>
      </c>
      <c r="W26" s="106"/>
      <c r="X26" s="102">
        <f t="shared" si="9"/>
        <v>10</v>
      </c>
      <c r="Y26" s="72">
        <v>2</v>
      </c>
      <c r="Z26" s="73">
        <v>1.5</v>
      </c>
      <c r="AA26" s="62">
        <v>2</v>
      </c>
      <c r="AB26" s="71">
        <f t="shared" si="5"/>
        <v>15.5</v>
      </c>
    </row>
    <row r="27" spans="1:28" ht="15.75">
      <c r="A27" s="65" t="s">
        <v>158</v>
      </c>
      <c r="B27" s="66" t="s">
        <v>159</v>
      </c>
      <c r="C27" s="74">
        <v>2</v>
      </c>
      <c r="D27" s="75">
        <v>360</v>
      </c>
      <c r="E27" s="89"/>
      <c r="F27" s="60">
        <f>F9*2</f>
        <v>8</v>
      </c>
      <c r="G27" s="73">
        <v>1</v>
      </c>
      <c r="H27" s="73">
        <v>1.5</v>
      </c>
      <c r="I27" s="69">
        <v>1</v>
      </c>
      <c r="J27" s="241">
        <f t="shared" si="0"/>
        <v>11.5</v>
      </c>
      <c r="K27" s="107"/>
      <c r="L27" s="102">
        <f t="shared" si="1"/>
        <v>10</v>
      </c>
      <c r="M27" s="73">
        <v>1</v>
      </c>
      <c r="N27" s="73">
        <v>1.5</v>
      </c>
      <c r="O27" s="70">
        <v>1</v>
      </c>
      <c r="P27" s="99">
        <f t="shared" si="2"/>
        <v>13.5</v>
      </c>
      <c r="Q27" s="106"/>
      <c r="R27" s="102">
        <f t="shared" si="3"/>
        <v>11</v>
      </c>
      <c r="S27" s="72">
        <v>1.5</v>
      </c>
      <c r="T27" s="73">
        <v>1.5</v>
      </c>
      <c r="U27" s="62">
        <v>1.5</v>
      </c>
      <c r="V27" s="99">
        <f t="shared" si="4"/>
        <v>15.5</v>
      </c>
      <c r="W27" s="106"/>
      <c r="X27" s="102">
        <f t="shared" si="9"/>
        <v>12</v>
      </c>
      <c r="Y27" s="72">
        <v>2</v>
      </c>
      <c r="Z27" s="73">
        <v>1.5</v>
      </c>
      <c r="AA27" s="62">
        <v>2</v>
      </c>
      <c r="AB27" s="71">
        <f>SUM(X27:AA27)</f>
        <v>17.5</v>
      </c>
    </row>
    <row r="28" spans="1:28" ht="15.75">
      <c r="A28" s="65"/>
      <c r="B28" s="66"/>
      <c r="C28" s="67"/>
      <c r="D28" s="75"/>
      <c r="E28" s="89"/>
      <c r="F28" s="75"/>
      <c r="G28" s="75"/>
      <c r="H28" s="75"/>
      <c r="I28" s="76"/>
      <c r="J28" s="77"/>
      <c r="K28" s="27"/>
      <c r="L28" s="102"/>
      <c r="M28" s="78"/>
      <c r="N28" s="78"/>
      <c r="O28" s="79"/>
      <c r="P28" s="100"/>
      <c r="Q28" s="27"/>
      <c r="R28" s="103"/>
      <c r="S28" s="78"/>
      <c r="T28" s="78"/>
      <c r="U28" s="70"/>
      <c r="V28" s="100"/>
      <c r="W28" s="106"/>
      <c r="X28" s="103"/>
      <c r="Y28" s="78"/>
      <c r="Z28" s="78"/>
      <c r="AA28" s="70"/>
      <c r="AB28" s="80"/>
    </row>
    <row r="29" spans="1:28" ht="16.5" thickBot="1">
      <c r="A29" s="81"/>
      <c r="B29" s="82"/>
      <c r="C29" s="83"/>
      <c r="D29" s="90"/>
      <c r="E29" s="89"/>
      <c r="F29" s="90"/>
      <c r="G29" s="84"/>
      <c r="H29" s="84"/>
      <c r="I29" s="85"/>
      <c r="J29" s="86"/>
      <c r="K29" s="27"/>
      <c r="L29" s="104"/>
      <c r="M29" s="87"/>
      <c r="N29" s="87"/>
      <c r="O29" s="88"/>
      <c r="P29" s="101"/>
      <c r="Q29" s="27"/>
      <c r="R29" s="104"/>
      <c r="S29" s="87"/>
      <c r="T29" s="87"/>
      <c r="U29" s="88"/>
      <c r="V29" s="101"/>
      <c r="W29" s="27"/>
    </row>
  </sheetData>
  <mergeCells count="14">
    <mergeCell ref="AC3:AG3"/>
    <mergeCell ref="AG7:AM12"/>
    <mergeCell ref="E3:E4"/>
    <mergeCell ref="A2:D2"/>
    <mergeCell ref="F2:AB2"/>
    <mergeCell ref="A1:AB1"/>
    <mergeCell ref="F3:J3"/>
    <mergeCell ref="A3:A4"/>
    <mergeCell ref="B3:B4"/>
    <mergeCell ref="C3:C4"/>
    <mergeCell ref="D3:D4"/>
    <mergeCell ref="L3:P3"/>
    <mergeCell ref="R3:V3"/>
    <mergeCell ref="X3:AB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CEFEE-7A55-4CE1-8308-74CD98BF06A0}">
  <dimension ref="A1:AP38"/>
  <sheetViews>
    <sheetView zoomScale="80" zoomScaleNormal="80" workbookViewId="0">
      <selection activeCell="R3" sqref="R3:V3"/>
    </sheetView>
  </sheetViews>
  <sheetFormatPr defaultRowHeight="15"/>
  <cols>
    <col min="1" max="2" width="25.5703125" customWidth="1"/>
    <col min="3" max="3" width="10" customWidth="1"/>
    <col min="4" max="4" width="8.140625" style="1" customWidth="1"/>
    <col min="5" max="5" width="5.85546875" customWidth="1"/>
    <col min="6" max="9" width="0" hidden="1" customWidth="1"/>
    <col min="12" max="15" width="0" hidden="1" customWidth="1"/>
    <col min="18" max="21" width="0" hidden="1" customWidth="1"/>
    <col min="24" max="27" width="0" hidden="1" customWidth="1"/>
  </cols>
  <sheetData>
    <row r="1" spans="1:42" s="1" customFormat="1" ht="51.75" customHeight="1" thickBot="1">
      <c r="A1" s="255" t="s">
        <v>160</v>
      </c>
      <c r="B1" s="256"/>
      <c r="C1" s="256"/>
      <c r="D1" s="256"/>
      <c r="E1" s="256"/>
      <c r="F1" s="256"/>
      <c r="G1" s="256"/>
      <c r="H1" s="256"/>
      <c r="I1" s="256"/>
      <c r="J1" s="256"/>
      <c r="K1" s="256"/>
      <c r="L1" s="256"/>
      <c r="M1" s="256"/>
      <c r="N1" s="256"/>
      <c r="O1" s="256"/>
      <c r="P1" s="256"/>
      <c r="Q1" s="256"/>
      <c r="R1" s="256"/>
      <c r="S1" s="256"/>
      <c r="T1" s="256"/>
      <c r="U1" s="256"/>
      <c r="V1" s="256"/>
      <c r="W1" s="256"/>
      <c r="X1" s="256"/>
      <c r="Y1" s="256"/>
      <c r="Z1" s="256"/>
      <c r="AA1" s="256"/>
      <c r="AB1" s="256"/>
      <c r="AC1" s="31"/>
      <c r="AD1" s="31"/>
      <c r="AE1" s="31"/>
      <c r="AF1" s="31"/>
      <c r="AG1" s="31"/>
    </row>
    <row r="2" spans="1:42" ht="48.75" customHeight="1" thickBot="1">
      <c r="A2" s="271" t="s">
        <v>89</v>
      </c>
      <c r="B2" s="272"/>
      <c r="C2" s="272"/>
      <c r="D2" s="273"/>
      <c r="E2" s="91"/>
      <c r="F2" s="271" t="s">
        <v>90</v>
      </c>
      <c r="G2" s="274"/>
      <c r="H2" s="274"/>
      <c r="I2" s="274"/>
      <c r="J2" s="274"/>
      <c r="K2" s="274"/>
      <c r="L2" s="274"/>
      <c r="M2" s="274"/>
      <c r="N2" s="274"/>
      <c r="O2" s="274"/>
      <c r="P2" s="274"/>
      <c r="Q2" s="274"/>
      <c r="R2" s="274"/>
      <c r="S2" s="274"/>
      <c r="T2" s="274"/>
      <c r="U2" s="274"/>
      <c r="V2" s="274"/>
      <c r="W2" s="275"/>
      <c r="X2" s="274"/>
      <c r="Y2" s="274"/>
      <c r="Z2" s="274"/>
      <c r="AA2" s="274"/>
      <c r="AB2" s="276"/>
      <c r="AC2" s="30"/>
      <c r="AD2" s="30"/>
      <c r="AE2" s="30"/>
      <c r="AF2" s="30"/>
      <c r="AG2" s="30"/>
    </row>
    <row r="3" spans="1:42" ht="24.75" customHeight="1">
      <c r="A3" s="259" t="s">
        <v>91</v>
      </c>
      <c r="B3" s="261" t="s">
        <v>92</v>
      </c>
      <c r="C3" s="261" t="s">
        <v>93</v>
      </c>
      <c r="D3" s="263" t="s">
        <v>94</v>
      </c>
      <c r="E3" s="270"/>
      <c r="F3" s="277" t="s">
        <v>161</v>
      </c>
      <c r="G3" s="278"/>
      <c r="H3" s="278"/>
      <c r="I3" s="278"/>
      <c r="J3" s="278"/>
      <c r="K3" s="19"/>
      <c r="L3" s="279" t="s">
        <v>162</v>
      </c>
      <c r="M3" s="280"/>
      <c r="N3" s="280"/>
      <c r="O3" s="280"/>
      <c r="P3" s="281"/>
      <c r="Q3" s="27"/>
      <c r="R3" s="279" t="s">
        <v>163</v>
      </c>
      <c r="S3" s="280"/>
      <c r="T3" s="280"/>
      <c r="U3" s="280"/>
      <c r="V3" s="281"/>
      <c r="W3" s="19"/>
      <c r="X3" s="279" t="s">
        <v>164</v>
      </c>
      <c r="Y3" s="280"/>
      <c r="Z3" s="280"/>
      <c r="AA3" s="280"/>
      <c r="AB3" s="281"/>
      <c r="AC3" s="30"/>
      <c r="AD3" s="30"/>
      <c r="AE3" s="30"/>
      <c r="AF3" s="30"/>
      <c r="AG3" s="30"/>
    </row>
    <row r="4" spans="1:42" ht="45" customHeight="1" thickBot="1">
      <c r="A4" s="260"/>
      <c r="B4" s="262"/>
      <c r="C4" s="262"/>
      <c r="D4" s="264"/>
      <c r="E4" s="270"/>
      <c r="F4" s="96" t="s">
        <v>100</v>
      </c>
      <c r="G4" s="52" t="s">
        <v>101</v>
      </c>
      <c r="H4" s="52" t="s">
        <v>102</v>
      </c>
      <c r="I4" s="53" t="s">
        <v>103</v>
      </c>
      <c r="J4" s="242" t="s">
        <v>104</v>
      </c>
      <c r="K4" s="105"/>
      <c r="L4" s="97" t="s">
        <v>105</v>
      </c>
      <c r="M4" s="53" t="s">
        <v>101</v>
      </c>
      <c r="N4" s="53" t="s">
        <v>102</v>
      </c>
      <c r="O4" s="53" t="s">
        <v>103</v>
      </c>
      <c r="P4" s="54" t="s">
        <v>104</v>
      </c>
      <c r="Q4" s="105"/>
      <c r="R4" s="51" t="s">
        <v>105</v>
      </c>
      <c r="S4" s="52" t="s">
        <v>101</v>
      </c>
      <c r="T4" s="53" t="s">
        <v>102</v>
      </c>
      <c r="U4" s="53" t="s">
        <v>103</v>
      </c>
      <c r="V4" s="54" t="s">
        <v>104</v>
      </c>
      <c r="W4" s="27"/>
      <c r="X4" s="97" t="s">
        <v>106</v>
      </c>
      <c r="Y4" s="53" t="s">
        <v>101</v>
      </c>
      <c r="Z4" s="53" t="s">
        <v>102</v>
      </c>
      <c r="AA4" s="53" t="s">
        <v>103</v>
      </c>
      <c r="AB4" s="54" t="s">
        <v>104</v>
      </c>
      <c r="AC4" s="30"/>
      <c r="AD4" s="30"/>
      <c r="AE4" s="30"/>
      <c r="AF4" s="30"/>
      <c r="AG4" s="30"/>
    </row>
    <row r="5" spans="1:42" ht="15.75">
      <c r="A5" s="55" t="s">
        <v>107</v>
      </c>
      <c r="B5" s="56" t="s">
        <v>108</v>
      </c>
      <c r="C5" s="57">
        <v>1</v>
      </c>
      <c r="D5" s="58" t="s">
        <v>109</v>
      </c>
      <c r="E5" s="89"/>
      <c r="F5" s="59">
        <v>0.75</v>
      </c>
      <c r="G5" s="60">
        <v>0</v>
      </c>
      <c r="H5" s="60">
        <v>1.75</v>
      </c>
      <c r="I5" s="61">
        <v>1</v>
      </c>
      <c r="J5" s="241">
        <f t="shared" ref="J5:J27" si="0">SUM(F5:I5)</f>
        <v>3.5</v>
      </c>
      <c r="K5" s="107"/>
      <c r="L5" s="102">
        <f t="shared" ref="L5:L27" si="1">F5+(1*C5)</f>
        <v>1.75</v>
      </c>
      <c r="M5" s="60">
        <v>0</v>
      </c>
      <c r="N5" s="60">
        <v>1.75</v>
      </c>
      <c r="O5" s="62">
        <v>1</v>
      </c>
      <c r="P5" s="98">
        <f t="shared" ref="P5:P27" si="2">SUM(L5:O5)</f>
        <v>4.5</v>
      </c>
      <c r="Q5" s="106"/>
      <c r="R5" s="102">
        <f t="shared" ref="R5:R27" si="3">F5+(1.5*C5)</f>
        <v>2.25</v>
      </c>
      <c r="S5" s="64">
        <v>0</v>
      </c>
      <c r="T5" s="60">
        <v>1.75</v>
      </c>
      <c r="U5" s="62">
        <v>1.5</v>
      </c>
      <c r="V5" s="98">
        <f t="shared" ref="V5:V27" si="4">SUM(R5:U5)</f>
        <v>5.5</v>
      </c>
      <c r="W5" s="105"/>
      <c r="X5" s="102">
        <f>F5+(2*C5)</f>
        <v>2.75</v>
      </c>
      <c r="Y5" s="64">
        <v>0</v>
      </c>
      <c r="Z5" s="60">
        <v>1.75</v>
      </c>
      <c r="AA5" s="62">
        <v>2</v>
      </c>
      <c r="AB5" s="63">
        <f t="shared" ref="AB5:AB26" si="5">SUM(X5:AA5)</f>
        <v>6.5</v>
      </c>
      <c r="AC5" s="30"/>
      <c r="AD5" s="30"/>
      <c r="AE5" s="30"/>
      <c r="AF5" s="30"/>
      <c r="AG5" s="30"/>
    </row>
    <row r="6" spans="1:42" ht="15.75">
      <c r="A6" s="65" t="s">
        <v>110</v>
      </c>
      <c r="B6" s="66" t="s">
        <v>111</v>
      </c>
      <c r="C6" s="67">
        <v>1</v>
      </c>
      <c r="D6" s="68" t="s">
        <v>112</v>
      </c>
      <c r="E6" s="89"/>
      <c r="F6" s="59">
        <v>0.75</v>
      </c>
      <c r="G6" s="60">
        <v>0</v>
      </c>
      <c r="H6" s="60">
        <v>1.75</v>
      </c>
      <c r="I6" s="69">
        <v>1</v>
      </c>
      <c r="J6" s="241">
        <f t="shared" si="0"/>
        <v>3.5</v>
      </c>
      <c r="K6" s="107"/>
      <c r="L6" s="102">
        <f t="shared" si="1"/>
        <v>1.75</v>
      </c>
      <c r="M6" s="60">
        <v>0</v>
      </c>
      <c r="N6" s="60">
        <v>1.75</v>
      </c>
      <c r="O6" s="70">
        <v>1</v>
      </c>
      <c r="P6" s="99">
        <f t="shared" si="2"/>
        <v>4.5</v>
      </c>
      <c r="Q6" s="106"/>
      <c r="R6" s="102">
        <f t="shared" si="3"/>
        <v>2.25</v>
      </c>
      <c r="S6" s="72">
        <v>0</v>
      </c>
      <c r="T6" s="60">
        <v>1.75</v>
      </c>
      <c r="U6" s="62">
        <v>1.5</v>
      </c>
      <c r="V6" s="99">
        <f t="shared" si="4"/>
        <v>5.5</v>
      </c>
      <c r="W6" s="106"/>
      <c r="X6" s="102">
        <f>F6+(2*C6)</f>
        <v>2.75</v>
      </c>
      <c r="Y6" s="72">
        <v>0</v>
      </c>
      <c r="Z6" s="60">
        <v>1.75</v>
      </c>
      <c r="AA6" s="62">
        <v>2</v>
      </c>
      <c r="AB6" s="71">
        <f t="shared" si="5"/>
        <v>6.5</v>
      </c>
      <c r="AC6" s="30"/>
      <c r="AD6" s="30"/>
      <c r="AE6" s="30"/>
      <c r="AF6" s="30"/>
      <c r="AG6" s="30"/>
    </row>
    <row r="7" spans="1:42" ht="15.75">
      <c r="A7" s="65" t="s">
        <v>113</v>
      </c>
      <c r="B7" s="66" t="s">
        <v>114</v>
      </c>
      <c r="C7" s="67">
        <v>1</v>
      </c>
      <c r="D7" s="68" t="s">
        <v>115</v>
      </c>
      <c r="E7" s="89"/>
      <c r="F7" s="59">
        <v>0.75</v>
      </c>
      <c r="G7" s="60">
        <v>0</v>
      </c>
      <c r="H7" s="60">
        <v>0.75</v>
      </c>
      <c r="I7" s="69">
        <v>1</v>
      </c>
      <c r="J7" s="241">
        <f t="shared" si="0"/>
        <v>2.5</v>
      </c>
      <c r="K7" s="107"/>
      <c r="L7" s="102">
        <f t="shared" si="1"/>
        <v>1.75</v>
      </c>
      <c r="M7" s="60">
        <v>0</v>
      </c>
      <c r="N7" s="60">
        <v>0.75</v>
      </c>
      <c r="O7" s="70">
        <v>1</v>
      </c>
      <c r="P7" s="99">
        <f t="shared" si="2"/>
        <v>3.5</v>
      </c>
      <c r="Q7" s="106"/>
      <c r="R7" s="102">
        <f t="shared" si="3"/>
        <v>2.25</v>
      </c>
      <c r="S7" s="72">
        <v>0</v>
      </c>
      <c r="T7" s="60">
        <v>0.75</v>
      </c>
      <c r="U7" s="62">
        <v>1.5</v>
      </c>
      <c r="V7" s="99">
        <f t="shared" si="4"/>
        <v>4.5</v>
      </c>
      <c r="W7" s="106"/>
      <c r="X7" s="102">
        <f>F7+(2*C7)</f>
        <v>2.75</v>
      </c>
      <c r="Y7" s="72">
        <v>0</v>
      </c>
      <c r="Z7" s="60">
        <v>0.75</v>
      </c>
      <c r="AA7" s="62">
        <v>2</v>
      </c>
      <c r="AB7" s="71">
        <f t="shared" si="5"/>
        <v>5.5</v>
      </c>
      <c r="AC7" s="30"/>
      <c r="AD7" s="30"/>
      <c r="AE7" s="30"/>
      <c r="AF7" s="30"/>
      <c r="AG7" s="30"/>
    </row>
    <row r="8" spans="1:42" ht="15.75">
      <c r="A8" s="65" t="s">
        <v>117</v>
      </c>
      <c r="B8" s="66" t="s">
        <v>118</v>
      </c>
      <c r="C8" s="67">
        <v>1</v>
      </c>
      <c r="D8" s="68" t="s">
        <v>119</v>
      </c>
      <c r="E8" s="89"/>
      <c r="F8" s="92">
        <v>0.75</v>
      </c>
      <c r="G8" s="73">
        <v>0</v>
      </c>
      <c r="H8" s="73">
        <v>0.75</v>
      </c>
      <c r="I8" s="69">
        <v>1</v>
      </c>
      <c r="J8" s="241">
        <f t="shared" si="0"/>
        <v>2.5</v>
      </c>
      <c r="K8" s="107"/>
      <c r="L8" s="102">
        <f t="shared" si="1"/>
        <v>1.75</v>
      </c>
      <c r="M8" s="73">
        <v>0</v>
      </c>
      <c r="N8" s="73">
        <v>0.75</v>
      </c>
      <c r="O8" s="70">
        <v>1</v>
      </c>
      <c r="P8" s="99">
        <f t="shared" si="2"/>
        <v>3.5</v>
      </c>
      <c r="Q8" s="106"/>
      <c r="R8" s="102">
        <f t="shared" si="3"/>
        <v>2.25</v>
      </c>
      <c r="S8" s="72">
        <v>0</v>
      </c>
      <c r="T8" s="73">
        <v>0.75</v>
      </c>
      <c r="U8" s="62">
        <v>1.5</v>
      </c>
      <c r="V8" s="99">
        <f t="shared" si="4"/>
        <v>4.5</v>
      </c>
      <c r="W8" s="106"/>
      <c r="X8" s="102">
        <f>F8+(2*C8)</f>
        <v>2.75</v>
      </c>
      <c r="Y8" s="72">
        <v>0</v>
      </c>
      <c r="Z8" s="73">
        <v>0.75</v>
      </c>
      <c r="AA8" s="62">
        <v>2</v>
      </c>
      <c r="AB8" s="71">
        <f t="shared" si="5"/>
        <v>5.5</v>
      </c>
      <c r="AC8" s="30"/>
      <c r="AD8" s="30"/>
      <c r="AE8" s="30"/>
      <c r="AF8" s="30"/>
      <c r="AG8" s="30"/>
    </row>
    <row r="9" spans="1:42" ht="15.75">
      <c r="A9" s="65" t="s">
        <v>120</v>
      </c>
      <c r="B9" s="66" t="s">
        <v>121</v>
      </c>
      <c r="C9" s="67">
        <v>1</v>
      </c>
      <c r="D9" s="68" t="s">
        <v>165</v>
      </c>
      <c r="E9" s="89"/>
      <c r="F9" s="92">
        <v>0.75</v>
      </c>
      <c r="G9" s="73">
        <v>0</v>
      </c>
      <c r="H9" s="73">
        <v>0.75</v>
      </c>
      <c r="I9" s="69">
        <v>1</v>
      </c>
      <c r="J9" s="241">
        <f t="shared" si="0"/>
        <v>2.5</v>
      </c>
      <c r="K9" s="107"/>
      <c r="L9" s="102">
        <f t="shared" si="1"/>
        <v>1.75</v>
      </c>
      <c r="M9" s="73">
        <v>0</v>
      </c>
      <c r="N9" s="73">
        <v>0.75</v>
      </c>
      <c r="O9" s="70">
        <v>1</v>
      </c>
      <c r="P9" s="99">
        <f t="shared" si="2"/>
        <v>3.5</v>
      </c>
      <c r="Q9" s="106"/>
      <c r="R9" s="102">
        <f t="shared" si="3"/>
        <v>2.25</v>
      </c>
      <c r="S9" s="72">
        <v>0</v>
      </c>
      <c r="T9" s="73">
        <v>0.75</v>
      </c>
      <c r="U9" s="62">
        <v>1.5</v>
      </c>
      <c r="V9" s="99">
        <f t="shared" si="4"/>
        <v>4.5</v>
      </c>
      <c r="W9" s="106"/>
      <c r="X9" s="102">
        <f t="shared" ref="X9:X20" si="6">F9+(3.5*C9)</f>
        <v>4.25</v>
      </c>
      <c r="Y9" s="72">
        <v>0</v>
      </c>
      <c r="Z9" s="73">
        <v>0.75</v>
      </c>
      <c r="AA9" s="62">
        <v>2</v>
      </c>
      <c r="AB9" s="71">
        <f t="shared" si="5"/>
        <v>7</v>
      </c>
      <c r="AC9" s="30"/>
      <c r="AD9" s="30"/>
      <c r="AE9" s="30"/>
      <c r="AF9" s="30"/>
      <c r="AG9" s="30"/>
      <c r="AJ9" s="253" t="s">
        <v>116</v>
      </c>
      <c r="AK9" s="253"/>
      <c r="AL9" s="253"/>
      <c r="AM9" s="253"/>
      <c r="AN9" s="253"/>
      <c r="AO9" s="253"/>
      <c r="AP9" s="253"/>
    </row>
    <row r="10" spans="1:42" ht="15.75">
      <c r="A10" s="65" t="s">
        <v>123</v>
      </c>
      <c r="B10" s="66" t="s">
        <v>124</v>
      </c>
      <c r="C10" s="67">
        <v>1</v>
      </c>
      <c r="D10" s="68" t="s">
        <v>166</v>
      </c>
      <c r="E10" s="89"/>
      <c r="F10" s="92">
        <v>0.75</v>
      </c>
      <c r="G10" s="73">
        <v>0</v>
      </c>
      <c r="H10" s="73">
        <v>0.75</v>
      </c>
      <c r="I10" s="69">
        <v>1</v>
      </c>
      <c r="J10" s="241">
        <f t="shared" si="0"/>
        <v>2.5</v>
      </c>
      <c r="K10" s="107"/>
      <c r="L10" s="102">
        <f t="shared" si="1"/>
        <v>1.75</v>
      </c>
      <c r="M10" s="73">
        <v>0</v>
      </c>
      <c r="N10" s="73">
        <v>0.75</v>
      </c>
      <c r="O10" s="70">
        <v>1</v>
      </c>
      <c r="P10" s="99">
        <f t="shared" si="2"/>
        <v>3.5</v>
      </c>
      <c r="Q10" s="106"/>
      <c r="R10" s="102">
        <f t="shared" si="3"/>
        <v>2.25</v>
      </c>
      <c r="S10" s="72">
        <v>0</v>
      </c>
      <c r="T10" s="73">
        <v>0.75</v>
      </c>
      <c r="U10" s="62">
        <v>1.5</v>
      </c>
      <c r="V10" s="99">
        <f t="shared" si="4"/>
        <v>4.5</v>
      </c>
      <c r="W10" s="106"/>
      <c r="X10" s="102">
        <f t="shared" si="6"/>
        <v>4.25</v>
      </c>
      <c r="Y10" s="72">
        <v>0</v>
      </c>
      <c r="Z10" s="73">
        <v>0.75</v>
      </c>
      <c r="AA10" s="62">
        <v>2</v>
      </c>
      <c r="AB10" s="71">
        <f t="shared" si="5"/>
        <v>7</v>
      </c>
      <c r="AC10" s="30"/>
      <c r="AD10" s="30"/>
      <c r="AE10" s="30"/>
      <c r="AF10" s="30"/>
      <c r="AG10" s="30"/>
      <c r="AJ10" s="253"/>
      <c r="AK10" s="253"/>
      <c r="AL10" s="253"/>
      <c r="AM10" s="253"/>
      <c r="AN10" s="253"/>
      <c r="AO10" s="253"/>
      <c r="AP10" s="253"/>
    </row>
    <row r="11" spans="1:42" ht="15.75">
      <c r="A11" s="65" t="s">
        <v>125</v>
      </c>
      <c r="B11" s="66" t="s">
        <v>126</v>
      </c>
      <c r="C11" s="67">
        <v>1</v>
      </c>
      <c r="D11" s="68" t="s">
        <v>167</v>
      </c>
      <c r="E11" s="89"/>
      <c r="F11" s="92">
        <v>0.75</v>
      </c>
      <c r="G11" s="73">
        <v>0</v>
      </c>
      <c r="H11" s="73">
        <v>1</v>
      </c>
      <c r="I11" s="69">
        <v>1</v>
      </c>
      <c r="J11" s="241">
        <f t="shared" si="0"/>
        <v>2.75</v>
      </c>
      <c r="K11" s="107"/>
      <c r="L11" s="102">
        <f t="shared" si="1"/>
        <v>1.75</v>
      </c>
      <c r="M11" s="73">
        <v>0</v>
      </c>
      <c r="N11" s="73">
        <v>1</v>
      </c>
      <c r="O11" s="70">
        <v>1</v>
      </c>
      <c r="P11" s="99">
        <f t="shared" si="2"/>
        <v>3.75</v>
      </c>
      <c r="Q11" s="106"/>
      <c r="R11" s="102">
        <f t="shared" si="3"/>
        <v>2.25</v>
      </c>
      <c r="S11" s="72">
        <v>0</v>
      </c>
      <c r="T11" s="73">
        <v>1</v>
      </c>
      <c r="U11" s="62">
        <v>1.5</v>
      </c>
      <c r="V11" s="99">
        <f t="shared" si="4"/>
        <v>4.75</v>
      </c>
      <c r="W11" s="106"/>
      <c r="X11" s="102">
        <f t="shared" si="6"/>
        <v>4.25</v>
      </c>
      <c r="Y11" s="72">
        <v>0</v>
      </c>
      <c r="Z11" s="73">
        <v>1</v>
      </c>
      <c r="AA11" s="62">
        <v>2</v>
      </c>
      <c r="AB11" s="71">
        <f t="shared" si="5"/>
        <v>7.25</v>
      </c>
      <c r="AC11" s="30"/>
      <c r="AD11" s="30"/>
      <c r="AE11" s="30"/>
      <c r="AF11" s="30"/>
      <c r="AG11" s="30"/>
      <c r="AJ11" s="253"/>
      <c r="AK11" s="253"/>
      <c r="AL11" s="253"/>
      <c r="AM11" s="253"/>
      <c r="AN11" s="253"/>
      <c r="AO11" s="253"/>
      <c r="AP11" s="253"/>
    </row>
    <row r="12" spans="1:42" ht="15.75">
      <c r="A12" s="65" t="s">
        <v>127</v>
      </c>
      <c r="B12" s="66" t="s">
        <v>128</v>
      </c>
      <c r="C12" s="67">
        <v>1</v>
      </c>
      <c r="D12" s="68" t="s">
        <v>168</v>
      </c>
      <c r="E12" s="89"/>
      <c r="F12" s="92">
        <v>0.75</v>
      </c>
      <c r="G12" s="73">
        <v>0</v>
      </c>
      <c r="H12" s="73">
        <v>1</v>
      </c>
      <c r="I12" s="69">
        <v>1</v>
      </c>
      <c r="J12" s="241">
        <f t="shared" si="0"/>
        <v>2.75</v>
      </c>
      <c r="K12" s="107"/>
      <c r="L12" s="102">
        <f t="shared" si="1"/>
        <v>1.75</v>
      </c>
      <c r="M12" s="73">
        <v>0</v>
      </c>
      <c r="N12" s="73">
        <v>1</v>
      </c>
      <c r="O12" s="70">
        <v>1</v>
      </c>
      <c r="P12" s="99">
        <f t="shared" si="2"/>
        <v>3.75</v>
      </c>
      <c r="Q12" s="106"/>
      <c r="R12" s="102">
        <f t="shared" si="3"/>
        <v>2.25</v>
      </c>
      <c r="S12" s="72">
        <v>0</v>
      </c>
      <c r="T12" s="73">
        <v>1</v>
      </c>
      <c r="U12" s="62">
        <v>1.5</v>
      </c>
      <c r="V12" s="99">
        <f t="shared" si="4"/>
        <v>4.75</v>
      </c>
      <c r="W12" s="106"/>
      <c r="X12" s="102">
        <f t="shared" si="6"/>
        <v>4.25</v>
      </c>
      <c r="Y12" s="72">
        <v>0</v>
      </c>
      <c r="Z12" s="73">
        <v>1</v>
      </c>
      <c r="AA12" s="62">
        <v>2</v>
      </c>
      <c r="AB12" s="71">
        <f t="shared" si="5"/>
        <v>7.25</v>
      </c>
      <c r="AC12" s="30"/>
      <c r="AD12" s="30"/>
      <c r="AE12" s="30"/>
      <c r="AF12" s="30"/>
      <c r="AG12" s="30"/>
      <c r="AJ12" s="253"/>
      <c r="AK12" s="253"/>
      <c r="AL12" s="253"/>
      <c r="AM12" s="253"/>
      <c r="AN12" s="253"/>
      <c r="AO12" s="253"/>
      <c r="AP12" s="253"/>
    </row>
    <row r="13" spans="1:42" ht="15.75">
      <c r="A13" s="65" t="s">
        <v>129</v>
      </c>
      <c r="B13" s="66" t="s">
        <v>130</v>
      </c>
      <c r="C13" s="74">
        <v>2</v>
      </c>
      <c r="D13" s="68" t="s">
        <v>169</v>
      </c>
      <c r="E13" s="89"/>
      <c r="F13" s="92">
        <v>1.5</v>
      </c>
      <c r="G13" s="73">
        <v>1</v>
      </c>
      <c r="H13" s="73">
        <v>1</v>
      </c>
      <c r="I13" s="69">
        <v>1</v>
      </c>
      <c r="J13" s="241">
        <f t="shared" si="0"/>
        <v>4.5</v>
      </c>
      <c r="K13" s="107"/>
      <c r="L13" s="102">
        <f t="shared" si="1"/>
        <v>3.5</v>
      </c>
      <c r="M13" s="73">
        <v>1</v>
      </c>
      <c r="N13" s="73">
        <v>1</v>
      </c>
      <c r="O13" s="70">
        <v>1</v>
      </c>
      <c r="P13" s="99">
        <f t="shared" si="2"/>
        <v>6.5</v>
      </c>
      <c r="Q13" s="106"/>
      <c r="R13" s="102">
        <f t="shared" si="3"/>
        <v>4.5</v>
      </c>
      <c r="S13" s="72">
        <v>1.5</v>
      </c>
      <c r="T13" s="73">
        <v>1</v>
      </c>
      <c r="U13" s="62">
        <v>1.5</v>
      </c>
      <c r="V13" s="99">
        <f t="shared" si="4"/>
        <v>8.5</v>
      </c>
      <c r="W13" s="106"/>
      <c r="X13" s="102">
        <f t="shared" si="6"/>
        <v>8.5</v>
      </c>
      <c r="Y13" s="72">
        <v>2</v>
      </c>
      <c r="Z13" s="73">
        <v>1</v>
      </c>
      <c r="AA13" s="62">
        <v>2</v>
      </c>
      <c r="AB13" s="71">
        <f t="shared" si="5"/>
        <v>13.5</v>
      </c>
      <c r="AC13" s="30"/>
      <c r="AD13" s="30"/>
      <c r="AE13" s="30"/>
      <c r="AF13" s="30"/>
      <c r="AG13" s="30"/>
      <c r="AJ13" s="253"/>
      <c r="AK13" s="253"/>
      <c r="AL13" s="253"/>
      <c r="AM13" s="253"/>
      <c r="AN13" s="253"/>
      <c r="AO13" s="253"/>
      <c r="AP13" s="253"/>
    </row>
    <row r="14" spans="1:42" ht="15.75">
      <c r="A14" s="65" t="s">
        <v>131</v>
      </c>
      <c r="B14" s="66" t="s">
        <v>132</v>
      </c>
      <c r="C14" s="74">
        <v>2</v>
      </c>
      <c r="D14" s="68" t="s">
        <v>170</v>
      </c>
      <c r="E14" s="89"/>
      <c r="F14" s="92">
        <v>1.5</v>
      </c>
      <c r="G14" s="73">
        <v>1</v>
      </c>
      <c r="H14" s="73">
        <v>1</v>
      </c>
      <c r="I14" s="69">
        <v>1</v>
      </c>
      <c r="J14" s="241">
        <f t="shared" si="0"/>
        <v>4.5</v>
      </c>
      <c r="K14" s="107"/>
      <c r="L14" s="102">
        <f t="shared" si="1"/>
        <v>3.5</v>
      </c>
      <c r="M14" s="73">
        <v>1</v>
      </c>
      <c r="N14" s="73">
        <v>1</v>
      </c>
      <c r="O14" s="70">
        <v>1</v>
      </c>
      <c r="P14" s="99">
        <f t="shared" si="2"/>
        <v>6.5</v>
      </c>
      <c r="Q14" s="106"/>
      <c r="R14" s="102">
        <f t="shared" si="3"/>
        <v>4.5</v>
      </c>
      <c r="S14" s="72">
        <v>1.5</v>
      </c>
      <c r="T14" s="73">
        <v>1</v>
      </c>
      <c r="U14" s="62">
        <v>1.5</v>
      </c>
      <c r="V14" s="99">
        <f t="shared" si="4"/>
        <v>8.5</v>
      </c>
      <c r="W14" s="106"/>
      <c r="X14" s="102">
        <f t="shared" si="6"/>
        <v>8.5</v>
      </c>
      <c r="Y14" s="72">
        <v>2</v>
      </c>
      <c r="Z14" s="73">
        <v>1</v>
      </c>
      <c r="AA14" s="62">
        <v>2</v>
      </c>
      <c r="AB14" s="71">
        <f t="shared" si="5"/>
        <v>13.5</v>
      </c>
      <c r="AC14" s="30"/>
      <c r="AD14" s="30"/>
      <c r="AE14" s="30"/>
      <c r="AF14" s="30"/>
      <c r="AG14" s="30"/>
      <c r="AJ14" s="253"/>
      <c r="AK14" s="253"/>
      <c r="AL14" s="253"/>
      <c r="AM14" s="253"/>
      <c r="AN14" s="253"/>
      <c r="AO14" s="253"/>
      <c r="AP14" s="253"/>
    </row>
    <row r="15" spans="1:42" ht="15.75">
      <c r="A15" s="65" t="s">
        <v>133</v>
      </c>
      <c r="B15" s="66" t="s">
        <v>134</v>
      </c>
      <c r="C15" s="74">
        <v>2</v>
      </c>
      <c r="D15" s="68" t="s">
        <v>171</v>
      </c>
      <c r="E15" s="89"/>
      <c r="F15" s="92">
        <v>1.5</v>
      </c>
      <c r="G15" s="73">
        <v>1</v>
      </c>
      <c r="H15" s="73">
        <v>1</v>
      </c>
      <c r="I15" s="69">
        <v>1</v>
      </c>
      <c r="J15" s="241">
        <f t="shared" si="0"/>
        <v>4.5</v>
      </c>
      <c r="K15" s="107"/>
      <c r="L15" s="102">
        <f t="shared" si="1"/>
        <v>3.5</v>
      </c>
      <c r="M15" s="73">
        <v>1</v>
      </c>
      <c r="N15" s="73">
        <v>1</v>
      </c>
      <c r="O15" s="70">
        <v>1</v>
      </c>
      <c r="P15" s="99">
        <f t="shared" si="2"/>
        <v>6.5</v>
      </c>
      <c r="Q15" s="106"/>
      <c r="R15" s="102">
        <f t="shared" si="3"/>
        <v>4.5</v>
      </c>
      <c r="S15" s="72">
        <v>1.5</v>
      </c>
      <c r="T15" s="73">
        <v>1</v>
      </c>
      <c r="U15" s="62">
        <v>1.5</v>
      </c>
      <c r="V15" s="99">
        <f t="shared" si="4"/>
        <v>8.5</v>
      </c>
      <c r="W15" s="106"/>
      <c r="X15" s="102">
        <f t="shared" si="6"/>
        <v>8.5</v>
      </c>
      <c r="Y15" s="72">
        <v>2</v>
      </c>
      <c r="Z15" s="73">
        <v>1</v>
      </c>
      <c r="AA15" s="62">
        <v>2</v>
      </c>
      <c r="AB15" s="71">
        <f t="shared" si="5"/>
        <v>13.5</v>
      </c>
      <c r="AC15" s="30"/>
      <c r="AD15" s="30"/>
      <c r="AE15" s="30"/>
      <c r="AF15" s="30"/>
      <c r="AG15" s="30"/>
    </row>
    <row r="16" spans="1:42" ht="15.75">
      <c r="A16" s="65" t="s">
        <v>136</v>
      </c>
      <c r="B16" s="66" t="s">
        <v>137</v>
      </c>
      <c r="C16" s="74">
        <v>2</v>
      </c>
      <c r="D16" s="68" t="s">
        <v>172</v>
      </c>
      <c r="E16" s="89"/>
      <c r="F16" s="92">
        <v>1.5</v>
      </c>
      <c r="G16" s="73">
        <v>1</v>
      </c>
      <c r="H16" s="73">
        <v>1</v>
      </c>
      <c r="I16" s="69">
        <v>1</v>
      </c>
      <c r="J16" s="241">
        <f t="shared" si="0"/>
        <v>4.5</v>
      </c>
      <c r="K16" s="107"/>
      <c r="L16" s="102">
        <f t="shared" si="1"/>
        <v>3.5</v>
      </c>
      <c r="M16" s="73">
        <v>1</v>
      </c>
      <c r="N16" s="73">
        <v>1</v>
      </c>
      <c r="O16" s="70">
        <v>1</v>
      </c>
      <c r="P16" s="99">
        <f t="shared" si="2"/>
        <v>6.5</v>
      </c>
      <c r="Q16" s="106"/>
      <c r="R16" s="102">
        <f t="shared" si="3"/>
        <v>4.5</v>
      </c>
      <c r="S16" s="72">
        <v>1.5</v>
      </c>
      <c r="T16" s="73">
        <v>1</v>
      </c>
      <c r="U16" s="62">
        <v>1.5</v>
      </c>
      <c r="V16" s="99">
        <f t="shared" si="4"/>
        <v>8.5</v>
      </c>
      <c r="W16" s="106"/>
      <c r="X16" s="102">
        <f t="shared" si="6"/>
        <v>8.5</v>
      </c>
      <c r="Y16" s="72">
        <v>2</v>
      </c>
      <c r="Z16" s="73">
        <v>1</v>
      </c>
      <c r="AA16" s="62">
        <v>2</v>
      </c>
      <c r="AB16" s="71">
        <f t="shared" si="5"/>
        <v>13.5</v>
      </c>
      <c r="AC16" s="30"/>
      <c r="AD16" s="30"/>
      <c r="AE16" s="30"/>
      <c r="AF16" s="30"/>
      <c r="AG16" s="30"/>
    </row>
    <row r="17" spans="1:33" ht="15.75">
      <c r="A17" s="65" t="s">
        <v>138</v>
      </c>
      <c r="B17" s="66" t="s">
        <v>139</v>
      </c>
      <c r="C17" s="74">
        <v>2</v>
      </c>
      <c r="D17" s="68" t="s">
        <v>173</v>
      </c>
      <c r="E17" s="89"/>
      <c r="F17" s="92">
        <v>1.5</v>
      </c>
      <c r="G17" s="73">
        <v>1</v>
      </c>
      <c r="H17" s="73">
        <v>1</v>
      </c>
      <c r="I17" s="69">
        <v>1</v>
      </c>
      <c r="J17" s="241">
        <f t="shared" si="0"/>
        <v>4.5</v>
      </c>
      <c r="K17" s="107"/>
      <c r="L17" s="102">
        <f t="shared" si="1"/>
        <v>3.5</v>
      </c>
      <c r="M17" s="73">
        <v>1</v>
      </c>
      <c r="N17" s="73">
        <v>1</v>
      </c>
      <c r="O17" s="70">
        <v>1</v>
      </c>
      <c r="P17" s="99">
        <f t="shared" si="2"/>
        <v>6.5</v>
      </c>
      <c r="Q17" s="106"/>
      <c r="R17" s="102">
        <f t="shared" si="3"/>
        <v>4.5</v>
      </c>
      <c r="S17" s="72">
        <v>1.5</v>
      </c>
      <c r="T17" s="73">
        <v>1</v>
      </c>
      <c r="U17" s="62">
        <v>1.5</v>
      </c>
      <c r="V17" s="99">
        <f t="shared" si="4"/>
        <v>8.5</v>
      </c>
      <c r="W17" s="106"/>
      <c r="X17" s="102">
        <f t="shared" si="6"/>
        <v>8.5</v>
      </c>
      <c r="Y17" s="72">
        <v>2</v>
      </c>
      <c r="Z17" s="73">
        <v>1</v>
      </c>
      <c r="AA17" s="62">
        <v>2</v>
      </c>
      <c r="AB17" s="71">
        <f t="shared" si="5"/>
        <v>13.5</v>
      </c>
      <c r="AC17" s="30"/>
      <c r="AD17" s="30"/>
      <c r="AE17" s="30"/>
      <c r="AF17" s="30"/>
      <c r="AG17" s="30"/>
    </row>
    <row r="18" spans="1:33" ht="15.75">
      <c r="A18" s="65" t="s">
        <v>140</v>
      </c>
      <c r="B18" s="66" t="s">
        <v>141</v>
      </c>
      <c r="C18" s="74">
        <v>2</v>
      </c>
      <c r="D18" s="68" t="s">
        <v>174</v>
      </c>
      <c r="E18" s="89"/>
      <c r="F18" s="92">
        <v>1.5</v>
      </c>
      <c r="G18" s="73">
        <v>1</v>
      </c>
      <c r="H18" s="73">
        <v>1</v>
      </c>
      <c r="I18" s="69">
        <v>1</v>
      </c>
      <c r="J18" s="241">
        <f t="shared" si="0"/>
        <v>4.5</v>
      </c>
      <c r="K18" s="107"/>
      <c r="L18" s="102">
        <f t="shared" si="1"/>
        <v>3.5</v>
      </c>
      <c r="M18" s="73">
        <v>1</v>
      </c>
      <c r="N18" s="73">
        <v>1</v>
      </c>
      <c r="O18" s="70">
        <v>1</v>
      </c>
      <c r="P18" s="99">
        <f t="shared" si="2"/>
        <v>6.5</v>
      </c>
      <c r="Q18" s="106"/>
      <c r="R18" s="102">
        <f t="shared" si="3"/>
        <v>4.5</v>
      </c>
      <c r="S18" s="72">
        <v>1.5</v>
      </c>
      <c r="T18" s="73">
        <v>1</v>
      </c>
      <c r="U18" s="62">
        <v>1.5</v>
      </c>
      <c r="V18" s="99">
        <f t="shared" si="4"/>
        <v>8.5</v>
      </c>
      <c r="W18" s="106"/>
      <c r="X18" s="102">
        <f t="shared" si="6"/>
        <v>8.5</v>
      </c>
      <c r="Y18" s="72">
        <v>2</v>
      </c>
      <c r="Z18" s="73">
        <v>1</v>
      </c>
      <c r="AA18" s="62">
        <v>2</v>
      </c>
      <c r="AB18" s="71">
        <f t="shared" si="5"/>
        <v>13.5</v>
      </c>
      <c r="AC18" s="30"/>
      <c r="AD18" s="30"/>
      <c r="AE18" s="30"/>
      <c r="AF18" s="30"/>
      <c r="AG18" s="30"/>
    </row>
    <row r="19" spans="1:33" ht="15.75">
      <c r="A19" s="65" t="s">
        <v>142</v>
      </c>
      <c r="B19" s="66" t="s">
        <v>143</v>
      </c>
      <c r="C19" s="74">
        <v>2</v>
      </c>
      <c r="D19" s="68" t="s">
        <v>119</v>
      </c>
      <c r="E19" s="89"/>
      <c r="F19" s="92">
        <v>1.5</v>
      </c>
      <c r="G19" s="73">
        <v>1</v>
      </c>
      <c r="H19" s="73">
        <v>1</v>
      </c>
      <c r="I19" s="69">
        <v>1</v>
      </c>
      <c r="J19" s="241">
        <f t="shared" si="0"/>
        <v>4.5</v>
      </c>
      <c r="K19" s="107"/>
      <c r="L19" s="102">
        <f t="shared" si="1"/>
        <v>3.5</v>
      </c>
      <c r="M19" s="73">
        <v>1</v>
      </c>
      <c r="N19" s="73">
        <v>1</v>
      </c>
      <c r="O19" s="70">
        <v>1</v>
      </c>
      <c r="P19" s="99">
        <f t="shared" si="2"/>
        <v>6.5</v>
      </c>
      <c r="Q19" s="106"/>
      <c r="R19" s="102">
        <f t="shared" si="3"/>
        <v>4.5</v>
      </c>
      <c r="S19" s="72">
        <v>1.5</v>
      </c>
      <c r="T19" s="73">
        <v>1</v>
      </c>
      <c r="U19" s="62">
        <v>1.5</v>
      </c>
      <c r="V19" s="99">
        <f t="shared" si="4"/>
        <v>8.5</v>
      </c>
      <c r="W19" s="106"/>
      <c r="X19" s="102">
        <f t="shared" si="6"/>
        <v>8.5</v>
      </c>
      <c r="Y19" s="72">
        <v>2</v>
      </c>
      <c r="Z19" s="73">
        <v>1</v>
      </c>
      <c r="AA19" s="62">
        <v>2</v>
      </c>
      <c r="AB19" s="71">
        <f t="shared" si="5"/>
        <v>13.5</v>
      </c>
      <c r="AC19" s="30"/>
      <c r="AD19" s="30"/>
      <c r="AE19" s="30"/>
      <c r="AF19" s="30"/>
      <c r="AG19" s="30"/>
    </row>
    <row r="20" spans="1:33" ht="15.75">
      <c r="A20" s="65" t="s">
        <v>144</v>
      </c>
      <c r="B20" s="66" t="s">
        <v>145</v>
      </c>
      <c r="C20" s="74">
        <v>2</v>
      </c>
      <c r="D20" s="68" t="s">
        <v>119</v>
      </c>
      <c r="E20" s="89"/>
      <c r="F20" s="92">
        <v>1.5</v>
      </c>
      <c r="G20" s="73">
        <v>1</v>
      </c>
      <c r="H20" s="73">
        <v>1.5</v>
      </c>
      <c r="I20" s="69">
        <v>1</v>
      </c>
      <c r="J20" s="241">
        <f t="shared" si="0"/>
        <v>5</v>
      </c>
      <c r="K20" s="107"/>
      <c r="L20" s="102">
        <f t="shared" si="1"/>
        <v>3.5</v>
      </c>
      <c r="M20" s="73">
        <v>1</v>
      </c>
      <c r="N20" s="73">
        <v>1.5</v>
      </c>
      <c r="O20" s="70">
        <v>1</v>
      </c>
      <c r="P20" s="99">
        <f t="shared" si="2"/>
        <v>7</v>
      </c>
      <c r="Q20" s="106"/>
      <c r="R20" s="102">
        <f t="shared" si="3"/>
        <v>4.5</v>
      </c>
      <c r="S20" s="72">
        <v>1.5</v>
      </c>
      <c r="T20" s="73">
        <v>1.5</v>
      </c>
      <c r="U20" s="62">
        <v>1.5</v>
      </c>
      <c r="V20" s="99">
        <f t="shared" si="4"/>
        <v>9</v>
      </c>
      <c r="W20" s="106"/>
      <c r="X20" s="102">
        <f t="shared" si="6"/>
        <v>8.5</v>
      </c>
      <c r="Y20" s="72">
        <v>2</v>
      </c>
      <c r="Z20" s="73">
        <v>1.5</v>
      </c>
      <c r="AA20" s="62">
        <v>2</v>
      </c>
      <c r="AB20" s="71">
        <f t="shared" si="5"/>
        <v>14</v>
      </c>
      <c r="AC20" s="30"/>
      <c r="AD20" s="30"/>
      <c r="AE20" s="30"/>
      <c r="AF20" s="30"/>
      <c r="AG20" s="30"/>
    </row>
    <row r="21" spans="1:33" ht="15.75">
      <c r="A21" s="65" t="s">
        <v>146</v>
      </c>
      <c r="B21" s="66" t="s">
        <v>147</v>
      </c>
      <c r="C21" s="74">
        <v>2</v>
      </c>
      <c r="D21" s="68" t="s">
        <v>175</v>
      </c>
      <c r="E21" s="89"/>
      <c r="F21" s="92">
        <v>1.5</v>
      </c>
      <c r="G21" s="73">
        <v>1</v>
      </c>
      <c r="H21" s="73">
        <v>1.5</v>
      </c>
      <c r="I21" s="69">
        <v>1</v>
      </c>
      <c r="J21" s="241">
        <f t="shared" si="0"/>
        <v>5</v>
      </c>
      <c r="K21" s="107"/>
      <c r="L21" s="102">
        <f t="shared" si="1"/>
        <v>3.5</v>
      </c>
      <c r="M21" s="73">
        <v>1</v>
      </c>
      <c r="N21" s="73">
        <v>1.5</v>
      </c>
      <c r="O21" s="70">
        <v>1</v>
      </c>
      <c r="P21" s="99">
        <f t="shared" si="2"/>
        <v>7</v>
      </c>
      <c r="Q21" s="106"/>
      <c r="R21" s="102">
        <f t="shared" si="3"/>
        <v>4.5</v>
      </c>
      <c r="S21" s="72">
        <v>1.5</v>
      </c>
      <c r="T21" s="73">
        <v>1.5</v>
      </c>
      <c r="U21" s="62">
        <v>1.5</v>
      </c>
      <c r="V21" s="99">
        <f t="shared" si="4"/>
        <v>9</v>
      </c>
      <c r="W21" s="106"/>
      <c r="X21" s="102">
        <f t="shared" ref="X21:X27" si="7">F21+(2*C21)</f>
        <v>5.5</v>
      </c>
      <c r="Y21" s="72">
        <v>2</v>
      </c>
      <c r="Z21" s="73">
        <v>1.5</v>
      </c>
      <c r="AA21" s="62">
        <v>2</v>
      </c>
      <c r="AB21" s="71">
        <f t="shared" si="5"/>
        <v>11</v>
      </c>
      <c r="AC21" s="30"/>
      <c r="AD21" s="30"/>
      <c r="AE21" s="30"/>
      <c r="AF21" s="30"/>
      <c r="AG21" s="30"/>
    </row>
    <row r="22" spans="1:33" ht="15.75">
      <c r="A22" s="65" t="s">
        <v>148</v>
      </c>
      <c r="B22" s="66" t="s">
        <v>149</v>
      </c>
      <c r="C22" s="74">
        <v>2</v>
      </c>
      <c r="D22" s="68" t="s">
        <v>176</v>
      </c>
      <c r="E22" s="89"/>
      <c r="F22" s="92">
        <v>1.5</v>
      </c>
      <c r="G22" s="73">
        <v>1</v>
      </c>
      <c r="H22" s="73">
        <v>1.5</v>
      </c>
      <c r="I22" s="69">
        <v>1</v>
      </c>
      <c r="J22" s="241">
        <f t="shared" si="0"/>
        <v>5</v>
      </c>
      <c r="K22" s="107"/>
      <c r="L22" s="102">
        <f t="shared" si="1"/>
        <v>3.5</v>
      </c>
      <c r="M22" s="73">
        <v>1</v>
      </c>
      <c r="N22" s="73">
        <v>1.5</v>
      </c>
      <c r="O22" s="70">
        <v>1</v>
      </c>
      <c r="P22" s="99">
        <f t="shared" si="2"/>
        <v>7</v>
      </c>
      <c r="Q22" s="106"/>
      <c r="R22" s="102">
        <f t="shared" si="3"/>
        <v>4.5</v>
      </c>
      <c r="S22" s="72">
        <v>1.5</v>
      </c>
      <c r="T22" s="73">
        <v>1.5</v>
      </c>
      <c r="U22" s="62">
        <v>1.5</v>
      </c>
      <c r="V22" s="99">
        <f t="shared" si="4"/>
        <v>9</v>
      </c>
      <c r="W22" s="106"/>
      <c r="X22" s="102">
        <f t="shared" si="7"/>
        <v>5.5</v>
      </c>
      <c r="Y22" s="72">
        <v>2</v>
      </c>
      <c r="Z22" s="73">
        <v>1.5</v>
      </c>
      <c r="AA22" s="62">
        <v>2</v>
      </c>
      <c r="AB22" s="71">
        <f t="shared" si="5"/>
        <v>11</v>
      </c>
      <c r="AC22" s="30"/>
      <c r="AD22" s="30"/>
      <c r="AE22" s="30"/>
      <c r="AF22" s="30"/>
      <c r="AG22" s="30"/>
    </row>
    <row r="23" spans="1:33" ht="15.75">
      <c r="A23" s="65" t="s">
        <v>150</v>
      </c>
      <c r="B23" s="66" t="s">
        <v>151</v>
      </c>
      <c r="C23" s="74">
        <v>2</v>
      </c>
      <c r="D23" s="68" t="s">
        <v>177</v>
      </c>
      <c r="E23" s="89"/>
      <c r="F23" s="92">
        <v>1.5</v>
      </c>
      <c r="G23" s="73">
        <v>1</v>
      </c>
      <c r="H23" s="73">
        <v>1.5</v>
      </c>
      <c r="I23" s="69">
        <v>1</v>
      </c>
      <c r="J23" s="241">
        <f t="shared" si="0"/>
        <v>5</v>
      </c>
      <c r="K23" s="107"/>
      <c r="L23" s="102">
        <f t="shared" si="1"/>
        <v>3.5</v>
      </c>
      <c r="M23" s="73">
        <v>1</v>
      </c>
      <c r="N23" s="73">
        <v>1.5</v>
      </c>
      <c r="O23" s="70">
        <v>1</v>
      </c>
      <c r="P23" s="99">
        <f t="shared" si="2"/>
        <v>7</v>
      </c>
      <c r="Q23" s="106"/>
      <c r="R23" s="102">
        <f t="shared" si="3"/>
        <v>4.5</v>
      </c>
      <c r="S23" s="72">
        <v>1.5</v>
      </c>
      <c r="T23" s="73">
        <v>1.5</v>
      </c>
      <c r="U23" s="62">
        <v>1.5</v>
      </c>
      <c r="V23" s="99">
        <f t="shared" si="4"/>
        <v>9</v>
      </c>
      <c r="W23" s="106"/>
      <c r="X23" s="102">
        <f t="shared" si="7"/>
        <v>5.5</v>
      </c>
      <c r="Y23" s="72">
        <v>2</v>
      </c>
      <c r="Z23" s="73">
        <v>1.5</v>
      </c>
      <c r="AA23" s="62">
        <v>2</v>
      </c>
      <c r="AB23" s="71">
        <f t="shared" si="5"/>
        <v>11</v>
      </c>
      <c r="AC23" s="30"/>
      <c r="AD23" s="30"/>
      <c r="AE23" s="30"/>
      <c r="AF23" s="30"/>
      <c r="AG23" s="30"/>
    </row>
    <row r="24" spans="1:33" ht="15.75">
      <c r="A24" s="65" t="s">
        <v>152</v>
      </c>
      <c r="B24" s="66" t="s">
        <v>153</v>
      </c>
      <c r="C24" s="74">
        <v>2</v>
      </c>
      <c r="D24" s="68" t="s">
        <v>178</v>
      </c>
      <c r="E24" s="89"/>
      <c r="F24" s="92">
        <v>1.5</v>
      </c>
      <c r="G24" s="73">
        <v>1</v>
      </c>
      <c r="H24" s="73">
        <v>1.5</v>
      </c>
      <c r="I24" s="69">
        <v>1</v>
      </c>
      <c r="J24" s="241">
        <f t="shared" si="0"/>
        <v>5</v>
      </c>
      <c r="K24" s="107"/>
      <c r="L24" s="102">
        <f t="shared" si="1"/>
        <v>3.5</v>
      </c>
      <c r="M24" s="73">
        <v>1</v>
      </c>
      <c r="N24" s="73">
        <v>1.5</v>
      </c>
      <c r="O24" s="70">
        <v>1</v>
      </c>
      <c r="P24" s="99">
        <f t="shared" si="2"/>
        <v>7</v>
      </c>
      <c r="Q24" s="106"/>
      <c r="R24" s="102">
        <f t="shared" si="3"/>
        <v>4.5</v>
      </c>
      <c r="S24" s="72">
        <v>1.5</v>
      </c>
      <c r="T24" s="73">
        <v>1.5</v>
      </c>
      <c r="U24" s="62">
        <v>1.5</v>
      </c>
      <c r="V24" s="99">
        <f t="shared" si="4"/>
        <v>9</v>
      </c>
      <c r="W24" s="106"/>
      <c r="X24" s="102">
        <f t="shared" si="7"/>
        <v>5.5</v>
      </c>
      <c r="Y24" s="72">
        <v>2</v>
      </c>
      <c r="Z24" s="73">
        <v>1.5</v>
      </c>
      <c r="AA24" s="62">
        <v>2</v>
      </c>
      <c r="AB24" s="71">
        <f t="shared" si="5"/>
        <v>11</v>
      </c>
      <c r="AC24" s="30"/>
      <c r="AD24" s="30"/>
      <c r="AE24" s="30"/>
      <c r="AF24" s="30"/>
      <c r="AG24" s="30"/>
    </row>
    <row r="25" spans="1:33" ht="15.75">
      <c r="A25" s="65" t="s">
        <v>154</v>
      </c>
      <c r="B25" s="66" t="s">
        <v>155</v>
      </c>
      <c r="C25" s="74">
        <v>2</v>
      </c>
      <c r="D25" s="68" t="s">
        <v>179</v>
      </c>
      <c r="E25" s="89"/>
      <c r="F25" s="92">
        <v>1.5</v>
      </c>
      <c r="G25" s="73">
        <v>1</v>
      </c>
      <c r="H25" s="73">
        <v>1.5</v>
      </c>
      <c r="I25" s="69">
        <v>1</v>
      </c>
      <c r="J25" s="241">
        <f t="shared" si="0"/>
        <v>5</v>
      </c>
      <c r="K25" s="107"/>
      <c r="L25" s="102">
        <f t="shared" si="1"/>
        <v>3.5</v>
      </c>
      <c r="M25" s="73">
        <v>1</v>
      </c>
      <c r="N25" s="73">
        <v>1.5</v>
      </c>
      <c r="O25" s="70">
        <v>1</v>
      </c>
      <c r="P25" s="99">
        <f t="shared" si="2"/>
        <v>7</v>
      </c>
      <c r="Q25" s="106"/>
      <c r="R25" s="102">
        <f t="shared" si="3"/>
        <v>4.5</v>
      </c>
      <c r="S25" s="72">
        <v>1.5</v>
      </c>
      <c r="T25" s="73">
        <v>1.5</v>
      </c>
      <c r="U25" s="62">
        <v>1.5</v>
      </c>
      <c r="V25" s="99">
        <f t="shared" si="4"/>
        <v>9</v>
      </c>
      <c r="W25" s="106"/>
      <c r="X25" s="102">
        <f t="shared" si="7"/>
        <v>5.5</v>
      </c>
      <c r="Y25" s="72">
        <v>2</v>
      </c>
      <c r="Z25" s="73">
        <v>1.5</v>
      </c>
      <c r="AA25" s="62">
        <v>2</v>
      </c>
      <c r="AB25" s="71">
        <f t="shared" si="5"/>
        <v>11</v>
      </c>
      <c r="AC25" s="30"/>
      <c r="AD25" s="30"/>
      <c r="AE25" s="30"/>
      <c r="AF25" s="30"/>
      <c r="AG25" s="30"/>
    </row>
    <row r="26" spans="1:33" ht="15.75">
      <c r="A26" s="65" t="s">
        <v>156</v>
      </c>
      <c r="B26" s="66" t="s">
        <v>157</v>
      </c>
      <c r="C26" s="74">
        <v>2</v>
      </c>
      <c r="D26" s="68" t="s">
        <v>180</v>
      </c>
      <c r="E26" s="89"/>
      <c r="F26" s="92">
        <v>1.5</v>
      </c>
      <c r="G26" s="73">
        <v>1</v>
      </c>
      <c r="H26" s="73">
        <v>1.5</v>
      </c>
      <c r="I26" s="69">
        <v>1</v>
      </c>
      <c r="J26" s="241">
        <f t="shared" si="0"/>
        <v>5</v>
      </c>
      <c r="K26" s="107"/>
      <c r="L26" s="102">
        <f t="shared" si="1"/>
        <v>3.5</v>
      </c>
      <c r="M26" s="73">
        <v>1</v>
      </c>
      <c r="N26" s="73">
        <v>1.5</v>
      </c>
      <c r="O26" s="70">
        <v>1</v>
      </c>
      <c r="P26" s="99">
        <f t="shared" si="2"/>
        <v>7</v>
      </c>
      <c r="Q26" s="106"/>
      <c r="R26" s="102">
        <f t="shared" si="3"/>
        <v>4.5</v>
      </c>
      <c r="S26" s="72">
        <v>1.5</v>
      </c>
      <c r="T26" s="73">
        <v>1.5</v>
      </c>
      <c r="U26" s="62">
        <v>1.5</v>
      </c>
      <c r="V26" s="99">
        <f t="shared" si="4"/>
        <v>9</v>
      </c>
      <c r="W26" s="106"/>
      <c r="X26" s="102">
        <f t="shared" si="7"/>
        <v>5.5</v>
      </c>
      <c r="Y26" s="72">
        <v>2</v>
      </c>
      <c r="Z26" s="73">
        <v>1.5</v>
      </c>
      <c r="AA26" s="62">
        <v>2</v>
      </c>
      <c r="AB26" s="71">
        <f t="shared" si="5"/>
        <v>11</v>
      </c>
      <c r="AC26" s="30"/>
      <c r="AD26" s="30"/>
      <c r="AE26" s="30"/>
      <c r="AF26" s="30"/>
      <c r="AG26" s="30"/>
    </row>
    <row r="27" spans="1:33" ht="15.75">
      <c r="A27" s="65" t="s">
        <v>158</v>
      </c>
      <c r="B27" s="66" t="s">
        <v>159</v>
      </c>
      <c r="C27" s="74">
        <v>2</v>
      </c>
      <c r="D27" s="68" t="s">
        <v>181</v>
      </c>
      <c r="E27" s="89"/>
      <c r="F27" s="92">
        <v>1.5</v>
      </c>
      <c r="G27" s="73">
        <v>1</v>
      </c>
      <c r="H27" s="73">
        <v>1.5</v>
      </c>
      <c r="I27" s="69">
        <v>1</v>
      </c>
      <c r="J27" s="241">
        <f t="shared" si="0"/>
        <v>5</v>
      </c>
      <c r="K27" s="107"/>
      <c r="L27" s="102">
        <f t="shared" si="1"/>
        <v>3.5</v>
      </c>
      <c r="M27" s="73">
        <v>1</v>
      </c>
      <c r="N27" s="73">
        <v>1.5</v>
      </c>
      <c r="O27" s="70">
        <v>1</v>
      </c>
      <c r="P27" s="99">
        <f t="shared" si="2"/>
        <v>7</v>
      </c>
      <c r="Q27" s="106"/>
      <c r="R27" s="102">
        <f t="shared" si="3"/>
        <v>4.5</v>
      </c>
      <c r="S27" s="72">
        <v>1.5</v>
      </c>
      <c r="T27" s="73">
        <v>1.5</v>
      </c>
      <c r="U27" s="62">
        <v>1.5</v>
      </c>
      <c r="V27" s="99">
        <f t="shared" si="4"/>
        <v>9</v>
      </c>
      <c r="W27" s="106"/>
      <c r="X27" s="102">
        <f t="shared" si="7"/>
        <v>5.5</v>
      </c>
      <c r="Y27" s="72">
        <v>2</v>
      </c>
      <c r="Z27" s="73">
        <v>1.5</v>
      </c>
      <c r="AA27" s="62">
        <v>2</v>
      </c>
      <c r="AB27" s="71">
        <f>SUM(X27:AA27)</f>
        <v>11</v>
      </c>
      <c r="AC27" s="30"/>
      <c r="AD27" s="30"/>
      <c r="AE27" s="30"/>
      <c r="AF27" s="30"/>
      <c r="AG27" s="30"/>
    </row>
    <row r="28" spans="1:33" ht="15.75">
      <c r="A28" s="65"/>
      <c r="B28" s="66"/>
      <c r="C28" s="67"/>
      <c r="D28" s="75"/>
      <c r="E28" s="89"/>
      <c r="F28" s="75"/>
      <c r="G28" s="75"/>
      <c r="H28" s="75"/>
      <c r="I28" s="76"/>
      <c r="J28" s="77"/>
      <c r="K28" s="27"/>
      <c r="L28" s="102"/>
      <c r="M28" s="78"/>
      <c r="N28" s="78"/>
      <c r="O28" s="79"/>
      <c r="P28" s="100"/>
      <c r="Q28" s="27"/>
      <c r="R28" s="103"/>
      <c r="S28" s="78"/>
      <c r="T28" s="78"/>
      <c r="U28" s="70"/>
      <c r="V28" s="100"/>
      <c r="W28" s="106"/>
      <c r="X28" s="103"/>
      <c r="Y28" s="78"/>
      <c r="Z28" s="78"/>
      <c r="AA28" s="70"/>
      <c r="AB28" s="80"/>
      <c r="AC28" s="30"/>
      <c r="AD28" s="30"/>
      <c r="AE28" s="30"/>
      <c r="AF28" s="30"/>
      <c r="AG28" s="30"/>
    </row>
    <row r="29" spans="1:33" ht="16.5" thickBot="1">
      <c r="A29" s="81"/>
      <c r="B29" s="82"/>
      <c r="C29" s="83"/>
      <c r="D29" s="90"/>
      <c r="E29" s="89"/>
      <c r="F29" s="90"/>
      <c r="G29" s="84"/>
      <c r="H29" s="84"/>
      <c r="I29" s="85"/>
      <c r="J29" s="86"/>
      <c r="K29" s="27"/>
      <c r="L29" s="104"/>
      <c r="M29" s="87"/>
      <c r="N29" s="87"/>
      <c r="O29" s="88"/>
      <c r="P29" s="101"/>
      <c r="Q29" s="27"/>
      <c r="R29" s="104"/>
      <c r="S29" s="87"/>
      <c r="T29" s="87"/>
      <c r="U29" s="88"/>
      <c r="V29" s="101"/>
      <c r="W29" s="27"/>
      <c r="AC29" s="30"/>
      <c r="AD29" s="30"/>
      <c r="AE29" s="30"/>
      <c r="AF29" s="30"/>
      <c r="AG29" s="30"/>
    </row>
    <row r="30" spans="1:33">
      <c r="A30" s="30"/>
      <c r="B30" s="30"/>
      <c r="C30" s="30"/>
      <c r="D30" s="31"/>
      <c r="E30" s="30"/>
      <c r="F30" s="30"/>
      <c r="G30" s="30"/>
      <c r="H30" s="30"/>
      <c r="I30" s="30"/>
      <c r="J30" s="30"/>
      <c r="K30" s="30"/>
      <c r="L30" s="30"/>
      <c r="M30" s="30"/>
      <c r="N30" s="30"/>
      <c r="O30" s="30"/>
      <c r="P30" s="30"/>
      <c r="Q30" s="30"/>
      <c r="R30" s="30"/>
      <c r="S30" s="30"/>
      <c r="T30" s="30"/>
      <c r="U30" s="30"/>
      <c r="V30" s="30"/>
      <c r="W30" s="30"/>
      <c r="X30" s="30"/>
      <c r="Y30" s="30"/>
      <c r="Z30" s="30"/>
      <c r="AA30" s="30"/>
      <c r="AB30" s="30"/>
      <c r="AC30" s="30"/>
      <c r="AD30" s="30"/>
      <c r="AE30" s="30"/>
      <c r="AF30" s="30"/>
      <c r="AG30" s="30"/>
    </row>
    <row r="31" spans="1:33">
      <c r="A31" s="30"/>
      <c r="B31" s="30"/>
      <c r="C31" s="30"/>
      <c r="D31" s="31"/>
      <c r="E31" s="30"/>
      <c r="F31" s="30"/>
      <c r="G31" s="30"/>
      <c r="H31" s="30"/>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row>
    <row r="32" spans="1:33">
      <c r="A32" s="30"/>
      <c r="B32" s="30"/>
      <c r="C32" s="30"/>
      <c r="D32" s="31"/>
      <c r="E32" s="30"/>
      <c r="F32" s="30"/>
      <c r="G32" s="30"/>
      <c r="H32" s="30"/>
      <c r="I32" s="30"/>
      <c r="J32" s="30"/>
      <c r="K32" s="30"/>
      <c r="L32" s="30"/>
      <c r="M32" s="30"/>
      <c r="N32" s="30"/>
      <c r="O32" s="30"/>
      <c r="P32" s="30"/>
      <c r="Q32" s="30"/>
      <c r="R32" s="30"/>
      <c r="S32" s="30"/>
      <c r="T32" s="30"/>
      <c r="U32" s="30"/>
      <c r="V32" s="30"/>
      <c r="W32" s="30"/>
      <c r="X32" s="30"/>
      <c r="Y32" s="30"/>
      <c r="Z32" s="30"/>
      <c r="AA32" s="30"/>
      <c r="AB32" s="30"/>
      <c r="AC32" s="30"/>
      <c r="AD32" s="30"/>
      <c r="AE32" s="30"/>
      <c r="AF32" s="30"/>
      <c r="AG32" s="30"/>
    </row>
    <row r="33" spans="1:33">
      <c r="A33" s="30"/>
      <c r="B33" s="30"/>
      <c r="C33" s="30"/>
      <c r="D33" s="31"/>
      <c r="E33" s="30"/>
      <c r="F33" s="30"/>
      <c r="G33" s="30"/>
      <c r="H33" s="30"/>
      <c r="I33" s="30"/>
      <c r="J33" s="30"/>
      <c r="K33" s="30"/>
      <c r="L33" s="30"/>
      <c r="M33" s="30"/>
      <c r="N33" s="30"/>
      <c r="O33" s="30"/>
      <c r="P33" s="30"/>
      <c r="Q33" s="30"/>
      <c r="R33" s="30"/>
      <c r="S33" s="30"/>
      <c r="T33" s="30"/>
      <c r="U33" s="30"/>
      <c r="V33" s="30"/>
      <c r="W33" s="30"/>
      <c r="X33" s="30"/>
      <c r="Y33" s="30"/>
      <c r="Z33" s="30"/>
      <c r="AA33" s="30"/>
      <c r="AB33" s="30"/>
      <c r="AC33" s="30"/>
      <c r="AD33" s="30"/>
      <c r="AE33" s="30"/>
      <c r="AF33" s="30"/>
      <c r="AG33" s="30"/>
    </row>
    <row r="34" spans="1:33">
      <c r="A34" s="30"/>
      <c r="B34" s="30"/>
      <c r="C34" s="30"/>
      <c r="D34" s="31"/>
      <c r="E34" s="30"/>
      <c r="F34" s="30"/>
      <c r="G34" s="30"/>
      <c r="H34" s="30"/>
      <c r="I34" s="30"/>
      <c r="J34" s="30"/>
      <c r="K34" s="30"/>
      <c r="L34" s="30"/>
      <c r="M34" s="30"/>
      <c r="N34" s="30"/>
      <c r="O34" s="30"/>
      <c r="P34" s="30"/>
      <c r="Q34" s="30"/>
      <c r="R34" s="30"/>
      <c r="S34" s="30"/>
      <c r="T34" s="30"/>
      <c r="U34" s="30"/>
      <c r="V34" s="30"/>
      <c r="W34" s="30"/>
      <c r="X34" s="30"/>
      <c r="Y34" s="30"/>
      <c r="Z34" s="30"/>
      <c r="AA34" s="30"/>
      <c r="AB34" s="30"/>
      <c r="AC34" s="30"/>
      <c r="AD34" s="30"/>
      <c r="AE34" s="30"/>
      <c r="AF34" s="30"/>
      <c r="AG34" s="30"/>
    </row>
    <row r="35" spans="1:33">
      <c r="A35" s="30"/>
      <c r="B35" s="30"/>
      <c r="C35" s="30"/>
      <c r="D35" s="31"/>
      <c r="E35" s="30"/>
      <c r="F35" s="30"/>
      <c r="G35" s="30"/>
      <c r="H35" s="30"/>
      <c r="I35" s="30"/>
      <c r="J35" s="30"/>
      <c r="K35" s="30"/>
      <c r="L35" s="30"/>
      <c r="M35" s="30"/>
      <c r="N35" s="30"/>
      <c r="O35" s="30"/>
      <c r="P35" s="30"/>
      <c r="Q35" s="30"/>
      <c r="R35" s="30"/>
      <c r="S35" s="30"/>
      <c r="T35" s="30"/>
      <c r="U35" s="30"/>
      <c r="V35" s="30"/>
      <c r="W35" s="30"/>
      <c r="X35" s="30"/>
      <c r="Y35" s="30"/>
      <c r="Z35" s="30"/>
      <c r="AA35" s="30"/>
      <c r="AB35" s="30"/>
      <c r="AC35" s="30"/>
      <c r="AD35" s="30"/>
      <c r="AE35" s="30"/>
      <c r="AF35" s="30"/>
      <c r="AG35" s="30"/>
    </row>
    <row r="36" spans="1:33">
      <c r="A36" s="30"/>
      <c r="B36" s="30"/>
      <c r="C36" s="30"/>
      <c r="D36" s="31"/>
      <c r="E36" s="30"/>
      <c r="F36" s="30"/>
      <c r="G36" s="30"/>
      <c r="H36" s="30"/>
      <c r="I36" s="30"/>
      <c r="J36" s="30"/>
      <c r="K36" s="30"/>
      <c r="L36" s="30"/>
      <c r="M36" s="30"/>
      <c r="N36" s="30"/>
      <c r="O36" s="30"/>
      <c r="P36" s="30"/>
      <c r="Q36" s="30"/>
      <c r="R36" s="30"/>
      <c r="S36" s="30"/>
      <c r="T36" s="30"/>
      <c r="U36" s="30"/>
      <c r="V36" s="30"/>
      <c r="W36" s="30"/>
      <c r="X36" s="30"/>
      <c r="Y36" s="30"/>
      <c r="Z36" s="30"/>
      <c r="AA36" s="30"/>
      <c r="AB36" s="30"/>
      <c r="AC36" s="30"/>
      <c r="AD36" s="30"/>
      <c r="AE36" s="30"/>
      <c r="AF36" s="30"/>
      <c r="AG36" s="30"/>
    </row>
    <row r="37" spans="1:33">
      <c r="A37" s="30"/>
      <c r="B37" s="30"/>
      <c r="C37" s="30"/>
      <c r="D37" s="31"/>
      <c r="E37" s="30"/>
      <c r="F37" s="30"/>
      <c r="G37" s="30"/>
      <c r="H37" s="30"/>
      <c r="I37" s="30"/>
      <c r="J37" s="30"/>
      <c r="K37" s="30"/>
      <c r="L37" s="30"/>
      <c r="M37" s="30"/>
      <c r="N37" s="30"/>
      <c r="O37" s="30"/>
      <c r="P37" s="30"/>
      <c r="Q37" s="30"/>
      <c r="R37" s="30"/>
      <c r="S37" s="30"/>
      <c r="T37" s="30"/>
      <c r="U37" s="30"/>
      <c r="V37" s="30"/>
      <c r="W37" s="30"/>
      <c r="X37" s="30"/>
      <c r="Y37" s="30"/>
      <c r="Z37" s="30"/>
      <c r="AA37" s="30"/>
      <c r="AB37" s="30"/>
      <c r="AC37" s="30"/>
      <c r="AD37" s="30"/>
      <c r="AE37" s="30"/>
      <c r="AF37" s="30"/>
      <c r="AG37" s="30"/>
    </row>
    <row r="38" spans="1:33">
      <c r="A38" s="30"/>
      <c r="B38" s="30"/>
      <c r="C38" s="30"/>
      <c r="D38" s="31"/>
      <c r="E38" s="30"/>
      <c r="F38" s="30"/>
      <c r="G38" s="30"/>
      <c r="H38" s="30"/>
      <c r="I38" s="30"/>
      <c r="J38" s="30"/>
      <c r="K38" s="30"/>
      <c r="L38" s="30"/>
      <c r="M38" s="30"/>
      <c r="N38" s="30"/>
      <c r="O38" s="30"/>
      <c r="P38" s="30"/>
      <c r="Q38" s="30"/>
      <c r="R38" s="30"/>
      <c r="S38" s="30"/>
      <c r="T38" s="30"/>
      <c r="U38" s="30"/>
      <c r="V38" s="30"/>
      <c r="W38" s="30"/>
      <c r="X38" s="30"/>
      <c r="Y38" s="30"/>
      <c r="Z38" s="30"/>
      <c r="AA38" s="30"/>
      <c r="AB38" s="30"/>
      <c r="AC38" s="30"/>
      <c r="AD38" s="30"/>
      <c r="AE38" s="30"/>
      <c r="AF38" s="30"/>
    </row>
  </sheetData>
  <mergeCells count="13">
    <mergeCell ref="AJ9:AP14"/>
    <mergeCell ref="A1:AB1"/>
    <mergeCell ref="F2:AB2"/>
    <mergeCell ref="F3:J3"/>
    <mergeCell ref="X3:AB3"/>
    <mergeCell ref="R3:V3"/>
    <mergeCell ref="L3:P3"/>
    <mergeCell ref="A2:D2"/>
    <mergeCell ref="A3:A4"/>
    <mergeCell ref="B3:B4"/>
    <mergeCell ref="C3:C4"/>
    <mergeCell ref="D3:D4"/>
    <mergeCell ref="E3:E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D621C-3FA3-4AAD-B8DD-51D1813A1773}">
  <dimension ref="A1:AJ37"/>
  <sheetViews>
    <sheetView workbookViewId="0">
      <selection activeCell="AD23" sqref="AD23"/>
    </sheetView>
  </sheetViews>
  <sheetFormatPr defaultRowHeight="15"/>
  <cols>
    <col min="1" max="1" width="23.140625" customWidth="1"/>
    <col min="2" max="2" width="21.85546875" customWidth="1"/>
    <col min="3" max="3" width="5.5703125" customWidth="1"/>
    <col min="4" max="7" width="0" hidden="1" customWidth="1"/>
    <col min="12" max="14" width="0" hidden="1" customWidth="1"/>
    <col min="17" max="21" width="0" hidden="1" customWidth="1"/>
  </cols>
  <sheetData>
    <row r="1" spans="1:36" ht="45.75" customHeight="1">
      <c r="A1" s="282" t="s">
        <v>182</v>
      </c>
      <c r="B1" s="283"/>
      <c r="C1" s="283"/>
      <c r="D1" s="283"/>
      <c r="E1" s="283"/>
      <c r="F1" s="283"/>
      <c r="G1" s="283"/>
      <c r="H1" s="283"/>
      <c r="I1" s="283"/>
      <c r="J1" s="283"/>
      <c r="K1" s="283"/>
      <c r="L1" s="283"/>
      <c r="M1" s="283"/>
      <c r="N1" s="283"/>
      <c r="O1" s="283"/>
      <c r="P1" s="283"/>
      <c r="Q1" s="283"/>
      <c r="R1" s="283"/>
      <c r="S1" s="283"/>
      <c r="T1" s="283"/>
      <c r="U1" s="283"/>
      <c r="V1" s="283"/>
      <c r="W1" s="284"/>
      <c r="X1" s="30"/>
      <c r="Y1" s="30"/>
      <c r="Z1" s="30"/>
      <c r="AA1" s="30"/>
      <c r="AB1" s="30"/>
    </row>
    <row r="2" spans="1:36" ht="42.75" customHeight="1">
      <c r="A2" s="291" t="s">
        <v>183</v>
      </c>
      <c r="B2" s="292"/>
      <c r="C2" s="292"/>
      <c r="D2" s="292"/>
      <c r="E2" s="292"/>
      <c r="F2" s="292"/>
      <c r="G2" s="292"/>
      <c r="H2" s="292"/>
      <c r="I2" s="292"/>
      <c r="J2" s="292"/>
      <c r="K2" s="292"/>
      <c r="L2" s="292"/>
      <c r="M2" s="292"/>
      <c r="N2" s="292"/>
      <c r="O2" s="292"/>
      <c r="P2" s="292"/>
      <c r="Q2" s="292"/>
      <c r="R2" s="292"/>
      <c r="S2" s="292"/>
      <c r="T2" s="292"/>
      <c r="U2" s="292"/>
      <c r="V2" s="292"/>
      <c r="W2" s="293"/>
      <c r="X2" s="30"/>
      <c r="Y2" s="30"/>
      <c r="Z2" s="30"/>
      <c r="AA2" s="30"/>
      <c r="AB2" s="30"/>
    </row>
    <row r="3" spans="1:36" ht="32.25" customHeight="1">
      <c r="A3" s="19"/>
      <c r="B3" s="19"/>
      <c r="C3" s="19"/>
      <c r="D3" s="285" t="s">
        <v>184</v>
      </c>
      <c r="E3" s="286"/>
      <c r="F3" s="286"/>
      <c r="G3" s="286"/>
      <c r="H3" s="287"/>
      <c r="I3" s="27"/>
      <c r="J3" s="237" t="s">
        <v>185</v>
      </c>
      <c r="K3" s="27"/>
      <c r="L3" s="288" t="s">
        <v>14</v>
      </c>
      <c r="M3" s="289"/>
      <c r="N3" s="289"/>
      <c r="O3" s="290"/>
      <c r="P3" s="19"/>
      <c r="Q3" s="288" t="s">
        <v>186</v>
      </c>
      <c r="R3" s="289"/>
      <c r="S3" s="289"/>
      <c r="T3" s="289"/>
      <c r="U3" s="289"/>
      <c r="V3" s="289"/>
      <c r="W3" s="290"/>
      <c r="X3" s="30"/>
      <c r="Y3" s="30"/>
      <c r="Z3" s="30"/>
      <c r="AA3" s="30"/>
      <c r="AB3" s="30"/>
    </row>
    <row r="4" spans="1:36">
      <c r="A4" s="19"/>
      <c r="B4" s="19"/>
      <c r="C4" s="19"/>
      <c r="D4" s="109" t="s">
        <v>187</v>
      </c>
      <c r="E4" s="1" t="s">
        <v>188</v>
      </c>
      <c r="F4" s="1" t="s">
        <v>189</v>
      </c>
      <c r="G4" s="1" t="s">
        <v>190</v>
      </c>
      <c r="H4" s="110"/>
      <c r="I4" s="27"/>
      <c r="J4" s="112"/>
      <c r="K4" s="27"/>
      <c r="L4" s="109" t="s">
        <v>102</v>
      </c>
      <c r="M4" s="1" t="s">
        <v>189</v>
      </c>
      <c r="N4" s="1" t="s">
        <v>190</v>
      </c>
      <c r="O4" s="113"/>
      <c r="P4" s="19"/>
      <c r="Q4" s="109" t="s">
        <v>187</v>
      </c>
      <c r="R4" s="1" t="s">
        <v>191</v>
      </c>
      <c r="S4" s="1" t="s">
        <v>192</v>
      </c>
      <c r="T4" s="1" t="s">
        <v>189</v>
      </c>
      <c r="U4" s="1" t="s">
        <v>190</v>
      </c>
      <c r="V4" s="1" t="s">
        <v>104</v>
      </c>
      <c r="W4" s="110" t="s">
        <v>104</v>
      </c>
      <c r="X4" s="30"/>
      <c r="Y4" s="30"/>
      <c r="Z4" s="30"/>
      <c r="AA4" s="30"/>
      <c r="AB4" s="30"/>
    </row>
    <row r="5" spans="1:36" ht="15.75" thickBot="1">
      <c r="A5" s="19" t="s">
        <v>193</v>
      </c>
      <c r="B5" s="19" t="s">
        <v>194</v>
      </c>
      <c r="C5" s="19"/>
      <c r="D5" s="109" t="s">
        <v>195</v>
      </c>
      <c r="E5" s="1" t="s">
        <v>195</v>
      </c>
      <c r="F5" s="1" t="s">
        <v>195</v>
      </c>
      <c r="G5" s="1" t="s">
        <v>195</v>
      </c>
      <c r="H5" s="110" t="s">
        <v>196</v>
      </c>
      <c r="I5" s="27"/>
      <c r="J5" s="112" t="s">
        <v>196</v>
      </c>
      <c r="K5" s="27"/>
      <c r="L5" s="109" t="s">
        <v>197</v>
      </c>
      <c r="M5" s="1" t="s">
        <v>197</v>
      </c>
      <c r="N5" s="1" t="s">
        <v>197</v>
      </c>
      <c r="O5" s="110" t="s">
        <v>196</v>
      </c>
      <c r="P5" s="19"/>
      <c r="Q5" s="109" t="s">
        <v>198</v>
      </c>
      <c r="R5" s="1" t="s">
        <v>198</v>
      </c>
      <c r="S5" s="1" t="s">
        <v>198</v>
      </c>
      <c r="T5" s="1" t="s">
        <v>198</v>
      </c>
      <c r="U5" s="1" t="s">
        <v>199</v>
      </c>
      <c r="V5" s="1" t="s">
        <v>191</v>
      </c>
      <c r="W5" s="110" t="s">
        <v>192</v>
      </c>
      <c r="X5" s="30"/>
      <c r="Y5" s="30"/>
      <c r="Z5" s="30"/>
      <c r="AA5" s="30"/>
      <c r="AB5" s="30"/>
    </row>
    <row r="6" spans="1:36">
      <c r="A6" s="55" t="s">
        <v>107</v>
      </c>
      <c r="B6" s="122" t="s">
        <v>108</v>
      </c>
      <c r="C6" s="19"/>
      <c r="D6" s="125">
        <v>1</v>
      </c>
      <c r="E6" s="115">
        <v>0</v>
      </c>
      <c r="F6" s="115">
        <v>1</v>
      </c>
      <c r="G6" s="115">
        <v>1</v>
      </c>
      <c r="H6" s="128">
        <f t="shared" ref="H6:H28" si="0">SUM(D6:G6)</f>
        <v>3</v>
      </c>
      <c r="I6" s="27"/>
      <c r="J6" s="131">
        <f>H6+4</f>
        <v>7</v>
      </c>
      <c r="K6" s="27"/>
      <c r="L6" s="125">
        <v>2</v>
      </c>
      <c r="M6" s="115">
        <v>1</v>
      </c>
      <c r="N6" s="115">
        <v>1</v>
      </c>
      <c r="O6" s="128">
        <f>SUM(L6:N6)</f>
        <v>4</v>
      </c>
      <c r="P6" s="19"/>
      <c r="Q6" s="125">
        <v>1</v>
      </c>
      <c r="R6" s="115">
        <v>0</v>
      </c>
      <c r="S6" s="115">
        <f t="shared" ref="S6:S13" si="1">R6+2</f>
        <v>2</v>
      </c>
      <c r="T6" s="115">
        <v>1</v>
      </c>
      <c r="U6" s="115">
        <v>1</v>
      </c>
      <c r="V6" s="115">
        <f t="shared" ref="V6:V28" si="2">Q6+R6+T6+U6</f>
        <v>3</v>
      </c>
      <c r="W6" s="116">
        <f t="shared" ref="W6:W28" si="3">Q6+S6+T6+U6</f>
        <v>5</v>
      </c>
      <c r="X6" s="30"/>
      <c r="Y6" s="30"/>
      <c r="Z6" s="30"/>
      <c r="AA6" s="30"/>
      <c r="AB6" s="30"/>
      <c r="AE6" s="246" t="s">
        <v>200</v>
      </c>
      <c r="AF6" s="246"/>
      <c r="AG6" s="246"/>
      <c r="AH6" s="246"/>
      <c r="AI6" s="246"/>
      <c r="AJ6" s="246"/>
    </row>
    <row r="7" spans="1:36">
      <c r="A7" s="65" t="s">
        <v>110</v>
      </c>
      <c r="B7" s="123" t="s">
        <v>111</v>
      </c>
      <c r="C7" s="19"/>
      <c r="D7" s="126">
        <v>1</v>
      </c>
      <c r="E7" s="11">
        <v>0</v>
      </c>
      <c r="F7" s="11">
        <v>1</v>
      </c>
      <c r="G7" s="11">
        <v>2</v>
      </c>
      <c r="H7" s="129">
        <f t="shared" si="0"/>
        <v>4</v>
      </c>
      <c r="I7" s="27"/>
      <c r="J7" s="132">
        <f>H7+4</f>
        <v>8</v>
      </c>
      <c r="K7" s="27"/>
      <c r="L7" s="126">
        <v>2</v>
      </c>
      <c r="M7" s="11">
        <v>1</v>
      </c>
      <c r="N7" s="11">
        <v>2</v>
      </c>
      <c r="O7" s="129">
        <f t="shared" ref="O7:O28" si="4">SUM(L7:N7)</f>
        <v>5</v>
      </c>
      <c r="P7" s="19"/>
      <c r="Q7" s="126">
        <v>1</v>
      </c>
      <c r="R7" s="11">
        <v>0</v>
      </c>
      <c r="S7" s="11">
        <f t="shared" si="1"/>
        <v>2</v>
      </c>
      <c r="T7" s="11">
        <v>2</v>
      </c>
      <c r="U7" s="11">
        <v>2</v>
      </c>
      <c r="V7" s="11">
        <f t="shared" si="2"/>
        <v>5</v>
      </c>
      <c r="W7" s="118">
        <f t="shared" si="3"/>
        <v>7</v>
      </c>
      <c r="X7" s="30"/>
      <c r="Y7" s="30"/>
      <c r="Z7" s="30"/>
      <c r="AA7" s="30"/>
      <c r="AB7" s="30"/>
      <c r="AE7" s="246"/>
      <c r="AF7" s="246"/>
      <c r="AG7" s="246"/>
      <c r="AH7" s="246"/>
      <c r="AI7" s="246"/>
      <c r="AJ7" s="246"/>
    </row>
    <row r="8" spans="1:36">
      <c r="A8" s="65" t="s">
        <v>113</v>
      </c>
      <c r="B8" s="123" t="s">
        <v>114</v>
      </c>
      <c r="C8" s="19"/>
      <c r="D8" s="126">
        <v>1</v>
      </c>
      <c r="E8" s="11">
        <v>0</v>
      </c>
      <c r="F8" s="11">
        <v>1</v>
      </c>
      <c r="G8" s="11">
        <v>2</v>
      </c>
      <c r="H8" s="129">
        <f t="shared" si="0"/>
        <v>4</v>
      </c>
      <c r="I8" s="27"/>
      <c r="J8" s="132">
        <f t="shared" ref="J8:J28" si="5">H8+4</f>
        <v>8</v>
      </c>
      <c r="K8" s="27"/>
      <c r="L8" s="126">
        <v>2</v>
      </c>
      <c r="M8" s="11">
        <v>1</v>
      </c>
      <c r="N8" s="11">
        <v>2</v>
      </c>
      <c r="O8" s="129">
        <f t="shared" si="4"/>
        <v>5</v>
      </c>
      <c r="P8" s="19"/>
      <c r="Q8" s="126">
        <v>1</v>
      </c>
      <c r="R8" s="11">
        <v>0</v>
      </c>
      <c r="S8" s="11">
        <f t="shared" si="1"/>
        <v>2</v>
      </c>
      <c r="T8" s="11">
        <v>2</v>
      </c>
      <c r="U8" s="11">
        <v>2</v>
      </c>
      <c r="V8" s="11">
        <f t="shared" si="2"/>
        <v>5</v>
      </c>
      <c r="W8" s="118">
        <f t="shared" si="3"/>
        <v>7</v>
      </c>
      <c r="X8" s="30"/>
      <c r="Y8" s="30"/>
      <c r="Z8" s="30"/>
      <c r="AA8" s="30"/>
      <c r="AB8" s="30"/>
      <c r="AE8" s="246"/>
      <c r="AF8" s="246"/>
      <c r="AG8" s="246"/>
      <c r="AH8" s="246"/>
      <c r="AI8" s="246"/>
      <c r="AJ8" s="246"/>
    </row>
    <row r="9" spans="1:36">
      <c r="A9" s="133" t="s">
        <v>201</v>
      </c>
      <c r="B9" s="134" t="s">
        <v>202</v>
      </c>
      <c r="C9" s="19"/>
      <c r="D9" s="126">
        <v>1</v>
      </c>
      <c r="E9" s="11">
        <v>0</v>
      </c>
      <c r="F9" s="11">
        <v>2</v>
      </c>
      <c r="G9" s="11">
        <v>3</v>
      </c>
      <c r="H9" s="129">
        <f t="shared" si="0"/>
        <v>6</v>
      </c>
      <c r="I9" s="27"/>
      <c r="J9" s="132">
        <f t="shared" si="5"/>
        <v>10</v>
      </c>
      <c r="K9" s="27"/>
      <c r="L9" s="126">
        <v>2</v>
      </c>
      <c r="M9" s="11">
        <v>2</v>
      </c>
      <c r="N9" s="11">
        <v>3</v>
      </c>
      <c r="O9" s="129">
        <f t="shared" si="4"/>
        <v>7</v>
      </c>
      <c r="P9" s="19"/>
      <c r="Q9" s="126">
        <v>1</v>
      </c>
      <c r="R9" s="11">
        <v>0</v>
      </c>
      <c r="S9" s="11">
        <f t="shared" si="1"/>
        <v>2</v>
      </c>
      <c r="T9" s="11">
        <v>2</v>
      </c>
      <c r="U9" s="11">
        <v>2</v>
      </c>
      <c r="V9" s="11">
        <f t="shared" si="2"/>
        <v>5</v>
      </c>
      <c r="W9" s="118">
        <f t="shared" si="3"/>
        <v>7</v>
      </c>
      <c r="X9" s="30"/>
      <c r="Y9" s="30"/>
      <c r="Z9" s="30"/>
      <c r="AA9" s="30"/>
      <c r="AB9" s="30"/>
      <c r="AE9" s="246"/>
      <c r="AF9" s="246"/>
      <c r="AG9" s="246"/>
      <c r="AH9" s="246"/>
      <c r="AI9" s="246"/>
      <c r="AJ9" s="246"/>
    </row>
    <row r="10" spans="1:36">
      <c r="A10" s="65" t="s">
        <v>203</v>
      </c>
      <c r="B10" s="123" t="s">
        <v>204</v>
      </c>
      <c r="C10" s="19"/>
      <c r="D10" s="126">
        <v>1</v>
      </c>
      <c r="E10" s="11">
        <v>3</v>
      </c>
      <c r="F10" s="11">
        <v>2</v>
      </c>
      <c r="G10" s="11">
        <v>3</v>
      </c>
      <c r="H10" s="129">
        <f t="shared" si="0"/>
        <v>9</v>
      </c>
      <c r="I10" s="27"/>
      <c r="J10" s="132">
        <f t="shared" si="5"/>
        <v>13</v>
      </c>
      <c r="K10" s="27"/>
      <c r="L10" s="126">
        <v>2</v>
      </c>
      <c r="M10" s="11">
        <v>2</v>
      </c>
      <c r="N10" s="11">
        <v>3</v>
      </c>
      <c r="O10" s="129">
        <f t="shared" si="4"/>
        <v>7</v>
      </c>
      <c r="P10" s="19"/>
      <c r="Q10" s="126">
        <v>1</v>
      </c>
      <c r="R10" s="11">
        <v>3</v>
      </c>
      <c r="S10" s="11">
        <f t="shared" si="1"/>
        <v>5</v>
      </c>
      <c r="T10" s="11">
        <v>2</v>
      </c>
      <c r="U10" s="11">
        <v>2</v>
      </c>
      <c r="V10" s="11">
        <f t="shared" si="2"/>
        <v>8</v>
      </c>
      <c r="W10" s="118">
        <f t="shared" si="3"/>
        <v>10</v>
      </c>
      <c r="X10" s="30"/>
      <c r="Y10" s="30"/>
      <c r="Z10" s="30"/>
      <c r="AA10" s="30"/>
      <c r="AB10" s="30"/>
      <c r="AE10" s="246"/>
      <c r="AF10" s="246"/>
      <c r="AG10" s="246"/>
      <c r="AH10" s="246"/>
      <c r="AI10" s="246"/>
      <c r="AJ10" s="246"/>
    </row>
    <row r="11" spans="1:36">
      <c r="A11" s="65" t="s">
        <v>123</v>
      </c>
      <c r="B11" s="123" t="s">
        <v>124</v>
      </c>
      <c r="C11" s="19"/>
      <c r="D11" s="126">
        <v>1</v>
      </c>
      <c r="E11" s="11">
        <v>3</v>
      </c>
      <c r="F11" s="11">
        <v>2</v>
      </c>
      <c r="G11" s="11">
        <v>3</v>
      </c>
      <c r="H11" s="129">
        <f t="shared" si="0"/>
        <v>9</v>
      </c>
      <c r="I11" s="27"/>
      <c r="J11" s="132">
        <f t="shared" si="5"/>
        <v>13</v>
      </c>
      <c r="K11" s="27"/>
      <c r="L11" s="126">
        <v>2</v>
      </c>
      <c r="M11" s="11">
        <v>2</v>
      </c>
      <c r="N11" s="11">
        <v>3</v>
      </c>
      <c r="O11" s="129">
        <f t="shared" si="4"/>
        <v>7</v>
      </c>
      <c r="P11" s="19"/>
      <c r="Q11" s="126">
        <v>1</v>
      </c>
      <c r="R11" s="11">
        <v>3</v>
      </c>
      <c r="S11" s="11">
        <f t="shared" si="1"/>
        <v>5</v>
      </c>
      <c r="T11" s="11">
        <v>3</v>
      </c>
      <c r="U11" s="11">
        <v>3</v>
      </c>
      <c r="V11" s="11">
        <f t="shared" si="2"/>
        <v>10</v>
      </c>
      <c r="W11" s="118">
        <f t="shared" si="3"/>
        <v>12</v>
      </c>
      <c r="X11" s="30"/>
      <c r="Y11" s="30"/>
      <c r="Z11" s="30"/>
      <c r="AA11" s="30"/>
      <c r="AB11" s="30"/>
      <c r="AE11" s="246"/>
      <c r="AF11" s="246"/>
      <c r="AG11" s="246"/>
      <c r="AH11" s="246"/>
      <c r="AI11" s="246"/>
      <c r="AJ11" s="246"/>
    </row>
    <row r="12" spans="1:36">
      <c r="A12" s="65" t="s">
        <v>125</v>
      </c>
      <c r="B12" s="123" t="s">
        <v>126</v>
      </c>
      <c r="C12" s="19"/>
      <c r="D12" s="126">
        <v>1</v>
      </c>
      <c r="E12" s="11">
        <v>3</v>
      </c>
      <c r="F12" s="11">
        <v>2</v>
      </c>
      <c r="G12" s="11">
        <v>3</v>
      </c>
      <c r="H12" s="129">
        <f t="shared" si="0"/>
        <v>9</v>
      </c>
      <c r="I12" s="27"/>
      <c r="J12" s="132">
        <f t="shared" si="5"/>
        <v>13</v>
      </c>
      <c r="K12" s="27"/>
      <c r="L12" s="126">
        <v>2</v>
      </c>
      <c r="M12" s="11">
        <v>3</v>
      </c>
      <c r="N12" s="11">
        <v>3</v>
      </c>
      <c r="O12" s="129">
        <f t="shared" si="4"/>
        <v>8</v>
      </c>
      <c r="P12" s="19"/>
      <c r="Q12" s="126">
        <v>1</v>
      </c>
      <c r="R12" s="11">
        <v>3</v>
      </c>
      <c r="S12" s="11">
        <f t="shared" si="1"/>
        <v>5</v>
      </c>
      <c r="T12" s="11">
        <v>3</v>
      </c>
      <c r="U12" s="11">
        <v>3</v>
      </c>
      <c r="V12" s="11">
        <f t="shared" si="2"/>
        <v>10</v>
      </c>
      <c r="W12" s="118">
        <f t="shared" si="3"/>
        <v>12</v>
      </c>
      <c r="X12" s="30"/>
      <c r="Y12" s="30"/>
      <c r="Z12" s="30"/>
      <c r="AA12" s="30"/>
      <c r="AB12" s="30"/>
      <c r="AE12" s="246"/>
      <c r="AF12" s="246"/>
      <c r="AG12" s="246"/>
      <c r="AH12" s="246"/>
      <c r="AI12" s="246"/>
      <c r="AJ12" s="246"/>
    </row>
    <row r="13" spans="1:36">
      <c r="A13" s="65" t="s">
        <v>127</v>
      </c>
      <c r="B13" s="123" t="s">
        <v>128</v>
      </c>
      <c r="C13" s="19"/>
      <c r="D13" s="126">
        <v>1</v>
      </c>
      <c r="E13" s="11">
        <v>3</v>
      </c>
      <c r="F13" s="11">
        <v>3</v>
      </c>
      <c r="G13" s="11">
        <v>4</v>
      </c>
      <c r="H13" s="129">
        <f t="shared" si="0"/>
        <v>11</v>
      </c>
      <c r="I13" s="27"/>
      <c r="J13" s="132">
        <f t="shared" si="5"/>
        <v>15</v>
      </c>
      <c r="K13" s="27"/>
      <c r="L13" s="126">
        <v>2</v>
      </c>
      <c r="M13" s="11">
        <v>3</v>
      </c>
      <c r="N13" s="11">
        <v>4</v>
      </c>
      <c r="O13" s="129">
        <f t="shared" si="4"/>
        <v>9</v>
      </c>
      <c r="P13" s="19"/>
      <c r="Q13" s="126">
        <v>1</v>
      </c>
      <c r="R13" s="11">
        <v>3</v>
      </c>
      <c r="S13" s="11">
        <f t="shared" si="1"/>
        <v>5</v>
      </c>
      <c r="T13" s="11">
        <v>3</v>
      </c>
      <c r="U13" s="11">
        <v>3</v>
      </c>
      <c r="V13" s="11">
        <f t="shared" si="2"/>
        <v>10</v>
      </c>
      <c r="W13" s="118">
        <f t="shared" si="3"/>
        <v>12</v>
      </c>
      <c r="X13" s="30"/>
      <c r="Y13" s="30"/>
      <c r="Z13" s="30"/>
      <c r="AA13" s="30"/>
      <c r="AB13" s="30"/>
      <c r="AE13" s="246"/>
      <c r="AF13" s="246"/>
      <c r="AG13" s="246"/>
      <c r="AH13" s="246"/>
      <c r="AI13" s="246"/>
      <c r="AJ13" s="246"/>
    </row>
    <row r="14" spans="1:36">
      <c r="A14" s="65" t="s">
        <v>129</v>
      </c>
      <c r="B14" s="123" t="s">
        <v>130</v>
      </c>
      <c r="C14" s="19"/>
      <c r="D14" s="126">
        <v>1</v>
      </c>
      <c r="E14" s="11">
        <v>4</v>
      </c>
      <c r="F14" s="11">
        <v>3</v>
      </c>
      <c r="G14" s="11">
        <v>4</v>
      </c>
      <c r="H14" s="129">
        <f t="shared" si="0"/>
        <v>12</v>
      </c>
      <c r="I14" s="27"/>
      <c r="J14" s="132">
        <f t="shared" si="5"/>
        <v>16</v>
      </c>
      <c r="K14" s="27"/>
      <c r="L14" s="126">
        <v>2</v>
      </c>
      <c r="M14" s="11">
        <v>3</v>
      </c>
      <c r="N14" s="11">
        <v>4</v>
      </c>
      <c r="O14" s="129">
        <f t="shared" si="4"/>
        <v>9</v>
      </c>
      <c r="P14" s="19"/>
      <c r="Q14" s="126">
        <v>1</v>
      </c>
      <c r="R14" s="11">
        <v>4</v>
      </c>
      <c r="S14" s="11">
        <v>7</v>
      </c>
      <c r="T14" s="11">
        <v>3</v>
      </c>
      <c r="U14" s="11">
        <v>3</v>
      </c>
      <c r="V14" s="11">
        <f t="shared" si="2"/>
        <v>11</v>
      </c>
      <c r="W14" s="118">
        <f t="shared" si="3"/>
        <v>14</v>
      </c>
      <c r="X14" s="30"/>
      <c r="Y14" s="30"/>
      <c r="Z14" s="30"/>
      <c r="AA14" s="30"/>
      <c r="AB14" s="30"/>
      <c r="AE14" s="246"/>
      <c r="AF14" s="246"/>
      <c r="AG14" s="246"/>
      <c r="AH14" s="246"/>
      <c r="AI14" s="246"/>
      <c r="AJ14" s="246"/>
    </row>
    <row r="15" spans="1:36">
      <c r="A15" s="65" t="s">
        <v>131</v>
      </c>
      <c r="B15" s="123" t="s">
        <v>132</v>
      </c>
      <c r="C15" s="19"/>
      <c r="D15" s="126">
        <v>1</v>
      </c>
      <c r="E15" s="11">
        <v>4</v>
      </c>
      <c r="F15" s="11">
        <v>3</v>
      </c>
      <c r="G15" s="11">
        <v>4</v>
      </c>
      <c r="H15" s="129">
        <f t="shared" si="0"/>
        <v>12</v>
      </c>
      <c r="I15" s="27"/>
      <c r="J15" s="132">
        <f t="shared" si="5"/>
        <v>16</v>
      </c>
      <c r="K15" s="27"/>
      <c r="L15" s="126">
        <v>2</v>
      </c>
      <c r="M15" s="11">
        <v>3</v>
      </c>
      <c r="N15" s="11">
        <v>4</v>
      </c>
      <c r="O15" s="129">
        <f t="shared" si="4"/>
        <v>9</v>
      </c>
      <c r="P15" s="19"/>
      <c r="Q15" s="126">
        <v>1</v>
      </c>
      <c r="R15" s="11">
        <v>4</v>
      </c>
      <c r="S15" s="11">
        <v>7</v>
      </c>
      <c r="T15" s="11">
        <v>3</v>
      </c>
      <c r="U15" s="11">
        <v>3</v>
      </c>
      <c r="V15" s="11">
        <f t="shared" si="2"/>
        <v>11</v>
      </c>
      <c r="W15" s="118">
        <f t="shared" si="3"/>
        <v>14</v>
      </c>
      <c r="X15" s="30"/>
      <c r="Y15" s="30"/>
      <c r="Z15" s="30"/>
      <c r="AA15" s="30"/>
      <c r="AB15" s="30"/>
    </row>
    <row r="16" spans="1:36">
      <c r="A16" s="65" t="s">
        <v>133</v>
      </c>
      <c r="B16" s="123" t="s">
        <v>134</v>
      </c>
      <c r="C16" s="19"/>
      <c r="D16" s="126">
        <v>1</v>
      </c>
      <c r="E16" s="11">
        <v>4</v>
      </c>
      <c r="F16" s="11">
        <v>3</v>
      </c>
      <c r="G16" s="11">
        <v>4</v>
      </c>
      <c r="H16" s="129">
        <f t="shared" si="0"/>
        <v>12</v>
      </c>
      <c r="I16" s="27"/>
      <c r="J16" s="132">
        <f t="shared" si="5"/>
        <v>16</v>
      </c>
      <c r="K16" s="27"/>
      <c r="L16" s="126">
        <v>3</v>
      </c>
      <c r="M16" s="11">
        <v>3</v>
      </c>
      <c r="N16" s="11">
        <v>4</v>
      </c>
      <c r="O16" s="129">
        <f t="shared" si="4"/>
        <v>10</v>
      </c>
      <c r="P16" s="19"/>
      <c r="Q16" s="126">
        <v>1</v>
      </c>
      <c r="R16" s="11">
        <v>4</v>
      </c>
      <c r="S16" s="11">
        <v>7</v>
      </c>
      <c r="T16" s="11">
        <v>3</v>
      </c>
      <c r="U16" s="11">
        <v>3</v>
      </c>
      <c r="V16" s="11">
        <f t="shared" si="2"/>
        <v>11</v>
      </c>
      <c r="W16" s="118">
        <f t="shared" si="3"/>
        <v>14</v>
      </c>
      <c r="X16" s="30"/>
      <c r="Y16" s="30"/>
      <c r="Z16" s="30"/>
      <c r="AA16" s="30"/>
      <c r="AB16" s="30"/>
    </row>
    <row r="17" spans="1:28">
      <c r="A17" s="65" t="s">
        <v>136</v>
      </c>
      <c r="B17" s="123" t="s">
        <v>137</v>
      </c>
      <c r="C17" s="19"/>
      <c r="D17" s="126">
        <v>2</v>
      </c>
      <c r="E17" s="11">
        <v>4</v>
      </c>
      <c r="F17" s="11">
        <v>3</v>
      </c>
      <c r="G17" s="11">
        <v>4</v>
      </c>
      <c r="H17" s="129">
        <f t="shared" si="0"/>
        <v>13</v>
      </c>
      <c r="I17" s="27"/>
      <c r="J17" s="132">
        <f t="shared" si="5"/>
        <v>17</v>
      </c>
      <c r="K17" s="27"/>
      <c r="L17" s="126">
        <v>3</v>
      </c>
      <c r="M17" s="11">
        <v>3</v>
      </c>
      <c r="N17" s="11">
        <v>4</v>
      </c>
      <c r="O17" s="129">
        <f t="shared" si="4"/>
        <v>10</v>
      </c>
      <c r="P17" s="19"/>
      <c r="Q17" s="126">
        <v>2</v>
      </c>
      <c r="R17" s="11">
        <v>4</v>
      </c>
      <c r="S17" s="11">
        <v>7</v>
      </c>
      <c r="T17" s="11">
        <v>3</v>
      </c>
      <c r="U17" s="11">
        <v>3</v>
      </c>
      <c r="V17" s="11">
        <f t="shared" si="2"/>
        <v>12</v>
      </c>
      <c r="W17" s="118">
        <f t="shared" si="3"/>
        <v>15</v>
      </c>
      <c r="X17" s="30"/>
      <c r="Y17" s="30"/>
      <c r="Z17" s="30"/>
      <c r="AA17" s="30"/>
      <c r="AB17" s="30"/>
    </row>
    <row r="18" spans="1:28">
      <c r="A18" s="65" t="s">
        <v>138</v>
      </c>
      <c r="B18" s="123" t="s">
        <v>139</v>
      </c>
      <c r="C18" s="19"/>
      <c r="D18" s="126">
        <v>2</v>
      </c>
      <c r="E18" s="11">
        <v>4</v>
      </c>
      <c r="F18" s="11">
        <v>3</v>
      </c>
      <c r="G18" s="11">
        <v>4</v>
      </c>
      <c r="H18" s="129">
        <f t="shared" si="0"/>
        <v>13</v>
      </c>
      <c r="I18" s="27"/>
      <c r="J18" s="132">
        <f t="shared" si="5"/>
        <v>17</v>
      </c>
      <c r="K18" s="27"/>
      <c r="L18" s="126">
        <v>3</v>
      </c>
      <c r="M18" s="11">
        <v>3</v>
      </c>
      <c r="N18" s="11">
        <v>4</v>
      </c>
      <c r="O18" s="129">
        <f t="shared" si="4"/>
        <v>10</v>
      </c>
      <c r="P18" s="19"/>
      <c r="Q18" s="126">
        <v>2</v>
      </c>
      <c r="R18" s="11">
        <v>4</v>
      </c>
      <c r="S18" s="11">
        <v>7</v>
      </c>
      <c r="T18" s="11">
        <v>4</v>
      </c>
      <c r="U18" s="11">
        <v>4</v>
      </c>
      <c r="V18" s="11">
        <f t="shared" si="2"/>
        <v>14</v>
      </c>
      <c r="W18" s="118">
        <f t="shared" si="3"/>
        <v>17</v>
      </c>
      <c r="X18" s="30"/>
      <c r="Y18" s="30"/>
      <c r="Z18" s="30"/>
      <c r="AA18" s="30"/>
      <c r="AB18" s="30"/>
    </row>
    <row r="19" spans="1:28">
      <c r="A19" s="65" t="s">
        <v>140</v>
      </c>
      <c r="B19" s="123" t="s">
        <v>141</v>
      </c>
      <c r="C19" s="19"/>
      <c r="D19" s="126">
        <v>2</v>
      </c>
      <c r="E19" s="11">
        <v>4</v>
      </c>
      <c r="F19" s="11">
        <v>3</v>
      </c>
      <c r="G19" s="11">
        <v>4</v>
      </c>
      <c r="H19" s="129">
        <f t="shared" si="0"/>
        <v>13</v>
      </c>
      <c r="I19" s="27"/>
      <c r="J19" s="132">
        <f t="shared" si="5"/>
        <v>17</v>
      </c>
      <c r="K19" s="27"/>
      <c r="L19" s="126">
        <v>3</v>
      </c>
      <c r="M19" s="11">
        <v>3</v>
      </c>
      <c r="N19" s="11">
        <v>4</v>
      </c>
      <c r="O19" s="129">
        <f t="shared" si="4"/>
        <v>10</v>
      </c>
      <c r="P19" s="19"/>
      <c r="Q19" s="126">
        <v>2</v>
      </c>
      <c r="R19" s="11">
        <v>4</v>
      </c>
      <c r="S19" s="11">
        <v>7</v>
      </c>
      <c r="T19" s="11">
        <v>4</v>
      </c>
      <c r="U19" s="11">
        <v>4</v>
      </c>
      <c r="V19" s="11">
        <f t="shared" si="2"/>
        <v>14</v>
      </c>
      <c r="W19" s="118">
        <f t="shared" si="3"/>
        <v>17</v>
      </c>
      <c r="X19" s="30"/>
      <c r="Y19" s="30"/>
      <c r="Z19" s="30"/>
      <c r="AA19" s="30"/>
      <c r="AB19" s="30"/>
    </row>
    <row r="20" spans="1:28">
      <c r="A20" s="65" t="s">
        <v>142</v>
      </c>
      <c r="B20" s="123" t="s">
        <v>143</v>
      </c>
      <c r="C20" s="19"/>
      <c r="D20" s="126">
        <v>2</v>
      </c>
      <c r="E20" s="11">
        <v>4</v>
      </c>
      <c r="F20" s="11">
        <v>3</v>
      </c>
      <c r="G20" s="11">
        <v>4</v>
      </c>
      <c r="H20" s="129">
        <f t="shared" si="0"/>
        <v>13</v>
      </c>
      <c r="I20" s="27"/>
      <c r="J20" s="132">
        <f t="shared" si="5"/>
        <v>17</v>
      </c>
      <c r="K20" s="27"/>
      <c r="L20" s="126">
        <v>3</v>
      </c>
      <c r="M20" s="11">
        <v>3</v>
      </c>
      <c r="N20" s="11">
        <v>4</v>
      </c>
      <c r="O20" s="129">
        <f t="shared" si="4"/>
        <v>10</v>
      </c>
      <c r="P20" s="19"/>
      <c r="Q20" s="126">
        <v>2</v>
      </c>
      <c r="R20" s="11">
        <v>4</v>
      </c>
      <c r="S20" s="11">
        <v>7</v>
      </c>
      <c r="T20" s="11">
        <v>4</v>
      </c>
      <c r="U20" s="11">
        <v>4</v>
      </c>
      <c r="V20" s="11">
        <f t="shared" si="2"/>
        <v>14</v>
      </c>
      <c r="W20" s="118">
        <f t="shared" si="3"/>
        <v>17</v>
      </c>
      <c r="X20" s="30"/>
      <c r="Y20" s="30"/>
      <c r="Z20" s="30"/>
      <c r="AA20" s="30"/>
      <c r="AB20" s="30"/>
    </row>
    <row r="21" spans="1:28">
      <c r="A21" s="65" t="s">
        <v>144</v>
      </c>
      <c r="B21" s="123" t="s">
        <v>145</v>
      </c>
      <c r="C21" s="19"/>
      <c r="D21" s="126">
        <v>2</v>
      </c>
      <c r="E21" s="11">
        <v>4</v>
      </c>
      <c r="F21" s="11">
        <v>4</v>
      </c>
      <c r="G21" s="11">
        <v>5</v>
      </c>
      <c r="H21" s="129">
        <f t="shared" si="0"/>
        <v>15</v>
      </c>
      <c r="I21" s="27"/>
      <c r="J21" s="132">
        <f t="shared" si="5"/>
        <v>19</v>
      </c>
      <c r="K21" s="27"/>
      <c r="L21" s="126">
        <v>3</v>
      </c>
      <c r="M21" s="11">
        <v>4</v>
      </c>
      <c r="N21" s="11">
        <v>5</v>
      </c>
      <c r="O21" s="129">
        <f t="shared" si="4"/>
        <v>12</v>
      </c>
      <c r="P21" s="19"/>
      <c r="Q21" s="126">
        <v>2</v>
      </c>
      <c r="R21" s="11">
        <v>4</v>
      </c>
      <c r="S21" s="11">
        <v>7</v>
      </c>
      <c r="T21" s="11">
        <v>4</v>
      </c>
      <c r="U21" s="11">
        <v>4</v>
      </c>
      <c r="V21" s="11">
        <f t="shared" si="2"/>
        <v>14</v>
      </c>
      <c r="W21" s="118">
        <f t="shared" si="3"/>
        <v>17</v>
      </c>
      <c r="X21" s="30"/>
      <c r="Y21" s="30"/>
      <c r="Z21" s="30"/>
      <c r="AA21" s="30"/>
      <c r="AB21" s="30"/>
    </row>
    <row r="22" spans="1:28">
      <c r="A22" s="65" t="s">
        <v>146</v>
      </c>
      <c r="B22" s="123" t="s">
        <v>147</v>
      </c>
      <c r="C22" s="19"/>
      <c r="D22" s="126">
        <v>2</v>
      </c>
      <c r="E22" s="11">
        <v>4</v>
      </c>
      <c r="F22" s="11">
        <v>4</v>
      </c>
      <c r="G22" s="11">
        <v>5</v>
      </c>
      <c r="H22" s="129">
        <f t="shared" si="0"/>
        <v>15</v>
      </c>
      <c r="I22" s="27"/>
      <c r="J22" s="132">
        <f t="shared" si="5"/>
        <v>19</v>
      </c>
      <c r="K22" s="27"/>
      <c r="L22" s="126">
        <v>3</v>
      </c>
      <c r="M22" s="11">
        <v>4</v>
      </c>
      <c r="N22" s="11">
        <v>5</v>
      </c>
      <c r="O22" s="129">
        <f t="shared" si="4"/>
        <v>12</v>
      </c>
      <c r="P22" s="19"/>
      <c r="Q22" s="126">
        <v>2</v>
      </c>
      <c r="R22" s="11">
        <v>4</v>
      </c>
      <c r="S22" s="11">
        <v>7</v>
      </c>
      <c r="T22" s="11">
        <v>4</v>
      </c>
      <c r="U22" s="11">
        <v>4</v>
      </c>
      <c r="V22" s="11">
        <f t="shared" si="2"/>
        <v>14</v>
      </c>
      <c r="W22" s="118">
        <f t="shared" si="3"/>
        <v>17</v>
      </c>
      <c r="X22" s="30"/>
      <c r="Y22" s="30"/>
      <c r="Z22" s="30"/>
      <c r="AA22" s="30"/>
      <c r="AB22" s="30"/>
    </row>
    <row r="23" spans="1:28">
      <c r="A23" s="65" t="s">
        <v>148</v>
      </c>
      <c r="B23" s="123" t="s">
        <v>149</v>
      </c>
      <c r="C23" s="19"/>
      <c r="D23" s="126">
        <v>2</v>
      </c>
      <c r="E23" s="11">
        <v>4</v>
      </c>
      <c r="F23" s="11">
        <v>4</v>
      </c>
      <c r="G23" s="11">
        <v>5</v>
      </c>
      <c r="H23" s="129">
        <f t="shared" si="0"/>
        <v>15</v>
      </c>
      <c r="I23" s="27"/>
      <c r="J23" s="132">
        <f t="shared" si="5"/>
        <v>19</v>
      </c>
      <c r="K23" s="27"/>
      <c r="L23" s="126">
        <v>3</v>
      </c>
      <c r="M23" s="11">
        <v>4</v>
      </c>
      <c r="N23" s="11">
        <v>5</v>
      </c>
      <c r="O23" s="129">
        <f t="shared" si="4"/>
        <v>12</v>
      </c>
      <c r="P23" s="19"/>
      <c r="Q23" s="126">
        <v>2</v>
      </c>
      <c r="R23" s="11">
        <v>4</v>
      </c>
      <c r="S23" s="11">
        <v>7</v>
      </c>
      <c r="T23" s="11">
        <v>4</v>
      </c>
      <c r="U23" s="11">
        <v>4</v>
      </c>
      <c r="V23" s="11">
        <f t="shared" si="2"/>
        <v>14</v>
      </c>
      <c r="W23" s="118">
        <f t="shared" si="3"/>
        <v>17</v>
      </c>
      <c r="X23" s="30"/>
      <c r="Y23" s="30"/>
      <c r="Z23" s="30"/>
      <c r="AA23" s="30"/>
      <c r="AB23" s="30"/>
    </row>
    <row r="24" spans="1:28">
      <c r="A24" s="65" t="s">
        <v>150</v>
      </c>
      <c r="B24" s="123" t="s">
        <v>151</v>
      </c>
      <c r="C24" s="19"/>
      <c r="D24" s="126">
        <v>2</v>
      </c>
      <c r="E24" s="11">
        <v>4</v>
      </c>
      <c r="F24" s="11">
        <v>4</v>
      </c>
      <c r="G24" s="11">
        <v>5</v>
      </c>
      <c r="H24" s="129">
        <f t="shared" si="0"/>
        <v>15</v>
      </c>
      <c r="I24" s="27"/>
      <c r="J24" s="132">
        <f t="shared" si="5"/>
        <v>19</v>
      </c>
      <c r="K24" s="27"/>
      <c r="L24" s="126">
        <v>3</v>
      </c>
      <c r="M24" s="11">
        <v>4</v>
      </c>
      <c r="N24" s="11">
        <v>5</v>
      </c>
      <c r="O24" s="129">
        <f t="shared" si="4"/>
        <v>12</v>
      </c>
      <c r="P24" s="19"/>
      <c r="Q24" s="126">
        <v>2</v>
      </c>
      <c r="R24" s="11">
        <v>4</v>
      </c>
      <c r="S24" s="11">
        <v>7</v>
      </c>
      <c r="T24" s="11">
        <v>4</v>
      </c>
      <c r="U24" s="11">
        <v>4</v>
      </c>
      <c r="V24" s="11">
        <f t="shared" si="2"/>
        <v>14</v>
      </c>
      <c r="W24" s="118">
        <f t="shared" si="3"/>
        <v>17</v>
      </c>
      <c r="X24" s="30"/>
      <c r="Y24" s="30"/>
      <c r="Z24" s="30"/>
      <c r="AA24" s="30"/>
      <c r="AB24" s="30"/>
    </row>
    <row r="25" spans="1:28">
      <c r="A25" s="65" t="s">
        <v>152</v>
      </c>
      <c r="B25" s="123" t="s">
        <v>153</v>
      </c>
      <c r="C25" s="19"/>
      <c r="D25" s="126">
        <v>2</v>
      </c>
      <c r="E25" s="11">
        <v>4</v>
      </c>
      <c r="F25" s="11">
        <v>4</v>
      </c>
      <c r="G25" s="11">
        <v>5</v>
      </c>
      <c r="H25" s="129">
        <f t="shared" si="0"/>
        <v>15</v>
      </c>
      <c r="I25" s="27"/>
      <c r="J25" s="132">
        <f t="shared" si="5"/>
        <v>19</v>
      </c>
      <c r="K25" s="27"/>
      <c r="L25" s="126">
        <v>4</v>
      </c>
      <c r="M25" s="11">
        <v>4</v>
      </c>
      <c r="N25" s="11">
        <v>5</v>
      </c>
      <c r="O25" s="129">
        <f t="shared" si="4"/>
        <v>13</v>
      </c>
      <c r="P25" s="19"/>
      <c r="Q25" s="126">
        <v>2</v>
      </c>
      <c r="R25" s="11">
        <v>4</v>
      </c>
      <c r="S25" s="11">
        <v>7</v>
      </c>
      <c r="T25" s="11">
        <v>4</v>
      </c>
      <c r="U25" s="11">
        <v>4</v>
      </c>
      <c r="V25" s="11">
        <f t="shared" si="2"/>
        <v>14</v>
      </c>
      <c r="W25" s="118">
        <f t="shared" si="3"/>
        <v>17</v>
      </c>
      <c r="X25" s="30"/>
      <c r="Y25" s="30"/>
      <c r="Z25" s="30"/>
      <c r="AA25" s="30"/>
      <c r="AB25" s="30"/>
    </row>
    <row r="26" spans="1:28">
      <c r="A26" s="65" t="s">
        <v>154</v>
      </c>
      <c r="B26" s="123" t="s">
        <v>155</v>
      </c>
      <c r="C26" s="19"/>
      <c r="D26" s="126">
        <v>2</v>
      </c>
      <c r="E26" s="11">
        <v>4</v>
      </c>
      <c r="F26" s="11">
        <v>4</v>
      </c>
      <c r="G26" s="11">
        <v>5</v>
      </c>
      <c r="H26" s="129">
        <f t="shared" si="0"/>
        <v>15</v>
      </c>
      <c r="I26" s="27"/>
      <c r="J26" s="132">
        <f t="shared" si="5"/>
        <v>19</v>
      </c>
      <c r="K26" s="27"/>
      <c r="L26" s="126">
        <v>4</v>
      </c>
      <c r="M26" s="11">
        <v>4</v>
      </c>
      <c r="N26" s="11">
        <v>5</v>
      </c>
      <c r="O26" s="129">
        <f t="shared" si="4"/>
        <v>13</v>
      </c>
      <c r="P26" s="19"/>
      <c r="Q26" s="126">
        <v>2</v>
      </c>
      <c r="R26" s="11">
        <v>4</v>
      </c>
      <c r="S26" s="11">
        <v>7</v>
      </c>
      <c r="T26" s="11">
        <v>4</v>
      </c>
      <c r="U26" s="11">
        <v>4</v>
      </c>
      <c r="V26" s="11">
        <f t="shared" si="2"/>
        <v>14</v>
      </c>
      <c r="W26" s="118">
        <f t="shared" si="3"/>
        <v>17</v>
      </c>
      <c r="X26" s="30"/>
      <c r="Y26" s="30"/>
      <c r="Z26" s="30"/>
      <c r="AA26" s="30"/>
      <c r="AB26" s="30"/>
    </row>
    <row r="27" spans="1:28">
      <c r="A27" s="65" t="s">
        <v>156</v>
      </c>
      <c r="B27" s="123" t="s">
        <v>157</v>
      </c>
      <c r="C27" s="19"/>
      <c r="D27" s="126">
        <v>2</v>
      </c>
      <c r="E27" s="11">
        <v>4</v>
      </c>
      <c r="F27" s="11">
        <v>4</v>
      </c>
      <c r="G27" s="11">
        <v>5</v>
      </c>
      <c r="H27" s="129">
        <f t="shared" si="0"/>
        <v>15</v>
      </c>
      <c r="I27" s="27"/>
      <c r="J27" s="132">
        <f t="shared" si="5"/>
        <v>19</v>
      </c>
      <c r="K27" s="27"/>
      <c r="L27" s="126">
        <v>4</v>
      </c>
      <c r="M27" s="11">
        <v>4</v>
      </c>
      <c r="N27" s="11">
        <v>5</v>
      </c>
      <c r="O27" s="129">
        <f t="shared" si="4"/>
        <v>13</v>
      </c>
      <c r="P27" s="19"/>
      <c r="Q27" s="126">
        <v>2</v>
      </c>
      <c r="R27" s="11">
        <v>4</v>
      </c>
      <c r="S27" s="11">
        <v>7</v>
      </c>
      <c r="T27" s="11">
        <v>4</v>
      </c>
      <c r="U27" s="11">
        <v>4</v>
      </c>
      <c r="V27" s="11">
        <f t="shared" si="2"/>
        <v>14</v>
      </c>
      <c r="W27" s="118">
        <f t="shared" si="3"/>
        <v>17</v>
      </c>
      <c r="X27" s="30"/>
      <c r="Y27" s="30"/>
      <c r="Z27" s="30"/>
      <c r="AA27" s="30"/>
      <c r="AB27" s="30"/>
    </row>
    <row r="28" spans="1:28" ht="15.75" thickBot="1">
      <c r="A28" s="81" t="s">
        <v>158</v>
      </c>
      <c r="B28" s="124" t="s">
        <v>159</v>
      </c>
      <c r="C28" s="19"/>
      <c r="D28" s="127">
        <v>2</v>
      </c>
      <c r="E28" s="120">
        <v>4</v>
      </c>
      <c r="F28" s="120">
        <v>4</v>
      </c>
      <c r="G28" s="120">
        <v>5</v>
      </c>
      <c r="H28" s="130">
        <f t="shared" si="0"/>
        <v>15</v>
      </c>
      <c r="I28" s="27"/>
      <c r="J28" s="132">
        <f t="shared" si="5"/>
        <v>19</v>
      </c>
      <c r="K28" s="27"/>
      <c r="L28" s="127">
        <v>4</v>
      </c>
      <c r="M28" s="120">
        <v>4</v>
      </c>
      <c r="N28" s="120">
        <v>5</v>
      </c>
      <c r="O28" s="130">
        <f t="shared" si="4"/>
        <v>13</v>
      </c>
      <c r="P28" s="19"/>
      <c r="Q28" s="127">
        <v>2</v>
      </c>
      <c r="R28" s="120">
        <v>4</v>
      </c>
      <c r="S28" s="120">
        <v>7</v>
      </c>
      <c r="T28" s="120">
        <v>4</v>
      </c>
      <c r="U28" s="120">
        <v>4</v>
      </c>
      <c r="V28" s="120">
        <f t="shared" si="2"/>
        <v>14</v>
      </c>
      <c r="W28" s="121">
        <f t="shared" si="3"/>
        <v>17</v>
      </c>
      <c r="X28" s="30"/>
      <c r="Y28" s="30"/>
      <c r="Z28" s="30"/>
      <c r="AA28" s="30"/>
      <c r="AB28" s="30"/>
    </row>
    <row r="29" spans="1:28">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c r="AA29" s="30"/>
      <c r="AB29" s="30"/>
    </row>
    <row r="30" spans="1:28">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c r="AA30" s="30"/>
      <c r="AB30" s="30"/>
    </row>
    <row r="31" spans="1:28">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c r="AA31" s="30"/>
      <c r="AB31" s="30"/>
    </row>
    <row r="32" spans="1:28">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c r="AA32" s="30"/>
      <c r="AB32" s="30"/>
    </row>
    <row r="33" spans="1:28">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c r="AA33" s="30"/>
      <c r="AB33" s="30"/>
    </row>
    <row r="34" spans="1:28">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c r="AA34" s="30"/>
      <c r="AB34" s="30"/>
    </row>
    <row r="35" spans="1:28">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c r="AA35" s="30"/>
      <c r="AB35" s="30"/>
    </row>
    <row r="36" spans="1:28">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c r="AA36" s="30"/>
      <c r="AB36" s="30"/>
    </row>
    <row r="37" spans="1:28">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c r="AA37" s="30"/>
      <c r="AB37" s="30"/>
    </row>
  </sheetData>
  <mergeCells count="6">
    <mergeCell ref="AE6:AJ14"/>
    <mergeCell ref="A1:W1"/>
    <mergeCell ref="D3:H3"/>
    <mergeCell ref="L3:O3"/>
    <mergeCell ref="Q3:W3"/>
    <mergeCell ref="A2:W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56D18-EA08-41B6-AFF9-AB1CD674A11B}">
  <dimension ref="A1:AH35"/>
  <sheetViews>
    <sheetView workbookViewId="0">
      <selection activeCell="AH20" sqref="AH20"/>
    </sheetView>
  </sheetViews>
  <sheetFormatPr defaultRowHeight="15"/>
  <cols>
    <col min="1" max="2" width="22.42578125" customWidth="1"/>
    <col min="3" max="3" width="6.42578125" customWidth="1"/>
    <col min="4" max="6" width="0" hidden="1" customWidth="1"/>
    <col min="7" max="7" width="16.5703125" customWidth="1"/>
    <col min="8" max="8" width="5.5703125" customWidth="1"/>
    <col min="9" max="10" width="0" hidden="1" customWidth="1"/>
    <col min="11" max="11" width="11" customWidth="1"/>
    <col min="12" max="12" width="6" customWidth="1"/>
    <col min="13" max="15" width="0" hidden="1" customWidth="1"/>
    <col min="16" max="16" width="15.85546875" customWidth="1"/>
    <col min="17" max="17" width="6.5703125" customWidth="1"/>
    <col min="18" max="20" width="0" hidden="1" customWidth="1"/>
    <col min="21" max="21" width="14.140625" customWidth="1"/>
    <col min="22" max="22" width="6" customWidth="1"/>
    <col min="23" max="25" width="0" hidden="1" customWidth="1"/>
    <col min="26" max="26" width="15.7109375" customWidth="1"/>
  </cols>
  <sheetData>
    <row r="1" spans="1:34" ht="39" customHeight="1">
      <c r="A1" s="294" t="s">
        <v>205</v>
      </c>
      <c r="B1" s="295"/>
      <c r="C1" s="295"/>
      <c r="D1" s="295"/>
      <c r="E1" s="295"/>
      <c r="F1" s="295"/>
      <c r="G1" s="295"/>
      <c r="H1" s="295"/>
      <c r="I1" s="295"/>
      <c r="J1" s="295"/>
      <c r="K1" s="295"/>
      <c r="L1" s="295"/>
      <c r="M1" s="295"/>
      <c r="N1" s="295"/>
      <c r="O1" s="295"/>
      <c r="P1" s="295"/>
      <c r="Q1" s="295"/>
      <c r="R1" s="295"/>
      <c r="S1" s="295"/>
      <c r="T1" s="295"/>
      <c r="U1" s="295"/>
      <c r="V1" s="295"/>
      <c r="W1" s="295"/>
      <c r="X1" s="295"/>
      <c r="Y1" s="295"/>
      <c r="Z1" s="296"/>
      <c r="AA1" s="30"/>
      <c r="AB1" s="30"/>
    </row>
    <row r="2" spans="1:34" ht="33.75" customHeight="1">
      <c r="A2" s="297" t="s">
        <v>206</v>
      </c>
      <c r="B2" s="298"/>
      <c r="C2" s="298"/>
      <c r="D2" s="298"/>
      <c r="E2" s="298"/>
      <c r="F2" s="298"/>
      <c r="G2" s="298"/>
      <c r="H2" s="298"/>
      <c r="I2" s="298"/>
      <c r="J2" s="298"/>
      <c r="K2" s="298"/>
      <c r="L2" s="298"/>
      <c r="M2" s="298"/>
      <c r="N2" s="298"/>
      <c r="O2" s="298"/>
      <c r="P2" s="298"/>
      <c r="Q2" s="298"/>
      <c r="R2" s="298"/>
      <c r="S2" s="298"/>
      <c r="T2" s="298"/>
      <c r="U2" s="298"/>
      <c r="V2" s="298"/>
      <c r="W2" s="298"/>
      <c r="X2" s="298"/>
      <c r="Y2" s="298"/>
      <c r="Z2" s="299"/>
      <c r="AA2" s="30"/>
      <c r="AB2" s="30"/>
    </row>
    <row r="3" spans="1:34" ht="15.75">
      <c r="A3" s="142"/>
      <c r="B3" s="19"/>
      <c r="C3" s="19"/>
      <c r="D3" s="288" t="s">
        <v>207</v>
      </c>
      <c r="E3" s="289"/>
      <c r="F3" s="289"/>
      <c r="G3" s="290"/>
      <c r="H3" s="27"/>
      <c r="I3" s="300" t="s">
        <v>208</v>
      </c>
      <c r="J3" s="289"/>
      <c r="K3" s="290"/>
      <c r="L3" s="19"/>
      <c r="M3" s="288" t="s">
        <v>209</v>
      </c>
      <c r="N3" s="289"/>
      <c r="O3" s="289"/>
      <c r="P3" s="290"/>
      <c r="Q3" s="19"/>
      <c r="R3" s="288" t="s">
        <v>210</v>
      </c>
      <c r="S3" s="289"/>
      <c r="T3" s="289"/>
      <c r="U3" s="290"/>
      <c r="V3" s="19"/>
      <c r="W3" s="288" t="s">
        <v>211</v>
      </c>
      <c r="X3" s="289"/>
      <c r="Y3" s="289"/>
      <c r="Z3" s="290"/>
      <c r="AA3" s="30"/>
      <c r="AB3" s="30"/>
    </row>
    <row r="4" spans="1:34">
      <c r="A4" s="19"/>
      <c r="B4" s="19"/>
      <c r="C4" s="19"/>
      <c r="D4" s="135" t="s">
        <v>212</v>
      </c>
      <c r="E4" s="136" t="s">
        <v>190</v>
      </c>
      <c r="F4" s="136" t="s">
        <v>190</v>
      </c>
      <c r="G4" s="137"/>
      <c r="H4" s="27"/>
      <c r="I4" s="136" t="s">
        <v>190</v>
      </c>
      <c r="J4" s="136" t="s">
        <v>190</v>
      </c>
      <c r="K4" s="137"/>
      <c r="L4" s="19"/>
      <c r="M4" s="135" t="s">
        <v>212</v>
      </c>
      <c r="N4" s="136" t="s">
        <v>190</v>
      </c>
      <c r="O4" s="136" t="s">
        <v>190</v>
      </c>
      <c r="P4" s="137"/>
      <c r="Q4" s="19"/>
      <c r="R4" s="135" t="s">
        <v>212</v>
      </c>
      <c r="S4" s="136" t="s">
        <v>190</v>
      </c>
      <c r="T4" s="136" t="s">
        <v>190</v>
      </c>
      <c r="U4" s="137"/>
      <c r="V4" s="19"/>
      <c r="W4" s="135" t="s">
        <v>212</v>
      </c>
      <c r="X4" s="136" t="s">
        <v>190</v>
      </c>
      <c r="Y4" s="136" t="s">
        <v>190</v>
      </c>
      <c r="Z4" s="137"/>
      <c r="AA4" s="30"/>
      <c r="AB4" s="30"/>
    </row>
    <row r="5" spans="1:34" ht="15.75" thickBot="1">
      <c r="A5" s="19" t="s">
        <v>193</v>
      </c>
      <c r="B5" s="19" t="s">
        <v>194</v>
      </c>
      <c r="C5" s="19"/>
      <c r="D5" s="135" t="s">
        <v>213</v>
      </c>
      <c r="E5" s="138" t="s">
        <v>214</v>
      </c>
      <c r="F5" s="138" t="s">
        <v>215</v>
      </c>
      <c r="G5" s="139" t="s">
        <v>196</v>
      </c>
      <c r="H5" s="27"/>
      <c r="I5" s="138" t="s">
        <v>214</v>
      </c>
      <c r="J5" s="138" t="s">
        <v>215</v>
      </c>
      <c r="K5" s="139" t="s">
        <v>196</v>
      </c>
      <c r="L5" s="19"/>
      <c r="M5" s="135" t="s">
        <v>213</v>
      </c>
      <c r="N5" s="138" t="s">
        <v>214</v>
      </c>
      <c r="O5" s="138" t="s">
        <v>215</v>
      </c>
      <c r="P5" s="139" t="s">
        <v>196</v>
      </c>
      <c r="Q5" s="19"/>
      <c r="R5" s="135" t="s">
        <v>213</v>
      </c>
      <c r="S5" s="111" t="s">
        <v>214</v>
      </c>
      <c r="T5" s="111" t="s">
        <v>215</v>
      </c>
      <c r="U5" s="140" t="s">
        <v>196</v>
      </c>
      <c r="V5" s="19"/>
      <c r="W5" s="135" t="s">
        <v>213</v>
      </c>
      <c r="X5" s="111" t="s">
        <v>214</v>
      </c>
      <c r="Y5" s="111" t="s">
        <v>215</v>
      </c>
      <c r="Z5" s="140" t="s">
        <v>196</v>
      </c>
      <c r="AA5" s="30"/>
      <c r="AB5" s="30"/>
    </row>
    <row r="6" spans="1:34">
      <c r="A6" s="55" t="s">
        <v>107</v>
      </c>
      <c r="B6" s="122" t="s">
        <v>108</v>
      </c>
      <c r="C6" s="19"/>
      <c r="D6" s="125">
        <v>2</v>
      </c>
      <c r="E6" s="114">
        <v>2</v>
      </c>
      <c r="F6" s="114">
        <v>2</v>
      </c>
      <c r="G6" s="128">
        <f>SUM(D6:F6)</f>
        <v>6</v>
      </c>
      <c r="H6" s="27"/>
      <c r="I6" s="125">
        <v>3</v>
      </c>
      <c r="J6" s="115">
        <v>4</v>
      </c>
      <c r="K6" s="128">
        <f t="shared" ref="K6:K28" si="0">SUM(I6:J6)</f>
        <v>7</v>
      </c>
      <c r="L6" s="19"/>
      <c r="M6" s="125">
        <v>2</v>
      </c>
      <c r="N6" s="115">
        <v>5</v>
      </c>
      <c r="O6" s="115">
        <v>4</v>
      </c>
      <c r="P6" s="116">
        <f>SUM(M6:O6)</f>
        <v>11</v>
      </c>
      <c r="Q6" s="19"/>
      <c r="R6" s="114">
        <v>2</v>
      </c>
      <c r="S6" s="115">
        <f>N6-I6+N6</f>
        <v>7</v>
      </c>
      <c r="T6" s="115">
        <v>4</v>
      </c>
      <c r="U6" s="116">
        <f>SUM(R6:T6)</f>
        <v>13</v>
      </c>
      <c r="V6" s="19"/>
      <c r="W6" s="114">
        <v>2</v>
      </c>
      <c r="X6" s="115">
        <f>S6-N6+S6</f>
        <v>9</v>
      </c>
      <c r="Y6" s="115">
        <v>4</v>
      </c>
      <c r="Z6" s="116">
        <f>SUM(W6:Y6)</f>
        <v>15</v>
      </c>
      <c r="AA6" s="30"/>
      <c r="AB6" s="30"/>
    </row>
    <row r="7" spans="1:34">
      <c r="A7" s="65" t="s">
        <v>110</v>
      </c>
      <c r="B7" s="123" t="s">
        <v>111</v>
      </c>
      <c r="C7" s="19"/>
      <c r="D7" s="126">
        <v>2</v>
      </c>
      <c r="E7" s="117">
        <v>2</v>
      </c>
      <c r="F7" s="117">
        <v>2</v>
      </c>
      <c r="G7" s="129">
        <f t="shared" ref="G7:G28" si="1">SUM(D7:F7)</f>
        <v>6</v>
      </c>
      <c r="H7" s="27"/>
      <c r="I7" s="126">
        <v>3</v>
      </c>
      <c r="J7" s="11">
        <v>4</v>
      </c>
      <c r="K7" s="129">
        <f t="shared" si="0"/>
        <v>7</v>
      </c>
      <c r="L7" s="19"/>
      <c r="M7" s="126">
        <v>2</v>
      </c>
      <c r="N7" s="11">
        <v>5</v>
      </c>
      <c r="O7" s="11">
        <v>4</v>
      </c>
      <c r="P7" s="118">
        <f t="shared" ref="P7:P28" si="2">SUM(M7:O7)</f>
        <v>11</v>
      </c>
      <c r="Q7" s="19"/>
      <c r="R7" s="117">
        <v>2</v>
      </c>
      <c r="S7" s="11">
        <f t="shared" ref="S7:S28" si="3">N7-I7+N7</f>
        <v>7</v>
      </c>
      <c r="T7" s="11">
        <v>4</v>
      </c>
      <c r="U7" s="118">
        <f t="shared" ref="U7:U28" si="4">SUM(R7:T7)</f>
        <v>13</v>
      </c>
      <c r="V7" s="19"/>
      <c r="W7" s="117">
        <v>2</v>
      </c>
      <c r="X7" s="11">
        <f t="shared" ref="X7:X28" si="5">S7-N7+S7</f>
        <v>9</v>
      </c>
      <c r="Y7" s="11">
        <v>4</v>
      </c>
      <c r="Z7" s="118">
        <f t="shared" ref="Z7:Z28" si="6">SUM(W7:Y7)</f>
        <v>15</v>
      </c>
      <c r="AA7" s="30"/>
      <c r="AB7" s="30"/>
    </row>
    <row r="8" spans="1:34">
      <c r="A8" s="65" t="s">
        <v>113</v>
      </c>
      <c r="B8" s="123" t="s">
        <v>114</v>
      </c>
      <c r="C8" s="19"/>
      <c r="D8" s="126">
        <v>2</v>
      </c>
      <c r="E8" s="117">
        <v>2</v>
      </c>
      <c r="F8" s="117">
        <v>2</v>
      </c>
      <c r="G8" s="129">
        <f t="shared" si="1"/>
        <v>6</v>
      </c>
      <c r="H8" s="27"/>
      <c r="I8" s="126">
        <v>3</v>
      </c>
      <c r="J8" s="11">
        <v>4</v>
      </c>
      <c r="K8" s="129">
        <f t="shared" si="0"/>
        <v>7</v>
      </c>
      <c r="L8" s="19"/>
      <c r="M8" s="126">
        <v>2</v>
      </c>
      <c r="N8" s="11">
        <v>5</v>
      </c>
      <c r="O8" s="11">
        <v>4</v>
      </c>
      <c r="P8" s="118">
        <f t="shared" si="2"/>
        <v>11</v>
      </c>
      <c r="Q8" s="19"/>
      <c r="R8" s="117">
        <v>2</v>
      </c>
      <c r="S8" s="11">
        <f t="shared" si="3"/>
        <v>7</v>
      </c>
      <c r="T8" s="11">
        <v>4</v>
      </c>
      <c r="U8" s="118">
        <f t="shared" si="4"/>
        <v>13</v>
      </c>
      <c r="V8" s="19"/>
      <c r="W8" s="117">
        <v>2</v>
      </c>
      <c r="X8" s="11">
        <f t="shared" si="5"/>
        <v>9</v>
      </c>
      <c r="Y8" s="11">
        <v>4</v>
      </c>
      <c r="Z8" s="118">
        <f t="shared" si="6"/>
        <v>15</v>
      </c>
      <c r="AA8" s="30"/>
      <c r="AB8" s="30"/>
    </row>
    <row r="9" spans="1:34">
      <c r="A9" s="133" t="s">
        <v>201</v>
      </c>
      <c r="B9" s="134" t="s">
        <v>202</v>
      </c>
      <c r="C9" s="19"/>
      <c r="D9" s="126">
        <v>2</v>
      </c>
      <c r="E9" s="11">
        <v>3</v>
      </c>
      <c r="F9" s="11">
        <v>4</v>
      </c>
      <c r="G9" s="129">
        <f t="shared" si="1"/>
        <v>9</v>
      </c>
      <c r="H9" s="27"/>
      <c r="I9" s="126">
        <v>3</v>
      </c>
      <c r="J9" s="11">
        <v>4</v>
      </c>
      <c r="K9" s="129">
        <f t="shared" si="0"/>
        <v>7</v>
      </c>
      <c r="L9" s="19"/>
      <c r="M9" s="126">
        <v>2</v>
      </c>
      <c r="N9" s="11">
        <v>5</v>
      </c>
      <c r="O9" s="11">
        <v>4</v>
      </c>
      <c r="P9" s="118">
        <f t="shared" si="2"/>
        <v>11</v>
      </c>
      <c r="Q9" s="19"/>
      <c r="R9" s="117">
        <v>2</v>
      </c>
      <c r="S9" s="11">
        <f t="shared" si="3"/>
        <v>7</v>
      </c>
      <c r="T9" s="11">
        <v>4</v>
      </c>
      <c r="U9" s="118">
        <f t="shared" si="4"/>
        <v>13</v>
      </c>
      <c r="V9" s="19"/>
      <c r="W9" s="117">
        <v>2</v>
      </c>
      <c r="X9" s="11">
        <f t="shared" si="5"/>
        <v>9</v>
      </c>
      <c r="Y9" s="11">
        <v>4</v>
      </c>
      <c r="Z9" s="118">
        <f t="shared" si="6"/>
        <v>15</v>
      </c>
      <c r="AA9" s="30"/>
      <c r="AB9" s="30"/>
      <c r="AE9" s="246" t="s">
        <v>216</v>
      </c>
      <c r="AF9" s="247"/>
      <c r="AG9" s="247"/>
      <c r="AH9" s="247"/>
    </row>
    <row r="10" spans="1:34">
      <c r="A10" s="65" t="s">
        <v>203</v>
      </c>
      <c r="B10" s="123" t="s">
        <v>204</v>
      </c>
      <c r="C10" s="19"/>
      <c r="D10" s="126">
        <v>2</v>
      </c>
      <c r="E10" s="11">
        <v>3</v>
      </c>
      <c r="F10" s="11">
        <v>4</v>
      </c>
      <c r="G10" s="129">
        <f t="shared" si="1"/>
        <v>9</v>
      </c>
      <c r="H10" s="27"/>
      <c r="I10" s="126">
        <v>3</v>
      </c>
      <c r="J10" s="11">
        <v>4</v>
      </c>
      <c r="K10" s="129">
        <f t="shared" si="0"/>
        <v>7</v>
      </c>
      <c r="L10" s="19"/>
      <c r="M10" s="126">
        <v>2</v>
      </c>
      <c r="N10" s="11">
        <v>5</v>
      </c>
      <c r="O10" s="11">
        <v>4</v>
      </c>
      <c r="P10" s="118">
        <f t="shared" si="2"/>
        <v>11</v>
      </c>
      <c r="Q10" s="19"/>
      <c r="R10" s="117">
        <v>2</v>
      </c>
      <c r="S10" s="11">
        <f t="shared" si="3"/>
        <v>7</v>
      </c>
      <c r="T10" s="11">
        <v>4</v>
      </c>
      <c r="U10" s="118">
        <f t="shared" si="4"/>
        <v>13</v>
      </c>
      <c r="V10" s="19"/>
      <c r="W10" s="117">
        <v>2</v>
      </c>
      <c r="X10" s="11">
        <f t="shared" si="5"/>
        <v>9</v>
      </c>
      <c r="Y10" s="11">
        <v>4</v>
      </c>
      <c r="Z10" s="118">
        <f t="shared" si="6"/>
        <v>15</v>
      </c>
      <c r="AA10" s="30"/>
      <c r="AB10" s="30"/>
      <c r="AE10" s="247"/>
      <c r="AF10" s="247"/>
      <c r="AG10" s="247"/>
      <c r="AH10" s="247"/>
    </row>
    <row r="11" spans="1:34">
      <c r="A11" s="65" t="s">
        <v>123</v>
      </c>
      <c r="B11" s="123" t="s">
        <v>124</v>
      </c>
      <c r="C11" s="19"/>
      <c r="D11" s="126">
        <v>2</v>
      </c>
      <c r="E11" s="11">
        <v>3</v>
      </c>
      <c r="F11" s="11">
        <v>4</v>
      </c>
      <c r="G11" s="129">
        <f t="shared" si="1"/>
        <v>9</v>
      </c>
      <c r="H11" s="27"/>
      <c r="I11" s="126">
        <v>3</v>
      </c>
      <c r="J11" s="11">
        <v>4</v>
      </c>
      <c r="K11" s="129">
        <f t="shared" si="0"/>
        <v>7</v>
      </c>
      <c r="L11" s="19"/>
      <c r="M11" s="126">
        <v>2</v>
      </c>
      <c r="N11" s="11">
        <v>5</v>
      </c>
      <c r="O11" s="11">
        <v>4</v>
      </c>
      <c r="P11" s="118">
        <f t="shared" si="2"/>
        <v>11</v>
      </c>
      <c r="Q11" s="19"/>
      <c r="R11" s="117">
        <v>2</v>
      </c>
      <c r="S11" s="11">
        <f t="shared" si="3"/>
        <v>7</v>
      </c>
      <c r="T11" s="11">
        <v>4</v>
      </c>
      <c r="U11" s="118">
        <f t="shared" si="4"/>
        <v>13</v>
      </c>
      <c r="V11" s="19"/>
      <c r="W11" s="117">
        <v>2</v>
      </c>
      <c r="X11" s="11">
        <f t="shared" si="5"/>
        <v>9</v>
      </c>
      <c r="Y11" s="11">
        <v>4</v>
      </c>
      <c r="Z11" s="118">
        <f t="shared" si="6"/>
        <v>15</v>
      </c>
      <c r="AA11" s="30"/>
      <c r="AB11" s="30"/>
      <c r="AE11" s="247"/>
      <c r="AF11" s="247"/>
      <c r="AG11" s="247"/>
      <c r="AH11" s="247"/>
    </row>
    <row r="12" spans="1:34">
      <c r="A12" s="65" t="s">
        <v>125</v>
      </c>
      <c r="B12" s="123" t="s">
        <v>126</v>
      </c>
      <c r="C12" s="19"/>
      <c r="D12" s="126">
        <v>2</v>
      </c>
      <c r="E12" s="11">
        <v>3</v>
      </c>
      <c r="F12" s="11">
        <v>4</v>
      </c>
      <c r="G12" s="129">
        <f t="shared" si="1"/>
        <v>9</v>
      </c>
      <c r="H12" s="27"/>
      <c r="I12" s="126">
        <v>3</v>
      </c>
      <c r="J12" s="11">
        <v>4</v>
      </c>
      <c r="K12" s="129">
        <f t="shared" si="0"/>
        <v>7</v>
      </c>
      <c r="L12" s="19"/>
      <c r="M12" s="126">
        <v>2</v>
      </c>
      <c r="N12" s="11">
        <v>5</v>
      </c>
      <c r="O12" s="11">
        <v>4</v>
      </c>
      <c r="P12" s="118">
        <f t="shared" si="2"/>
        <v>11</v>
      </c>
      <c r="Q12" s="19"/>
      <c r="R12" s="117">
        <v>2</v>
      </c>
      <c r="S12" s="11">
        <f t="shared" si="3"/>
        <v>7</v>
      </c>
      <c r="T12" s="11">
        <v>4</v>
      </c>
      <c r="U12" s="118">
        <f t="shared" si="4"/>
        <v>13</v>
      </c>
      <c r="V12" s="19"/>
      <c r="W12" s="117">
        <v>2</v>
      </c>
      <c r="X12" s="11">
        <f t="shared" si="5"/>
        <v>9</v>
      </c>
      <c r="Y12" s="11">
        <v>4</v>
      </c>
      <c r="Z12" s="118">
        <f t="shared" si="6"/>
        <v>15</v>
      </c>
      <c r="AA12" s="30"/>
      <c r="AB12" s="30"/>
      <c r="AE12" s="247"/>
      <c r="AF12" s="247"/>
      <c r="AG12" s="247"/>
      <c r="AH12" s="247"/>
    </row>
    <row r="13" spans="1:34">
      <c r="A13" s="65" t="s">
        <v>127</v>
      </c>
      <c r="B13" s="123" t="s">
        <v>128</v>
      </c>
      <c r="C13" s="19"/>
      <c r="D13" s="126">
        <v>2</v>
      </c>
      <c r="E13" s="11">
        <v>3</v>
      </c>
      <c r="F13" s="11">
        <v>4</v>
      </c>
      <c r="G13" s="129">
        <f t="shared" si="1"/>
        <v>9</v>
      </c>
      <c r="H13" s="27"/>
      <c r="I13" s="126">
        <v>3</v>
      </c>
      <c r="J13" s="11">
        <v>4</v>
      </c>
      <c r="K13" s="129">
        <f t="shared" si="0"/>
        <v>7</v>
      </c>
      <c r="L13" s="19"/>
      <c r="M13" s="126">
        <v>2</v>
      </c>
      <c r="N13" s="11">
        <v>5</v>
      </c>
      <c r="O13" s="11">
        <v>4</v>
      </c>
      <c r="P13" s="118">
        <f t="shared" si="2"/>
        <v>11</v>
      </c>
      <c r="Q13" s="19"/>
      <c r="R13" s="117">
        <v>2</v>
      </c>
      <c r="S13" s="11">
        <f t="shared" si="3"/>
        <v>7</v>
      </c>
      <c r="T13" s="11">
        <v>4</v>
      </c>
      <c r="U13" s="118">
        <f t="shared" si="4"/>
        <v>13</v>
      </c>
      <c r="V13" s="19"/>
      <c r="W13" s="117">
        <v>2</v>
      </c>
      <c r="X13" s="11">
        <f t="shared" si="5"/>
        <v>9</v>
      </c>
      <c r="Y13" s="11">
        <v>4</v>
      </c>
      <c r="Z13" s="118">
        <f t="shared" si="6"/>
        <v>15</v>
      </c>
      <c r="AA13" s="30"/>
      <c r="AB13" s="30"/>
    </row>
    <row r="14" spans="1:34">
      <c r="A14" s="65" t="s">
        <v>129</v>
      </c>
      <c r="B14" s="123" t="s">
        <v>130</v>
      </c>
      <c r="C14" s="19"/>
      <c r="D14" s="126">
        <v>2</v>
      </c>
      <c r="E14" s="11">
        <v>3</v>
      </c>
      <c r="F14" s="11">
        <v>4</v>
      </c>
      <c r="G14" s="129">
        <f t="shared" si="1"/>
        <v>9</v>
      </c>
      <c r="H14" s="27"/>
      <c r="I14" s="126">
        <v>3</v>
      </c>
      <c r="J14" s="11">
        <v>4</v>
      </c>
      <c r="K14" s="129">
        <f t="shared" si="0"/>
        <v>7</v>
      </c>
      <c r="L14" s="19"/>
      <c r="M14" s="126">
        <v>2</v>
      </c>
      <c r="N14" s="11">
        <v>5</v>
      </c>
      <c r="O14" s="11">
        <v>4</v>
      </c>
      <c r="P14" s="118">
        <f t="shared" si="2"/>
        <v>11</v>
      </c>
      <c r="Q14" s="19"/>
      <c r="R14" s="117">
        <v>2</v>
      </c>
      <c r="S14" s="11">
        <f t="shared" si="3"/>
        <v>7</v>
      </c>
      <c r="T14" s="11">
        <v>4</v>
      </c>
      <c r="U14" s="118">
        <f t="shared" si="4"/>
        <v>13</v>
      </c>
      <c r="V14" s="19"/>
      <c r="W14" s="117">
        <v>2</v>
      </c>
      <c r="X14" s="11">
        <f t="shared" si="5"/>
        <v>9</v>
      </c>
      <c r="Y14" s="11">
        <v>4</v>
      </c>
      <c r="Z14" s="118">
        <f t="shared" si="6"/>
        <v>15</v>
      </c>
      <c r="AA14" s="30"/>
      <c r="AB14" s="30"/>
    </row>
    <row r="15" spans="1:34">
      <c r="A15" s="65" t="s">
        <v>131</v>
      </c>
      <c r="B15" s="123" t="s">
        <v>132</v>
      </c>
      <c r="C15" s="19"/>
      <c r="D15" s="126">
        <v>3</v>
      </c>
      <c r="E15" s="11">
        <v>3</v>
      </c>
      <c r="F15" s="11">
        <v>4</v>
      </c>
      <c r="G15" s="129">
        <f t="shared" si="1"/>
        <v>10</v>
      </c>
      <c r="H15" s="27"/>
      <c r="I15" s="126">
        <v>3</v>
      </c>
      <c r="J15" s="11">
        <v>4</v>
      </c>
      <c r="K15" s="129">
        <f t="shared" si="0"/>
        <v>7</v>
      </c>
      <c r="L15" s="19"/>
      <c r="M15" s="126">
        <v>3</v>
      </c>
      <c r="N15" s="11">
        <v>5</v>
      </c>
      <c r="O15" s="11">
        <v>4</v>
      </c>
      <c r="P15" s="118">
        <f t="shared" si="2"/>
        <v>12</v>
      </c>
      <c r="Q15" s="19"/>
      <c r="R15" s="117">
        <v>3</v>
      </c>
      <c r="S15" s="11">
        <f t="shared" si="3"/>
        <v>7</v>
      </c>
      <c r="T15" s="11">
        <v>4</v>
      </c>
      <c r="U15" s="118">
        <f t="shared" si="4"/>
        <v>14</v>
      </c>
      <c r="V15" s="19"/>
      <c r="W15" s="117">
        <v>3</v>
      </c>
      <c r="X15" s="11">
        <f t="shared" si="5"/>
        <v>9</v>
      </c>
      <c r="Y15" s="11">
        <v>4</v>
      </c>
      <c r="Z15" s="118">
        <f t="shared" si="6"/>
        <v>16</v>
      </c>
      <c r="AA15" s="30"/>
      <c r="AB15" s="30"/>
    </row>
    <row r="16" spans="1:34">
      <c r="A16" s="65" t="s">
        <v>133</v>
      </c>
      <c r="B16" s="123" t="s">
        <v>134</v>
      </c>
      <c r="C16" s="19"/>
      <c r="D16" s="126">
        <v>3</v>
      </c>
      <c r="E16" s="11">
        <v>3</v>
      </c>
      <c r="F16" s="11">
        <v>4</v>
      </c>
      <c r="G16" s="129">
        <f t="shared" si="1"/>
        <v>10</v>
      </c>
      <c r="H16" s="27"/>
      <c r="I16" s="126">
        <v>3</v>
      </c>
      <c r="J16" s="11">
        <v>4</v>
      </c>
      <c r="K16" s="129">
        <f t="shared" si="0"/>
        <v>7</v>
      </c>
      <c r="L16" s="19"/>
      <c r="M16" s="126">
        <v>3</v>
      </c>
      <c r="N16" s="11">
        <v>5</v>
      </c>
      <c r="O16" s="11">
        <v>4</v>
      </c>
      <c r="P16" s="118">
        <f t="shared" si="2"/>
        <v>12</v>
      </c>
      <c r="Q16" s="19"/>
      <c r="R16" s="117">
        <v>3</v>
      </c>
      <c r="S16" s="11">
        <f t="shared" si="3"/>
        <v>7</v>
      </c>
      <c r="T16" s="11">
        <v>4</v>
      </c>
      <c r="U16" s="118">
        <f t="shared" si="4"/>
        <v>14</v>
      </c>
      <c r="V16" s="19"/>
      <c r="W16" s="117">
        <v>3</v>
      </c>
      <c r="X16" s="11">
        <f t="shared" si="5"/>
        <v>9</v>
      </c>
      <c r="Y16" s="11">
        <v>4</v>
      </c>
      <c r="Z16" s="118">
        <f t="shared" si="6"/>
        <v>16</v>
      </c>
      <c r="AA16" s="30"/>
      <c r="AB16" s="30"/>
    </row>
    <row r="17" spans="1:28">
      <c r="A17" s="65" t="s">
        <v>136</v>
      </c>
      <c r="B17" s="123" t="s">
        <v>137</v>
      </c>
      <c r="C17" s="19"/>
      <c r="D17" s="126">
        <v>3</v>
      </c>
      <c r="E17" s="11">
        <v>3</v>
      </c>
      <c r="F17" s="11">
        <v>4</v>
      </c>
      <c r="G17" s="129">
        <f t="shared" si="1"/>
        <v>10</v>
      </c>
      <c r="H17" s="27"/>
      <c r="I17" s="126">
        <v>3</v>
      </c>
      <c r="J17" s="11">
        <v>4</v>
      </c>
      <c r="K17" s="129">
        <f t="shared" si="0"/>
        <v>7</v>
      </c>
      <c r="L17" s="19"/>
      <c r="M17" s="126">
        <v>3</v>
      </c>
      <c r="N17" s="11">
        <v>5</v>
      </c>
      <c r="O17" s="11">
        <v>4</v>
      </c>
      <c r="P17" s="118">
        <f t="shared" si="2"/>
        <v>12</v>
      </c>
      <c r="Q17" s="19"/>
      <c r="R17" s="117">
        <v>3</v>
      </c>
      <c r="S17" s="11">
        <f t="shared" si="3"/>
        <v>7</v>
      </c>
      <c r="T17" s="11">
        <v>4</v>
      </c>
      <c r="U17" s="118">
        <f t="shared" si="4"/>
        <v>14</v>
      </c>
      <c r="V17" s="19"/>
      <c r="W17" s="117">
        <v>3</v>
      </c>
      <c r="X17" s="11">
        <f t="shared" si="5"/>
        <v>9</v>
      </c>
      <c r="Y17" s="11">
        <v>4</v>
      </c>
      <c r="Z17" s="118">
        <f t="shared" si="6"/>
        <v>16</v>
      </c>
      <c r="AA17" s="30"/>
      <c r="AB17" s="30"/>
    </row>
    <row r="18" spans="1:28">
      <c r="A18" s="65" t="s">
        <v>138</v>
      </c>
      <c r="B18" s="123" t="s">
        <v>139</v>
      </c>
      <c r="C18" s="19"/>
      <c r="D18" s="126">
        <v>3</v>
      </c>
      <c r="E18" s="11">
        <v>4</v>
      </c>
      <c r="F18" s="11">
        <v>5</v>
      </c>
      <c r="G18" s="129">
        <f t="shared" si="1"/>
        <v>12</v>
      </c>
      <c r="H18" s="27"/>
      <c r="I18" s="126">
        <v>4</v>
      </c>
      <c r="J18" s="11">
        <v>5</v>
      </c>
      <c r="K18" s="129">
        <f t="shared" si="0"/>
        <v>9</v>
      </c>
      <c r="L18" s="19"/>
      <c r="M18" s="126">
        <v>3</v>
      </c>
      <c r="N18" s="11">
        <v>7</v>
      </c>
      <c r="O18" s="11">
        <v>5</v>
      </c>
      <c r="P18" s="118">
        <f t="shared" si="2"/>
        <v>15</v>
      </c>
      <c r="Q18" s="19"/>
      <c r="R18" s="117">
        <v>3</v>
      </c>
      <c r="S18" s="11">
        <f t="shared" si="3"/>
        <v>10</v>
      </c>
      <c r="T18" s="11">
        <v>5</v>
      </c>
      <c r="U18" s="118">
        <f t="shared" si="4"/>
        <v>18</v>
      </c>
      <c r="V18" s="19"/>
      <c r="W18" s="117">
        <v>3</v>
      </c>
      <c r="X18" s="11">
        <f t="shared" si="5"/>
        <v>13</v>
      </c>
      <c r="Y18" s="11">
        <v>5</v>
      </c>
      <c r="Z18" s="118">
        <f t="shared" si="6"/>
        <v>21</v>
      </c>
      <c r="AA18" s="30"/>
      <c r="AB18" s="30"/>
    </row>
    <row r="19" spans="1:28">
      <c r="A19" s="65" t="s">
        <v>140</v>
      </c>
      <c r="B19" s="123" t="s">
        <v>141</v>
      </c>
      <c r="C19" s="19"/>
      <c r="D19" s="126">
        <v>3</v>
      </c>
      <c r="E19" s="11">
        <v>4</v>
      </c>
      <c r="F19" s="11">
        <v>5</v>
      </c>
      <c r="G19" s="129">
        <f t="shared" si="1"/>
        <v>12</v>
      </c>
      <c r="H19" s="27"/>
      <c r="I19" s="126">
        <v>4</v>
      </c>
      <c r="J19" s="11">
        <v>5</v>
      </c>
      <c r="K19" s="129">
        <f t="shared" si="0"/>
        <v>9</v>
      </c>
      <c r="L19" s="19"/>
      <c r="M19" s="126">
        <v>3</v>
      </c>
      <c r="N19" s="11">
        <v>7</v>
      </c>
      <c r="O19" s="11">
        <v>5</v>
      </c>
      <c r="P19" s="118">
        <f t="shared" si="2"/>
        <v>15</v>
      </c>
      <c r="Q19" s="19"/>
      <c r="R19" s="117">
        <v>3</v>
      </c>
      <c r="S19" s="11">
        <f t="shared" si="3"/>
        <v>10</v>
      </c>
      <c r="T19" s="11">
        <v>5</v>
      </c>
      <c r="U19" s="118">
        <f t="shared" si="4"/>
        <v>18</v>
      </c>
      <c r="V19" s="19"/>
      <c r="W19" s="117">
        <v>3</v>
      </c>
      <c r="X19" s="11">
        <f t="shared" si="5"/>
        <v>13</v>
      </c>
      <c r="Y19" s="11">
        <v>5</v>
      </c>
      <c r="Z19" s="118">
        <f t="shared" si="6"/>
        <v>21</v>
      </c>
      <c r="AA19" s="30"/>
      <c r="AB19" s="30"/>
    </row>
    <row r="20" spans="1:28">
      <c r="A20" s="65" t="s">
        <v>142</v>
      </c>
      <c r="B20" s="123" t="s">
        <v>143</v>
      </c>
      <c r="C20" s="19"/>
      <c r="D20" s="126">
        <v>3</v>
      </c>
      <c r="E20" s="11">
        <v>4</v>
      </c>
      <c r="F20" s="11">
        <v>5</v>
      </c>
      <c r="G20" s="129">
        <f t="shared" si="1"/>
        <v>12</v>
      </c>
      <c r="H20" s="27"/>
      <c r="I20" s="126">
        <v>4</v>
      </c>
      <c r="J20" s="11">
        <v>5</v>
      </c>
      <c r="K20" s="129">
        <f t="shared" si="0"/>
        <v>9</v>
      </c>
      <c r="L20" s="19"/>
      <c r="M20" s="126">
        <v>3</v>
      </c>
      <c r="N20" s="11">
        <v>7</v>
      </c>
      <c r="O20" s="11">
        <v>5</v>
      </c>
      <c r="P20" s="118">
        <f t="shared" si="2"/>
        <v>15</v>
      </c>
      <c r="Q20" s="19"/>
      <c r="R20" s="117">
        <v>3</v>
      </c>
      <c r="S20" s="11">
        <f t="shared" si="3"/>
        <v>10</v>
      </c>
      <c r="T20" s="11">
        <v>5</v>
      </c>
      <c r="U20" s="118">
        <f t="shared" si="4"/>
        <v>18</v>
      </c>
      <c r="V20" s="19"/>
      <c r="W20" s="117">
        <v>3</v>
      </c>
      <c r="X20" s="11">
        <f t="shared" si="5"/>
        <v>13</v>
      </c>
      <c r="Y20" s="11">
        <v>5</v>
      </c>
      <c r="Z20" s="118">
        <f t="shared" si="6"/>
        <v>21</v>
      </c>
      <c r="AA20" s="30"/>
      <c r="AB20" s="30"/>
    </row>
    <row r="21" spans="1:28">
      <c r="A21" s="65" t="s">
        <v>144</v>
      </c>
      <c r="B21" s="123" t="s">
        <v>145</v>
      </c>
      <c r="C21" s="19"/>
      <c r="D21" s="126">
        <v>4</v>
      </c>
      <c r="E21" s="11">
        <v>4</v>
      </c>
      <c r="F21" s="11">
        <v>5</v>
      </c>
      <c r="G21" s="129">
        <f t="shared" si="1"/>
        <v>13</v>
      </c>
      <c r="H21" s="27"/>
      <c r="I21" s="126">
        <v>4</v>
      </c>
      <c r="J21" s="11">
        <v>5</v>
      </c>
      <c r="K21" s="129">
        <f t="shared" si="0"/>
        <v>9</v>
      </c>
      <c r="L21" s="19"/>
      <c r="M21" s="126">
        <v>4</v>
      </c>
      <c r="N21" s="11">
        <v>7</v>
      </c>
      <c r="O21" s="11">
        <v>5</v>
      </c>
      <c r="P21" s="118">
        <f t="shared" si="2"/>
        <v>16</v>
      </c>
      <c r="Q21" s="19"/>
      <c r="R21" s="117">
        <v>4</v>
      </c>
      <c r="S21" s="11">
        <f t="shared" si="3"/>
        <v>10</v>
      </c>
      <c r="T21" s="11">
        <v>5</v>
      </c>
      <c r="U21" s="118">
        <f t="shared" si="4"/>
        <v>19</v>
      </c>
      <c r="V21" s="19"/>
      <c r="W21" s="117">
        <v>4</v>
      </c>
      <c r="X21" s="11">
        <f t="shared" si="5"/>
        <v>13</v>
      </c>
      <c r="Y21" s="11">
        <v>5</v>
      </c>
      <c r="Z21" s="118">
        <f t="shared" si="6"/>
        <v>22</v>
      </c>
      <c r="AA21" s="30"/>
      <c r="AB21" s="30"/>
    </row>
    <row r="22" spans="1:28">
      <c r="A22" s="65" t="s">
        <v>146</v>
      </c>
      <c r="B22" s="123" t="s">
        <v>147</v>
      </c>
      <c r="C22" s="19"/>
      <c r="D22" s="126">
        <v>4</v>
      </c>
      <c r="E22" s="11">
        <v>4</v>
      </c>
      <c r="F22" s="11">
        <v>5</v>
      </c>
      <c r="G22" s="129">
        <f t="shared" si="1"/>
        <v>13</v>
      </c>
      <c r="H22" s="27"/>
      <c r="I22" s="126">
        <v>4</v>
      </c>
      <c r="J22" s="11">
        <v>5</v>
      </c>
      <c r="K22" s="129">
        <f t="shared" si="0"/>
        <v>9</v>
      </c>
      <c r="L22" s="19"/>
      <c r="M22" s="126">
        <v>4</v>
      </c>
      <c r="N22" s="11">
        <v>7</v>
      </c>
      <c r="O22" s="11">
        <v>5</v>
      </c>
      <c r="P22" s="118">
        <f t="shared" si="2"/>
        <v>16</v>
      </c>
      <c r="Q22" s="19"/>
      <c r="R22" s="117">
        <v>4</v>
      </c>
      <c r="S22" s="11">
        <f t="shared" si="3"/>
        <v>10</v>
      </c>
      <c r="T22" s="11">
        <v>5</v>
      </c>
      <c r="U22" s="118">
        <f t="shared" si="4"/>
        <v>19</v>
      </c>
      <c r="V22" s="19"/>
      <c r="W22" s="117">
        <v>4</v>
      </c>
      <c r="X22" s="11">
        <f t="shared" si="5"/>
        <v>13</v>
      </c>
      <c r="Y22" s="11">
        <v>5</v>
      </c>
      <c r="Z22" s="118">
        <f t="shared" si="6"/>
        <v>22</v>
      </c>
      <c r="AA22" s="30"/>
      <c r="AB22" s="30"/>
    </row>
    <row r="23" spans="1:28">
      <c r="A23" s="65" t="s">
        <v>148</v>
      </c>
      <c r="B23" s="123" t="s">
        <v>149</v>
      </c>
      <c r="C23" s="19"/>
      <c r="D23" s="126">
        <v>4</v>
      </c>
      <c r="E23" s="11">
        <v>4</v>
      </c>
      <c r="F23" s="11">
        <v>5</v>
      </c>
      <c r="G23" s="129">
        <f t="shared" si="1"/>
        <v>13</v>
      </c>
      <c r="H23" s="27"/>
      <c r="I23" s="126">
        <v>4</v>
      </c>
      <c r="J23" s="11">
        <v>5</v>
      </c>
      <c r="K23" s="129">
        <f t="shared" si="0"/>
        <v>9</v>
      </c>
      <c r="L23" s="19"/>
      <c r="M23" s="126">
        <v>4</v>
      </c>
      <c r="N23" s="11">
        <v>7</v>
      </c>
      <c r="O23" s="11">
        <v>5</v>
      </c>
      <c r="P23" s="118">
        <f t="shared" si="2"/>
        <v>16</v>
      </c>
      <c r="Q23" s="19"/>
      <c r="R23" s="117">
        <v>4</v>
      </c>
      <c r="S23" s="11">
        <f t="shared" si="3"/>
        <v>10</v>
      </c>
      <c r="T23" s="11">
        <v>5</v>
      </c>
      <c r="U23" s="118">
        <f t="shared" si="4"/>
        <v>19</v>
      </c>
      <c r="V23" s="19"/>
      <c r="W23" s="117">
        <v>4</v>
      </c>
      <c r="X23" s="11">
        <f t="shared" si="5"/>
        <v>13</v>
      </c>
      <c r="Y23" s="11">
        <v>5</v>
      </c>
      <c r="Z23" s="118">
        <f t="shared" si="6"/>
        <v>22</v>
      </c>
      <c r="AA23" s="30"/>
      <c r="AB23" s="30"/>
    </row>
    <row r="24" spans="1:28">
      <c r="A24" s="65" t="s">
        <v>150</v>
      </c>
      <c r="B24" s="123" t="s">
        <v>151</v>
      </c>
      <c r="C24" s="19"/>
      <c r="D24" s="126">
        <v>4</v>
      </c>
      <c r="E24" s="11">
        <v>4</v>
      </c>
      <c r="F24" s="11">
        <v>5</v>
      </c>
      <c r="G24" s="129">
        <f t="shared" si="1"/>
        <v>13</v>
      </c>
      <c r="H24" s="27"/>
      <c r="I24" s="126">
        <v>4</v>
      </c>
      <c r="J24" s="11">
        <v>5</v>
      </c>
      <c r="K24" s="129">
        <f t="shared" si="0"/>
        <v>9</v>
      </c>
      <c r="L24" s="19"/>
      <c r="M24" s="126">
        <v>4</v>
      </c>
      <c r="N24" s="11">
        <v>7</v>
      </c>
      <c r="O24" s="11">
        <v>5</v>
      </c>
      <c r="P24" s="118">
        <f t="shared" si="2"/>
        <v>16</v>
      </c>
      <c r="Q24" s="19"/>
      <c r="R24" s="117">
        <v>4</v>
      </c>
      <c r="S24" s="11">
        <f t="shared" si="3"/>
        <v>10</v>
      </c>
      <c r="T24" s="11">
        <v>5</v>
      </c>
      <c r="U24" s="118">
        <f t="shared" si="4"/>
        <v>19</v>
      </c>
      <c r="V24" s="19"/>
      <c r="W24" s="117">
        <v>4</v>
      </c>
      <c r="X24" s="11">
        <f t="shared" si="5"/>
        <v>13</v>
      </c>
      <c r="Y24" s="11">
        <v>5</v>
      </c>
      <c r="Z24" s="118">
        <f t="shared" si="6"/>
        <v>22</v>
      </c>
      <c r="AA24" s="30"/>
      <c r="AB24" s="30"/>
    </row>
    <row r="25" spans="1:28">
      <c r="A25" s="65" t="s">
        <v>152</v>
      </c>
      <c r="B25" s="123" t="s">
        <v>153</v>
      </c>
      <c r="C25" s="19"/>
      <c r="D25" s="126">
        <v>5</v>
      </c>
      <c r="E25" s="11">
        <v>4</v>
      </c>
      <c r="F25" s="11">
        <v>5</v>
      </c>
      <c r="G25" s="129">
        <f t="shared" si="1"/>
        <v>14</v>
      </c>
      <c r="H25" s="27"/>
      <c r="I25" s="126">
        <v>4</v>
      </c>
      <c r="J25" s="11">
        <v>5</v>
      </c>
      <c r="K25" s="129">
        <f t="shared" si="0"/>
        <v>9</v>
      </c>
      <c r="L25" s="19"/>
      <c r="M25" s="126">
        <v>5</v>
      </c>
      <c r="N25" s="11">
        <v>7</v>
      </c>
      <c r="O25" s="11">
        <v>5</v>
      </c>
      <c r="P25" s="118">
        <f t="shared" si="2"/>
        <v>17</v>
      </c>
      <c r="Q25" s="19"/>
      <c r="R25" s="117">
        <v>5</v>
      </c>
      <c r="S25" s="11">
        <f t="shared" si="3"/>
        <v>10</v>
      </c>
      <c r="T25" s="11">
        <v>5</v>
      </c>
      <c r="U25" s="118">
        <f t="shared" si="4"/>
        <v>20</v>
      </c>
      <c r="V25" s="19"/>
      <c r="W25" s="117">
        <v>5</v>
      </c>
      <c r="X25" s="11">
        <f t="shared" si="5"/>
        <v>13</v>
      </c>
      <c r="Y25" s="11">
        <v>5</v>
      </c>
      <c r="Z25" s="118">
        <f t="shared" si="6"/>
        <v>23</v>
      </c>
      <c r="AA25" s="30"/>
      <c r="AB25" s="30"/>
    </row>
    <row r="26" spans="1:28">
      <c r="A26" s="65" t="s">
        <v>154</v>
      </c>
      <c r="B26" s="123" t="s">
        <v>155</v>
      </c>
      <c r="C26" s="19"/>
      <c r="D26" s="126">
        <v>5</v>
      </c>
      <c r="E26" s="11">
        <v>4</v>
      </c>
      <c r="F26" s="11">
        <v>5</v>
      </c>
      <c r="G26" s="129">
        <f t="shared" si="1"/>
        <v>14</v>
      </c>
      <c r="H26" s="27"/>
      <c r="I26" s="126">
        <v>4</v>
      </c>
      <c r="J26" s="11">
        <v>5</v>
      </c>
      <c r="K26" s="129">
        <f t="shared" si="0"/>
        <v>9</v>
      </c>
      <c r="L26" s="19"/>
      <c r="M26" s="126">
        <v>5</v>
      </c>
      <c r="N26" s="11">
        <v>7</v>
      </c>
      <c r="O26" s="11">
        <v>5</v>
      </c>
      <c r="P26" s="118">
        <f t="shared" si="2"/>
        <v>17</v>
      </c>
      <c r="Q26" s="19"/>
      <c r="R26" s="117">
        <v>5</v>
      </c>
      <c r="S26" s="11">
        <f t="shared" si="3"/>
        <v>10</v>
      </c>
      <c r="T26" s="11">
        <v>5</v>
      </c>
      <c r="U26" s="118">
        <f t="shared" si="4"/>
        <v>20</v>
      </c>
      <c r="V26" s="19"/>
      <c r="W26" s="117">
        <v>5</v>
      </c>
      <c r="X26" s="11">
        <f t="shared" si="5"/>
        <v>13</v>
      </c>
      <c r="Y26" s="11">
        <v>5</v>
      </c>
      <c r="Z26" s="118">
        <f t="shared" si="6"/>
        <v>23</v>
      </c>
      <c r="AA26" s="30"/>
      <c r="AB26" s="30"/>
    </row>
    <row r="27" spans="1:28">
      <c r="A27" s="65" t="s">
        <v>156</v>
      </c>
      <c r="B27" s="123" t="s">
        <v>157</v>
      </c>
      <c r="C27" s="19"/>
      <c r="D27" s="126">
        <v>5</v>
      </c>
      <c r="E27" s="11">
        <v>4</v>
      </c>
      <c r="F27" s="11">
        <v>5</v>
      </c>
      <c r="G27" s="129">
        <f t="shared" si="1"/>
        <v>14</v>
      </c>
      <c r="H27" s="27"/>
      <c r="I27" s="126">
        <v>4</v>
      </c>
      <c r="J27" s="11">
        <v>5</v>
      </c>
      <c r="K27" s="129">
        <f t="shared" si="0"/>
        <v>9</v>
      </c>
      <c r="L27" s="19"/>
      <c r="M27" s="126">
        <v>5</v>
      </c>
      <c r="N27" s="11">
        <v>7</v>
      </c>
      <c r="O27" s="11">
        <v>5</v>
      </c>
      <c r="P27" s="118">
        <f t="shared" si="2"/>
        <v>17</v>
      </c>
      <c r="Q27" s="19"/>
      <c r="R27" s="117">
        <v>5</v>
      </c>
      <c r="S27" s="11">
        <f t="shared" si="3"/>
        <v>10</v>
      </c>
      <c r="T27" s="11">
        <v>5</v>
      </c>
      <c r="U27" s="118">
        <f t="shared" si="4"/>
        <v>20</v>
      </c>
      <c r="V27" s="19"/>
      <c r="W27" s="117">
        <v>5</v>
      </c>
      <c r="X27" s="11">
        <f t="shared" si="5"/>
        <v>13</v>
      </c>
      <c r="Y27" s="11">
        <v>5</v>
      </c>
      <c r="Z27" s="118">
        <f t="shared" si="6"/>
        <v>23</v>
      </c>
      <c r="AA27" s="30"/>
      <c r="AB27" s="30"/>
    </row>
    <row r="28" spans="1:28" ht="15.75" thickBot="1">
      <c r="A28" s="81" t="s">
        <v>158</v>
      </c>
      <c r="B28" s="124" t="s">
        <v>159</v>
      </c>
      <c r="C28" s="19"/>
      <c r="D28" s="127">
        <v>5</v>
      </c>
      <c r="E28" s="120">
        <v>4</v>
      </c>
      <c r="F28" s="120">
        <v>5</v>
      </c>
      <c r="G28" s="130">
        <f t="shared" si="1"/>
        <v>14</v>
      </c>
      <c r="H28" s="27"/>
      <c r="I28" s="127">
        <v>4</v>
      </c>
      <c r="J28" s="120">
        <v>5</v>
      </c>
      <c r="K28" s="130">
        <f t="shared" si="0"/>
        <v>9</v>
      </c>
      <c r="L28" s="19"/>
      <c r="M28" s="127">
        <v>5</v>
      </c>
      <c r="N28" s="120">
        <v>7</v>
      </c>
      <c r="O28" s="120">
        <v>5</v>
      </c>
      <c r="P28" s="121">
        <f t="shared" si="2"/>
        <v>17</v>
      </c>
      <c r="Q28" s="19"/>
      <c r="R28" s="119">
        <v>5</v>
      </c>
      <c r="S28" s="120">
        <f t="shared" si="3"/>
        <v>10</v>
      </c>
      <c r="T28" s="120">
        <v>5</v>
      </c>
      <c r="U28" s="121">
        <f t="shared" si="4"/>
        <v>20</v>
      </c>
      <c r="V28" s="19"/>
      <c r="W28" s="119">
        <v>5</v>
      </c>
      <c r="X28" s="120">
        <f t="shared" si="5"/>
        <v>13</v>
      </c>
      <c r="Y28" s="120">
        <v>5</v>
      </c>
      <c r="Z28" s="121">
        <f t="shared" si="6"/>
        <v>23</v>
      </c>
      <c r="AA28" s="30"/>
      <c r="AB28" s="30"/>
    </row>
    <row r="29" spans="1:28">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c r="AA29" s="30"/>
      <c r="AB29" s="30"/>
    </row>
    <row r="30" spans="1:28">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c r="AA30" s="30"/>
      <c r="AB30" s="30"/>
    </row>
    <row r="31" spans="1:28">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c r="AA31" s="30"/>
      <c r="AB31" s="30"/>
    </row>
    <row r="32" spans="1:28">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c r="AA32" s="30"/>
      <c r="AB32" s="30"/>
    </row>
    <row r="33" spans="1:28">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c r="AA33" s="30"/>
      <c r="AB33" s="30"/>
    </row>
    <row r="34" spans="1:28">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c r="AA34" s="30"/>
      <c r="AB34" s="30"/>
    </row>
    <row r="35" spans="1:28">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c r="AA35" s="30"/>
      <c r="AB35" s="30"/>
    </row>
  </sheetData>
  <mergeCells count="8">
    <mergeCell ref="AE9:AH12"/>
    <mergeCell ref="W3:Z3"/>
    <mergeCell ref="A1:Z1"/>
    <mergeCell ref="A2:Z2"/>
    <mergeCell ref="D3:G3"/>
    <mergeCell ref="I3:K3"/>
    <mergeCell ref="M3:P3"/>
    <mergeCell ref="R3:U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Shannon Brown</dc:creator>
  <cp:keywords/>
  <dc:description/>
  <cp:lastModifiedBy/>
  <cp:revision/>
  <dcterms:created xsi:type="dcterms:W3CDTF">2025-04-07T12:38:49Z</dcterms:created>
  <dcterms:modified xsi:type="dcterms:W3CDTF">2025-06-22T14:08:20Z</dcterms:modified>
  <cp:category/>
  <cp:contentStatus/>
</cp:coreProperties>
</file>