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TaxRes\Private\TaxRes Users\MSchroeder\Main File Repository\Local SUT\CY2020 through June\"/>
    </mc:Choice>
  </mc:AlternateContent>
  <xr:revisionPtr revIDLastSave="0" documentId="13_ncr:1_{ADDAABC0-3CBA-48CE-B520-CBB85DDA4A20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LocalSUTColl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3" i="1" l="1"/>
  <c r="R15" i="1" l="1"/>
  <c r="R8" i="1"/>
  <c r="R10" i="1" s="1"/>
  <c r="R16" i="1" l="1"/>
  <c r="Q23" i="1"/>
  <c r="P23" i="1"/>
  <c r="O23" i="1"/>
  <c r="N23" i="1"/>
  <c r="M23" i="1"/>
  <c r="L23" i="1"/>
  <c r="K23" i="1"/>
  <c r="J23" i="1"/>
  <c r="I23" i="1"/>
  <c r="H23" i="1"/>
  <c r="G23" i="1"/>
  <c r="F23" i="1"/>
  <c r="Q8" i="1" l="1"/>
  <c r="Q10" i="1" s="1"/>
  <c r="C8" i="1"/>
  <c r="D8" i="1"/>
  <c r="D10" i="1" s="1"/>
  <c r="E8" i="1"/>
  <c r="E10" i="1" s="1"/>
  <c r="F8" i="1"/>
  <c r="F10" i="1" s="1"/>
  <c r="G8" i="1"/>
  <c r="G10" i="1" s="1"/>
  <c r="H8" i="1"/>
  <c r="H10" i="1" s="1"/>
  <c r="I8" i="1"/>
  <c r="I10" i="1" s="1"/>
  <c r="J8" i="1"/>
  <c r="J10" i="1" s="1"/>
  <c r="K8" i="1"/>
  <c r="K10" i="1" s="1"/>
  <c r="L8" i="1"/>
  <c r="L10" i="1" s="1"/>
  <c r="M8" i="1"/>
  <c r="M10" i="1" s="1"/>
  <c r="N8" i="1"/>
  <c r="N10" i="1" s="1"/>
  <c r="O8" i="1"/>
  <c r="O10" i="1" s="1"/>
  <c r="P8" i="1"/>
  <c r="P10" i="1" s="1"/>
  <c r="B8" i="1"/>
  <c r="B10" i="1" s="1"/>
  <c r="C10" i="1"/>
  <c r="Q15" i="1"/>
  <c r="Q16" i="1" l="1"/>
  <c r="P15" i="1"/>
  <c r="P16" i="1" s="1"/>
  <c r="O15" i="1"/>
  <c r="O16" i="1" s="1"/>
  <c r="N15" i="1"/>
  <c r="N16" i="1" s="1"/>
  <c r="L15" i="1"/>
  <c r="L16" i="1" s="1"/>
  <c r="M15" i="1"/>
  <c r="M16" i="1" s="1"/>
  <c r="E15" i="1"/>
  <c r="E16" i="1" s="1"/>
  <c r="D15" i="1"/>
  <c r="D16" i="1" s="1"/>
  <c r="C15" i="1"/>
  <c r="C16" i="1" s="1"/>
  <c r="B15" i="1"/>
  <c r="B16" i="1" s="1"/>
  <c r="K15" i="1"/>
  <c r="K16" i="1" s="1"/>
  <c r="J15" i="1"/>
  <c r="J16" i="1" s="1"/>
  <c r="I15" i="1"/>
  <c r="I16" i="1" s="1"/>
  <c r="F15" i="1"/>
  <c r="F16" i="1" s="1"/>
  <c r="G15" i="1"/>
  <c r="G16" i="1" s="1"/>
  <c r="H15" i="1"/>
  <c r="H16" i="1" s="1"/>
</calcChain>
</file>

<file path=xl/sharedStrings.xml><?xml version="1.0" encoding="utf-8"?>
<sst xmlns="http://schemas.openxmlformats.org/spreadsheetml/2006/main" count="53" uniqueCount="27">
  <si>
    <t>County Total</t>
  </si>
  <si>
    <t>Total Local Sales &amp; Use Taxes</t>
  </si>
  <si>
    <t xml:space="preserve">  Transit</t>
  </si>
  <si>
    <t xml:space="preserve">  Non-Transit</t>
  </si>
  <si>
    <t xml:space="preserve">  Metro Area Transit</t>
  </si>
  <si>
    <t xml:space="preserve">  Counties</t>
  </si>
  <si>
    <t xml:space="preserve">  Cities</t>
  </si>
  <si>
    <t>end of worksheet</t>
  </si>
  <si>
    <t>Cities</t>
  </si>
  <si>
    <t>Metro Area Transit</t>
  </si>
  <si>
    <t>-</t>
  </si>
  <si>
    <t>Addendum</t>
  </si>
  <si>
    <t>Subtotal - General Sales &amp; Use Taxes</t>
  </si>
  <si>
    <t>Subtotal - Selective Sales &amp; Use Taxes</t>
  </si>
  <si>
    <t>This cell intentionally left blank</t>
  </si>
  <si>
    <r>
      <t>General Sales &amp; Use Taxes</t>
    </r>
    <r>
      <rPr>
        <b/>
        <vertAlign val="superscript"/>
        <sz val="12"/>
        <color indexed="8"/>
        <rFont val="Calibri"/>
        <family val="2"/>
      </rPr>
      <t>1</t>
    </r>
  </si>
  <si>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 xml:space="preserve"> Includes taxes on lodging, liquor, food &amp; beverage, &amp; entertainment, along with $20 excise tax on vehicle purchases. Local lodging taxes are included in the chart above only if they are authorized under </t>
    </r>
    <r>
      <rPr>
        <i/>
        <sz val="10"/>
        <rFont val="Calibri"/>
        <family val="2"/>
      </rPr>
      <t>special law</t>
    </r>
    <r>
      <rPr>
        <sz val="10"/>
        <rFont val="Calibri"/>
        <family val="2"/>
      </rPr>
      <t xml:space="preserve">.   </t>
    </r>
  </si>
  <si>
    <t>Counties:</t>
  </si>
  <si>
    <t>Refunds of General Sales &amp; Use Taxes (excluded above)*</t>
  </si>
  <si>
    <r>
      <t>Selective Sales &amp; Use Taxes</t>
    </r>
    <r>
      <rPr>
        <b/>
        <vertAlign val="superscript"/>
        <sz val="12"/>
        <color indexed="8"/>
        <rFont val="Calibri"/>
        <family val="2"/>
      </rPr>
      <t>2</t>
    </r>
  </si>
  <si>
    <t>Hidden columns B-G contain data for CY 2004-2009.</t>
  </si>
  <si>
    <t>*Not presently available for all jurisdictions. (Cities + Counties&amp;Metro Area)</t>
  </si>
  <si>
    <t>Through June 2020</t>
  </si>
  <si>
    <r>
      <rPr>
        <vertAlign val="superscript"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Excludes general sales &amp; use tax refunds (capital equipment &amp; other). See Addendum below for refund totals for available jurisdictions.</t>
    </r>
  </si>
  <si>
    <t>Table 1.  Local Sales &amp; Use Tax Collection Summary CY 2004-2020</t>
  </si>
  <si>
    <t>Source: Minnesota Department of Revenue, Tax Research Division, February 2021</t>
  </si>
  <si>
    <t>Not yet available*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</si>
</sst>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#,##0"/>
    <numFmt numFmtId="166" formatCode="_(&quot;$&quot;* #,##0_);_(&quot;$&quot;* \(#,##0\);_(&quot;$&quot;* 0_);_(@_)"/>
  </numFmts>
  <fonts count="2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vertAlign val="superscript"/>
      <sz val="10"/>
      <color indexed="8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sz val="4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indexed="8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4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8BE21"/>
        <bgColor indexed="64"/>
      </patternFill>
    </fill>
    <fill>
      <patternFill patternType="solid">
        <fgColor rgb="FF9BCBEB"/>
        <bgColor indexed="64"/>
      </patternFill>
    </fill>
    <fill>
      <patternFill patternType="solid">
        <fgColor rgb="FFD9D9D6"/>
        <bgColor indexed="64"/>
      </patternFill>
    </fill>
    <fill>
      <patternFill patternType="solid">
        <fgColor rgb="FF97999B"/>
        <bgColor indexed="64"/>
      </patternFill>
    </fill>
    <fill>
      <patternFill patternType="solid">
        <fgColor rgb="FFFFC845"/>
        <bgColor indexed="64"/>
      </patternFill>
    </fill>
    <fill>
      <patternFill patternType="solid">
        <fgColor rgb="FFFFC000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slantDashDot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slantDashDot">
        <color indexed="64"/>
      </bottom>
      <diagonal/>
    </border>
    <border>
      <left style="thin">
        <color indexed="64"/>
      </left>
      <right style="medium">
        <color indexed="64"/>
      </right>
      <top style="slantDashDot">
        <color indexed="64"/>
      </top>
      <bottom style="double">
        <color indexed="64"/>
      </bottom>
      <diagonal/>
    </border>
    <border>
      <left/>
      <right style="dashed">
        <color indexed="64"/>
      </right>
      <top style="slantDashDot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slantDashDot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DashDotDot">
        <color indexed="64"/>
      </bottom>
      <diagonal/>
    </border>
    <border>
      <left/>
      <right style="dashed">
        <color indexed="64"/>
      </right>
      <top style="thin">
        <color indexed="64"/>
      </top>
      <bottom style="mediumDashDotDot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slantDashDot">
        <color indexed="64"/>
      </top>
      <bottom style="thick">
        <color indexed="64"/>
      </bottom>
      <diagonal/>
    </border>
    <border>
      <left/>
      <right style="dashed">
        <color indexed="64"/>
      </right>
      <top style="slantDashDot">
        <color indexed="64"/>
      </top>
      <bottom style="thick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slantDashDot">
        <color indexed="64"/>
      </bottom>
      <diagonal/>
    </border>
    <border>
      <left style="dashed">
        <color indexed="64"/>
      </left>
      <right/>
      <top style="slantDashDot">
        <color indexed="64"/>
      </top>
      <bottom style="double">
        <color indexed="64"/>
      </bottom>
      <diagonal/>
    </border>
    <border>
      <left style="dashed">
        <color indexed="64"/>
      </left>
      <right/>
      <top style="thin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 style="slantDashDot">
        <color indexed="64"/>
      </bottom>
      <diagonal/>
    </border>
    <border>
      <left style="dashed">
        <color indexed="64"/>
      </left>
      <right style="dashed">
        <color indexed="64"/>
      </right>
      <top/>
      <bottom style="slantDashDot">
        <color indexed="64"/>
      </bottom>
      <diagonal/>
    </border>
    <border>
      <left/>
      <right style="thin">
        <color indexed="64"/>
      </right>
      <top/>
      <bottom style="slantDashDot">
        <color indexed="64"/>
      </bottom>
      <diagonal/>
    </border>
    <border>
      <left style="dashed">
        <color indexed="64"/>
      </left>
      <right style="dashed">
        <color indexed="64"/>
      </right>
      <top style="slant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slantDashDot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slantDashDot">
        <color indexed="64"/>
      </top>
      <bottom style="thin">
        <color indexed="64"/>
      </bottom>
      <diagonal/>
    </border>
    <border>
      <left/>
      <right/>
      <top style="slantDashDot">
        <color indexed="64"/>
      </top>
      <bottom style="thin">
        <color indexed="64"/>
      </bottom>
      <diagonal/>
    </border>
    <border>
      <left/>
      <right style="dashed">
        <color indexed="64"/>
      </right>
      <top style="slantDashDot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Dashed">
        <color indexed="64"/>
      </top>
      <bottom style="thin">
        <color indexed="64"/>
      </bottom>
      <diagonal/>
    </border>
    <border>
      <left/>
      <right style="thin">
        <color indexed="64"/>
      </right>
      <top style="slantDashDot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slantDashDot">
        <color indexed="64"/>
      </top>
      <bottom style="thick">
        <color indexed="64"/>
      </bottom>
      <diagonal/>
    </border>
    <border>
      <left/>
      <right style="thin">
        <color indexed="64"/>
      </right>
      <top style="dashed">
        <color indexed="64"/>
      </top>
      <bottom style="slantDashDot">
        <color indexed="64"/>
      </bottom>
      <diagonal/>
    </border>
    <border>
      <left/>
      <right style="thin">
        <color indexed="64"/>
      </right>
      <top style="slantDashDot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DashDotDot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slantDashDot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slantDashDot">
        <color indexed="64"/>
      </top>
      <bottom style="thick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103">
    <xf numFmtId="0" fontId="0" fillId="0" borderId="0" xfId="0"/>
    <xf numFmtId="0" fontId="15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64" fontId="8" fillId="0" borderId="0" xfId="2" applyNumberFormat="1" applyFont="1" applyBorder="1" applyAlignment="1">
      <alignment vertical="center"/>
    </xf>
    <xf numFmtId="164" fontId="9" fillId="0" borderId="0" xfId="2" applyNumberFormat="1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5" fontId="0" fillId="0" borderId="0" xfId="0" applyNumberFormat="1" applyBorder="1" applyAlignment="1">
      <alignment vertical="center"/>
    </xf>
    <xf numFmtId="0" fontId="17" fillId="6" borderId="9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 indent="1"/>
    </xf>
    <xf numFmtId="0" fontId="8" fillId="0" borderId="15" xfId="0" applyFont="1" applyBorder="1" applyAlignment="1">
      <alignment horizontal="left" vertical="center"/>
    </xf>
    <xf numFmtId="164" fontId="12" fillId="3" borderId="9" xfId="2" applyNumberFormat="1" applyFont="1" applyFill="1" applyBorder="1" applyAlignment="1">
      <alignment horizontal="left" vertical="center"/>
    </xf>
    <xf numFmtId="164" fontId="8" fillId="4" borderId="17" xfId="2" applyNumberFormat="1" applyFont="1" applyFill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 indent="1"/>
    </xf>
    <xf numFmtId="0" fontId="12" fillId="2" borderId="6" xfId="0" applyFont="1" applyFill="1" applyBorder="1" applyAlignment="1">
      <alignment horizontal="left" vertical="center"/>
    </xf>
    <xf numFmtId="164" fontId="18" fillId="4" borderId="23" xfId="2" applyNumberFormat="1" applyFont="1" applyFill="1" applyBorder="1" applyAlignment="1">
      <alignment horizontal="left" vertical="center"/>
    </xf>
    <xf numFmtId="0" fontId="19" fillId="5" borderId="21" xfId="0" applyFont="1" applyFill="1" applyBorder="1" applyAlignment="1">
      <alignment horizontal="center" vertical="center"/>
    </xf>
    <xf numFmtId="0" fontId="19" fillId="5" borderId="22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3" fontId="8" fillId="0" borderId="10" xfId="1" applyNumberFormat="1" applyFont="1" applyBorder="1" applyAlignment="1">
      <alignment horizontal="right" vertical="center"/>
    </xf>
    <xf numFmtId="3" fontId="8" fillId="0" borderId="3" xfId="1" applyNumberFormat="1" applyFont="1" applyBorder="1" applyAlignment="1">
      <alignment horizontal="right" vertical="center"/>
    </xf>
    <xf numFmtId="3" fontId="8" fillId="0" borderId="16" xfId="1" applyNumberFormat="1" applyFont="1" applyBorder="1" applyAlignment="1">
      <alignment horizontal="right" vertical="center"/>
    </xf>
    <xf numFmtId="0" fontId="19" fillId="5" borderId="20" xfId="0" applyFont="1" applyFill="1" applyBorder="1" applyAlignment="1">
      <alignment horizontal="left" vertical="center"/>
    </xf>
    <xf numFmtId="3" fontId="8" fillId="0" borderId="27" xfId="1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left" vertical="center" indent="1"/>
    </xf>
    <xf numFmtId="3" fontId="8" fillId="0" borderId="13" xfId="1" applyNumberFormat="1" applyFont="1" applyBorder="1" applyAlignment="1">
      <alignment horizontal="right" vertical="center"/>
    </xf>
    <xf numFmtId="3" fontId="8" fillId="0" borderId="14" xfId="1" applyNumberFormat="1" applyFont="1" applyBorder="1" applyAlignment="1">
      <alignment horizontal="right" vertical="center"/>
    </xf>
    <xf numFmtId="0" fontId="8" fillId="0" borderId="29" xfId="0" applyFont="1" applyBorder="1" applyAlignment="1">
      <alignment horizontal="left" vertical="center" indent="1"/>
    </xf>
    <xf numFmtId="3" fontId="8" fillId="0" borderId="30" xfId="1" applyNumberFormat="1" applyFont="1" applyBorder="1" applyAlignment="1">
      <alignment horizontal="right" vertical="center"/>
    </xf>
    <xf numFmtId="3" fontId="8" fillId="0" borderId="28" xfId="1" applyNumberFormat="1" applyFont="1" applyBorder="1" applyAlignment="1">
      <alignment horizontal="right" vertical="center"/>
    </xf>
    <xf numFmtId="0" fontId="12" fillId="2" borderId="28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3" fontId="8" fillId="0" borderId="31" xfId="1" applyNumberFormat="1" applyFont="1" applyBorder="1" applyAlignment="1">
      <alignment horizontal="right" vertical="center"/>
    </xf>
    <xf numFmtId="3" fontId="8" fillId="0" borderId="25" xfId="1" applyNumberFormat="1" applyFont="1" applyBorder="1" applyAlignment="1">
      <alignment horizontal="right" vertical="center"/>
    </xf>
    <xf numFmtId="3" fontId="8" fillId="0" borderId="32" xfId="1" applyNumberFormat="1" applyFont="1" applyBorder="1" applyAlignment="1">
      <alignment horizontal="right" vertical="center"/>
    </xf>
    <xf numFmtId="0" fontId="19" fillId="5" borderId="34" xfId="0" applyFont="1" applyFill="1" applyBorder="1" applyAlignment="1">
      <alignment horizontal="center" vertical="center"/>
    </xf>
    <xf numFmtId="166" fontId="8" fillId="0" borderId="7" xfId="2" applyNumberFormat="1" applyFont="1" applyBorder="1" applyAlignment="1">
      <alignment horizontal="right" vertical="center"/>
    </xf>
    <xf numFmtId="166" fontId="8" fillId="0" borderId="5" xfId="2" applyNumberFormat="1" applyFont="1" applyBorder="1" applyAlignment="1">
      <alignment horizontal="right" vertical="center"/>
    </xf>
    <xf numFmtId="166" fontId="18" fillId="4" borderId="24" xfId="2" applyNumberFormat="1" applyFont="1" applyFill="1" applyBorder="1" applyAlignment="1">
      <alignment horizontal="right" vertical="center"/>
    </xf>
    <xf numFmtId="166" fontId="8" fillId="0" borderId="31" xfId="2" applyNumberFormat="1" applyFont="1" applyFill="1" applyBorder="1" applyAlignment="1">
      <alignment horizontal="right" vertical="center"/>
    </xf>
    <xf numFmtId="166" fontId="8" fillId="0" borderId="14" xfId="2" applyNumberFormat="1" applyFont="1" applyFill="1" applyBorder="1" applyAlignment="1">
      <alignment horizontal="right" vertical="center"/>
    </xf>
    <xf numFmtId="166" fontId="8" fillId="0" borderId="14" xfId="0" applyNumberFormat="1" applyFont="1" applyBorder="1" applyAlignment="1">
      <alignment horizontal="right" vertical="center"/>
    </xf>
    <xf numFmtId="166" fontId="8" fillId="0" borderId="13" xfId="0" applyNumberFormat="1" applyFont="1" applyBorder="1" applyAlignment="1">
      <alignment horizontal="right" vertical="center"/>
    </xf>
    <xf numFmtId="166" fontId="8" fillId="4" borderId="18" xfId="2" applyNumberFormat="1" applyFont="1" applyFill="1" applyBorder="1" applyAlignment="1">
      <alignment horizontal="right" vertical="center"/>
    </xf>
    <xf numFmtId="166" fontId="8" fillId="3" borderId="8" xfId="2" applyNumberFormat="1" applyFont="1" applyFill="1" applyBorder="1" applyAlignment="1">
      <alignment horizontal="right" vertical="center"/>
    </xf>
    <xf numFmtId="166" fontId="8" fillId="4" borderId="19" xfId="2" applyNumberFormat="1" applyFont="1" applyFill="1" applyBorder="1" applyAlignment="1">
      <alignment horizontal="right" vertical="center"/>
    </xf>
    <xf numFmtId="166" fontId="8" fillId="4" borderId="33" xfId="2" applyNumberFormat="1" applyFont="1" applyFill="1" applyBorder="1" applyAlignment="1">
      <alignment horizontal="right" vertical="center"/>
    </xf>
    <xf numFmtId="3" fontId="8" fillId="0" borderId="35" xfId="1" applyNumberFormat="1" applyFont="1" applyBorder="1" applyAlignment="1">
      <alignment horizontal="right" vertical="center"/>
    </xf>
    <xf numFmtId="3" fontId="8" fillId="0" borderId="36" xfId="1" applyNumberFormat="1" applyFont="1" applyBorder="1" applyAlignment="1">
      <alignment horizontal="right" vertical="center"/>
    </xf>
    <xf numFmtId="3" fontId="8" fillId="0" borderId="37" xfId="1" applyNumberFormat="1" applyFont="1" applyBorder="1" applyAlignment="1">
      <alignment horizontal="right" vertical="center"/>
    </xf>
    <xf numFmtId="3" fontId="8" fillId="0" borderId="38" xfId="1" applyNumberFormat="1" applyFont="1" applyBorder="1" applyAlignment="1">
      <alignment horizontal="right" vertical="center"/>
    </xf>
    <xf numFmtId="0" fontId="8" fillId="0" borderId="40" xfId="0" applyFont="1" applyBorder="1" applyAlignment="1">
      <alignment horizontal="left" vertical="center" indent="1"/>
    </xf>
    <xf numFmtId="0" fontId="16" fillId="4" borderId="26" xfId="0" applyFont="1" applyFill="1" applyBorder="1" applyAlignment="1">
      <alignment vertical="center"/>
    </xf>
    <xf numFmtId="165" fontId="8" fillId="4" borderId="39" xfId="2" applyNumberFormat="1" applyFont="1" applyFill="1" applyBorder="1" applyAlignment="1">
      <alignment horizontal="right" vertical="center"/>
    </xf>
    <xf numFmtId="0" fontId="12" fillId="0" borderId="4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42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2" borderId="43" xfId="0" applyFont="1" applyFill="1" applyBorder="1" applyAlignment="1">
      <alignment horizontal="left" vertical="center"/>
    </xf>
    <xf numFmtId="165" fontId="8" fillId="4" borderId="44" xfId="2" applyNumberFormat="1" applyFont="1" applyFill="1" applyBorder="1" applyAlignment="1">
      <alignment horizontal="right" vertical="center"/>
    </xf>
    <xf numFmtId="165" fontId="8" fillId="4" borderId="45" xfId="2" applyNumberFormat="1" applyFont="1" applyFill="1" applyBorder="1" applyAlignment="1">
      <alignment horizontal="right" vertical="center"/>
    </xf>
    <xf numFmtId="165" fontId="8" fillId="4" borderId="46" xfId="2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166" fontId="8" fillId="0" borderId="28" xfId="2" applyNumberFormat="1" applyFont="1" applyBorder="1" applyAlignment="1">
      <alignment horizontal="center" vertical="center"/>
    </xf>
    <xf numFmtId="164" fontId="8" fillId="7" borderId="47" xfId="2" applyNumberFormat="1" applyFont="1" applyFill="1" applyBorder="1" applyAlignment="1">
      <alignment horizontal="right" vertical="center"/>
    </xf>
    <xf numFmtId="164" fontId="8" fillId="7" borderId="4" xfId="2" applyNumberFormat="1" applyFont="1" applyFill="1" applyBorder="1" applyAlignment="1">
      <alignment horizontal="right" vertical="center"/>
    </xf>
    <xf numFmtId="165" fontId="8" fillId="6" borderId="8" xfId="0" applyNumberFormat="1" applyFont="1" applyFill="1" applyBorder="1" applyAlignment="1">
      <alignment horizontal="right" vertical="center" wrapText="1"/>
    </xf>
    <xf numFmtId="165" fontId="8" fillId="6" borderId="4" xfId="0" applyNumberFormat="1" applyFont="1" applyFill="1" applyBorder="1" applyAlignment="1">
      <alignment horizontal="right" vertical="center" wrapText="1"/>
    </xf>
    <xf numFmtId="166" fontId="8" fillId="6" borderId="4" xfId="2" applyNumberFormat="1" applyFont="1" applyFill="1" applyBorder="1" applyAlignment="1">
      <alignment horizontal="right" vertical="center"/>
    </xf>
    <xf numFmtId="166" fontId="8" fillId="0" borderId="5" xfId="2" applyNumberFormat="1" applyFont="1" applyBorder="1" applyAlignment="1">
      <alignment horizontal="center" vertical="center"/>
    </xf>
    <xf numFmtId="165" fontId="8" fillId="4" borderId="48" xfId="2" applyNumberFormat="1" applyFont="1" applyFill="1" applyBorder="1" applyAlignment="1">
      <alignment horizontal="right" vertical="center"/>
    </xf>
    <xf numFmtId="3" fontId="8" fillId="0" borderId="49" xfId="1" applyNumberFormat="1" applyFont="1" applyBorder="1" applyAlignment="1">
      <alignment horizontal="right" vertical="center"/>
    </xf>
    <xf numFmtId="166" fontId="18" fillId="4" borderId="50" xfId="2" applyNumberFormat="1" applyFont="1" applyFill="1" applyBorder="1" applyAlignment="1">
      <alignment horizontal="right" vertical="center"/>
    </xf>
    <xf numFmtId="3" fontId="8" fillId="0" borderId="51" xfId="1" applyNumberFormat="1" applyFont="1" applyBorder="1" applyAlignment="1">
      <alignment horizontal="right" vertical="center"/>
    </xf>
    <xf numFmtId="166" fontId="8" fillId="4" borderId="52" xfId="2" applyNumberFormat="1" applyFont="1" applyFill="1" applyBorder="1" applyAlignment="1">
      <alignment horizontal="right" vertical="center"/>
    </xf>
    <xf numFmtId="166" fontId="8" fillId="3" borderId="4" xfId="2" applyNumberFormat="1" applyFont="1" applyFill="1" applyBorder="1" applyAlignment="1">
      <alignment horizontal="right" vertical="center"/>
    </xf>
    <xf numFmtId="0" fontId="19" fillId="5" borderId="53" xfId="0" applyFont="1" applyFill="1" applyBorder="1" applyAlignment="1">
      <alignment horizontal="center" vertical="center" wrapText="1"/>
    </xf>
    <xf numFmtId="164" fontId="8" fillId="7" borderId="54" xfId="2" applyNumberFormat="1" applyFont="1" applyFill="1" applyBorder="1" applyAlignment="1">
      <alignment horizontal="right" vertical="center"/>
    </xf>
    <xf numFmtId="0" fontId="19" fillId="5" borderId="22" xfId="0" applyFont="1" applyFill="1" applyBorder="1" applyAlignment="1">
      <alignment horizontal="center" vertical="center" wrapText="1"/>
    </xf>
    <xf numFmtId="0" fontId="12" fillId="0" borderId="42" xfId="0" applyFont="1" applyFill="1" applyBorder="1" applyAlignment="1">
      <alignment horizontal="center" vertical="center" wrapText="1"/>
    </xf>
    <xf numFmtId="165" fontId="8" fillId="4" borderId="55" xfId="2" applyNumberFormat="1" applyFont="1" applyFill="1" applyBorder="1" applyAlignment="1">
      <alignment horizontal="right" vertical="center"/>
    </xf>
    <xf numFmtId="0" fontId="12" fillId="0" borderId="56" xfId="0" applyFont="1" applyFill="1" applyBorder="1" applyAlignment="1">
      <alignment horizontal="center" vertical="center"/>
    </xf>
    <xf numFmtId="166" fontId="18" fillId="4" borderId="57" xfId="2" applyNumberFormat="1" applyFont="1" applyFill="1" applyBorder="1" applyAlignment="1">
      <alignment horizontal="right" vertical="center"/>
    </xf>
    <xf numFmtId="0" fontId="8" fillId="0" borderId="26" xfId="0" applyFont="1" applyBorder="1" applyAlignment="1">
      <alignment vertical="center"/>
    </xf>
    <xf numFmtId="166" fontId="8" fillId="3" borderId="1" xfId="2" applyNumberFormat="1" applyFont="1" applyFill="1" applyBorder="1" applyAlignment="1">
      <alignment horizontal="right" vertical="center"/>
    </xf>
    <xf numFmtId="164" fontId="8" fillId="0" borderId="26" xfId="2" applyNumberFormat="1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64" fontId="10" fillId="0" borderId="2" xfId="2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3" fillId="0" borderId="0" xfId="0" applyFont="1" applyBorder="1" applyAlignment="1" applyProtection="1">
      <alignment horizontal="left" vertical="center"/>
      <protection locked="0"/>
    </xf>
    <xf numFmtId="0" fontId="10" fillId="0" borderId="1" xfId="0" applyFont="1" applyBorder="1" applyAlignment="1" applyProtection="1">
      <alignment horizontal="left" vertical="center"/>
      <protection locked="0"/>
    </xf>
    <xf numFmtId="0" fontId="20" fillId="0" borderId="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166" fontId="21" fillId="0" borderId="59" xfId="2" applyNumberFormat="1" applyFont="1" applyFill="1" applyBorder="1" applyAlignment="1">
      <alignment horizontal="right" vertical="center"/>
    </xf>
    <xf numFmtId="166" fontId="21" fillId="0" borderId="58" xfId="2" applyNumberFormat="1" applyFont="1" applyFill="1" applyBorder="1" applyAlignment="1">
      <alignment horizontal="right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FFC845"/>
      <color rgb="FFD9D9D6"/>
      <color rgb="FF97999B"/>
      <color rgb="FF9BCBEB"/>
      <color rgb="FF78BE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0"/>
  <sheetViews>
    <sheetView showGridLines="0" tabSelected="1" zoomScaleNormal="100" workbookViewId="0">
      <selection sqref="A1:R1"/>
    </sheetView>
  </sheetViews>
  <sheetFormatPr defaultRowHeight="14.4" x14ac:dyDescent="0.3"/>
  <cols>
    <col min="1" max="1" width="36.5546875" style="7" customWidth="1"/>
    <col min="2" max="7" width="14.33203125" style="8" hidden="1" customWidth="1"/>
    <col min="8" max="18" width="14.33203125" style="8" customWidth="1"/>
    <col min="19" max="255" width="12.5546875" style="8" customWidth="1"/>
    <col min="256" max="16384" width="8.88671875" style="8"/>
  </cols>
  <sheetData>
    <row r="1" spans="1:19" s="1" customFormat="1" ht="21" x14ac:dyDescent="0.3">
      <c r="A1" s="91" t="s">
        <v>24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</row>
    <row r="2" spans="1:19" s="67" customFormat="1" ht="6.6" x14ac:dyDescent="0.3">
      <c r="A2" s="92" t="s">
        <v>14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</row>
    <row r="3" spans="1:19" s="2" customFormat="1" ht="31.2" x14ac:dyDescent="0.3">
      <c r="A3" s="18" t="s">
        <v>15</v>
      </c>
      <c r="B3" s="22">
        <v>2004</v>
      </c>
      <c r="C3" s="23">
        <v>2005</v>
      </c>
      <c r="D3" s="23">
        <v>2006</v>
      </c>
      <c r="E3" s="23">
        <v>2007</v>
      </c>
      <c r="F3" s="23">
        <v>2008</v>
      </c>
      <c r="G3" s="23">
        <v>2009</v>
      </c>
      <c r="H3" s="23">
        <v>2010</v>
      </c>
      <c r="I3" s="23">
        <v>2011</v>
      </c>
      <c r="J3" s="23">
        <v>2012</v>
      </c>
      <c r="K3" s="23">
        <v>2013</v>
      </c>
      <c r="L3" s="23">
        <v>2014</v>
      </c>
      <c r="M3" s="23">
        <v>2015</v>
      </c>
      <c r="N3" s="23">
        <v>2016</v>
      </c>
      <c r="O3" s="23">
        <v>2017</v>
      </c>
      <c r="P3" s="36">
        <v>2018</v>
      </c>
      <c r="Q3" s="36">
        <v>2019</v>
      </c>
      <c r="R3" s="35" t="s">
        <v>22</v>
      </c>
    </row>
    <row r="4" spans="1:19" s="2" customFormat="1" ht="15.6" x14ac:dyDescent="0.3">
      <c r="A4" s="29" t="s">
        <v>8</v>
      </c>
      <c r="B4" s="41">
        <v>61477881.619999997</v>
      </c>
      <c r="C4" s="42">
        <v>65137700.310000002</v>
      </c>
      <c r="D4" s="42">
        <v>83125682.349999994</v>
      </c>
      <c r="E4" s="42">
        <v>93454612.429999992</v>
      </c>
      <c r="F4" s="42">
        <v>93409633.99000001</v>
      </c>
      <c r="G4" s="42">
        <v>91716643</v>
      </c>
      <c r="H4" s="42">
        <v>93108546</v>
      </c>
      <c r="I4" s="42">
        <v>97903747</v>
      </c>
      <c r="J4" s="42">
        <v>102705925</v>
      </c>
      <c r="K4" s="42">
        <v>108065650</v>
      </c>
      <c r="L4" s="42">
        <v>113559877</v>
      </c>
      <c r="M4" s="42">
        <v>117208780</v>
      </c>
      <c r="N4" s="42">
        <v>124844917</v>
      </c>
      <c r="O4" s="42">
        <v>125752664</v>
      </c>
      <c r="P4" s="42">
        <v>133937343</v>
      </c>
      <c r="Q4" s="74">
        <v>149903060</v>
      </c>
      <c r="R4" s="68">
        <v>70415740</v>
      </c>
    </row>
    <row r="5" spans="1:19" s="2" customFormat="1" ht="15.6" x14ac:dyDescent="0.3">
      <c r="A5" s="32" t="s">
        <v>17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4"/>
    </row>
    <row r="6" spans="1:19" s="2" customFormat="1" ht="15.6" x14ac:dyDescent="0.3">
      <c r="A6" s="17" t="s">
        <v>3</v>
      </c>
      <c r="B6" s="30">
        <v>1002391.34</v>
      </c>
      <c r="C6" s="31">
        <v>1074549.6499999999</v>
      </c>
      <c r="D6" s="31">
        <v>1079651.18</v>
      </c>
      <c r="E6" s="31">
        <v>25755320.120000001</v>
      </c>
      <c r="F6" s="31">
        <v>29525907.299999997</v>
      </c>
      <c r="G6" s="31">
        <v>28031754.41</v>
      </c>
      <c r="H6" s="31">
        <v>29632614.640000001</v>
      </c>
      <c r="I6" s="31">
        <v>32208620</v>
      </c>
      <c r="J6" s="31">
        <v>33603187</v>
      </c>
      <c r="K6" s="31">
        <v>35693867</v>
      </c>
      <c r="L6" s="31">
        <v>36496603</v>
      </c>
      <c r="M6" s="31">
        <v>38529831</v>
      </c>
      <c r="N6" s="31">
        <v>39041548</v>
      </c>
      <c r="O6" s="31">
        <v>39747157</v>
      </c>
      <c r="P6" s="37">
        <v>43627867</v>
      </c>
      <c r="Q6" s="37">
        <v>48521033</v>
      </c>
      <c r="R6" s="28">
        <v>20684308</v>
      </c>
    </row>
    <row r="7" spans="1:19" s="2" customFormat="1" ht="16.2" thickBot="1" x14ac:dyDescent="0.35">
      <c r="A7" s="12" t="s">
        <v>2</v>
      </c>
      <c r="B7" s="53" t="s">
        <v>10</v>
      </c>
      <c r="C7" s="53" t="s">
        <v>10</v>
      </c>
      <c r="D7" s="53" t="s">
        <v>10</v>
      </c>
      <c r="E7" s="53" t="s">
        <v>10</v>
      </c>
      <c r="F7" s="53" t="s">
        <v>10</v>
      </c>
      <c r="G7" s="53" t="s">
        <v>10</v>
      </c>
      <c r="H7" s="53" t="s">
        <v>10</v>
      </c>
      <c r="I7" s="53" t="s">
        <v>10</v>
      </c>
      <c r="J7" s="53" t="s">
        <v>10</v>
      </c>
      <c r="K7" s="53" t="s">
        <v>10</v>
      </c>
      <c r="L7" s="26">
        <v>11531999</v>
      </c>
      <c r="M7" s="26">
        <v>34784287</v>
      </c>
      <c r="N7" s="26">
        <v>68175014</v>
      </c>
      <c r="O7" s="26">
        <v>118958272</v>
      </c>
      <c r="P7" s="26">
        <v>331046016</v>
      </c>
      <c r="Q7" s="76">
        <v>367169564</v>
      </c>
      <c r="R7" s="52">
        <v>172791202</v>
      </c>
    </row>
    <row r="8" spans="1:19" s="2" customFormat="1" ht="15.6" x14ac:dyDescent="0.3">
      <c r="A8" s="57" t="s">
        <v>0</v>
      </c>
      <c r="B8" s="64">
        <f>SUM(B6,B7)</f>
        <v>1002391.34</v>
      </c>
      <c r="C8" s="58">
        <f t="shared" ref="C8:P8" si="0">SUM(C6,C7)</f>
        <v>1074549.6499999999</v>
      </c>
      <c r="D8" s="58">
        <f t="shared" si="0"/>
        <v>1079651.18</v>
      </c>
      <c r="E8" s="58">
        <f t="shared" si="0"/>
        <v>25755320.120000001</v>
      </c>
      <c r="F8" s="58">
        <f t="shared" si="0"/>
        <v>29525907.299999997</v>
      </c>
      <c r="G8" s="65">
        <f t="shared" si="0"/>
        <v>28031754.41</v>
      </c>
      <c r="H8" s="85">
        <f t="shared" si="0"/>
        <v>29632614.640000001</v>
      </c>
      <c r="I8" s="58">
        <f t="shared" si="0"/>
        <v>32208620</v>
      </c>
      <c r="J8" s="58">
        <f t="shared" si="0"/>
        <v>33603187</v>
      </c>
      <c r="K8" s="58">
        <f t="shared" si="0"/>
        <v>35693867</v>
      </c>
      <c r="L8" s="58">
        <f t="shared" si="0"/>
        <v>48028602</v>
      </c>
      <c r="M8" s="65">
        <f t="shared" si="0"/>
        <v>73314118</v>
      </c>
      <c r="N8" s="58">
        <f t="shared" si="0"/>
        <v>107216562</v>
      </c>
      <c r="O8" s="66">
        <f t="shared" si="0"/>
        <v>158705429</v>
      </c>
      <c r="P8" s="65">
        <f t="shared" si="0"/>
        <v>374673883</v>
      </c>
      <c r="Q8" s="58">
        <f>SUM(Q6,Q7)</f>
        <v>415690597</v>
      </c>
      <c r="R8" s="75">
        <f>SUM(R6,R7)</f>
        <v>193475510</v>
      </c>
    </row>
    <row r="9" spans="1:19" s="2" customFormat="1" ht="16.2" thickBot="1" x14ac:dyDescent="0.35">
      <c r="A9" s="56" t="s">
        <v>9</v>
      </c>
      <c r="B9" s="53" t="s">
        <v>10</v>
      </c>
      <c r="C9" s="53" t="s">
        <v>10</v>
      </c>
      <c r="D9" s="53" t="s">
        <v>10</v>
      </c>
      <c r="E9" s="53" t="s">
        <v>10</v>
      </c>
      <c r="F9" s="54">
        <v>34024648.789999999</v>
      </c>
      <c r="G9" s="54">
        <v>86990821</v>
      </c>
      <c r="H9" s="54">
        <v>90169253</v>
      </c>
      <c r="I9" s="54">
        <v>96773584</v>
      </c>
      <c r="J9" s="54">
        <v>101077456</v>
      </c>
      <c r="K9" s="54">
        <v>108100932</v>
      </c>
      <c r="L9" s="54">
        <v>111644146</v>
      </c>
      <c r="M9" s="54">
        <v>116658872</v>
      </c>
      <c r="N9" s="54">
        <v>117968786</v>
      </c>
      <c r="O9" s="54">
        <v>101958755</v>
      </c>
      <c r="P9" s="54">
        <v>1183679</v>
      </c>
      <c r="Q9" s="54">
        <v>5349263</v>
      </c>
      <c r="R9" s="55">
        <v>541458</v>
      </c>
    </row>
    <row r="10" spans="1:19" s="2" customFormat="1" ht="16.2" thickBot="1" x14ac:dyDescent="0.35">
      <c r="A10" s="19" t="s">
        <v>12</v>
      </c>
      <c r="B10" s="43">
        <f>SUM(B9,B8,B4)</f>
        <v>62480272.960000001</v>
      </c>
      <c r="C10" s="43">
        <f t="shared" ref="C10:P10" si="1">SUM(C9,C8,C4)</f>
        <v>66212249.960000001</v>
      </c>
      <c r="D10" s="43">
        <f t="shared" si="1"/>
        <v>84205333.530000001</v>
      </c>
      <c r="E10" s="43">
        <f t="shared" si="1"/>
        <v>119209932.55</v>
      </c>
      <c r="F10" s="43">
        <f t="shared" si="1"/>
        <v>156960190.08000001</v>
      </c>
      <c r="G10" s="43">
        <f t="shared" si="1"/>
        <v>206739218.41</v>
      </c>
      <c r="H10" s="43">
        <f t="shared" si="1"/>
        <v>212910413.63999999</v>
      </c>
      <c r="I10" s="43">
        <f t="shared" si="1"/>
        <v>226885951</v>
      </c>
      <c r="J10" s="43">
        <f t="shared" si="1"/>
        <v>237386568</v>
      </c>
      <c r="K10" s="43">
        <f t="shared" si="1"/>
        <v>251860449</v>
      </c>
      <c r="L10" s="43">
        <f t="shared" si="1"/>
        <v>273232625</v>
      </c>
      <c r="M10" s="43">
        <f t="shared" si="1"/>
        <v>307181770</v>
      </c>
      <c r="N10" s="43">
        <f t="shared" si="1"/>
        <v>350030265</v>
      </c>
      <c r="O10" s="43">
        <f t="shared" si="1"/>
        <v>386416848</v>
      </c>
      <c r="P10" s="43">
        <f t="shared" si="1"/>
        <v>509794905</v>
      </c>
      <c r="Q10" s="77">
        <f>SUM(Q9,Q8,Q4)</f>
        <v>570942920</v>
      </c>
      <c r="R10" s="87">
        <f>SUM(R9,R8,R4)</f>
        <v>264432708</v>
      </c>
      <c r="S10" s="88"/>
    </row>
    <row r="11" spans="1:19" s="2" customFormat="1" ht="18" thickTop="1" x14ac:dyDescent="0.3">
      <c r="A11" s="63" t="s">
        <v>19</v>
      </c>
      <c r="B11" s="61"/>
      <c r="C11" s="61"/>
      <c r="D11" s="61"/>
      <c r="E11" s="62"/>
      <c r="F11" s="61"/>
      <c r="G11" s="61"/>
      <c r="H11" s="86"/>
      <c r="I11" s="61"/>
      <c r="J11" s="61"/>
      <c r="K11" s="62"/>
      <c r="L11" s="61"/>
      <c r="M11" s="61"/>
      <c r="N11" s="61"/>
      <c r="O11" s="61"/>
      <c r="P11" s="60"/>
      <c r="Q11" s="84"/>
      <c r="R11" s="59"/>
    </row>
    <row r="12" spans="1:19" s="2" customFormat="1" ht="16.2" customHeight="1" x14ac:dyDescent="0.3">
      <c r="A12" s="16" t="s">
        <v>6</v>
      </c>
      <c r="B12" s="47">
        <v>51544403</v>
      </c>
      <c r="C12" s="46">
        <v>55164088</v>
      </c>
      <c r="D12" s="46">
        <v>58330588</v>
      </c>
      <c r="E12" s="46">
        <v>62178547</v>
      </c>
      <c r="F12" s="46">
        <v>63484019</v>
      </c>
      <c r="G12" s="46">
        <v>59082112</v>
      </c>
      <c r="H12" s="46">
        <v>66431178</v>
      </c>
      <c r="I12" s="46">
        <v>71227198</v>
      </c>
      <c r="J12" s="46">
        <v>74059681</v>
      </c>
      <c r="K12" s="46">
        <v>76718846.469999999</v>
      </c>
      <c r="L12" s="45">
        <v>87002213.730000004</v>
      </c>
      <c r="M12" s="45">
        <v>93850778</v>
      </c>
      <c r="N12" s="45">
        <v>99427713</v>
      </c>
      <c r="O12" s="45">
        <v>101824646</v>
      </c>
      <c r="P12" s="44">
        <v>111913205</v>
      </c>
      <c r="Q12" s="44">
        <v>111088058</v>
      </c>
      <c r="R12" s="101" t="s">
        <v>26</v>
      </c>
      <c r="S12" s="88"/>
    </row>
    <row r="13" spans="1:19" s="2" customFormat="1" ht="16.2" customHeight="1" x14ac:dyDescent="0.3">
      <c r="A13" s="11" t="s">
        <v>5</v>
      </c>
      <c r="B13" s="24">
        <v>319799</v>
      </c>
      <c r="C13" s="25">
        <v>333618</v>
      </c>
      <c r="D13" s="25">
        <v>348281</v>
      </c>
      <c r="E13" s="25">
        <v>352409</v>
      </c>
      <c r="F13" s="25">
        <v>352276</v>
      </c>
      <c r="G13" s="25">
        <v>465467</v>
      </c>
      <c r="H13" s="25">
        <v>274713</v>
      </c>
      <c r="I13" s="25">
        <v>293575</v>
      </c>
      <c r="J13" s="25">
        <v>307000</v>
      </c>
      <c r="K13" s="25">
        <v>323787</v>
      </c>
      <c r="L13" s="25">
        <v>378077</v>
      </c>
      <c r="M13" s="25">
        <v>681801</v>
      </c>
      <c r="N13" s="25">
        <v>1058757</v>
      </c>
      <c r="O13" s="25">
        <v>2138298</v>
      </c>
      <c r="P13" s="38">
        <v>8037111</v>
      </c>
      <c r="Q13" s="38">
        <v>8539758</v>
      </c>
      <c r="R13" s="102" t="s">
        <v>26</v>
      </c>
      <c r="S13" s="88"/>
    </row>
    <row r="14" spans="1:19" s="2" customFormat="1" ht="16.2" thickBot="1" x14ac:dyDescent="0.35">
      <c r="A14" s="13" t="s">
        <v>4</v>
      </c>
      <c r="B14" s="53" t="s">
        <v>10</v>
      </c>
      <c r="C14" s="53" t="s">
        <v>10</v>
      </c>
      <c r="D14" s="53" t="s">
        <v>10</v>
      </c>
      <c r="E14" s="53" t="s">
        <v>10</v>
      </c>
      <c r="F14" s="26">
        <v>1477660</v>
      </c>
      <c r="G14" s="26">
        <v>4314560</v>
      </c>
      <c r="H14" s="26">
        <v>4500060</v>
      </c>
      <c r="I14" s="26">
        <v>5477940</v>
      </c>
      <c r="J14" s="26">
        <v>5367922</v>
      </c>
      <c r="K14" s="26">
        <v>6208683</v>
      </c>
      <c r="L14" s="26">
        <v>6373872</v>
      </c>
      <c r="M14" s="26">
        <v>6457661</v>
      </c>
      <c r="N14" s="26">
        <v>6661081</v>
      </c>
      <c r="O14" s="26">
        <v>5706047</v>
      </c>
      <c r="P14" s="39">
        <v>136942</v>
      </c>
      <c r="Q14" s="26">
        <v>-15280</v>
      </c>
      <c r="R14" s="78">
        <v>-112940</v>
      </c>
    </row>
    <row r="15" spans="1:19" s="3" customFormat="1" ht="16.2" thickBot="1" x14ac:dyDescent="0.35">
      <c r="A15" s="15" t="s">
        <v>13</v>
      </c>
      <c r="B15" s="48">
        <f t="shared" ref="B15:M15" si="2">SUM(B12:B14)</f>
        <v>51864202</v>
      </c>
      <c r="C15" s="50">
        <f t="shared" si="2"/>
        <v>55497706</v>
      </c>
      <c r="D15" s="50">
        <f t="shared" si="2"/>
        <v>58678869</v>
      </c>
      <c r="E15" s="50">
        <f t="shared" si="2"/>
        <v>62530956</v>
      </c>
      <c r="F15" s="50">
        <f t="shared" si="2"/>
        <v>65313955</v>
      </c>
      <c r="G15" s="50">
        <f t="shared" si="2"/>
        <v>63862139</v>
      </c>
      <c r="H15" s="50">
        <f t="shared" si="2"/>
        <v>71205951</v>
      </c>
      <c r="I15" s="50">
        <f t="shared" si="2"/>
        <v>76998713</v>
      </c>
      <c r="J15" s="50">
        <f t="shared" si="2"/>
        <v>79734603</v>
      </c>
      <c r="K15" s="50">
        <f t="shared" si="2"/>
        <v>83251316.469999999</v>
      </c>
      <c r="L15" s="50">
        <f t="shared" si="2"/>
        <v>93754162.730000004</v>
      </c>
      <c r="M15" s="50">
        <f t="shared" si="2"/>
        <v>100990240</v>
      </c>
      <c r="N15" s="50">
        <f>SUM(N12:N14)</f>
        <v>107147551</v>
      </c>
      <c r="O15" s="50">
        <f>SUM(O12:O14)</f>
        <v>109668991</v>
      </c>
      <c r="P15" s="51">
        <f>SUM(P12:P14)</f>
        <v>120087258</v>
      </c>
      <c r="Q15" s="50">
        <f>SUM(Q12:Q14)</f>
        <v>119612536</v>
      </c>
      <c r="R15" s="79">
        <f>SUM(R12:R14)</f>
        <v>-112940</v>
      </c>
    </row>
    <row r="16" spans="1:19" s="3" customFormat="1" ht="16.2" thickTop="1" x14ac:dyDescent="0.3">
      <c r="A16" s="14" t="s">
        <v>1</v>
      </c>
      <c r="B16" s="49">
        <f>SUM(B15,B10)</f>
        <v>114344474.96000001</v>
      </c>
      <c r="C16" s="49">
        <f t="shared" ref="C16:O16" si="3">SUM(C15,C10)</f>
        <v>121709955.96000001</v>
      </c>
      <c r="D16" s="49">
        <f t="shared" si="3"/>
        <v>142884202.53</v>
      </c>
      <c r="E16" s="49">
        <f t="shared" si="3"/>
        <v>181740888.55000001</v>
      </c>
      <c r="F16" s="49">
        <f t="shared" si="3"/>
        <v>222274145.08000001</v>
      </c>
      <c r="G16" s="49">
        <f t="shared" si="3"/>
        <v>270601357.40999997</v>
      </c>
      <c r="H16" s="49">
        <f t="shared" si="3"/>
        <v>284116364.63999999</v>
      </c>
      <c r="I16" s="49">
        <f t="shared" si="3"/>
        <v>303884664</v>
      </c>
      <c r="J16" s="49">
        <f t="shared" si="3"/>
        <v>317121171</v>
      </c>
      <c r="K16" s="49">
        <f t="shared" si="3"/>
        <v>335111765.47000003</v>
      </c>
      <c r="L16" s="49">
        <f t="shared" si="3"/>
        <v>366986787.73000002</v>
      </c>
      <c r="M16" s="49">
        <f t="shared" si="3"/>
        <v>408172010</v>
      </c>
      <c r="N16" s="49">
        <f t="shared" si="3"/>
        <v>457177816</v>
      </c>
      <c r="O16" s="49">
        <f t="shared" si="3"/>
        <v>496085839</v>
      </c>
      <c r="P16" s="49">
        <f t="shared" ref="P16" si="4">SUM(P15,P10)</f>
        <v>629882163</v>
      </c>
      <c r="Q16" s="80">
        <f t="shared" ref="Q16:R16" si="5">SUM(Q15,Q10)</f>
        <v>690555456</v>
      </c>
      <c r="R16" s="89">
        <f t="shared" si="5"/>
        <v>264319768</v>
      </c>
      <c r="S16" s="90"/>
    </row>
    <row r="17" spans="1:18" s="4" customFormat="1" ht="6.6" x14ac:dyDescent="0.3">
      <c r="A17" s="93" t="s">
        <v>14</v>
      </c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</row>
    <row r="18" spans="1:18" s="5" customFormat="1" ht="13.8" x14ac:dyDescent="0.3">
      <c r="A18" s="94" t="s">
        <v>20</v>
      </c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</row>
    <row r="19" spans="1:18" s="5" customFormat="1" ht="15" customHeight="1" x14ac:dyDescent="0.3">
      <c r="A19" s="95" t="s">
        <v>23</v>
      </c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</row>
    <row r="20" spans="1:18" s="5" customFormat="1" ht="15" x14ac:dyDescent="0.3">
      <c r="A20" s="97" t="s">
        <v>16</v>
      </c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</row>
    <row r="21" spans="1:18" s="6" customFormat="1" ht="6.6" x14ac:dyDescent="0.3">
      <c r="A21" s="98" t="s">
        <v>14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</row>
    <row r="22" spans="1:18" s="5" customFormat="1" ht="28.2" thickBot="1" x14ac:dyDescent="0.35">
      <c r="A22" s="27" t="s">
        <v>11</v>
      </c>
      <c r="B22" s="20">
        <v>2004</v>
      </c>
      <c r="C22" s="21">
        <v>2005</v>
      </c>
      <c r="D22" s="21">
        <v>2006</v>
      </c>
      <c r="E22" s="21">
        <v>2007</v>
      </c>
      <c r="F22" s="21">
        <v>2008</v>
      </c>
      <c r="G22" s="21">
        <v>2009</v>
      </c>
      <c r="H22" s="21">
        <v>2010</v>
      </c>
      <c r="I22" s="21">
        <v>2011</v>
      </c>
      <c r="J22" s="21">
        <v>2012</v>
      </c>
      <c r="K22" s="21">
        <v>2013</v>
      </c>
      <c r="L22" s="21">
        <v>2014</v>
      </c>
      <c r="M22" s="21">
        <v>2015</v>
      </c>
      <c r="N22" s="21">
        <v>2016</v>
      </c>
      <c r="O22" s="21">
        <v>2017</v>
      </c>
      <c r="P22" s="40">
        <v>2018</v>
      </c>
      <c r="Q22" s="83">
        <v>2019</v>
      </c>
      <c r="R22" s="81" t="s">
        <v>22</v>
      </c>
    </row>
    <row r="23" spans="1:18" s="5" customFormat="1" ht="27.6" x14ac:dyDescent="0.3">
      <c r="A23" s="10" t="s">
        <v>18</v>
      </c>
      <c r="B23" s="71" t="s">
        <v>10</v>
      </c>
      <c r="C23" s="72" t="s">
        <v>10</v>
      </c>
      <c r="D23" s="72" t="s">
        <v>10</v>
      </c>
      <c r="E23" s="72" t="s">
        <v>10</v>
      </c>
      <c r="F23" s="73">
        <f>-38874+0</f>
        <v>-38874</v>
      </c>
      <c r="G23" s="73">
        <f>-2416019+0</f>
        <v>-2416019</v>
      </c>
      <c r="H23" s="69">
        <f>-2240120+-2053429</f>
        <v>-4293549</v>
      </c>
      <c r="I23" s="70">
        <f>-2654686+-4005467</f>
        <v>-6660153</v>
      </c>
      <c r="J23" s="70">
        <f>-2385605+-3545461</f>
        <v>-5931066</v>
      </c>
      <c r="K23" s="70">
        <f>-2715801+-3941240</f>
        <v>-6657041</v>
      </c>
      <c r="L23" s="70">
        <f>-2865424+-4356407</f>
        <v>-7221831</v>
      </c>
      <c r="M23" s="70">
        <f>-2817964+-6010309</f>
        <v>-8828273</v>
      </c>
      <c r="N23" s="70">
        <f>-2357249+-5273378</f>
        <v>-7630627</v>
      </c>
      <c r="O23" s="70">
        <f>-2011896+-4917353</f>
        <v>-6929249</v>
      </c>
      <c r="P23" s="70">
        <f>-2649021+-5162997</f>
        <v>-7812018</v>
      </c>
      <c r="Q23" s="70">
        <f>-3147146+-5864574</f>
        <v>-9011720</v>
      </c>
      <c r="R23" s="82">
        <f>-2167800+-4724333</f>
        <v>-6892133</v>
      </c>
    </row>
    <row r="24" spans="1:18" s="6" customFormat="1" ht="6.6" x14ac:dyDescent="0.3">
      <c r="A24" s="99" t="s">
        <v>14</v>
      </c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</row>
    <row r="25" spans="1:18" s="5" customFormat="1" ht="13.8" x14ac:dyDescent="0.3">
      <c r="A25" s="100" t="s">
        <v>21</v>
      </c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</row>
    <row r="26" spans="1:18" s="5" customFormat="1" ht="13.8" x14ac:dyDescent="0.3">
      <c r="A26" s="100" t="s">
        <v>25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</row>
    <row r="27" spans="1:18" s="5" customFormat="1" ht="13.8" x14ac:dyDescent="0.3">
      <c r="A27" s="96" t="s">
        <v>7</v>
      </c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</row>
    <row r="28" spans="1:18" x14ac:dyDescent="0.3">
      <c r="G28" s="9"/>
    </row>
    <row r="29" spans="1:18" x14ac:dyDescent="0.3">
      <c r="G29" s="9"/>
    </row>
    <row r="30" spans="1:18" x14ac:dyDescent="0.3">
      <c r="G30" s="9"/>
    </row>
  </sheetData>
  <mergeCells count="11">
    <mergeCell ref="A27:R27"/>
    <mergeCell ref="A20:R20"/>
    <mergeCell ref="A21:R21"/>
    <mergeCell ref="A24:R24"/>
    <mergeCell ref="A25:R25"/>
    <mergeCell ref="A26:R26"/>
    <mergeCell ref="A1:R1"/>
    <mergeCell ref="A2:R2"/>
    <mergeCell ref="A17:R17"/>
    <mergeCell ref="A18:R18"/>
    <mergeCell ref="A19:R19"/>
  </mergeCells>
  <pageMargins left="0.45" right="0.45" top="0.75" bottom="0.75" header="0.3" footer="0.3"/>
  <pageSetup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LocalSUTCollSummary</vt:lpstr>
    </vt:vector>
  </TitlesOfParts>
  <Company>MN Department of 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Local_sales_and_special_taxes_summary</dc:title>
  <dc:subject>Local sales and special taxes summary</dc:subject>
  <dc:creator>Paul Wilson</dc:creator>
  <cp:lastModifiedBy>Mitchell Schroeder</cp:lastModifiedBy>
  <cp:lastPrinted>2018-06-01T13:48:12Z</cp:lastPrinted>
  <dcterms:created xsi:type="dcterms:W3CDTF">2016-10-20T16:20:06Z</dcterms:created>
  <dcterms:modified xsi:type="dcterms:W3CDTF">2021-02-04T23:05:33Z</dcterms:modified>
</cp:coreProperties>
</file>