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iron\Desktop\Data_Analysis_Bootcamp_Class_Folder\Module1_Excel\"/>
    </mc:Choice>
  </mc:AlternateContent>
  <xr:revisionPtr revIDLastSave="0" documentId="13_ncr:1_{5C751D72-4539-4D7D-BEC8-7AF4A58CD28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Outcomes Based on Goals" sheetId="14" r:id="rId1"/>
    <sheet name="Theater Outcomes by Launch Date" sheetId="13" r:id="rId2"/>
    <sheet name="Kickstarter" sheetId="1" r:id="rId3"/>
    <sheet name="Descriptive Statistics" sheetId="9" r:id="rId4"/>
    <sheet name="Category Statistics" sheetId="2" r:id="rId5"/>
    <sheet name="Subcategory statistics" sheetId="3" r:id="rId6"/>
    <sheet name="Outcomes based on launch date" sheetId="4" r:id="rId7"/>
    <sheet name="Edinburg Research " sheetId="5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14" l="1"/>
  <c r="B2" i="14"/>
  <c r="B5" i="14"/>
  <c r="B4" i="14"/>
  <c r="B3" i="14"/>
  <c r="C10" i="14"/>
  <c r="C9" i="14"/>
  <c r="C8" i="14"/>
  <c r="C7" i="14"/>
  <c r="C6" i="14"/>
  <c r="C5" i="14"/>
  <c r="C4" i="14"/>
  <c r="C3" i="14"/>
  <c r="C2" i="14"/>
  <c r="B12" i="14"/>
  <c r="B11" i="14"/>
  <c r="B10" i="14"/>
  <c r="B8" i="14"/>
  <c r="B7" i="14"/>
  <c r="B6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B13" i="14"/>
  <c r="C13" i="9"/>
  <c r="C12" i="9"/>
  <c r="C11" i="9"/>
  <c r="B13" i="9"/>
  <c r="B12" i="9"/>
  <c r="B11" i="9"/>
  <c r="C6" i="9"/>
  <c r="C5" i="9"/>
  <c r="C7" i="9" s="1"/>
  <c r="C4" i="9"/>
  <c r="B6" i="9"/>
  <c r="B5" i="9"/>
  <c r="B4" i="9"/>
  <c r="C10" i="9"/>
  <c r="C9" i="9"/>
  <c r="B10" i="9"/>
  <c r="B9" i="9"/>
  <c r="C3" i="9"/>
  <c r="C2" i="9"/>
  <c r="B3" i="9"/>
  <c r="B2" i="9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9" l="1"/>
  <c r="E10" i="14"/>
  <c r="G10" i="14" s="1"/>
  <c r="E2" i="14"/>
  <c r="H2" i="14" s="1"/>
  <c r="E8" i="14"/>
  <c r="G8" i="14" s="1"/>
  <c r="E6" i="14"/>
  <c r="F6" i="14" s="1"/>
  <c r="E7" i="14"/>
  <c r="F7" i="14" s="1"/>
  <c r="E9" i="14"/>
  <c r="G9" i="14" s="1"/>
  <c r="E11" i="14"/>
  <c r="G11" i="14" s="1"/>
  <c r="E12" i="14"/>
  <c r="H12" i="14" s="1"/>
  <c r="E5" i="14"/>
  <c r="G5" i="14" s="1"/>
  <c r="E4" i="14"/>
  <c r="H4" i="14" s="1"/>
  <c r="E13" i="14"/>
  <c r="E3" i="14"/>
  <c r="C14" i="9"/>
  <c r="B14" i="9"/>
  <c r="F2" i="14" l="1"/>
  <c r="G2" i="14"/>
  <c r="F10" i="14"/>
  <c r="H10" i="14"/>
  <c r="F8" i="14"/>
  <c r="H8" i="14"/>
  <c r="H7" i="14"/>
  <c r="H6" i="14"/>
  <c r="G6" i="14"/>
  <c r="F12" i="14"/>
  <c r="H11" i="14"/>
  <c r="F11" i="14"/>
  <c r="F9" i="14"/>
  <c r="H9" i="14"/>
  <c r="F5" i="14"/>
  <c r="H5" i="14"/>
  <c r="G12" i="14"/>
  <c r="G7" i="14"/>
  <c r="G4" i="14"/>
  <c r="F4" i="14"/>
  <c r="G13" i="14"/>
  <c r="H13" i="14"/>
  <c r="F13" i="14"/>
  <c r="H3" i="14"/>
  <c r="G3" i="14"/>
  <c r="F3" i="14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<sst xmlns="http://schemas.openxmlformats.org/spreadsheetml/2006/main" count="33050" uniqueCount="8418">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</sst>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5" fontId="0" fillId="0" borderId="0" xfId="0" applyNumberFormat="1"/>
    <xf numFmtId="165" fontId="3" fillId="0" borderId="0" xfId="0" applyNumberFormat="1" applyFont="1"/>
    <xf numFmtId="0" fontId="1" fillId="0" borderId="0" xfId="0" applyFon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3-4AA9-B59C-A0E9D5819A4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A3-4AA9-B59C-A0E9D5819A4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A3-4AA9-B59C-A0E9D5819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146863"/>
        <c:axId val="2491456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2A3-4AA9-B59C-A0E9D5819A4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2A3-4AA9-B59C-A0E9D5819A4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2A3-4AA9-B59C-A0E9D5819A4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2A3-4AA9-B59C-A0E9D5819A40}"/>
                  </c:ext>
                </c:extLst>
              </c15:ser>
            </c15:filteredLineSeries>
          </c:ext>
        </c:extLst>
      </c:lineChart>
      <c:catAx>
        <c:axId val="24914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45615"/>
        <c:crosses val="autoZero"/>
        <c:auto val="1"/>
        <c:lblAlgn val="ctr"/>
        <c:lblOffset val="100"/>
        <c:noMultiLvlLbl val="0"/>
      </c:catAx>
      <c:valAx>
        <c:axId val="2491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4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8-4EDE-B50E-CF76AEA32F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8-4EDE-B50E-CF76AEA32F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8-4EDE-B50E-CF76AEA32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0645391"/>
        <c:axId val="1500645807"/>
      </c:lineChart>
      <c:catAx>
        <c:axId val="1500645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645807"/>
        <c:crosses val="autoZero"/>
        <c:auto val="1"/>
        <c:lblAlgn val="ctr"/>
        <c:lblOffset val="100"/>
        <c:noMultiLvlLbl val="0"/>
      </c:catAx>
      <c:valAx>
        <c:axId val="150064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64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346124438937774"/>
          <c:y val="6.86752809156398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E-4D9A-8F6E-5FF9404992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E-4D9A-8F6E-5FF9404992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E-4D9A-8F6E-5FF9404992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CE-4D9A-8F6E-5FF940499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784112"/>
        <c:axId val="156783280"/>
      </c:barChart>
      <c:catAx>
        <c:axId val="15678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3280"/>
        <c:crosses val="autoZero"/>
        <c:auto val="1"/>
        <c:lblAlgn val="ctr"/>
        <c:lblOffset val="100"/>
        <c:noMultiLvlLbl val="0"/>
      </c:catAx>
      <c:valAx>
        <c:axId val="15678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4-4ABC-B553-1BD0EA698E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4-4ABC-B553-1BD0EA698E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4-4ABC-B553-1BD0EA698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8259232"/>
        <c:axId val="228259648"/>
      </c:barChart>
      <c:catAx>
        <c:axId val="22825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59648"/>
        <c:crosses val="autoZero"/>
        <c:auto val="1"/>
        <c:lblAlgn val="ctr"/>
        <c:lblOffset val="100"/>
        <c:noMultiLvlLbl val="0"/>
      </c:catAx>
      <c:valAx>
        <c:axId val="2282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5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0-4815-A038-89B0564664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0-4815-A038-89B0564664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0-4815-A038-89B0564664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0-4815-A038-89B056466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531152"/>
        <c:axId val="227530320"/>
      </c:lineChart>
      <c:catAx>
        <c:axId val="22753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0320"/>
        <c:crosses val="autoZero"/>
        <c:auto val="1"/>
        <c:lblAlgn val="ctr"/>
        <c:lblOffset val="100"/>
        <c:noMultiLvlLbl val="0"/>
      </c:catAx>
      <c:valAx>
        <c:axId val="2275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916303</xdr:colOff>
      <xdr:row>14</xdr:row>
      <xdr:rowOff>15240</xdr:rowOff>
    </xdr:from>
    <xdr:to>
      <xdr:col>14</xdr:col>
      <xdr:colOff>476249</xdr:colOff>
      <xdr:row>38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2A790-7CEF-4EAA-B343-93C977B92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</xdr:colOff>
      <xdr:row>3</xdr:row>
      <xdr:rowOff>0</xdr:rowOff>
    </xdr:from>
    <xdr:to>
      <xdr:col>16</xdr:col>
      <xdr:colOff>217169</xdr:colOff>
      <xdr:row>21</xdr:row>
      <xdr:rowOff>113347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7E78D-C811-44FC-93DD-5F5FE375D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813434</xdr:colOff>
      <xdr:row>2</xdr:row>
      <xdr:rowOff>5715</xdr:rowOff>
    </xdr:from>
    <xdr:to>
      <xdr:col>18</xdr:col>
      <xdr:colOff>9525</xdr:colOff>
      <xdr:row>26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603D9-B31A-498B-8B5A-C841ADC6A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8</xdr:row>
      <xdr:rowOff>114301</xdr:rowOff>
    </xdr:from>
    <xdr:to>
      <xdr:col>17</xdr:col>
      <xdr:colOff>209550</xdr:colOff>
      <xdr:row>27</xdr:row>
      <xdr:rowOff>120968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1CF93-D934-47CF-9665-30872DA94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407670</xdr:colOff>
      <xdr:row>3</xdr:row>
      <xdr:rowOff>24765</xdr:rowOff>
    </xdr:from>
    <xdr:to>
      <xdr:col>16</xdr:col>
      <xdr:colOff>379095</xdr:colOff>
      <xdr:row>18</xdr:row>
      <xdr:rowOff>172402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248B6-BFB5-4E72-A459-2E015E64D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ron Kelly" refreshedDate="44488.756017939813" createdVersion="7" refreshedVersion="7" minRefreshableVersion="3" recordCount="4114" xr:uid="{E78C7F5D-AF1C-432C-BB7D-9E245A782D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ron Kelly" refreshedDate="44490.744370717592" createdVersion="7" refreshedVersion="7" minRefreshableVersion="3" recordCount="4114" xr:uid="{226BE8DF-10AD-4974-A29A-091A20A50D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ron Kelly" refreshedDate="44493.772592245368" createdVersion="7" refreshedVersion="7" minRefreshableVersion="3" recordCount="4114" xr:uid="{1AA5EECA-A5BD-4CFE-A18C-69DB7B8BBE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A2B1F-FC2C-4B85-99D3-BD164F6F922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1C3F4-BF22-4927-AEAB-3E19A95597B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9ACD5-4EDA-47FA-86BB-DAD987C19B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67D0C-226A-41EE-921C-B61AD9893B7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23F0D-48AD-4D4C-A87F-BA62C2B43524}">
  <sheetPr codeName="Sheet1"/>
  <dimension ref="A1:H13"/>
  <sheetViews>
    <sheetView tabSelected="1" zoomScale="98" zoomScaleNormal="98" workbookViewId="0">
      <selection activeCell="A14" sqref="A14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4" bestFit="1" customWidth="1"/>
    <col min="7" max="7" width="16.5546875" style="24" bestFit="1" customWidth="1"/>
    <col min="8" max="8" width="18.44140625" style="24" bestFit="1" customWidth="1"/>
  </cols>
  <sheetData>
    <row r="1" spans="1:8" s="1" customFormat="1" x14ac:dyDescent="0.3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23" t="s">
        <v>8403</v>
      </c>
      <c r="G1" s="23" t="s">
        <v>8404</v>
      </c>
      <c r="H1" s="23" t="s">
        <v>8417</v>
      </c>
    </row>
    <row r="2" spans="1:8" x14ac:dyDescent="0.3">
      <c r="A2" t="s">
        <v>8405</v>
      </c>
      <c r="B2">
        <f>COUNTIFS(Kickstarter!$D:$D, "&lt;1000", Kickstarter!$F:$F, "Successful", Kickstarter!$R:$R, "plays")</f>
        <v>141</v>
      </c>
      <c r="C2">
        <f>COUNTIFS(Kickstarter!$F:$F, "Failed", Kickstarter!$D:$D, "&lt;1000", Kickstarter!$R:$R, "=plays")</f>
        <v>45</v>
      </c>
      <c r="D2">
        <f>COUNTIFS(Kickstarter!$F:$F, "Canceled",Kickstarter!$D:$D, "&lt;1000", Kickstarter!$R:$R, "=plays")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3">
      <c r="A3" t="s">
        <v>8406</v>
      </c>
      <c r="B3">
        <f>COUNTIFS(Kickstarter!$F:$F,"Successful",Kickstarter!$D:$D,"&gt;=1000",Kickstarter!$D:$D,"&lt;=4999",Kickstarter!$R:$R, "plays")</f>
        <v>388</v>
      </c>
      <c r="C3">
        <f>COUNTIFS(Kickstarter!$F:$F,"Failed", Kickstarter!$D:$D,"&gt;=1000", Kickstarter!$D:$D,"&lt;=4999", Kickstarter!$R:$R, "=plays")</f>
        <v>146</v>
      </c>
      <c r="D3">
        <f>COUNTIFS(Kickstarter!$F:$F,"Canceled",Kickstarter!$D:$D,"&gt;=1000",Kickstarter!$D:$D,"&lt;=4999", Kickstarter!$R:$R, "=plays")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3">
      <c r="A4" t="s">
        <v>8407</v>
      </c>
      <c r="B4">
        <f>COUNTIFS(Kickstarter!$F:$F,"Successful",Kickstarter!$D:$D,"&gt;=5000",Kickstarter!$D:$D,"&lt;=9999", Kickstarter!$R:$R, "plays")</f>
        <v>93</v>
      </c>
      <c r="C4">
        <f>COUNTIFS(Kickstarter!$F:$F,"Failed", Kickstarter!$D:$D,"&gt;=5000", Kickstarter!$D:$D,"&lt;=9999", Kickstarter!$R:$R, "=plays")</f>
        <v>76</v>
      </c>
      <c r="D4">
        <f>COUNTIFS(Kickstarter!$F:$F,"Canceled",Kickstarter!$D:$D,"&gt;=5000",Kickstarter!$D:$D,"&lt;=9999", Kickstarter!$R:$R, "=plays")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">
      <c r="A5" t="s">
        <v>8408</v>
      </c>
      <c r="B5">
        <f>COUNTIFS(Kickstarter!$F:$F,"Successful",Kickstarter!$D:$D,"&gt;=10000",Kickstarter!$D:$D,"&lt;=14999",Kickstarter!$R:$R, "plays")</f>
        <v>39</v>
      </c>
      <c r="C5">
        <f>COUNTIFS(Kickstarter!$F:$F,"Failed", Kickstarter!$D:$D,"&gt;=10000", Kickstarter!$D:$D,"&lt;=14999", Kickstarter!$R:$R, "=plays")</f>
        <v>33</v>
      </c>
      <c r="D5">
        <f>COUNTIFS(Kickstarter!$F:$F,"Canceled",Kickstarter!$D:$D,"&gt;=10000",Kickstarter!$D:$D,"&lt;=14999", Kickstarter!$R:$R, "=plays")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">
      <c r="A6" t="s">
        <v>8409</v>
      </c>
      <c r="B6">
        <f>COUNTIFS(Kickstarter!$F:$F,"Successful",Kickstarter!$D:$D,"&gt;=15000",Kickstarter!$D:$D,"&lt;=19999", Kickstarter!$R:$R, "=plays")</f>
        <v>12</v>
      </c>
      <c r="C6">
        <f>COUNTIFS(Kickstarter!$F:$F,"Failed", Kickstarter!$D:$D,"&gt;=15000", Kickstarter!$D:$D,"&lt;=19999", Kickstarter!$R:$R, "=plays")</f>
        <v>12</v>
      </c>
      <c r="D6">
        <f>COUNTIFS(Kickstarter!$F:$F,"Canceled",Kickstarter!$D:$D,"&gt;=15000",Kickstarter!$D:$D,"&lt;=19999", Kickstarter!$R:$R, "=plays")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">
      <c r="A7" t="s">
        <v>8410</v>
      </c>
      <c r="B7">
        <f>COUNTIFS(Kickstarter!$F:$F,"Successful",Kickstarter!$D:$D,"&gt;=20000",Kickstarter!$D:$D,"&lt;=24999", Kickstarter!$R:$R, "=plays")</f>
        <v>9</v>
      </c>
      <c r="C7">
        <f>COUNTIFS(Kickstarter!$F:$F,"Failed", Kickstarter!$D:$D,"&gt;=20000", Kickstarter!$D:$D,"&lt;=24999", Kickstarter!$R:$R, "=plays")</f>
        <v>11</v>
      </c>
      <c r="D7">
        <f>COUNTIFS(Kickstarter!$F:$F,"Canceled",Kickstarter!$D:$D,"&gt;=20000",Kickstarter!$D:$D,"&lt;=24999", Kickstarter!$R:$R, "=plays")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">
      <c r="A8" t="s">
        <v>8411</v>
      </c>
      <c r="B8">
        <f>COUNTIFS(Kickstarter!$F:$F,"Successful",Kickstarter!$D:$D,"&gt;=25000",Kickstarter!$D:$D,"&lt;=29999", Kickstarter!$R:$R, "=plays")</f>
        <v>1</v>
      </c>
      <c r="C8">
        <f>COUNTIFS(Kickstarter!$F:$F,"Failed", Kickstarter!$D:$D,"&gt;=25000", Kickstarter!$D:$D,"&lt;=29999", Kickstarter!$R:$R, "=plays")</f>
        <v>4</v>
      </c>
      <c r="D8">
        <f>COUNTIFS(Kickstarter!$F:$F,"Canceled",Kickstarter!$D:$D,"&gt;=25000",Kickstarter!$D:$D,"&lt;=29999", Kickstarter!$R:$R, "=plays")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">
      <c r="A9" t="s">
        <v>8412</v>
      </c>
      <c r="B9">
        <f>COUNTIFS(Kickstarter!$F:$F,"Successful",Kickstarter!$D:$D,"&gt;=30000",Kickstarter!$D:$D,"&lt;=34999", Kickstarter!$R:$R, "plays")</f>
        <v>3</v>
      </c>
      <c r="C9">
        <f>COUNTIFS(Kickstarter!$F:$F,"Failed", Kickstarter!$D:$D,"&gt;=30000", Kickstarter!$D:$D,"&lt;=34999", Kickstarter!$R:$R, "=plays")</f>
        <v>8</v>
      </c>
      <c r="D9">
        <f>COUNTIFS(Kickstarter!$F:$F,"Canceled",Kickstarter!$D:$D,"&gt;=30000",Kickstarter!$D:$D,"&lt;=34999",Kickstarter!$R:$R, "=plays")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">
      <c r="A10" t="s">
        <v>8413</v>
      </c>
      <c r="B10">
        <f>COUNTIFS(Kickstarter!$F:$F,"Successful",Kickstarter!$D:$D,"&gt;=35000",Kickstarter!$D:$D,"&lt;=39999", Kickstarter!$R:$R, "=plays")</f>
        <v>4</v>
      </c>
      <c r="C10">
        <f>COUNTIFS(Kickstarter!$F:$F,"Failed",Kickstarter!$D:$D,"&gt;=35000",Kickstarter!$D:$D,"&lt;=39999", Kickstarter!$R:$R, "=plays")</f>
        <v>2</v>
      </c>
      <c r="D10">
        <f>COUNTIFS(Kickstarter!$F:$F,"Canceled",Kickstarter!$D:$D,"&gt;=35000",Kickstarter!$D:$D,"&lt;=39999", Kickstarter!$R:$R, "=plays")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">
      <c r="A11" t="s">
        <v>8414</v>
      </c>
      <c r="B11">
        <f>COUNTIFS(Kickstarter!$F:$F,"Successful",Kickstarter!$D:$D,"&gt;=40000",Kickstarter!$D:$D,"&lt;=44999", Kickstarter!$R:$R, "=plays")</f>
        <v>2</v>
      </c>
      <c r="C11">
        <f>COUNTIFS(Kickstarter!$F:$F,"Failed",Kickstarter!$D:$D,"&gt;=40000",Kickstarter!$D:$D,"&lt;=44999", Kickstarter!$R:$R, "=plays")</f>
        <v>1</v>
      </c>
      <c r="D11">
        <f>COUNTIFS(Kickstarter!$F:$F,"Canceled",Kickstarter!$D:$D,"&gt;=40000",Kickstarter!$D:$D,"&lt;=44999", Kickstarter!$R:$R, "=plays")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">
      <c r="A12" t="s">
        <v>8415</v>
      </c>
      <c r="B12">
        <f>COUNTIFS(Kickstarter!$F:$F,"Successful",Kickstarter!$D:$D,"&gt;=45000",Kickstarter!$D:$D,"&lt;=49999", Kickstarter!$R:$R, "=plays")</f>
        <v>0</v>
      </c>
      <c r="C12">
        <f>COUNTIFS(Kickstarter!$F:$F,"Failed",Kickstarter!$D:$D,"&gt;=45000",Kickstarter!$D:$D,"&lt;=49999", Kickstarter!$R:$R, "=plays")</f>
        <v>1</v>
      </c>
      <c r="D12">
        <f>COUNTIFS(Kickstarter!$F:$F,"Canceled",Kickstarter!$D:$D,"&gt;=45000",Kickstarter!$D:$D,"&lt;=49999", Kickstarter!$R:$R, "=plays")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3">
      <c r="A13" t="s">
        <v>8416</v>
      </c>
      <c r="B13">
        <f>COUNTIFS(Kickstarter!$F:$F,"Successful",Kickstarter!$D:$D,"&gt;50000", Kickstarter!$R:$R, "=plays")</f>
        <v>2</v>
      </c>
      <c r="C13">
        <f>COUNTIFS(Kickstarter!$F:$F,"Failed",Kickstarter!$D:$D,"&gt;50000", Kickstarter!$R:$R, "=plays")</f>
        <v>10</v>
      </c>
      <c r="D13">
        <f>COUNTIFS(Kickstarter!$F:$F,"Canceled",Kickstarter!$D:$D,"&gt;50000", Kickstarter!$R:$R, "=plays")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4A8E5-25ED-4402-AB51-690AEF0681DC}">
  <sheetPr codeName="Sheet2"/>
  <dimension ref="A1:E18"/>
  <sheetViews>
    <sheetView workbookViewId="0">
      <selection activeCell="D15" sqref="D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8.77734375" defaultRowHeight="14.4" x14ac:dyDescent="0.3"/>
  <cols>
    <col min="2" max="2" width="38.44140625" style="9" customWidth="1"/>
    <col min="3" max="3" width="79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20.6640625" bestFit="1" customWidth="1"/>
    <col min="17" max="17" width="41.109375" customWidth="1"/>
    <col min="18" max="18" width="15.5546875" bestFit="1" customWidth="1"/>
    <col min="19" max="19" width="22.88671875" style="16" bestFit="1" customWidth="1"/>
    <col min="20" max="20" width="21.6640625" style="16" bestFit="1" customWidth="1"/>
  </cols>
  <sheetData>
    <row r="1" spans="1:21" s="22" customForma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22" t="s">
        <v>8379</v>
      </c>
    </row>
    <row r="2" spans="1:21" ht="28.8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28.8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28.8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28.8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28.8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28.8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28.8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28.8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28.8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28.8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28.8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28.8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28.8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28.8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28.8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28.8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28.8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28.8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28.8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28.8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28.8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28.8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28.8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28.8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28.8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28.8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28.8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28.8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28.8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28.8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28.8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28.8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28.8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28.8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28.8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28.8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28.8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28.8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28.8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28.8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28.8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28.8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28.8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28.8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28.8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28.8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28.8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28.8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28.8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28.8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28.8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28.8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28.8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28.8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28.8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72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28.8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28.8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28.8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28.8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28.8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28.8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28.8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28.8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28.8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28.8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28.8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28.8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28.8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28.8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28.8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28.8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28.8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28.8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28.8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28.8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28.8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28.8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28.8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28.8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28.8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28.8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28.8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28.8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28.8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28.8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28.8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28.8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28.8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28.8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28.8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8.8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28.8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28.8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28.8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28.8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28.8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28.8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28.8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28.8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28.8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28.8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28.8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28.8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28.8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28.8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28.8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28.8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28.8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28.8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28.8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28.8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28.8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28.8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28.8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28.8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28.8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28.8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28.8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28.8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28.8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28.8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28.8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28.8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28.8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28.8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28.8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28.8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28.8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28.8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28.8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28.8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28.8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28.8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28.8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28.8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28.8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28.8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28.8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28.8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28.8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28.8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28.8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28.8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28.8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28.8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28.8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28.8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28.8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28.8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28.8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28.8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28.8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28.8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28.8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28.8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28.8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28.8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28.8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28.8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28.8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28.8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28.8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28.8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28.8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28.8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28.8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28.8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28.8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28.8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28.8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28.8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28.8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28.8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28.8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28.8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28.8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28.8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28.8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28.8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28.8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28.8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28.8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28.8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28.8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28.8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28.8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28.8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28.8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28.8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28.8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28.8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28.8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28.8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28.8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28.8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28.8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28.8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28.8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28.8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28.8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28.8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28.8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28.8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28.8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28.8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28.8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28.8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28.8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28.8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28.8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28.8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28.8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28.8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28.8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28.8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28.8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28.8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28.8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28.8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28.8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28.8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28.8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28.8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28.8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28.8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28.8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28.8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28.8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28.8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28.8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28.8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28.8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28.8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28.8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28.8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28.8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28.8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28.8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28.8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28.8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28.8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28.8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28.8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28.8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28.8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28.8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28.8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28.8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28.8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28.8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28.8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28.8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28.8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28.8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28.8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28.8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28.8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28.8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28.8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28.8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28.8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28.8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28.8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28.8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28.8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28.8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28.8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28.8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28.8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28.8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28.8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28.8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28.8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28.8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28.8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28.8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28.8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28.8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28.8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28.8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28.8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28.8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28.8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28.8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28.8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28.8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28.8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28.8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28.8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28.8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28.8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28.8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28.8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28.8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28.8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28.8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28.8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28.8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28.8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28.8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28.8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28.8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28.8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28.8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28.8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28.8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28.8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28.8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28.8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28.8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28.8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28.8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28.8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28.8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28.8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28.8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28.8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28.8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28.8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28.8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28.8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28.8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28.8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28.8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28.8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28.8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28.8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28.8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28.8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28.8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28.8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28.8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28.8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28.8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28.8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28.8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28.8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28.8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28.8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28.8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28.8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28.8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28.8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28.8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28.8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28.8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28.8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28.8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28.8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28.8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28.8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28.8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28.8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28.8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28.8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28.8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28.8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28.8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28.8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28.8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28.8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28.8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28.8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28.8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28.8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28.8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28.8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28.8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28.8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28.8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28.8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28.8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28.8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28.8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28.8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28.8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28.8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28.8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28.8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28.8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28.8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28.8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28.8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28.8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28.8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28.8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28.8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28.8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28.8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28.8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28.8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28.8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28.8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28.8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28.8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28.8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28.8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28.8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28.8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28.8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28.8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28.8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28.8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28.8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28.8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28.8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28.8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28.8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28.8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28.8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43.2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28.8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28.8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28.8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28.8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28.8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28.8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28.8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28.8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28.8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28.8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28.8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57.6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28.8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28.8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28.8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28.8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28.8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28.8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28.8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28.8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28.8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28.8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28.8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28.8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28.8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28.8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28.8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28.8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28.8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28.8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28.8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28.8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28.8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28.8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28.8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28.8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28.8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28.8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28.8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28.8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28.8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28.8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28.8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28.8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28.8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28.8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28.8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28.8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28.8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28.8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28.8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28.8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28.8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28.8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28.8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28.8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28.8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28.8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28.8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28.8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28.8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28.8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28.8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28.8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28.8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28.8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28.8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28.8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28.8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28.8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28.8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28.8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28.8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28.8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28.8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28.8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28.8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28.8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28.8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28.8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28.8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28.8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28.8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28.8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28.8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28.8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28.8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28.8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28.8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28.8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28.8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28.8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28.8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28.8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28.8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28.8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28.8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28.8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28.8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28.8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28.8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28.8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28.8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28.8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28.8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28.8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28.8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28.8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28.8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28.8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28.8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28.8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28.8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28.8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28.8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28.8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28.8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28.8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28.8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28.8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28.8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28.8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28.8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28.8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28.8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28.8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28.8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28.8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28.8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28.8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28.8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28.8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28.8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28.8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28.8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28.8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28.8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28.8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28.8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28.8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28.8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28.8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28.8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28.8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28.8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28.8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28.8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28.8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28.8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28.8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28.8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28.8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28.8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28.8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28.8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28.8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28.8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28.8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28.8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28.8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28.8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28.8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28.8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28.8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28.8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28.8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28.8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28.8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28.8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28.8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28.8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28.8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28.8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28.8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28.8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28.8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28.8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28.8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28.8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28.8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28.8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28.8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28.8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28.8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28.8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28.8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28.8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28.8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28.8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28.8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28.8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28.8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28.8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28.8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28.8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28.8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28.8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28.8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28.8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28.8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28.8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28.8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28.8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28.8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28.8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28.8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28.8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28.8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28.8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28.8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28.8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28.8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28.8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28.8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28.8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28.8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28.8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28.8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28.8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28.8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28.8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28.8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28.8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28.8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28.8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28.8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28.8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28.8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8.8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28.8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28.8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28.8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28.8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28.8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28.8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28.8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28.8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28.8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28.8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28.8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28.8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28.8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28.8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28.8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28.8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28.8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28.8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28.8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28.8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28.8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28.8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28.8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28.8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28.8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28.8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28.8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28.8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28.8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28.8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28.8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28.8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28.8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28.8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28.8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28.8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28.8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28.8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28.8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28.8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28.8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28.8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28.8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28.8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28.8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28.8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28.8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28.8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28.8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28.8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28.8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28.8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28.8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57.6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28.8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28.8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28.8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28.8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28.8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28.8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28.8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28.8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28.8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28.8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28.8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28.8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28.8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28.8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28.8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28.8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28.8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28.8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28.8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28.8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28.8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28.8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28.8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28.8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28.8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28.8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28.8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28.8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28.8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28.8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28.8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28.8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28.8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28.8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28.8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28.8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28.8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28.8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28.8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28.8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28.8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28.8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28.8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28.8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28.8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28.8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28.8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28.8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28.8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28.8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28.8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28.8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28.8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28.8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28.8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28.8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28.8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28.8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28.8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28.8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28.8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28.8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28.8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28.8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28.8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28.8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28.8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28.8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28.8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28.8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28.8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28.8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28.8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28.8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28.8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28.8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28.8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28.8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28.8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28.8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28.8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28.8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28.8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28.8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28.8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28.8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28.8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28.8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28.8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28.8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28.8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28.8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28.8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28.8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28.8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28.8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28.8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28.8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28.8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28.8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28.8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28.8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28.8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28.8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28.8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28.8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28.8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28.8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28.8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28.8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28.8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28.8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28.8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28.8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28.8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28.8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43.2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28.8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28.8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28.8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28.8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28.8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28.8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28.8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28.8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28.8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28.8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28.8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28.8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28.8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43.2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28.8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28.8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28.8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28.8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28.8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28.8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28.8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28.8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28.8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28.8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28.8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28.8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28.8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28.8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28.8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28.8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28.8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28.8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28.8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28.8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28.8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28.8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28.8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28.8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28.8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28.8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28.8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28.8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28.8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28.8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28.8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28.8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28.8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28.8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28.8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28.8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28.8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28.8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28.8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28.8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28.8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28.8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28.8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28.8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28.8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28.8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28.8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28.8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28.8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28.8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28.8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28.8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28.8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28.8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28.8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28.8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28.8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28.8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28.8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28.8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28.8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43.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28.8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28.8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28.8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28.8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28.8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28.8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28.8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28.8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28.8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28.8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28.8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28.8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28.8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28.8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28.8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28.8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28.8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28.8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28.8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28.8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28.8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28.8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28.8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28.8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28.8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28.8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28.8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28.8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28.8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28.8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28.8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28.8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28.8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28.8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28.8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28.8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28.8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28.8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28.8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28.8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28.8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28.8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28.8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28.8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28.8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28.8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28.8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28.8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28.8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28.8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28.8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28.8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28.8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28.8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28.8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28.8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28.8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28.8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28.8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28.8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28.8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28.8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28.8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28.8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28.8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28.8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28.8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28.8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28.8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28.8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28.8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28.8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28.8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28.8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28.8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28.8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28.8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28.8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28.8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28.8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28.8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28.8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28.8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28.8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28.8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28.8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28.8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28.8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28.8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28.8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28.8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28.8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28.8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28.8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28.8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28.8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28.8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28.8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28.8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28.8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28.8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28.8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28.8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28.8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28.8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28.8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28.8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28.8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28.8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28.8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28.8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28.8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28.8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28.8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28.8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28.8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28.8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28.8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28.8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28.8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28.8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28.8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28.8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28.8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28.8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28.8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28.8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28.8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28.8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28.8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28.8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28.8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28.8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28.8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28.8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28.8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28.8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28.8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28.8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28.8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28.8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28.8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28.8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28.8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28.8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28.8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28.8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28.8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28.8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28.8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28.8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28.8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28.8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28.8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28.8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28.8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28.8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28.8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28.8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28.8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28.8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28.8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28.8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28.8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28.8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28.8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28.8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28.8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28.8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28.8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28.8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28.8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28.8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28.8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28.8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28.8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28.8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28.8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28.8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28.8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28.8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28.8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28.8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28.8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28.8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28.8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28.8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28.8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28.8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28.8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28.8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28.8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28.8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28.8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28.8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28.8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28.8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28.8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28.8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28.8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28.8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28.8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28.8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28.8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28.8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28.8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28.8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28.8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28.8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28.8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28.8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28.8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28.8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28.8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28.8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28.8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28.8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28.8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28.8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28.8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28.8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28.8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28.8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28.8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28.8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28.8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28.8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28.8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28.8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28.8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28.8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28.8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28.8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28.8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28.8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28.8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28.8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28.8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28.8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28.8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28.8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28.8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28.8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28.8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28.8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28.8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28.8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28.8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28.8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28.8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28.8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28.8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28.8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28.8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28.8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28.8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28.8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28.8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28.8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28.8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28.8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28.8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28.8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28.8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28.8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28.8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28.8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28.8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28.8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28.8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28.8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28.8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28.8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28.8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28.8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28.8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28.8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28.8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28.8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28.8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28.8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28.8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28.8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28.8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28.8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28.8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28.8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28.8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28.8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28.8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28.8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28.8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28.8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28.8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28.8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28.8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28.8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28.8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28.8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28.8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28.8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28.8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28.8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28.8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28.8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28.8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28.8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28.8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28.8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28.8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28.8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28.8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28.8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28.8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28.8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28.8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28.8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28.8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28.8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28.8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28.8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28.8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28.8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28.8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28.8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28.8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28.8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28.8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28.8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28.8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28.8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28.8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28.8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28.8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28.8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28.8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28.8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28.8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28.8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28.8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28.8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28.8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28.8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28.8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28.8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28.8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28.8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28.8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28.8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28.8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28.8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28.8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28.8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28.8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28.8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28.8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28.8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28.8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28.8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28.8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28.8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28.8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28.8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28.8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43.2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28.8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28.8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28.8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28.8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28.8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28.8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28.8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72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28.8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28.8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28.8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28.8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28.8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28.8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28.8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28.8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28.8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28.8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28.8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28.8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28.8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28.8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28.8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28.8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28.8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28.8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28.8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28.8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28.8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28.8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28.8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28.8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28.8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28.8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28.8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28.8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28.8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28.8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28.8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28.8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28.8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28.8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28.8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28.8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28.8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28.8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28.8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28.8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28.8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28.8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28.8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28.8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28.8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28.8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28.8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28.8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28.8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28.8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28.8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28.8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28.8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28.8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28.8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28.8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28.8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28.8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28.8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28.8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28.8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28.8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28.8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28.8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28.8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28.8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28.8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28.8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28.8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28.8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28.8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28.8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28.8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28.8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28.8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28.8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28.8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28.8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28.8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28.8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28.8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28.8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28.8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28.8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28.8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28.8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28.8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28.8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28.8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28.8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28.8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28.8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28.8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28.8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43.2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28.8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28.8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28.8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28.8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28.8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28.8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28.8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28.8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28.8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28.8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28.8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28.8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28.8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28.8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28.8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28.8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28.8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28.8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28.8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28.8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28.8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28.8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28.8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28.8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28.8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28.8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28.8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28.8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28.8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28.8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28.8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28.8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28.8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28.8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28.8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28.8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28.8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28.8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28.8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28.8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28.8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28.8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28.8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28.8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28.8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28.8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8.8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28.8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28.8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28.8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28.8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28.8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28.8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28.8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28.8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28.8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28.8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28.8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28.8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28.8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28.8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28.8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28.8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28.8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28.8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28.8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28.8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28.8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28.8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28.8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28.8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28.8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28.8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28.8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28.8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28.8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28.8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28.8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28.8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28.8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28.8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28.8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28.8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28.8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28.8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28.8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28.8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28.8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28.8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28.8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28.8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28.8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28.8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28.8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28.8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28.8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28.8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28.8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28.8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28.8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28.8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28.8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28.8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28.8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28.8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28.8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28.8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28.8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28.8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28.8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28.8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28.8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28.8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28.8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28.8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28.8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28.8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28.8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43.2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28.8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28.8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28.8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28.8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28.8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28.8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28.8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28.8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28.8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28.8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28.8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28.8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28.8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28.8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28.8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28.8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28.8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28.8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28.8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28.8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28.8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28.8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28.8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28.8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28.8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28.8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28.8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28.8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28.8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28.8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28.8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28.8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28.8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28.8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28.8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28.8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28.8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28.8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28.8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28.8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28.8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28.8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28.8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28.8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28.8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28.8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28.8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28.8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28.8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28.8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28.8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28.8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28.8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28.8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28.8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28.8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28.8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28.8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28.8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28.8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28.8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28.8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28.8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28.8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28.8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28.8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28.8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28.8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28.8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28.8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28.8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28.8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28.8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28.8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28.8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28.8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28.8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28.8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28.8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28.8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28.8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28.8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28.8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28.8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28.8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28.8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28.8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28.8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28.8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28.8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28.8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28.8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28.8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28.8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28.8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28.8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28.8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28.8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28.8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28.8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28.8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28.8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28.8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28.8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28.8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28.8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28.8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28.8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28.8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28.8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28.8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43.2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28.8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28.8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28.8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28.8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28.8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28.8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28.8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28.8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28.8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28.8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28.8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28.8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28.8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28.8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28.8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28.8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28.8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28.8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28.8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28.8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28.8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28.8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28.8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28.8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28.8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28.8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28.8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28.8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28.8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28.8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28.8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28.8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28.8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28.8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28.8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28.8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28.8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28.8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28.8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28.8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28.8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28.8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28.8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28.8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28.8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28.8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28.8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28.8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28.8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28.8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28.8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28.8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28.8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28.8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28.8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28.8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28.8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28.8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28.8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28.8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28.8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28.8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28.8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28.8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28.8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28.8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28.8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28.8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28.8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28.8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28.8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28.8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28.8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28.8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28.8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28.8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28.8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28.8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28.8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28.8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28.8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28.8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28.8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28.8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28.8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28.8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28.8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28.8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28.8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28.8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28.8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28.8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28.8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28.8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28.8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28.8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28.8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28.8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28.8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28.8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28.8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28.8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28.8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28.8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28.8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28.8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28.8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28.8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28.8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28.8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28.8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28.8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28.8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28.8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28.8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28.8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28.8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28.8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28.8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43.2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28.8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28.8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28.8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28.8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28.8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28.8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28.8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28.8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28.8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28.8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28.8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28.8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28.8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28.8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28.8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28.8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28.8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28.8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28.8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28.8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28.8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28.8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28.8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28.8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28.8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28.8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28.8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28.8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28.8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28.8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28.8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28.8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28.8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28.8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28.8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28.8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28.8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28.8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28.8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28.8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28.8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28.8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28.8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28.8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28.8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28.8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28.8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28.8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28.8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28.8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28.8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28.8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28.8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28.8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28.8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28.8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28.8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28.8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28.8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28.8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28.8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28.8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28.8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28.8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28.8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28.8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28.8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28.8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28.8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28.8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28.8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28.8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43.2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28.8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28.8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28.8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28.8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28.8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28.8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28.8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28.8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28.8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28.8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28.8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28.8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28.8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28.8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28.8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28.8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28.8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28.8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28.8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28.8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28.8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28.8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28.8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28.8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28.8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43.2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28.8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28.8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28.8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28.8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28.8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28.8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28.8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28.8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28.8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28.8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28.8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28.8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28.8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28.8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28.8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28.8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28.8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28.8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28.8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28.8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28.8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28.8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28.8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28.8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28.8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28.8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28.8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28.8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28.8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28.8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28.8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28.8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28.8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28.8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28.8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28.8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28.8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28.8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28.8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28.8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28.8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28.8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28.8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28.8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28.8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28.8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28.8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28.8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28.8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28.8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28.8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43.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28.8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28.8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28.8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28.8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28.8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28.8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28.8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28.8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28.8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28.8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28.8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28.8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28.8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43.2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28.8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28.8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28.8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28.8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28.8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28.8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28.8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28.8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28.8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28.8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28.8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28.8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28.8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28.8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28.8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28.8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28.8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28.8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28.8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28.8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28.8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28.8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28.8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28.8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28.8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28.8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28.8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28.8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28.8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28.8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28.8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28.8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28.8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28.8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28.8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28.8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28.8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28.8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28.8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28.8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28.8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28.8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28.8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28.8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28.8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28.8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28.8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28.8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28.8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28.8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28.8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28.8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28.8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28.8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28.8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28.8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28.8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28.8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28.8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28.8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28.8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28.8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28.8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28.8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28.8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28.8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28.8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28.8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28.8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28.8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28.8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28.8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28.8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28.8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28.8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28.8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28.8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28.8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28.8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28.8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28.8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28.8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28.8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28.8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28.8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28.8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28.8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28.8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28.8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28.8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28.8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28.8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28.8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28.8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28.8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28.8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28.8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28.8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28.8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28.8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28.8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28.8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28.8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28.8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28.8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28.8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28.8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28.8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28.8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28.8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28.8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28.8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28.8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28.8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28.8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28.8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28.8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28.8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28.8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28.8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28.8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28.8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28.8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28.8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28.8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28.8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28.8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28.8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28.8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28.8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28.8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28.8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28.8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28.8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28.8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28.8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28.8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28.8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28.8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28.8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28.8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28.8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28.8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28.8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28.8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28.8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28.8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28.8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28.8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28.8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28.8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28.8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28.8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28.8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28.8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28.8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28.8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28.8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28.8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28.8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28.8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28.8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28.8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28.8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28.8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28.8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28.8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28.8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28.8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28.8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28.8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28.8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28.8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28.8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28.8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28.8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28.8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28.8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28.8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28.8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28.8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28.8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28.8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28.8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28.8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28.8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28.8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28.8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28.8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28.8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28.8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28.8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28.8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28.8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28.8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28.8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28.8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28.8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28.8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28.8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28.8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28.8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28.8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28.8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28.8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28.8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28.8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28.8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28.8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43.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28.8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28.8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28.8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28.8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28.8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28.8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28.8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28.8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28.8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28.8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28.8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28.8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28.8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28.8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28.8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28.8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28.8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28.8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28.8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28.8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28.8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28.8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28.8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28.8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28.8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28.8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28.8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28.8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3.2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28.8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28.8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28.8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28.8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28.8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28.8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28.8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28.8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28.8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28.8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28.8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28.8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28.8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28.8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28.8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28.8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28.8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28.8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28.8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28.8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28.8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28.8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28.8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28.8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28.8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28.8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28.8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28.8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28.8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28.8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28.8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28.8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28.8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28.8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28.8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28.8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28.8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28.8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28.8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28.8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28.8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28.8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28.8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28.8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28.8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28.8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28.8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28.8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28.8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28.8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28.8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28.8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28.8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28.8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28.8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28.8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28.8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28.8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28.8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28.8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28.8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28.8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28.8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28.8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28.8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28.8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28.8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28.8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28.8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28.8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28.8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28.8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28.8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28.8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28.8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28.8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28.8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28.8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28.8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28.8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28.8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28.8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28.8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28.8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28.8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28.8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28.8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28.8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28.8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28.8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28.8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28.8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28.8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28.8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28.8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28.8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28.8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28.8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28.8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28.8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28.8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28.8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28.8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28.8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28.8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28.8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28.8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28.8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28.8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28.8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28.8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28.8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28.8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28.8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28.8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28.8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28.8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28.8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28.8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8.8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28.8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28.8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28.8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28.8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28.8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28.8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28.8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28.8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28.8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28.8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28.8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28.8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28.8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28.8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28.8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28.8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28.8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28.8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43.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28.8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28.8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28.8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28.8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28.8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28.8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28.8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28.8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28.8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28.8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28.8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28.8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28.8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28.8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28.8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28.8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28.8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28.8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28.8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28.8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28.8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28.8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28.8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28.8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28.8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28.8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28.8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28.8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28.8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28.8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28.8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28.8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28.8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28.8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28.8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28.8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28.8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28.8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28.8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28.8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28.8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28.8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28.8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28.8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28.8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28.8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28.8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28.8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28.8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28.8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28.8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28.8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28.8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28.8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28.8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28.8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28.8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28.8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28.8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28.8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28.8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28.8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28.8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28.8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28.8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28.8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28.8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28.8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28.8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28.8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28.8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28.8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28.8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28.8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28.8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28.8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28.8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28.8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28.8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28.8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28.8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28.8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28.8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28.8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28.8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28.8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28.8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28.8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28.8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28.8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28.8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28.8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28.8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28.8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28.8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28.8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28.8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28.8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28.8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28.8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28.8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28.8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28.8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28.8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28.8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28.8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28.8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28.8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28.8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28.8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28.8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28.8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28.8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28.8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28.8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28.8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28.8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28.8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28.8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28.8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28.8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28.8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28.8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28.8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28.8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28.8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28.8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28.8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28.8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28.8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28.8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28.8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28.8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28.8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28.8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28.8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28.8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28.8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28.8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28.8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28.8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28.8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28.8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28.8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28.8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28.8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28.8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28.8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28.8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28.8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28.8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28.8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28.8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28.8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28.8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28.8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28.8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28.8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28.8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28.8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28.8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28.8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28.8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28.8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72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28.8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28.8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28.8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28.8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28.8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28.8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28.8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28.8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28.8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28.8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28.8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28.8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28.8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28.8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28.8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28.8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28.8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28.8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28.8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28.8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28.8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28.8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28.8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28.8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28.8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28.8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28.8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28.8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28.8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28.8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28.8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28.8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28.8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28.8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28.8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28.8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28.8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28.8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28.8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28.8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28.8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28.8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28.8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28.8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28.8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28.8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28.8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28.8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28.8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28.8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28.8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28.8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28.8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28.8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28.8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28.8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28.8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28.8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28.8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28.8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28.8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28.8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57.6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28.8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28.8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28.8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28.8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28.8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28.8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28.8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28.8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28.8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28.8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28.8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28.8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28.8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28.8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28.8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28.8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28.8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28.8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28.8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28.8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28.8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28.8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28.8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28.8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28.8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28.8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28.8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28.8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28.8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28.8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28.8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28.8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28.8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28.8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28.8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28.8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28.8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43.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28.8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28.8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28.8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28.8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28.8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28.8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28.8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28.8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28.8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28.8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28.8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28.8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28.8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28.8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28.8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28.8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28.8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28.8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28.8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28.8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28.8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28.8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28.8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28.8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28.8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28.8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28.8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28.8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28.8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28.8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28.8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28.8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28.8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28.8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28.8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28.8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28.8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28.8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28.8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28.8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28.8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28.8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28.8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28.8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28.8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28.8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28.8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28.8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28.8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28.8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28.8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28.8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28.8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28.8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28.8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28.8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28.8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28.8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28.8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28.8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28.8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28.8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28.8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28.8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28.8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28.8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28.8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28.8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28.8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28.8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72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28.8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28.8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28.8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28.8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28.8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28.8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28.8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28.8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28.8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28.8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28.8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28.8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28.8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28.8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28.8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28.8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28.8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28.8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28.8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28.8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28.8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28.8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28.8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28.8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28.8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57.6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28.8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28.8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28.8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28.8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28.8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28.8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28.8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28.8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28.8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28.8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28.8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28.8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28.8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28.8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28.8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28.8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28.8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28.8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28.8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28.8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28.8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28.8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28.8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28.8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28.8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28.8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28.8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28.8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28.8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28.8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28.8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28.8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28.8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28.8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28.8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28.8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28.8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28.8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28.8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28.8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28.8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28.8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43.2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28.8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28.8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28.8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28.8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28.8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28.8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28.8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28.8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28.8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28.8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28.8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28.8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28.8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28.8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28.8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28.8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28.8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28.8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28.8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28.8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28.8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28.8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28.8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28.8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28.8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28.8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28.8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28.8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28.8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28.8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28.8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28.8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28.8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28.8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28.8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28.8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28.8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28.8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28.8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28.8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8.8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28.8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28.8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28.8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28.8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28.8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28.8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28.8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28.8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28.8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28.8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28.8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28.8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28.8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28.8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28.8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28.8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28.8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28.8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28.8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28.8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28.8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28.8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28.8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28.8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28.8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28.8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28.8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28.8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28.8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28.8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28.8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28.8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28.8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28.8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28.8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28.8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28.8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28.8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28.8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28.8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28.8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28.8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28.8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28.8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28.8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28.8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28.8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28.8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28.8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28.8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28.8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28.8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28.8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28.8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28.8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28.8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28.8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28.8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28.8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28.8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28.8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28.8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28.8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28.8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28.8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28.8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28.8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28.8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28.8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28.8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28.8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28.8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28.8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28.8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28.8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28.8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28.8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28.8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28.8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28.8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28.8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28.8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28.8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28.8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28.8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28.8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28.8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28.8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28.8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28.8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28.8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28.8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28.8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28.8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28.8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28.8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28.8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28.8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28.8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28.8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28.8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28.8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28.8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28.8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28.8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28.8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28.8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28.8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28.8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28.8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28.8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28.8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28.8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28.8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28.8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28.8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28.8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28.8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28.8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28.8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28.8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28.8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28.8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28.8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28.8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28.8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28.8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28.8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28.8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28.8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28.8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28.8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28.8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28.8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28.8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28.8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28.8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28.8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28.8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28.8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28.8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28.8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28.8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28.8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28.8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28.8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28.8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28.8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28.8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28.8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28.8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28.8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28.8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28.8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28.8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28.8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28.8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28.8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28.8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28.8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28.8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28.8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6ACA2-1189-47D6-906F-C6627900DB16}">
  <sheetPr codeName="Sheet4"/>
  <dimension ref="A1:C14"/>
  <sheetViews>
    <sheetView workbookViewId="0">
      <selection activeCell="B8" sqref="B8"/>
    </sheetView>
  </sheetViews>
  <sheetFormatPr defaultRowHeight="14.4" x14ac:dyDescent="0.3"/>
  <cols>
    <col min="1" max="1" width="27.6640625" bestFit="1" customWidth="1"/>
    <col min="2" max="3" width="13.109375" style="20" bestFit="1" customWidth="1"/>
  </cols>
  <sheetData>
    <row r="1" spans="1:3" x14ac:dyDescent="0.3">
      <c r="B1" s="20" t="s">
        <v>8389</v>
      </c>
      <c r="C1" s="20" t="s">
        <v>8390</v>
      </c>
    </row>
    <row r="2" spans="1:3" x14ac:dyDescent="0.3">
      <c r="A2" t="s">
        <v>8385</v>
      </c>
      <c r="B2" s="21" t="e">
        <f>AVERAGE(#REF!)</f>
        <v>#REF!</v>
      </c>
      <c r="C2" s="21" t="e">
        <f>AVERAGE(#REF!)</f>
        <v>#REF!</v>
      </c>
    </row>
    <row r="3" spans="1:3" x14ac:dyDescent="0.3">
      <c r="A3" t="s">
        <v>8386</v>
      </c>
      <c r="B3" s="21" t="e">
        <f>MEDIAN(#REF!)</f>
        <v>#REF!</v>
      </c>
      <c r="C3" s="20" t="e">
        <f>MEDIAN(#REF!)</f>
        <v>#REF!</v>
      </c>
    </row>
    <row r="4" spans="1:3" x14ac:dyDescent="0.3">
      <c r="A4" t="s">
        <v>8391</v>
      </c>
      <c r="B4" s="21" t="e">
        <f>_xlfn.STDEV.P(#REF!)</f>
        <v>#REF!</v>
      </c>
      <c r="C4" s="20" t="e">
        <f>_xlfn.STDEV.P(#REF!)</f>
        <v>#REF!</v>
      </c>
    </row>
    <row r="5" spans="1:3" x14ac:dyDescent="0.3">
      <c r="A5" t="s">
        <v>8392</v>
      </c>
      <c r="B5" s="21" t="e">
        <f>_xlfn.QUARTILE.EXC(#REF!, 3)</f>
        <v>#REF!</v>
      </c>
      <c r="C5" s="20" t="e">
        <f>_xlfn.QUARTILE.EXC(#REF!,3)</f>
        <v>#REF!</v>
      </c>
    </row>
    <row r="6" spans="1:3" x14ac:dyDescent="0.3">
      <c r="A6" t="s">
        <v>8393</v>
      </c>
      <c r="B6" s="21" t="e">
        <f>_xlfn.QUARTILE.EXC(#REF!, 1)</f>
        <v>#REF!</v>
      </c>
      <c r="C6" s="20" t="e">
        <f>_xlfn.QUARTILE.EXC(#REF!, 1)</f>
        <v>#REF!</v>
      </c>
    </row>
    <row r="7" spans="1:3" x14ac:dyDescent="0.3">
      <c r="A7" t="s">
        <v>8394</v>
      </c>
      <c r="B7" s="21" t="e">
        <f>B5-B6</f>
        <v>#REF!</v>
      </c>
      <c r="C7" s="20" t="e">
        <f>C5-C6</f>
        <v>#REF!</v>
      </c>
    </row>
    <row r="9" spans="1:3" x14ac:dyDescent="0.3">
      <c r="A9" t="s">
        <v>8387</v>
      </c>
      <c r="B9" s="21" t="e">
        <f>AVERAGE(#REF!)</f>
        <v>#REF!</v>
      </c>
      <c r="C9" s="21" t="e">
        <f>AVERAGE(#REF!)</f>
        <v>#REF!</v>
      </c>
    </row>
    <row r="10" spans="1:3" x14ac:dyDescent="0.3">
      <c r="A10" t="s">
        <v>8388</v>
      </c>
      <c r="B10" s="21" t="e">
        <f>MEDIAN(#REF!)</f>
        <v>#REF!</v>
      </c>
      <c r="C10" s="20" t="e">
        <f>MEDIAN(#REF!)</f>
        <v>#REF!</v>
      </c>
    </row>
    <row r="11" spans="1:3" x14ac:dyDescent="0.3">
      <c r="A11" t="s">
        <v>8395</v>
      </c>
      <c r="B11" s="21" t="e">
        <f>_xlfn.STDEV.P(#REF!)</f>
        <v>#REF!</v>
      </c>
      <c r="C11" s="20" t="e">
        <f>_xlfn.STDEV.P(#REF!)</f>
        <v>#REF!</v>
      </c>
    </row>
    <row r="12" spans="1:3" x14ac:dyDescent="0.3">
      <c r="A12" t="s">
        <v>8396</v>
      </c>
      <c r="B12" s="21" t="e">
        <f>_xlfn.QUARTILE.EXC(#REF!, 3)</f>
        <v>#REF!</v>
      </c>
      <c r="C12" s="20" t="e">
        <f>_xlfn.QUARTILE.EXC(#REF!,3)</f>
        <v>#REF!</v>
      </c>
    </row>
    <row r="13" spans="1:3" x14ac:dyDescent="0.3">
      <c r="A13" t="s">
        <v>8397</v>
      </c>
      <c r="B13" s="21" t="e">
        <f>_xlfn.QUARTILE.EXC(#REF!, 1)</f>
        <v>#REF!</v>
      </c>
      <c r="C13" s="20" t="e">
        <f>_xlfn.QUARTILE.EXC(#REF!, 1)</f>
        <v>#REF!</v>
      </c>
    </row>
    <row r="14" spans="1:3" x14ac:dyDescent="0.3">
      <c r="A14" t="s">
        <v>8398</v>
      </c>
      <c r="B14" s="21" t="e">
        <f>B12-B13</f>
        <v>#REF!</v>
      </c>
      <c r="C14" s="20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19A19-F8CA-4D1E-B2A5-EFD002117C9C}">
  <sheetPr codeName="Sheet5"/>
  <dimension ref="A1:F6"/>
  <sheetViews>
    <sheetView topLeftCell="A7" workbookViewId="0">
      <selection activeCell="F37" sqref="F3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88FE1-47A9-429A-AC2E-9D32286E71A9}">
  <sheetPr codeName="Sheet6"/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3BF3C-C968-4902-9C2C-5D03965817C2}">
  <sheetPr codeName="Sheet7"/>
  <dimension ref="A1:F18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521AF-B953-4868-862D-C70C08C6720E}">
  <sheetPr codeName="Sheet8"/>
  <dimension ref="A1:F6"/>
  <sheetViews>
    <sheetView workbookViewId="0">
      <selection activeCell="G2" sqref="G2"/>
    </sheetView>
  </sheetViews>
  <sheetFormatPr defaultRowHeight="14.4" x14ac:dyDescent="0.3"/>
  <cols>
    <col min="1" max="1" width="32.6640625" bestFit="1" customWidth="1"/>
    <col min="2" max="2" width="52.88671875" style="3" customWidth="1"/>
    <col min="4" max="4" width="10.109375" bestFit="1" customWidth="1"/>
    <col min="5" max="5" width="21.5546875" bestFit="1" customWidth="1"/>
    <col min="6" max="6" width="9.88671875" bestFit="1" customWidth="1"/>
  </cols>
  <sheetData>
    <row r="1" spans="1:6" s="18" customFormat="1" ht="18" x14ac:dyDescent="0.3">
      <c r="A1" s="18" t="s">
        <v>8380</v>
      </c>
      <c r="B1" s="19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43.2" x14ac:dyDescent="0.3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VLOOKUP(A2,Kickstarter!$B:$P,15,FALSE)</f>
        <v>51.79</v>
      </c>
      <c r="F2">
        <f>VLOOKUP(A2,Kickstarter!$B:$P,11,FALSE)</f>
        <v>39</v>
      </c>
    </row>
    <row r="3" spans="1:6" ht="43.2" x14ac:dyDescent="0.3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  <c r="E3">
        <f>VLOOKUP(A3,Kickstarter!$B:$P,15,FALSE)</f>
        <v>36.07</v>
      </c>
      <c r="F3">
        <f>VLOOKUP(A3,Kickstarter!$B:$P,11,FALSE)</f>
        <v>56</v>
      </c>
    </row>
    <row r="4" spans="1:6" ht="43.2" x14ac:dyDescent="0.3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  <c r="E4">
        <f>VLOOKUP(A4,Kickstarter!$B:$P,15,FALSE)</f>
        <v>33.03</v>
      </c>
      <c r="F4">
        <f>VLOOKUP(A4,Kickstarter!$B:$P,11,FALSE)</f>
        <v>78</v>
      </c>
    </row>
    <row r="5" spans="1:6" ht="43.2" x14ac:dyDescent="0.3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  <c r="E5">
        <f>VLOOKUP(A5,Kickstarter!$B:$P,15,FALSE)</f>
        <v>44.92</v>
      </c>
      <c r="F5">
        <f>VLOOKUP(A5,Kickstarter!$B:$P,11,FALSE)</f>
        <v>26</v>
      </c>
    </row>
    <row r="6" spans="1:6" ht="43.2" x14ac:dyDescent="0.3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  <c r="E6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Category Statistics</vt:lpstr>
      <vt:lpstr>Subcategory statistics</vt:lpstr>
      <vt:lpstr>Outcomes based on launch date</vt:lpstr>
      <vt:lpstr>Edinburg Research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Diron Kelly</cp:lastModifiedBy>
  <dcterms:created xsi:type="dcterms:W3CDTF">2017-04-20T15:17:24Z</dcterms:created>
  <dcterms:modified xsi:type="dcterms:W3CDTF">2021-10-27T02:39:12Z</dcterms:modified>
</cp:coreProperties>
</file>