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ate1904="1"/>
  <mc:AlternateContent xmlns:mc="http://schemas.openxmlformats.org/markup-compatibility/2006">
    <mc:Choice Requires="x15">
      <x15ac:absPath xmlns:x15ac="http://schemas.microsoft.com/office/spreadsheetml/2010/11/ac" url="C:\CS 313E\"/>
    </mc:Choice>
  </mc:AlternateContent>
  <xr:revisionPtr revIDLastSave="0" documentId="13_ncr:1_{FA4DB6A7-F97D-4BC7-B3D2-A72269B27D3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Voltage to InH2O" sheetId="3" r:id="rId1"/>
    <sheet name="Dynamometer Calibration" sheetId="1" r:id="rId2"/>
    <sheet name="Drag Sting Assy 12&quot;" sheetId="2" r:id="rId3"/>
  </sheets>
  <externalReferences>
    <externalReference r:id="rId4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H3" i="2"/>
  <c r="N3" i="2"/>
  <c r="J4" i="2"/>
  <c r="K4" i="2"/>
  <c r="L4" i="2"/>
  <c r="M4" i="2"/>
  <c r="H4" i="2"/>
  <c r="N4" i="2"/>
  <c r="J5" i="2"/>
  <c r="K5" i="2"/>
  <c r="L5" i="2"/>
  <c r="M5" i="2"/>
  <c r="H5" i="2"/>
  <c r="N5" i="2"/>
  <c r="J6" i="2"/>
  <c r="K6" i="2"/>
  <c r="L6" i="2"/>
  <c r="M6" i="2"/>
  <c r="H6" i="2"/>
  <c r="N6" i="2"/>
  <c r="J7" i="2"/>
  <c r="K7" i="2"/>
  <c r="L7" i="2"/>
  <c r="M7" i="2"/>
  <c r="H7" i="2"/>
  <c r="N7" i="2"/>
  <c r="J8" i="2"/>
  <c r="K8" i="2"/>
  <c r="L8" i="2"/>
  <c r="M8" i="2"/>
  <c r="H8" i="2"/>
  <c r="N8" i="2"/>
  <c r="J9" i="2"/>
  <c r="K9" i="2"/>
  <c r="L9" i="2"/>
  <c r="M9" i="2"/>
  <c r="H9" i="2"/>
  <c r="N9" i="2"/>
  <c r="J10" i="2"/>
  <c r="K10" i="2"/>
  <c r="L10" i="2"/>
  <c r="M10" i="2"/>
  <c r="H10" i="2"/>
  <c r="N10" i="2"/>
  <c r="J11" i="2"/>
  <c r="K11" i="2"/>
  <c r="L11" i="2"/>
  <c r="M11" i="2"/>
  <c r="H11" i="2"/>
  <c r="N11" i="2"/>
  <c r="J2" i="2"/>
  <c r="K2" i="2"/>
  <c r="L2" i="2"/>
  <c r="M2" i="2"/>
  <c r="H2" i="2"/>
  <c r="N2" i="2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L17" i="1"/>
  <c r="K16" i="1"/>
  <c r="L16" i="1"/>
  <c r="B3" i="2"/>
  <c r="B4" i="2"/>
  <c r="B5" i="2"/>
  <c r="B6" i="2"/>
  <c r="B7" i="2"/>
  <c r="B8" i="2"/>
  <c r="B9" i="2"/>
  <c r="B10" i="2"/>
  <c r="B11" i="2"/>
  <c r="B12" i="2"/>
  <c r="A3" i="2"/>
  <c r="A4" i="2"/>
  <c r="A5" i="2"/>
  <c r="A6" i="2"/>
  <c r="A7" i="2"/>
  <c r="A8" i="2"/>
  <c r="A9" i="2"/>
  <c r="A10" i="2"/>
  <c r="A11" i="2"/>
  <c r="A12" i="2"/>
</calcChain>
</file>

<file path=xl/sharedStrings.xml><?xml version="1.0" encoding="utf-8"?>
<sst xmlns="http://schemas.openxmlformats.org/spreadsheetml/2006/main" count="32" uniqueCount="27">
  <si>
    <t>Mass(kg)</t>
  </si>
  <si>
    <t>Lift(V)</t>
  </si>
  <si>
    <t>Drag(V)</t>
  </si>
  <si>
    <t xml:space="preserve">24" Wind tunnel </t>
    <phoneticPr fontId="4" type="noConversion"/>
  </si>
  <si>
    <t>Lift &amp;  Drag Calibration</t>
  </si>
  <si>
    <t>12" WT Drag</t>
  </si>
  <si>
    <t>24" WT Drag</t>
  </si>
  <si>
    <t>24" WT Lift</t>
  </si>
  <si>
    <t>Hz</t>
  </si>
  <si>
    <t>Nominal</t>
  </si>
  <si>
    <t>Dynamic P</t>
  </si>
  <si>
    <t>Air Density KG/m^3</t>
  </si>
  <si>
    <t>P in N/M^2</t>
  </si>
  <si>
    <t>V^2 (m^2/s^2)</t>
  </si>
  <si>
    <t>V(M/S)</t>
  </si>
  <si>
    <t>Weight Newtons</t>
  </si>
  <si>
    <t>Calibration Factor</t>
  </si>
  <si>
    <t>Drag (Calibrated)</t>
  </si>
  <si>
    <t>Drag (Measured)</t>
  </si>
  <si>
    <t>D(N)</t>
  </si>
  <si>
    <t>Difference</t>
  </si>
  <si>
    <t>Digital (V)</t>
  </si>
  <si>
    <t>Manometer (inH20)</t>
  </si>
  <si>
    <t>12'' Wind Tunnel</t>
  </si>
  <si>
    <t>24'' Wind Tunnel</t>
  </si>
  <si>
    <t>Manometer (inH2O)</t>
  </si>
  <si>
    <t>Digitial Readout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</si>
</sst>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name val="Arial"/>
    </font>
    <font>
      <b/>
      <sz val="12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12" Manometer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'[1]Calibration (2)'!$A$3:$A$13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'[1]Calibration (2)'!$B$3:$B$13</c:f>
              <c:numCache>
                <c:formatCode>General</c:formatCode>
                <c:ptCount val="11"/>
                <c:pt idx="0">
                  <c:v>0</c:v>
                </c:pt>
                <c:pt idx="1">
                  <c:v>0.505</c:v>
                </c:pt>
                <c:pt idx="2">
                  <c:v>1.0169999999999999</c:v>
                </c:pt>
                <c:pt idx="3">
                  <c:v>1.516</c:v>
                </c:pt>
                <c:pt idx="4">
                  <c:v>2.012</c:v>
                </c:pt>
                <c:pt idx="5">
                  <c:v>2.5019999999999998</c:v>
                </c:pt>
                <c:pt idx="6">
                  <c:v>3.02</c:v>
                </c:pt>
                <c:pt idx="7">
                  <c:v>3.504</c:v>
                </c:pt>
                <c:pt idx="8">
                  <c:v>4.0199999999999996</c:v>
                </c:pt>
                <c:pt idx="9">
                  <c:v>4.5110000000000001</c:v>
                </c:pt>
                <c:pt idx="10">
                  <c:v>5.0209999999999999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8-4720-AAB0-84F8E28E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3264"/>
        <c:axId val="2102085344"/>
      </c:scatterChart>
      <c:valAx>
        <c:axId val="21020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Digital Readout (V)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5344"/>
        <c:crosses val="autoZero"/>
        <c:crossBetween val="midCat"/>
      </c:valAx>
      <c:valAx>
        <c:axId val="21020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Manometer Reading (inH2O)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24" Manometer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'[1]Calibration (2)'!$C$3:$C$13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'[1]Calibration (2)'!$D$3:$D$13</c:f>
              <c:numCache>
                <c:formatCode>General</c:formatCode>
                <c:ptCount val="11"/>
                <c:pt idx="0">
                  <c:v>1E-3</c:v>
                </c:pt>
                <c:pt idx="1">
                  <c:v>0.501</c:v>
                </c:pt>
                <c:pt idx="2">
                  <c:v>1.0129999999999999</c:v>
                </c:pt>
                <c:pt idx="3">
                  <c:v>1.5149999999999999</c:v>
                </c:pt>
                <c:pt idx="4">
                  <c:v>2.0430000000000001</c:v>
                </c:pt>
                <c:pt idx="5">
                  <c:v>2.524</c:v>
                </c:pt>
                <c:pt idx="6">
                  <c:v>3.036</c:v>
                </c:pt>
                <c:pt idx="7">
                  <c:v>3.5510000000000002</c:v>
                </c:pt>
                <c:pt idx="8">
                  <c:v>4.0410000000000004</c:v>
                </c:pt>
                <c:pt idx="9">
                  <c:v>4.5519999999999996</c:v>
                </c:pt>
                <c:pt idx="10">
                  <c:v>5.0019999999999998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9-4ED0-8775-8DDCBDEA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3264"/>
        <c:axId val="2102085344"/>
      </c:scatterChart>
      <c:valAx>
        <c:axId val="21020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Digital Readout (V)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5344"/>
        <c:crosses val="autoZero"/>
        <c:crossBetween val="midCat"/>
      </c:valAx>
      <c:valAx>
        <c:axId val="21020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Manometer Reading (inH2O)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24" Wind Tunnel Calibration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9956510687039265"/>
                  <c:y val="-1.3750093548305862E-2"/>
                </c:manualLayout>
              </c:layout>
              <c:numFmt formatCode="General" sourceLinked="0"/>
            </c:trendlineLbl>
          </c:trendline>
          <c:xVal>
            <c:numRef>
              <c:f>'Dynamometer Calibration'!$A$7:$A$16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0.05</c:v>
                </c:pt>
                <c:pt idx="7">
                  <c:v>0.03</c:v>
                </c:pt>
                <c:pt idx="8">
                  <c:v>0.02</c:v>
                </c:pt>
                <c:pt idx="9">
                  <c:v>0</c:v>
                </c:pt>
              </c:numCache>
            </c:numRef>
          </c:xVal>
          <c:yVal>
            <c:numRef>
              <c:f>'Dynamometer Calibration'!$B$7:$B$16</c:f>
              <c:numCache>
                <c:formatCode>General</c:formatCode>
                <c:ptCount val="10"/>
                <c:pt idx="0">
                  <c:v>2.0099999999999998</c:v>
                </c:pt>
                <c:pt idx="1">
                  <c:v>1.01</c:v>
                </c:pt>
                <c:pt idx="2">
                  <c:v>0.51</c:v>
                </c:pt>
                <c:pt idx="3">
                  <c:v>0.33</c:v>
                </c:pt>
                <c:pt idx="4">
                  <c:v>0.22</c:v>
                </c:pt>
                <c:pt idx="5">
                  <c:v>0.12</c:v>
                </c:pt>
                <c:pt idx="6">
                  <c:v>0.06</c:v>
                </c:pt>
                <c:pt idx="7">
                  <c:v>0.04</c:v>
                </c:pt>
                <c:pt idx="8">
                  <c:v>0.03</c:v>
                </c:pt>
                <c:pt idx="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A-44F6-9DB8-BD0E01E9C443}"/>
            </c:ext>
          </c:extLst>
        </c:ser>
        <c:ser>
          <c:idx val="1"/>
          <c:order val="1"/>
          <c:tx>
            <c:v>DRAG</c:v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39952590523617454"/>
                  <c:y val="5.21245839982209E-3"/>
                </c:manualLayout>
              </c:layout>
              <c:numFmt formatCode="General" sourceLinked="0"/>
            </c:trendlineLbl>
          </c:trendline>
          <c:xVal>
            <c:numRef>
              <c:f>'Dynamometer Calibration'!$E$7:$E$16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0.05</c:v>
                </c:pt>
                <c:pt idx="7">
                  <c:v>0.03</c:v>
                </c:pt>
                <c:pt idx="8">
                  <c:v>0.02</c:v>
                </c:pt>
                <c:pt idx="9">
                  <c:v>0</c:v>
                </c:pt>
              </c:numCache>
            </c:numRef>
          </c:xVal>
          <c:yVal>
            <c:numRef>
              <c:f>'Dynamometer Calibration'!$F$7:$F$16</c:f>
              <c:numCache>
                <c:formatCode>General</c:formatCode>
                <c:ptCount val="10"/>
                <c:pt idx="0">
                  <c:v>-2.0099999999999998</c:v>
                </c:pt>
                <c:pt idx="1">
                  <c:v>-1.01</c:v>
                </c:pt>
                <c:pt idx="2">
                  <c:v>-0.5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-0.05</c:v>
                </c:pt>
                <c:pt idx="7">
                  <c:v>-0.03</c:v>
                </c:pt>
                <c:pt idx="8">
                  <c:v>-0.02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A-44F6-9DB8-BD0E01E9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24392"/>
        <c:axId val="1"/>
      </c:scatterChart>
      <c:valAx>
        <c:axId val="25952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595243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6995137902844113"/>
          <c:y val="0.46396554726734313"/>
          <c:w val="0.19800037290420663"/>
          <c:h val="0.31381475271857584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12"Wind Tunnel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DRAG</c:v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'Dynamometer Calibration'!$I$7:$I$16</c:f>
              <c:numCache>
                <c:formatCode>General</c:formatCode>
                <c:ptCount val="10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0.05</c:v>
                </c:pt>
                <c:pt idx="7">
                  <c:v>0.03</c:v>
                </c:pt>
                <c:pt idx="8">
                  <c:v>0.02</c:v>
                </c:pt>
                <c:pt idx="9">
                  <c:v>0</c:v>
                </c:pt>
              </c:numCache>
            </c:numRef>
          </c:xVal>
          <c:yVal>
            <c:numRef>
              <c:f>'Dynamometer Calibration'!$J$7:$J$16</c:f>
              <c:numCache>
                <c:formatCode>General</c:formatCode>
                <c:ptCount val="10"/>
                <c:pt idx="0">
                  <c:v>-29.99</c:v>
                </c:pt>
                <c:pt idx="1">
                  <c:v>-20.05</c:v>
                </c:pt>
                <c:pt idx="2">
                  <c:v>-10.029999999999999</c:v>
                </c:pt>
                <c:pt idx="3">
                  <c:v>-6.01</c:v>
                </c:pt>
                <c:pt idx="4">
                  <c:v>-4.01</c:v>
                </c:pt>
                <c:pt idx="5">
                  <c:v>-2</c:v>
                </c:pt>
                <c:pt idx="6">
                  <c:v>-0.99</c:v>
                </c:pt>
                <c:pt idx="7">
                  <c:v>-0.59</c:v>
                </c:pt>
                <c:pt idx="8">
                  <c:v>-0.39</c:v>
                </c:pt>
                <c:pt idx="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A-4B01-8EAB-1C74FD08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47144"/>
        <c:axId val="1"/>
      </c:scatterChart>
      <c:valAx>
        <c:axId val="25914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59147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088671505206691"/>
          <c:y val="0.30375426621160412"/>
          <c:w val="0.24830014449187027"/>
          <c:h val="0.51194539249146753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1280160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B5C87-7CD5-47C2-B0DB-2AA7B040B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8</xdr:col>
      <xdr:colOff>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5E4AD-29CB-4DF4-A062-22EFF3868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21</xdr:row>
      <xdr:rowOff>114300</xdr:rowOff>
    </xdr:from>
    <xdr:to>
      <xdr:col>4</xdr:col>
      <xdr:colOff>600074</xdr:colOff>
      <xdr:row>36</xdr:row>
      <xdr:rowOff>76199</xdr:rowOff>
    </xdr:to>
    <xdr:graphicFrame macro="">
      <xdr:nvGraphicFramePr>
        <xdr:cNvPr id="1079" name="Chart 6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323851</xdr:colOff>
      <xdr:row>21</xdr:row>
      <xdr:rowOff>104775</xdr:rowOff>
    </xdr:from>
    <xdr:to>
      <xdr:col>9</xdr:col>
      <xdr:colOff>762001</xdr:colOff>
      <xdr:row>36</xdr:row>
      <xdr:rowOff>114301</xdr:rowOff>
    </xdr:to>
    <xdr:graphicFrame macro="">
      <xdr:nvGraphicFramePr>
        <xdr:cNvPr id="1080" name="Chart 12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lly/OneDrive/Documents/homework/SoominHyun_Lab5Individual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 (2)"/>
      <sheetName val="Calibration"/>
    </sheetNames>
    <sheetDataSet>
      <sheetData sheetId="0">
        <row r="3">
          <cell r="A3">
            <v>0</v>
          </cell>
          <cell r="B3">
            <v>0</v>
          </cell>
          <cell r="C3">
            <v>0</v>
          </cell>
          <cell r="D3">
            <v>1E-3</v>
          </cell>
        </row>
        <row r="4">
          <cell r="A4">
            <v>0.5</v>
          </cell>
          <cell r="B4">
            <v>0.505</v>
          </cell>
          <cell r="C4">
            <v>0.5</v>
          </cell>
          <cell r="D4">
            <v>0.501</v>
          </cell>
        </row>
        <row r="5">
          <cell r="A5">
            <v>1</v>
          </cell>
          <cell r="B5">
            <v>1.0169999999999999</v>
          </cell>
          <cell r="C5">
            <v>1</v>
          </cell>
          <cell r="D5">
            <v>1.0129999999999999</v>
          </cell>
        </row>
        <row r="6">
          <cell r="A6">
            <v>1.5</v>
          </cell>
          <cell r="B6">
            <v>1.516</v>
          </cell>
          <cell r="C6">
            <v>1.5</v>
          </cell>
          <cell r="D6">
            <v>1.5149999999999999</v>
          </cell>
        </row>
        <row r="7">
          <cell r="A7">
            <v>2</v>
          </cell>
          <cell r="B7">
            <v>2.012</v>
          </cell>
          <cell r="C7">
            <v>2</v>
          </cell>
          <cell r="D7">
            <v>2.0430000000000001</v>
          </cell>
        </row>
        <row r="8">
          <cell r="A8">
            <v>2.5</v>
          </cell>
          <cell r="B8">
            <v>2.5019999999999998</v>
          </cell>
          <cell r="C8">
            <v>2.5</v>
          </cell>
          <cell r="D8">
            <v>2.524</v>
          </cell>
        </row>
        <row r="9">
          <cell r="A9">
            <v>3</v>
          </cell>
          <cell r="B9">
            <v>3.02</v>
          </cell>
          <cell r="C9">
            <v>3</v>
          </cell>
          <cell r="D9">
            <v>3.036</v>
          </cell>
        </row>
        <row r="10">
          <cell r="A10">
            <v>3.5</v>
          </cell>
          <cell r="B10">
            <v>3.504</v>
          </cell>
          <cell r="C10">
            <v>3.5</v>
          </cell>
          <cell r="D10">
            <v>3.5510000000000002</v>
          </cell>
        </row>
        <row r="11">
          <cell r="A11">
            <v>4</v>
          </cell>
          <cell r="B11">
            <v>4.0199999999999996</v>
          </cell>
          <cell r="C11">
            <v>4</v>
          </cell>
          <cell r="D11">
            <v>4.0410000000000004</v>
          </cell>
        </row>
        <row r="12">
          <cell r="A12">
            <v>4.5</v>
          </cell>
          <cell r="B12">
            <v>4.5110000000000001</v>
          </cell>
          <cell r="C12">
            <v>4.5</v>
          </cell>
          <cell r="D12">
            <v>4.5519999999999996</v>
          </cell>
        </row>
        <row r="13">
          <cell r="A13">
            <v>5</v>
          </cell>
          <cell r="B13">
            <v>5.0209999999999999</v>
          </cell>
          <cell r="C13">
            <v>5</v>
          </cell>
          <cell r="D13">
            <v>5.0019999999999998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994F-22E1-4021-BF4E-DC8F2FC071E2}">
  <dimension ref="A1:D13"/>
  <sheetViews>
    <sheetView tabSelected="1" workbookViewId="0">
      <selection activeCell="D17" sqref="D17"/>
    </sheetView>
  </sheetViews>
  <sheetFormatPr defaultRowHeight="15" x14ac:dyDescent="0.25"/>
  <cols>
    <col min="1" max="4" width="19.6328125" customWidth="1"/>
  </cols>
  <sheetData>
    <row r="1" spans="1:4" ht="15.6" x14ac:dyDescent="0.3">
      <c r="A1" s="21" t="s">
        <v>23</v>
      </c>
      <c r="B1" s="21"/>
      <c r="C1" s="21" t="s">
        <v>24</v>
      </c>
      <c r="D1" s="21"/>
    </row>
    <row r="2" spans="1:4" x14ac:dyDescent="0.25">
      <c r="A2" s="7" t="s">
        <v>25</v>
      </c>
      <c r="B2" s="7" t="s">
        <v>26</v>
      </c>
      <c r="C2" s="7" t="s">
        <v>22</v>
      </c>
      <c r="D2" s="7" t="s">
        <v>26</v>
      </c>
    </row>
    <row r="3" spans="1:4" x14ac:dyDescent="0.25">
      <c r="A3" s="22">
        <v>0</v>
      </c>
      <c r="B3" s="22">
        <v>0</v>
      </c>
      <c r="C3" s="22">
        <v>0</v>
      </c>
      <c r="D3" s="22">
        <v>1E-3</v>
      </c>
    </row>
    <row r="4" spans="1:4" x14ac:dyDescent="0.25">
      <c r="A4" s="22">
        <v>0.5</v>
      </c>
      <c r="B4" s="22">
        <v>0.505</v>
      </c>
      <c r="C4" s="22">
        <v>0.5</v>
      </c>
      <c r="D4" s="22">
        <v>0.501</v>
      </c>
    </row>
    <row r="5" spans="1:4" x14ac:dyDescent="0.25">
      <c r="A5" s="22">
        <v>1</v>
      </c>
      <c r="B5" s="22">
        <v>1.0169999999999999</v>
      </c>
      <c r="C5" s="22">
        <v>1</v>
      </c>
      <c r="D5" s="22">
        <v>1.0129999999999999</v>
      </c>
    </row>
    <row r="6" spans="1:4" x14ac:dyDescent="0.25">
      <c r="A6" s="22">
        <v>1.5</v>
      </c>
      <c r="B6" s="22">
        <v>1.516</v>
      </c>
      <c r="C6" s="22">
        <v>1.5</v>
      </c>
      <c r="D6" s="22">
        <v>1.5149999999999999</v>
      </c>
    </row>
    <row r="7" spans="1:4" x14ac:dyDescent="0.25">
      <c r="A7" s="22">
        <v>2</v>
      </c>
      <c r="B7" s="22">
        <v>2.012</v>
      </c>
      <c r="C7" s="22">
        <v>2</v>
      </c>
      <c r="D7" s="22">
        <v>2.0430000000000001</v>
      </c>
    </row>
    <row r="8" spans="1:4" x14ac:dyDescent="0.25">
      <c r="A8" s="22">
        <v>2.5</v>
      </c>
      <c r="B8" s="22">
        <v>2.5019999999999998</v>
      </c>
      <c r="C8" s="22">
        <v>2.5</v>
      </c>
      <c r="D8" s="22">
        <v>2.524</v>
      </c>
    </row>
    <row r="9" spans="1:4" x14ac:dyDescent="0.25">
      <c r="A9" s="22">
        <v>3</v>
      </c>
      <c r="B9" s="22">
        <v>3.02</v>
      </c>
      <c r="C9" s="22">
        <v>3</v>
      </c>
      <c r="D9" s="22">
        <v>3.036</v>
      </c>
    </row>
    <row r="10" spans="1:4" x14ac:dyDescent="0.25">
      <c r="A10" s="22">
        <v>3.5</v>
      </c>
      <c r="B10" s="22">
        <v>3.504</v>
      </c>
      <c r="C10" s="22">
        <v>3.5</v>
      </c>
      <c r="D10" s="22">
        <v>3.5510000000000002</v>
      </c>
    </row>
    <row r="11" spans="1:4" x14ac:dyDescent="0.25">
      <c r="A11" s="22">
        <v>4</v>
      </c>
      <c r="B11" s="22">
        <v>4.0199999999999996</v>
      </c>
      <c r="C11" s="22">
        <v>4</v>
      </c>
      <c r="D11" s="22">
        <v>4.0410000000000004</v>
      </c>
    </row>
    <row r="12" spans="1:4" x14ac:dyDescent="0.25">
      <c r="A12" s="22">
        <v>4.5</v>
      </c>
      <c r="B12" s="22">
        <v>4.5110000000000001</v>
      </c>
      <c r="C12" s="22">
        <v>4.5</v>
      </c>
      <c r="D12" s="22">
        <v>4.5519999999999996</v>
      </c>
    </row>
    <row r="13" spans="1:4" x14ac:dyDescent="0.25">
      <c r="A13" s="22">
        <v>5</v>
      </c>
      <c r="B13" s="22">
        <v>5.0209999999999999</v>
      </c>
      <c r="C13" s="22">
        <v>5</v>
      </c>
      <c r="D13" s="22">
        <v>5.0019999999999998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8"/>
  <sheetViews>
    <sheetView showGridLines="0" topLeftCell="A5" zoomScaleNormal="100" workbookViewId="0">
      <selection activeCell="D20" sqref="D20"/>
    </sheetView>
  </sheetViews>
  <sheetFormatPr defaultColWidth="11.54296875" defaultRowHeight="15" x14ac:dyDescent="0.25"/>
  <cols>
    <col min="1" max="1" width="8.90625" customWidth="1"/>
    <col min="2" max="2" width="8.08984375" customWidth="1"/>
    <col min="3" max="3" width="10.08984375" customWidth="1"/>
    <col min="4" max="4" width="10.26953125" customWidth="1"/>
    <col min="5" max="5" width="11.54296875" customWidth="1"/>
    <col min="6" max="7" width="9" customWidth="1"/>
    <col min="8" max="8" width="8.6328125" customWidth="1"/>
    <col min="11" max="11" width="14" customWidth="1"/>
    <col min="12" max="12" width="15.26953125" customWidth="1"/>
  </cols>
  <sheetData>
    <row r="1" spans="1:12" ht="15.6" hidden="1" x14ac:dyDescent="0.3">
      <c r="A1" s="5"/>
      <c r="B1" s="1"/>
      <c r="C1" s="2" t="s">
        <v>3</v>
      </c>
      <c r="H1" s="3"/>
    </row>
    <row r="2" spans="1:12" x14ac:dyDescent="0.25">
      <c r="A2" s="19" t="s">
        <v>4</v>
      </c>
      <c r="B2" s="19"/>
      <c r="C2" s="19"/>
      <c r="D2" s="19"/>
      <c r="E2" s="19"/>
      <c r="F2" s="19"/>
      <c r="G2" s="19"/>
      <c r="H2" s="19"/>
      <c r="I2" s="19"/>
    </row>
    <row r="3" spans="1:12" ht="15.75" customHeight="1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12" x14ac:dyDescent="0.25">
      <c r="A4" s="20" t="s">
        <v>7</v>
      </c>
      <c r="B4" s="20"/>
      <c r="C4" s="11"/>
      <c r="E4" s="20" t="s">
        <v>6</v>
      </c>
      <c r="F4" s="20"/>
      <c r="I4" s="20" t="s">
        <v>5</v>
      </c>
      <c r="J4" s="20"/>
    </row>
    <row r="5" spans="1:12" ht="15.6" x14ac:dyDescent="0.3">
      <c r="A5" s="4" t="s">
        <v>0</v>
      </c>
      <c r="B5" s="4" t="s">
        <v>1</v>
      </c>
      <c r="C5" s="12"/>
      <c r="E5" s="4" t="s">
        <v>0</v>
      </c>
      <c r="F5" s="4" t="s">
        <v>2</v>
      </c>
      <c r="I5" s="8" t="s">
        <v>0</v>
      </c>
      <c r="J5" s="4" t="s">
        <v>2</v>
      </c>
      <c r="K5" t="s">
        <v>15</v>
      </c>
      <c r="L5" t="s">
        <v>16</v>
      </c>
    </row>
    <row r="6" spans="1:12" x14ac:dyDescent="0.25">
      <c r="A6" s="5"/>
      <c r="B6" s="6"/>
      <c r="C6" s="13"/>
      <c r="E6" s="5"/>
      <c r="F6" s="5"/>
      <c r="I6" s="5"/>
      <c r="J6" s="5"/>
    </row>
    <row r="7" spans="1:12" x14ac:dyDescent="0.25">
      <c r="A7" s="7">
        <v>2</v>
      </c>
      <c r="B7" s="7">
        <v>2.0099999999999998</v>
      </c>
      <c r="C7" s="11"/>
      <c r="E7" s="7">
        <v>2</v>
      </c>
      <c r="F7" s="7">
        <v>-2.0099999999999998</v>
      </c>
      <c r="G7" s="10"/>
      <c r="H7" s="14"/>
      <c r="I7" s="7">
        <v>1.5</v>
      </c>
      <c r="J7" s="7">
        <v>-29.99</v>
      </c>
      <c r="K7" s="10">
        <f>I7*9.806</f>
        <v>14.709</v>
      </c>
      <c r="L7">
        <f>J7/K7</f>
        <v>-2.0388877557957712</v>
      </c>
    </row>
    <row r="8" spans="1:12" x14ac:dyDescent="0.25">
      <c r="A8" s="7">
        <v>1</v>
      </c>
      <c r="B8" s="7">
        <v>1.01</v>
      </c>
      <c r="C8" s="11"/>
      <c r="E8" s="7">
        <v>1</v>
      </c>
      <c r="F8" s="7">
        <v>-1.01</v>
      </c>
      <c r="G8" s="10"/>
      <c r="H8" s="14"/>
      <c r="I8" s="7">
        <v>1</v>
      </c>
      <c r="J8" s="7">
        <v>-20.05</v>
      </c>
      <c r="K8" s="10">
        <f t="shared" ref="K8:K16" si="0">I8*9.806</f>
        <v>9.8059999999999992</v>
      </c>
      <c r="L8">
        <f t="shared" ref="L8:L16" si="1">J8/K8</f>
        <v>-2.0446665306954928</v>
      </c>
    </row>
    <row r="9" spans="1:12" x14ac:dyDescent="0.25">
      <c r="A9" s="7">
        <v>0.5</v>
      </c>
      <c r="B9" s="7">
        <v>0.51</v>
      </c>
      <c r="C9" s="11"/>
      <c r="E9" s="7">
        <v>0.5</v>
      </c>
      <c r="F9" s="7">
        <v>-0.5</v>
      </c>
      <c r="G9" s="10"/>
      <c r="H9" s="14"/>
      <c r="I9" s="7">
        <v>0.5</v>
      </c>
      <c r="J9" s="7">
        <v>-10.029999999999999</v>
      </c>
      <c r="K9" s="10">
        <f t="shared" si="0"/>
        <v>4.9029999999999996</v>
      </c>
      <c r="L9">
        <f t="shared" si="1"/>
        <v>-2.0456863145013258</v>
      </c>
    </row>
    <row r="10" spans="1:12" x14ac:dyDescent="0.25">
      <c r="A10" s="7">
        <v>0.3</v>
      </c>
      <c r="B10" s="7">
        <v>0.33</v>
      </c>
      <c r="C10" s="11"/>
      <c r="E10" s="7">
        <v>0.3</v>
      </c>
      <c r="F10" s="7">
        <v>-0.3</v>
      </c>
      <c r="G10" s="10"/>
      <c r="H10" s="14"/>
      <c r="I10" s="7">
        <v>0.3</v>
      </c>
      <c r="J10" s="7">
        <v>-6.01</v>
      </c>
      <c r="K10" s="10">
        <f t="shared" si="0"/>
        <v>2.9417999999999997</v>
      </c>
      <c r="L10">
        <f t="shared" si="1"/>
        <v>-2.0429668910191041</v>
      </c>
    </row>
    <row r="11" spans="1:12" x14ac:dyDescent="0.25">
      <c r="A11" s="7">
        <v>0.2</v>
      </c>
      <c r="B11" s="7">
        <v>0.22</v>
      </c>
      <c r="C11" s="11"/>
      <c r="E11" s="7">
        <v>0.2</v>
      </c>
      <c r="F11" s="7">
        <v>-0.2</v>
      </c>
      <c r="G11" s="10"/>
      <c r="H11" s="14"/>
      <c r="I11" s="7">
        <v>0.2</v>
      </c>
      <c r="J11" s="7">
        <v>-4.01</v>
      </c>
      <c r="K11" s="10">
        <f t="shared" si="0"/>
        <v>1.9611999999999998</v>
      </c>
      <c r="L11">
        <f t="shared" si="1"/>
        <v>-2.0446665306954928</v>
      </c>
    </row>
    <row r="12" spans="1:12" x14ac:dyDescent="0.25">
      <c r="A12" s="7">
        <v>0.1</v>
      </c>
      <c r="B12" s="7">
        <v>0.12</v>
      </c>
      <c r="C12" s="11"/>
      <c r="E12" s="7">
        <v>0.1</v>
      </c>
      <c r="F12" s="7">
        <v>-0.1</v>
      </c>
      <c r="G12" s="10"/>
      <c r="H12" s="14"/>
      <c r="I12" s="7">
        <v>0.1</v>
      </c>
      <c r="J12" s="7">
        <v>-2</v>
      </c>
      <c r="K12" s="10">
        <f t="shared" si="0"/>
        <v>0.98059999999999992</v>
      </c>
      <c r="L12">
        <f t="shared" si="1"/>
        <v>-2.0395676116663268</v>
      </c>
    </row>
    <row r="13" spans="1:12" x14ac:dyDescent="0.25">
      <c r="A13" s="7">
        <v>0.05</v>
      </c>
      <c r="B13" s="7">
        <v>0.06</v>
      </c>
      <c r="C13" s="11"/>
      <c r="E13" s="7">
        <v>0.05</v>
      </c>
      <c r="F13" s="7">
        <v>-0.05</v>
      </c>
      <c r="G13" s="10"/>
      <c r="H13" s="14"/>
      <c r="I13" s="7">
        <v>0.05</v>
      </c>
      <c r="J13" s="7">
        <v>-0.99</v>
      </c>
      <c r="K13" s="10">
        <f t="shared" si="0"/>
        <v>0.49029999999999996</v>
      </c>
      <c r="L13">
        <f t="shared" si="1"/>
        <v>-2.0191719355496636</v>
      </c>
    </row>
    <row r="14" spans="1:12" x14ac:dyDescent="0.25">
      <c r="A14" s="9">
        <v>0.03</v>
      </c>
      <c r="B14" s="9">
        <v>0.04</v>
      </c>
      <c r="C14" s="10"/>
      <c r="E14" s="7">
        <v>0.03</v>
      </c>
      <c r="F14" s="7">
        <v>-0.03</v>
      </c>
      <c r="G14" s="10"/>
      <c r="H14" s="14"/>
      <c r="I14" s="7">
        <v>0.03</v>
      </c>
      <c r="J14" s="7">
        <v>-0.59</v>
      </c>
      <c r="K14" s="10">
        <f t="shared" si="0"/>
        <v>0.29417999999999994</v>
      </c>
      <c r="L14">
        <f t="shared" si="1"/>
        <v>-2.0055748181385549</v>
      </c>
    </row>
    <row r="15" spans="1:12" x14ac:dyDescent="0.25">
      <c r="A15" s="7">
        <v>0.02</v>
      </c>
      <c r="B15" s="7">
        <v>0.03</v>
      </c>
      <c r="C15" s="11"/>
      <c r="E15" s="7">
        <v>0.02</v>
      </c>
      <c r="F15" s="7">
        <v>-0.02</v>
      </c>
      <c r="G15" s="10"/>
      <c r="H15" s="14"/>
      <c r="I15" s="7">
        <v>0.02</v>
      </c>
      <c r="J15" s="7">
        <v>-0.39</v>
      </c>
      <c r="K15" s="10">
        <f t="shared" si="0"/>
        <v>0.19611999999999999</v>
      </c>
      <c r="L15">
        <f t="shared" si="1"/>
        <v>-1.9885784213746687</v>
      </c>
    </row>
    <row r="16" spans="1:12" x14ac:dyDescent="0.25">
      <c r="A16" s="7">
        <v>0</v>
      </c>
      <c r="B16" s="7">
        <v>0.01</v>
      </c>
      <c r="C16" s="11"/>
      <c r="E16" s="7">
        <v>0</v>
      </c>
      <c r="F16" s="7">
        <v>0</v>
      </c>
      <c r="G16" s="10"/>
      <c r="H16" s="14"/>
      <c r="I16" s="7">
        <v>0</v>
      </c>
      <c r="J16" s="7">
        <v>0.02</v>
      </c>
      <c r="K16" s="10">
        <f t="shared" si="0"/>
        <v>0</v>
      </c>
      <c r="L16" t="e">
        <f t="shared" si="1"/>
        <v>#DIV/0!</v>
      </c>
    </row>
    <row r="17" spans="1:12" x14ac:dyDescent="0.25">
      <c r="A17" s="9"/>
      <c r="G17" s="14"/>
      <c r="H17" s="14"/>
      <c r="I17" s="10"/>
      <c r="J17" s="14"/>
      <c r="L17">
        <f>AVERAGE(L7:L15)</f>
        <v>-2.0299740899373777</v>
      </c>
    </row>
    <row r="18" spans="1:12" x14ac:dyDescent="0.25">
      <c r="G18" s="14"/>
      <c r="H18" s="14"/>
    </row>
  </sheetData>
  <mergeCells count="4">
    <mergeCell ref="A2:I3"/>
    <mergeCell ref="A4:B4"/>
    <mergeCell ref="E4:F4"/>
    <mergeCell ref="I4:J4"/>
  </mergeCells>
  <phoneticPr fontId="4" type="noConversion"/>
  <pageMargins left="0.75" right="0.75" top="1" bottom="1" header="0.5" footer="0.5"/>
  <pageSetup scale="87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4B81-360C-4328-9796-1CFAB3F6D1F2}">
  <dimension ref="A1:N12"/>
  <sheetViews>
    <sheetView workbookViewId="0">
      <selection activeCell="J10" sqref="J10"/>
    </sheetView>
  </sheetViews>
  <sheetFormatPr defaultRowHeight="15" x14ac:dyDescent="0.25"/>
  <cols>
    <col min="2" max="2" width="16.36328125" customWidth="1"/>
    <col min="4" max="4" width="17.90625" customWidth="1"/>
    <col min="6" max="6" width="11.6328125" customWidth="1"/>
    <col min="7" max="9" width="15.08984375" customWidth="1"/>
    <col min="10" max="10" width="11.81640625" customWidth="1"/>
    <col min="11" max="11" width="11" customWidth="1"/>
  </cols>
  <sheetData>
    <row r="1" spans="1:14" x14ac:dyDescent="0.25">
      <c r="A1" s="5" t="s">
        <v>9</v>
      </c>
      <c r="B1" s="5" t="s">
        <v>22</v>
      </c>
      <c r="C1" s="5" t="s">
        <v>21</v>
      </c>
      <c r="D1" t="s">
        <v>11</v>
      </c>
      <c r="E1" s="5" t="s">
        <v>8</v>
      </c>
      <c r="F1" s="5" t="s">
        <v>10</v>
      </c>
      <c r="G1" s="5" t="s">
        <v>18</v>
      </c>
      <c r="H1" s="18" t="s">
        <v>17</v>
      </c>
      <c r="I1" s="16"/>
      <c r="J1" s="5" t="s">
        <v>12</v>
      </c>
      <c r="K1" s="5" t="s">
        <v>13</v>
      </c>
      <c r="L1" s="5" t="s">
        <v>14</v>
      </c>
      <c r="M1" s="17" t="s">
        <v>19</v>
      </c>
      <c r="N1" s="5" t="s">
        <v>20</v>
      </c>
    </row>
    <row r="2" spans="1:14" x14ac:dyDescent="0.25">
      <c r="A2" s="5">
        <v>0</v>
      </c>
      <c r="B2" s="5">
        <v>0</v>
      </c>
      <c r="C2" s="5">
        <v>-3.0000000000000001E-3</v>
      </c>
      <c r="D2">
        <v>1.171</v>
      </c>
      <c r="E2" s="5">
        <v>0</v>
      </c>
      <c r="F2" s="5">
        <v>0</v>
      </c>
      <c r="G2" s="5">
        <v>0</v>
      </c>
      <c r="H2" s="18">
        <f>G2/-2</f>
        <v>0</v>
      </c>
      <c r="I2" s="16"/>
      <c r="J2" s="5">
        <f>F2*248.84</f>
        <v>0</v>
      </c>
      <c r="K2" s="5">
        <f>(2*J2)/$D$2</f>
        <v>0</v>
      </c>
      <c r="L2" s="5">
        <f>SQRT(K2)</f>
        <v>0</v>
      </c>
      <c r="M2" s="17">
        <f>0.0007*K2-0.0028*L2+0.0544</f>
        <v>5.4399999999999997E-2</v>
      </c>
      <c r="N2" s="5">
        <f>M2-H2</f>
        <v>5.4399999999999997E-2</v>
      </c>
    </row>
    <row r="3" spans="1:14" x14ac:dyDescent="0.25">
      <c r="A3" s="5">
        <f>A2+0.5</f>
        <v>0.5</v>
      </c>
      <c r="B3" s="5">
        <f>B2+0.5-B2</f>
        <v>0.5</v>
      </c>
      <c r="C3" s="5">
        <v>0.503</v>
      </c>
      <c r="E3" s="5">
        <v>10</v>
      </c>
      <c r="F3" s="5">
        <v>9.5000000000000001E-2</v>
      </c>
      <c r="G3" s="15">
        <v>-0.08</v>
      </c>
      <c r="H3" s="18">
        <f t="shared" ref="H3:H11" si="0">G3/-2</f>
        <v>0.04</v>
      </c>
      <c r="I3" s="16"/>
      <c r="J3" s="5">
        <f t="shared" ref="J3:J11" si="1">F3*248.84</f>
        <v>23.639800000000001</v>
      </c>
      <c r="K3" s="5">
        <f>(2*J3)/$D$2</f>
        <v>40.37540563620837</v>
      </c>
      <c r="L3" s="5">
        <f t="shared" ref="L3:L11" si="2">SQRT(K3)</f>
        <v>6.3541644325755664</v>
      </c>
      <c r="M3" s="17">
        <f t="shared" ref="M3:M11" si="3">0.0007*K3-0.0028*L3+0.0544</f>
        <v>6.4871123534134267E-2</v>
      </c>
      <c r="N3" s="5">
        <f t="shared" ref="N3:N11" si="4">M3-H3</f>
        <v>2.4871123534134267E-2</v>
      </c>
    </row>
    <row r="4" spans="1:14" x14ac:dyDescent="0.25">
      <c r="A4" s="5">
        <f t="shared" ref="A4:B12" si="5">A3+0.5</f>
        <v>1</v>
      </c>
      <c r="B4" s="5">
        <f t="shared" si="5"/>
        <v>1</v>
      </c>
      <c r="C4" s="5">
        <v>1.002</v>
      </c>
      <c r="E4" s="5">
        <v>15</v>
      </c>
      <c r="F4" s="5">
        <v>0.25900000000000001</v>
      </c>
      <c r="G4" s="5">
        <v>-0.17</v>
      </c>
      <c r="H4" s="18">
        <f t="shared" si="0"/>
        <v>8.5000000000000006E-2</v>
      </c>
      <c r="I4" s="16"/>
      <c r="J4" s="5">
        <f t="shared" si="1"/>
        <v>64.449560000000005</v>
      </c>
      <c r="K4" s="5">
        <f t="shared" ref="K4:K11" si="6">(2*J4)/$D$2</f>
        <v>110.07610589239967</v>
      </c>
      <c r="L4" s="5">
        <f t="shared" si="2"/>
        <v>10.491716060416412</v>
      </c>
      <c r="M4" s="17">
        <f t="shared" si="3"/>
        <v>0.10207646915551383</v>
      </c>
      <c r="N4" s="5">
        <f t="shared" si="4"/>
        <v>1.7076469155513821E-2</v>
      </c>
    </row>
    <row r="5" spans="1:14" x14ac:dyDescent="0.25">
      <c r="A5" s="5">
        <f t="shared" si="5"/>
        <v>1.5</v>
      </c>
      <c r="B5" s="5">
        <f t="shared" si="5"/>
        <v>1.5</v>
      </c>
      <c r="C5" s="5">
        <v>1.5049999999999999</v>
      </c>
      <c r="E5" s="5">
        <v>20</v>
      </c>
      <c r="F5" s="5">
        <v>0.51200000000000001</v>
      </c>
      <c r="G5" s="5">
        <v>-0.31</v>
      </c>
      <c r="H5" s="18">
        <f t="shared" si="0"/>
        <v>0.155</v>
      </c>
      <c r="I5" s="16"/>
      <c r="J5" s="5">
        <f t="shared" si="1"/>
        <v>127.40608</v>
      </c>
      <c r="K5" s="5">
        <f t="shared" si="6"/>
        <v>217.60218616567036</v>
      </c>
      <c r="L5" s="5">
        <f t="shared" si="2"/>
        <v>14.751345232407463</v>
      </c>
      <c r="M5" s="17">
        <f t="shared" si="3"/>
        <v>0.16541776366522837</v>
      </c>
      <c r="N5" s="5">
        <f t="shared" si="4"/>
        <v>1.0417763665228369E-2</v>
      </c>
    </row>
    <row r="6" spans="1:14" x14ac:dyDescent="0.25">
      <c r="A6" s="5">
        <f t="shared" si="5"/>
        <v>2</v>
      </c>
      <c r="B6" s="5">
        <f t="shared" si="5"/>
        <v>2</v>
      </c>
      <c r="C6" s="5">
        <v>2.0030000000000001</v>
      </c>
      <c r="E6" s="5">
        <v>25</v>
      </c>
      <c r="F6" s="5">
        <v>0.86</v>
      </c>
      <c r="G6" s="5">
        <v>-0.51</v>
      </c>
      <c r="H6" s="18">
        <f t="shared" si="0"/>
        <v>0.255</v>
      </c>
      <c r="I6" s="16"/>
      <c r="J6" s="5">
        <f t="shared" si="1"/>
        <v>214.00239999999999</v>
      </c>
      <c r="K6" s="5">
        <f t="shared" si="6"/>
        <v>365.50367207514944</v>
      </c>
      <c r="L6" s="5">
        <f t="shared" si="2"/>
        <v>19.11815033090674</v>
      </c>
      <c r="M6" s="17">
        <f t="shared" si="3"/>
        <v>0.25672174952606575</v>
      </c>
      <c r="N6" s="5">
        <f t="shared" si="4"/>
        <v>1.7217495260657412E-3</v>
      </c>
    </row>
    <row r="7" spans="1:14" x14ac:dyDescent="0.25">
      <c r="A7" s="5">
        <f t="shared" si="5"/>
        <v>2.5</v>
      </c>
      <c r="B7" s="5">
        <f t="shared" si="5"/>
        <v>2.5</v>
      </c>
      <c r="C7" s="5">
        <v>2.504</v>
      </c>
      <c r="E7" s="5">
        <v>30</v>
      </c>
      <c r="F7" s="5">
        <v>1.3049999999999999</v>
      </c>
      <c r="G7" s="5">
        <v>-0.74</v>
      </c>
      <c r="H7" s="18">
        <f t="shared" si="0"/>
        <v>0.37</v>
      </c>
      <c r="I7" s="16"/>
      <c r="J7" s="5">
        <f t="shared" si="1"/>
        <v>324.7362</v>
      </c>
      <c r="K7" s="5">
        <f t="shared" si="6"/>
        <v>554.63057216054654</v>
      </c>
      <c r="L7" s="5">
        <f t="shared" si="2"/>
        <v>23.550596004359349</v>
      </c>
      <c r="M7" s="17">
        <f t="shared" si="3"/>
        <v>0.37669973170017645</v>
      </c>
      <c r="N7" s="5">
        <f t="shared" si="4"/>
        <v>6.6997317001764589E-3</v>
      </c>
    </row>
    <row r="8" spans="1:14" x14ac:dyDescent="0.25">
      <c r="A8" s="5">
        <f t="shared" si="5"/>
        <v>3</v>
      </c>
      <c r="B8" s="5">
        <f t="shared" si="5"/>
        <v>3</v>
      </c>
      <c r="C8" s="5">
        <v>3.0030000000000001</v>
      </c>
      <c r="E8" s="5">
        <v>35</v>
      </c>
      <c r="F8" s="5">
        <v>1.849</v>
      </c>
      <c r="G8" s="5">
        <v>-1.03</v>
      </c>
      <c r="H8" s="18">
        <f t="shared" si="0"/>
        <v>0.51500000000000001</v>
      </c>
      <c r="I8" s="16"/>
      <c r="J8" s="5">
        <f t="shared" si="1"/>
        <v>460.10516000000001</v>
      </c>
      <c r="K8" s="5">
        <f t="shared" si="6"/>
        <v>785.83289496157136</v>
      </c>
      <c r="L8" s="5">
        <f t="shared" si="2"/>
        <v>28.032711159671507</v>
      </c>
      <c r="M8" s="17">
        <f t="shared" si="3"/>
        <v>0.52599143522601965</v>
      </c>
      <c r="N8" s="5">
        <f t="shared" si="4"/>
        <v>1.0991435226019641E-2</v>
      </c>
    </row>
    <row r="9" spans="1:14" x14ac:dyDescent="0.25">
      <c r="A9" s="5">
        <f t="shared" si="5"/>
        <v>3.5</v>
      </c>
      <c r="B9" s="5">
        <f t="shared" si="5"/>
        <v>3.5</v>
      </c>
      <c r="C9" s="5">
        <v>3.5070000000000001</v>
      </c>
      <c r="E9" s="5">
        <v>40</v>
      </c>
      <c r="F9" s="5">
        <v>2.4889999999999999</v>
      </c>
      <c r="G9" s="5">
        <v>-1.39</v>
      </c>
      <c r="H9" s="18">
        <f t="shared" si="0"/>
        <v>0.69499999999999995</v>
      </c>
      <c r="I9" s="16"/>
      <c r="J9" s="5">
        <f t="shared" si="1"/>
        <v>619.36275999999998</v>
      </c>
      <c r="K9" s="5">
        <f t="shared" si="6"/>
        <v>1057.8356276686593</v>
      </c>
      <c r="L9" s="5">
        <f t="shared" si="2"/>
        <v>32.524385123606244</v>
      </c>
      <c r="M9" s="17">
        <f t="shared" si="3"/>
        <v>0.70381666102196405</v>
      </c>
      <c r="N9" s="5">
        <f t="shared" si="4"/>
        <v>8.8166610219641006E-3</v>
      </c>
    </row>
    <row r="10" spans="1:14" x14ac:dyDescent="0.25">
      <c r="A10" s="5">
        <f t="shared" si="5"/>
        <v>4</v>
      </c>
      <c r="B10" s="5">
        <f t="shared" si="5"/>
        <v>4</v>
      </c>
      <c r="C10" s="5">
        <v>4.0049999999999999</v>
      </c>
      <c r="E10" s="5">
        <v>45</v>
      </c>
      <c r="F10" s="5">
        <v>3.2349999999999999</v>
      </c>
      <c r="G10" s="5">
        <v>-1.78</v>
      </c>
      <c r="H10" s="18">
        <f t="shared" si="0"/>
        <v>0.89</v>
      </c>
      <c r="I10" s="16"/>
      <c r="J10" s="5">
        <f t="shared" si="1"/>
        <v>804.99739999999997</v>
      </c>
      <c r="K10" s="5">
        <f t="shared" si="6"/>
        <v>1374.8888129803586</v>
      </c>
      <c r="L10" s="5">
        <f t="shared" si="2"/>
        <v>37.079493159701613</v>
      </c>
      <c r="M10" s="17">
        <f t="shared" si="3"/>
        <v>0.91299958823908645</v>
      </c>
      <c r="N10" s="5">
        <f t="shared" si="4"/>
        <v>2.2999588239086433E-2</v>
      </c>
    </row>
    <row r="11" spans="1:14" x14ac:dyDescent="0.25">
      <c r="A11" s="5">
        <f t="shared" si="5"/>
        <v>4.5</v>
      </c>
      <c r="B11" s="5">
        <f t="shared" si="5"/>
        <v>4.5</v>
      </c>
      <c r="C11" s="5">
        <v>4.508</v>
      </c>
      <c r="E11" s="5">
        <v>50</v>
      </c>
      <c r="F11" s="5">
        <v>4.0789999999999997</v>
      </c>
      <c r="G11" s="5">
        <v>-2.2200000000000002</v>
      </c>
      <c r="H11" s="18">
        <f t="shared" si="0"/>
        <v>1.1100000000000001</v>
      </c>
      <c r="I11" s="16"/>
      <c r="J11" s="5">
        <f t="shared" si="1"/>
        <v>1015.0183599999999</v>
      </c>
      <c r="K11" s="5">
        <f t="shared" si="6"/>
        <v>1733.5924167378307</v>
      </c>
      <c r="L11" s="5">
        <f t="shared" si="2"/>
        <v>41.63643136410505</v>
      </c>
      <c r="M11" s="17">
        <f t="shared" si="3"/>
        <v>1.1513326838969873</v>
      </c>
      <c r="N11" s="5">
        <f t="shared" si="4"/>
        <v>4.1332683896987188E-2</v>
      </c>
    </row>
    <row r="12" spans="1:14" x14ac:dyDescent="0.25">
      <c r="A12" s="5">
        <f t="shared" si="5"/>
        <v>5</v>
      </c>
      <c r="B12" s="5">
        <f t="shared" si="5"/>
        <v>5</v>
      </c>
      <c r="C12" s="5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078973702D2349936C5FEB28B5929C" ma:contentTypeVersion="13" ma:contentTypeDescription="Create a new document." ma:contentTypeScope="" ma:versionID="d204ef3a3089a8733faeb4ffa6bb087f">
  <xsd:schema xmlns:xsd="http://www.w3.org/2001/XMLSchema" xmlns:xs="http://www.w3.org/2001/XMLSchema" xmlns:p="http://schemas.microsoft.com/office/2006/metadata/properties" xmlns:ns3="5d590ba1-4299-45d9-be10-f38fb2092692" xmlns:ns4="dfb16f90-1b95-4d2e-af23-38ee83a6f6a8" targetNamespace="http://schemas.microsoft.com/office/2006/metadata/properties" ma:root="true" ma:fieldsID="db5053f781c9dbcbf642ec6ebb7dabbc" ns3:_="" ns4:_="">
    <xsd:import namespace="5d590ba1-4299-45d9-be10-f38fb2092692"/>
    <xsd:import namespace="dfb16f90-1b95-4d2e-af23-38ee83a6f6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90ba1-4299-45d9-be10-f38fb2092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16f90-1b95-4d2e-af23-38ee83a6f6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B374F2-F6BF-4743-9F27-609DE80FBF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90ba1-4299-45d9-be10-f38fb2092692"/>
    <ds:schemaRef ds:uri="dfb16f90-1b95-4d2e-af23-38ee83a6f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B0D251-9603-422F-84BC-4B67B61B50A2}">
  <ds:schemaRefs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dfb16f90-1b95-4d2e-af23-38ee83a6f6a8"/>
    <ds:schemaRef ds:uri="5d590ba1-4299-45d9-be10-f38fb209269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66F591-D8FD-4CE5-837A-EF4375B14F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Voltage to InH2O</vt:lpstr>
      <vt:lpstr>Dynamometer Calibration</vt:lpstr>
      <vt:lpstr>Drag Sting Assy 12"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 Huynh</dc:creator>
  <cp:lastModifiedBy>Kelly Hyun</cp:lastModifiedBy>
  <cp:lastPrinted>2020-08-25T13:07:23Z</cp:lastPrinted>
  <dcterms:created xsi:type="dcterms:W3CDTF">2008-11-10T17:36:40Z</dcterms:created>
  <dcterms:modified xsi:type="dcterms:W3CDTF">2021-11-18T00:50:52Z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0x010100A4078973702D2349936C5FEB28B5929C</vt:lpwstr>
  </property>
</Properties>
</file>