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TEBOOK 840G3\Desktop\school\5.2\FCE 590 projects\To submit\"/>
    </mc:Choice>
  </mc:AlternateContent>
  <bookViews>
    <workbookView xWindow="0" yWindow="0" windowWidth="11710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63" i="1" l="1"/>
  <c r="C62" i="1" s="1"/>
  <c r="C61" i="1" s="1"/>
  <c r="C60" i="1" s="1"/>
  <c r="C40" i="1"/>
  <c r="C43" i="1"/>
  <c r="C44" i="1" s="1"/>
  <c r="D54" i="1" l="1"/>
  <c r="C46" i="1"/>
  <c r="C32" i="1"/>
  <c r="C33" i="1" s="1"/>
  <c r="C34" i="1" s="1"/>
  <c r="B23" i="1"/>
  <c r="B21" i="1"/>
  <c r="B20" i="1"/>
  <c r="D15" i="1"/>
  <c r="D14" i="1"/>
  <c r="D13" i="1"/>
  <c r="C21" i="1" s="1"/>
  <c r="D21" i="1" s="1"/>
  <c r="D12" i="1"/>
  <c r="C20" i="1" l="1"/>
  <c r="D20" i="1" s="1"/>
  <c r="C22" i="1"/>
  <c r="D22" i="1" s="1"/>
  <c r="C23" i="1"/>
  <c r="D23" i="1" s="1"/>
  <c r="D24" i="1" l="1"/>
  <c r="C29" i="1" s="1"/>
  <c r="C35" i="1" s="1"/>
  <c r="C38" i="1" s="1"/>
  <c r="D61" i="1" l="1"/>
  <c r="F61" i="1" s="1"/>
  <c r="D64" i="1"/>
  <c r="F64" i="1" s="1"/>
  <c r="D63" i="1"/>
  <c r="F63" i="1" s="1"/>
  <c r="D62" i="1"/>
  <c r="F62" i="1" s="1"/>
  <c r="B61" i="1"/>
  <c r="B60" i="1"/>
  <c r="B63" i="1"/>
  <c r="D60" i="1"/>
  <c r="F60" i="1" s="1"/>
  <c r="B64" i="1"/>
  <c r="B62" i="1"/>
  <c r="C47" i="1"/>
  <c r="E54" i="1" l="1"/>
  <c r="F65" i="1"/>
  <c r="G62" i="1" l="1"/>
  <c r="G61" i="1"/>
  <c r="G60" i="1"/>
  <c r="E55" i="1"/>
  <c r="G64" i="1"/>
  <c r="G63" i="1"/>
</calcChain>
</file>

<file path=xl/comments1.xml><?xml version="1.0" encoding="utf-8"?>
<comments xmlns="http://schemas.openxmlformats.org/spreadsheetml/2006/main">
  <authors>
    <author>ELITEBOOK 840G3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walls thickness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this is 5 floors and not 6 because the top most level is covered by a slab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Total building weight is the sum of the weights of the members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the unit weight of concrete in Kenya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Parking for cars, not excedding 2500 kg, class F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Inluding the roof of the building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the building is square in nature and this is the length * width 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Gravity loads = 25% live load + building weight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Rigid frame, Zone VIII, hard ground, 6 storeys coefficient is 0.052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floor height * floor number
add 2 inclusive of foundation to the base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T = 0.05H/sqrt of D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C.basic = 0.05 / cube root of period T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zone VIII, rigid frame, hard/medium ground is 0.8Cb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0.8Cb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Total Building Height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Plan dim. Resisting the building, should be the shortest side, ie 40m</t>
        </r>
      </text>
    </comment>
    <comment ref="E55" authorId="0" shapeId="0">
      <text>
        <r>
          <rPr>
            <b/>
            <sz val="9"/>
            <color indexed="81"/>
            <rFont val="Tahoma"/>
            <charset val="1"/>
          </rPr>
          <t>ELITEBOOK 840G3:</t>
        </r>
        <r>
          <rPr>
            <sz val="9"/>
            <color indexed="81"/>
            <rFont val="Tahoma"/>
            <charset val="1"/>
          </rPr>
          <t xml:space="preserve">
ft. need not exceed 0.15F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Load W apportion storey X of interest. 
This is interpreted as the weight carried by each floor, for example, B2 carries B2, B1 and Surface level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Storey X height above base.
Interpreted as the height from the bottom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Load W apportion storey I
Interpreted as the actual individual weight of the floor, without considering overhead supported weight.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specific floor height, from the start of the floor in question to where it ends, or slab to slab
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seismic force affecting the floor x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ELITEBOOK 840G3:</t>
        </r>
        <r>
          <rPr>
            <sz val="9"/>
            <color indexed="81"/>
            <rFont val="Tahoma"/>
            <family val="2"/>
          </rPr>
          <t xml:space="preserve">
summation Wihi</t>
        </r>
      </text>
    </comment>
  </commentList>
</comments>
</file>

<file path=xl/sharedStrings.xml><?xml version="1.0" encoding="utf-8"?>
<sst xmlns="http://schemas.openxmlformats.org/spreadsheetml/2006/main" count="76" uniqueCount="64">
  <si>
    <t>Building members</t>
  </si>
  <si>
    <t>Member Type</t>
  </si>
  <si>
    <t>Walls</t>
  </si>
  <si>
    <t>Slabs</t>
  </si>
  <si>
    <t>Columns</t>
  </si>
  <si>
    <t>Beams</t>
  </si>
  <si>
    <t>Member Weights</t>
  </si>
  <si>
    <t>number of floors</t>
  </si>
  <si>
    <t>member area m^2</t>
  </si>
  <si>
    <t>B1</t>
  </si>
  <si>
    <t>B2</t>
  </si>
  <si>
    <t>B3</t>
  </si>
  <si>
    <t>B4</t>
  </si>
  <si>
    <t>total volume m^3</t>
  </si>
  <si>
    <t>weight kN</t>
  </si>
  <si>
    <t>Seismic analysis</t>
  </si>
  <si>
    <t>Floor Number</t>
  </si>
  <si>
    <t>Table 2</t>
  </si>
  <si>
    <t>zone VIII</t>
  </si>
  <si>
    <t>Coefficient C</t>
  </si>
  <si>
    <t>C basic</t>
  </si>
  <si>
    <t>Table 3</t>
  </si>
  <si>
    <t>C modified</t>
  </si>
  <si>
    <t>Rigid frame</t>
  </si>
  <si>
    <t>Distribution of Total force F</t>
  </si>
  <si>
    <t>Level Above Ground</t>
  </si>
  <si>
    <t>Surface Level</t>
  </si>
  <si>
    <t>(hn/Ds)^2</t>
  </si>
  <si>
    <t>ft (kN)</t>
  </si>
  <si>
    <t>hn (m)</t>
  </si>
  <si>
    <t>Ds (m)</t>
  </si>
  <si>
    <t>wx</t>
  </si>
  <si>
    <t>hx</t>
  </si>
  <si>
    <t>wi</t>
  </si>
  <si>
    <t>fx</t>
  </si>
  <si>
    <t>Kenya Code of Earthquake</t>
  </si>
  <si>
    <t>BS 6399-1-1996 Loadings</t>
  </si>
  <si>
    <t>wihi</t>
  </si>
  <si>
    <t>FCE 590 PROJECT EARTHQUAKE ANALYSIS</t>
  </si>
  <si>
    <t>b (Length) in m</t>
  </si>
  <si>
    <t>d (width) in m</t>
  </si>
  <si>
    <t>depth in m</t>
  </si>
  <si>
    <t>N/A</t>
  </si>
  <si>
    <t>no. per floor</t>
  </si>
  <si>
    <t>total members</t>
  </si>
  <si>
    <t>Member Count</t>
  </si>
  <si>
    <r>
      <t xml:space="preserve">Total Building weight </t>
    </r>
    <r>
      <rPr>
        <b/>
        <sz val="10"/>
        <color theme="1"/>
        <rFont val="Calibri"/>
        <family val="2"/>
        <scheme val="minor"/>
      </rPr>
      <t>kN</t>
    </r>
  </si>
  <si>
    <r>
      <t xml:space="preserve">Total Occupancy </t>
    </r>
    <r>
      <rPr>
        <b/>
        <sz val="10"/>
        <color theme="1"/>
        <rFont val="Calibri"/>
        <family val="2"/>
        <scheme val="minor"/>
      </rPr>
      <t>kN/m^2</t>
    </r>
  </si>
  <si>
    <r>
      <t xml:space="preserve">Area </t>
    </r>
    <r>
      <rPr>
        <b/>
        <sz val="10"/>
        <color theme="1"/>
        <rFont val="Calibri"/>
        <family val="2"/>
        <scheme val="minor"/>
      </rPr>
      <t>m^2</t>
    </r>
  </si>
  <si>
    <r>
      <t xml:space="preserve">Total Live load </t>
    </r>
    <r>
      <rPr>
        <b/>
        <sz val="10"/>
        <color theme="1"/>
        <rFont val="Calibri"/>
        <family val="2"/>
        <scheme val="minor"/>
      </rPr>
      <t>kN</t>
    </r>
  </si>
  <si>
    <r>
      <t xml:space="preserve">25% of Total Live Loads </t>
    </r>
    <r>
      <rPr>
        <b/>
        <sz val="10"/>
        <color theme="1"/>
        <rFont val="Calibri"/>
        <family val="2"/>
        <scheme val="minor"/>
      </rPr>
      <t>kN</t>
    </r>
  </si>
  <si>
    <r>
      <t xml:space="preserve">Gravity Loads </t>
    </r>
    <r>
      <rPr>
        <b/>
        <sz val="10"/>
        <color theme="1"/>
        <rFont val="Calibri"/>
        <family val="2"/>
        <scheme val="minor"/>
      </rPr>
      <t>kN</t>
    </r>
  </si>
  <si>
    <r>
      <t xml:space="preserve">Gravity Loads W </t>
    </r>
    <r>
      <rPr>
        <b/>
        <sz val="10"/>
        <color theme="1"/>
        <rFont val="Calibri"/>
        <family val="2"/>
        <scheme val="minor"/>
      </rPr>
      <t>kN</t>
    </r>
  </si>
  <si>
    <r>
      <t xml:space="preserve">Total Building Height H </t>
    </r>
    <r>
      <rPr>
        <b/>
        <sz val="10"/>
        <color theme="1"/>
        <rFont val="Calibri"/>
        <family val="2"/>
        <scheme val="minor"/>
      </rPr>
      <t>m</t>
    </r>
  </si>
  <si>
    <r>
      <t xml:space="preserve">Building width D </t>
    </r>
    <r>
      <rPr>
        <b/>
        <sz val="10"/>
        <color theme="1"/>
        <rFont val="Calibri"/>
        <family val="2"/>
        <scheme val="minor"/>
      </rPr>
      <t>m</t>
    </r>
  </si>
  <si>
    <r>
      <t xml:space="preserve">Period of Vibration T </t>
    </r>
    <r>
      <rPr>
        <b/>
        <sz val="10"/>
        <color theme="1"/>
        <rFont val="Calibri"/>
        <family val="2"/>
        <scheme val="minor"/>
      </rPr>
      <t>sec</t>
    </r>
  </si>
  <si>
    <r>
      <t xml:space="preserve">Seismic Force F=CW </t>
    </r>
    <r>
      <rPr>
        <b/>
        <sz val="10"/>
        <color theme="1"/>
        <rFont val="Calibri"/>
        <family val="2"/>
        <scheme val="minor"/>
      </rPr>
      <t>kN</t>
    </r>
  </si>
  <si>
    <t>Calculate the Building Weight</t>
  </si>
  <si>
    <t>Floor name</t>
  </si>
  <si>
    <t>hi</t>
  </si>
  <si>
    <t>Topmost floor</t>
  </si>
  <si>
    <t xml:space="preserve"> Other floors</t>
  </si>
  <si>
    <t>concrete weight kN/m^3</t>
  </si>
  <si>
    <t>Coeff. modification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</si>
</sst>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9"/>
  <sheetViews>
    <sheetView tabSelected="1" topLeftCell="A46" workbookViewId="0">
      <selection activeCell="A49" sqref="A49:G65"/>
    </sheetView>
  </sheetViews>
  <sheetFormatPr defaultRowHeight="13" x14ac:dyDescent="0.3"/>
  <cols>
    <col min="1" max="1" width="21.1796875" style="4" bestFit="1" customWidth="1"/>
    <col min="2" max="2" width="21.26953125" style="4" bestFit="1" customWidth="1"/>
    <col min="3" max="3" width="14.36328125" style="4" bestFit="1" customWidth="1"/>
    <col min="4" max="4" width="13.453125" style="4" customWidth="1"/>
    <col min="5" max="5" width="5.54296875" style="4" bestFit="1" customWidth="1"/>
    <col min="6" max="6" width="11.453125" style="4" customWidth="1"/>
    <col min="7" max="7" width="7.6328125" style="4" bestFit="1" customWidth="1"/>
    <col min="8" max="8" width="7.453125" style="4" customWidth="1"/>
    <col min="9" max="9" width="9" style="4" bestFit="1" customWidth="1"/>
    <col min="10" max="16384" width="8.7265625" style="4"/>
  </cols>
  <sheetData>
    <row r="1" spans="1:7" x14ac:dyDescent="0.3">
      <c r="A1" s="8" t="s">
        <v>38</v>
      </c>
      <c r="B1" s="8"/>
      <c r="C1" s="2"/>
      <c r="D1" s="2"/>
      <c r="E1" s="2"/>
      <c r="F1" s="2"/>
      <c r="G1" s="2"/>
    </row>
    <row r="2" spans="1:7" ht="18.5" x14ac:dyDescent="0.45">
      <c r="A2" s="11" t="s">
        <v>57</v>
      </c>
      <c r="B2" s="11"/>
      <c r="C2" s="2"/>
      <c r="D2" s="2"/>
      <c r="E2" s="2"/>
      <c r="F2" s="2"/>
      <c r="G2" s="2"/>
    </row>
    <row r="3" spans="1:7" x14ac:dyDescent="0.3">
      <c r="A3" s="5" t="s">
        <v>0</v>
      </c>
      <c r="B3" s="2"/>
      <c r="C3" s="2"/>
      <c r="D3" s="2"/>
      <c r="E3" s="2"/>
      <c r="F3" s="2"/>
      <c r="G3" s="2"/>
    </row>
    <row r="4" spans="1:7" x14ac:dyDescent="0.3">
      <c r="A4" s="1" t="s">
        <v>1</v>
      </c>
      <c r="B4" s="1" t="s">
        <v>39</v>
      </c>
      <c r="C4" s="1" t="s">
        <v>40</v>
      </c>
      <c r="D4" s="1" t="s">
        <v>41</v>
      </c>
      <c r="E4" s="2"/>
      <c r="F4" s="2"/>
      <c r="G4" s="2"/>
    </row>
    <row r="5" spans="1:7" x14ac:dyDescent="0.3">
      <c r="A5" s="2" t="s">
        <v>4</v>
      </c>
      <c r="B5" s="2">
        <v>0.35</v>
      </c>
      <c r="C5" s="2">
        <v>0.55000000000000004</v>
      </c>
      <c r="D5" s="2">
        <v>3</v>
      </c>
      <c r="E5" s="2"/>
      <c r="F5" s="2"/>
      <c r="G5" s="2"/>
    </row>
    <row r="6" spans="1:7" x14ac:dyDescent="0.3">
      <c r="A6" s="2" t="s">
        <v>5</v>
      </c>
      <c r="B6" s="2">
        <v>0.5</v>
      </c>
      <c r="C6" s="2">
        <v>0.3</v>
      </c>
      <c r="D6" s="2">
        <v>0</v>
      </c>
      <c r="E6" s="2"/>
      <c r="F6" s="2"/>
      <c r="G6" s="2"/>
    </row>
    <row r="7" spans="1:7" x14ac:dyDescent="0.3">
      <c r="A7" s="2" t="s">
        <v>3</v>
      </c>
      <c r="B7" s="2">
        <v>40</v>
      </c>
      <c r="C7" s="2">
        <v>40</v>
      </c>
      <c r="D7" s="2">
        <v>0.4</v>
      </c>
      <c r="E7" s="2"/>
      <c r="F7" s="2"/>
      <c r="G7" s="2"/>
    </row>
    <row r="8" spans="1:7" x14ac:dyDescent="0.3">
      <c r="A8" s="2" t="s">
        <v>2</v>
      </c>
      <c r="B8" s="2">
        <v>40</v>
      </c>
      <c r="C8" s="2">
        <v>0.3</v>
      </c>
      <c r="D8" s="2" t="s">
        <v>42</v>
      </c>
      <c r="E8" s="2"/>
      <c r="F8" s="2"/>
      <c r="G8" s="2"/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5" t="s">
        <v>45</v>
      </c>
      <c r="B10" s="2"/>
      <c r="C10" s="2"/>
      <c r="D10" s="2"/>
      <c r="E10" s="2"/>
      <c r="F10" s="2"/>
      <c r="G10" s="2"/>
    </row>
    <row r="11" spans="1:7" x14ac:dyDescent="0.3">
      <c r="A11" s="1" t="s">
        <v>1</v>
      </c>
      <c r="B11" s="1" t="s">
        <v>7</v>
      </c>
      <c r="C11" s="1" t="s">
        <v>43</v>
      </c>
      <c r="D11" s="1" t="s">
        <v>44</v>
      </c>
      <c r="E11" s="2"/>
      <c r="F11" s="2"/>
      <c r="G11" s="2"/>
    </row>
    <row r="12" spans="1:7" x14ac:dyDescent="0.3">
      <c r="A12" s="2" t="s">
        <v>4</v>
      </c>
      <c r="B12" s="2">
        <v>5</v>
      </c>
      <c r="C12" s="2">
        <v>81</v>
      </c>
      <c r="D12" s="2">
        <f>9*9</f>
        <v>81</v>
      </c>
      <c r="E12" s="2"/>
      <c r="F12" s="2"/>
      <c r="G12" s="2"/>
    </row>
    <row r="13" spans="1:7" x14ac:dyDescent="0.3">
      <c r="A13" s="2" t="s">
        <v>5</v>
      </c>
      <c r="B13" s="2">
        <v>6</v>
      </c>
      <c r="C13" s="2">
        <v>18</v>
      </c>
      <c r="D13" s="2">
        <f>C13*B13</f>
        <v>108</v>
      </c>
      <c r="E13" s="2"/>
      <c r="F13" s="2"/>
      <c r="G13" s="2"/>
    </row>
    <row r="14" spans="1:7" x14ac:dyDescent="0.3">
      <c r="A14" s="2" t="s">
        <v>3</v>
      </c>
      <c r="B14" s="2">
        <v>6</v>
      </c>
      <c r="C14" s="2">
        <v>1</v>
      </c>
      <c r="D14" s="2">
        <f>C14*B14</f>
        <v>6</v>
      </c>
      <c r="E14" s="2"/>
      <c r="F14" s="2"/>
      <c r="G14" s="2"/>
    </row>
    <row r="15" spans="1:7" x14ac:dyDescent="0.3">
      <c r="A15" s="2" t="s">
        <v>2</v>
      </c>
      <c r="B15" s="2">
        <v>6</v>
      </c>
      <c r="C15" s="2">
        <v>4</v>
      </c>
      <c r="D15" s="2">
        <f>C15*B15</f>
        <v>24</v>
      </c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s="9" customFormat="1" x14ac:dyDescent="0.3">
      <c r="A17" s="10"/>
      <c r="B17" s="10"/>
      <c r="C17" s="10"/>
      <c r="D17" s="10"/>
      <c r="E17" s="10"/>
      <c r="F17" s="10"/>
      <c r="G17" s="10"/>
    </row>
    <row r="18" spans="1:7" s="9" customFormat="1" x14ac:dyDescent="0.3">
      <c r="A18" s="5" t="s">
        <v>6</v>
      </c>
      <c r="B18" s="10"/>
      <c r="C18" s="10"/>
      <c r="D18" s="10"/>
      <c r="E18" s="10"/>
      <c r="F18" s="10"/>
      <c r="G18" s="10"/>
    </row>
    <row r="19" spans="1:7" s="9" customFormat="1" x14ac:dyDescent="0.3">
      <c r="A19" s="1" t="s">
        <v>1</v>
      </c>
      <c r="B19" s="1" t="s">
        <v>8</v>
      </c>
      <c r="C19" s="1" t="s">
        <v>13</v>
      </c>
      <c r="D19" s="1" t="s">
        <v>14</v>
      </c>
      <c r="E19" s="10"/>
      <c r="F19" s="10"/>
      <c r="G19" s="10"/>
    </row>
    <row r="20" spans="1:7" s="9" customFormat="1" x14ac:dyDescent="0.3">
      <c r="A20" s="2" t="s">
        <v>4</v>
      </c>
      <c r="B20" s="2">
        <f>B5*C5*D5</f>
        <v>0.57750000000000001</v>
      </c>
      <c r="C20" s="2">
        <f>B20*B12*D12</f>
        <v>233.88750000000002</v>
      </c>
      <c r="D20" s="2">
        <f>C20*C$25</f>
        <v>5613.3</v>
      </c>
      <c r="E20" s="10"/>
      <c r="F20" s="10"/>
      <c r="G20" s="10"/>
    </row>
    <row r="21" spans="1:7" s="9" customFormat="1" x14ac:dyDescent="0.3">
      <c r="A21" s="2" t="s">
        <v>5</v>
      </c>
      <c r="B21" s="2">
        <f>B6*C6</f>
        <v>0.15</v>
      </c>
      <c r="C21" s="2">
        <f>D13*B21</f>
        <v>16.2</v>
      </c>
      <c r="D21" s="2">
        <f t="shared" ref="D21:D23" si="0">C21*C$25</f>
        <v>388.79999999999995</v>
      </c>
      <c r="E21" s="10"/>
      <c r="F21" s="10"/>
      <c r="G21" s="10"/>
    </row>
    <row r="22" spans="1:7" s="9" customFormat="1" x14ac:dyDescent="0.3">
      <c r="A22" s="2" t="s">
        <v>3</v>
      </c>
      <c r="B22" s="2">
        <f>(B7*C7)*6</f>
        <v>9600</v>
      </c>
      <c r="C22" s="2">
        <f>B22*D7</f>
        <v>3840</v>
      </c>
      <c r="D22" s="2">
        <f t="shared" si="0"/>
        <v>92160</v>
      </c>
      <c r="E22" s="10"/>
      <c r="F22" s="10"/>
      <c r="G22" s="10"/>
    </row>
    <row r="23" spans="1:7" s="9" customFormat="1" x14ac:dyDescent="0.3">
      <c r="A23" s="2" t="s">
        <v>2</v>
      </c>
      <c r="B23" s="3">
        <f>B8*C8</f>
        <v>12</v>
      </c>
      <c r="C23" s="2">
        <f>B23*D15</f>
        <v>288</v>
      </c>
      <c r="D23" s="2">
        <f t="shared" si="0"/>
        <v>6912</v>
      </c>
      <c r="E23" s="10"/>
      <c r="F23" s="10"/>
      <c r="G23" s="10"/>
    </row>
    <row r="24" spans="1:7" s="9" customFormat="1" x14ac:dyDescent="0.3">
      <c r="A24" s="2"/>
      <c r="B24" s="3"/>
      <c r="C24" s="2"/>
      <c r="D24" s="15">
        <f>SUM(D20:D23)</f>
        <v>105074.1</v>
      </c>
      <c r="E24" s="10"/>
      <c r="F24" s="10"/>
      <c r="G24" s="10"/>
    </row>
    <row r="25" spans="1:7" s="9" customFormat="1" x14ac:dyDescent="0.3">
      <c r="A25" s="2"/>
      <c r="B25" s="12" t="s">
        <v>62</v>
      </c>
      <c r="C25" s="13">
        <v>24</v>
      </c>
      <c r="D25" s="2"/>
      <c r="E25" s="10"/>
      <c r="F25" s="10"/>
      <c r="G25" s="10"/>
    </row>
    <row r="26" spans="1:7" s="9" customFormat="1" x14ac:dyDescent="0.3">
      <c r="A26" s="10"/>
      <c r="B26" s="16"/>
      <c r="C26" s="10"/>
      <c r="D26" s="10"/>
      <c r="E26" s="10"/>
      <c r="F26" s="10"/>
      <c r="G26" s="10"/>
    </row>
    <row r="27" spans="1:7" s="9" customFormat="1" ht="18.5" x14ac:dyDescent="0.45">
      <c r="A27" s="11" t="s">
        <v>35</v>
      </c>
      <c r="B27" s="11"/>
      <c r="C27" s="10"/>
      <c r="D27" s="10"/>
      <c r="E27" s="10"/>
      <c r="F27" s="10"/>
      <c r="G27" s="10"/>
    </row>
    <row r="28" spans="1:7" x14ac:dyDescent="0.3">
      <c r="A28" s="14" t="s">
        <v>15</v>
      </c>
      <c r="B28" s="2"/>
      <c r="C28" s="2"/>
      <c r="D28" s="2"/>
      <c r="E28" s="2"/>
      <c r="F28" s="2"/>
      <c r="G28" s="2"/>
    </row>
    <row r="29" spans="1:7" x14ac:dyDescent="0.3">
      <c r="A29" s="2" t="s">
        <v>35</v>
      </c>
      <c r="B29" s="2" t="s">
        <v>46</v>
      </c>
      <c r="C29" s="2">
        <f>D24</f>
        <v>105074.1</v>
      </c>
      <c r="D29" s="2"/>
      <c r="E29" s="2"/>
      <c r="F29" s="2"/>
      <c r="G29" s="2"/>
    </row>
    <row r="30" spans="1:7" x14ac:dyDescent="0.3">
      <c r="A30" s="2" t="s">
        <v>36</v>
      </c>
      <c r="B30" s="2" t="s">
        <v>47</v>
      </c>
      <c r="C30" s="2">
        <v>2.5</v>
      </c>
      <c r="D30" s="2"/>
      <c r="E30" s="2"/>
      <c r="F30" s="2"/>
      <c r="G30" s="2"/>
    </row>
    <row r="31" spans="1:7" x14ac:dyDescent="0.3">
      <c r="A31" s="2"/>
      <c r="B31" s="2" t="s">
        <v>16</v>
      </c>
      <c r="C31" s="2">
        <v>6</v>
      </c>
      <c r="D31" s="2"/>
      <c r="E31" s="2"/>
      <c r="F31" s="2"/>
      <c r="G31" s="2"/>
    </row>
    <row r="32" spans="1:7" x14ac:dyDescent="0.3">
      <c r="A32" s="2"/>
      <c r="B32" s="2" t="s">
        <v>48</v>
      </c>
      <c r="C32" s="2">
        <f>40*40</f>
        <v>1600</v>
      </c>
      <c r="D32" s="2"/>
      <c r="E32" s="2"/>
      <c r="F32" s="2"/>
      <c r="G32" s="2"/>
    </row>
    <row r="33" spans="1:7" x14ac:dyDescent="0.3">
      <c r="A33" s="2"/>
      <c r="B33" s="2" t="s">
        <v>49</v>
      </c>
      <c r="C33" s="2">
        <f>C30*C31*C32</f>
        <v>24000</v>
      </c>
      <c r="D33" s="2"/>
      <c r="E33" s="2"/>
      <c r="F33" s="2"/>
      <c r="G33" s="2"/>
    </row>
    <row r="34" spans="1:7" x14ac:dyDescent="0.3">
      <c r="A34" s="2"/>
      <c r="B34" s="2" t="s">
        <v>50</v>
      </c>
      <c r="C34" s="2">
        <f>0.25*C33</f>
        <v>6000</v>
      </c>
      <c r="D34" s="2"/>
      <c r="E34" s="2"/>
      <c r="F34" s="2"/>
      <c r="G34" s="2"/>
    </row>
    <row r="35" spans="1:7" x14ac:dyDescent="0.3">
      <c r="A35" s="2"/>
      <c r="B35" s="2" t="s">
        <v>51</v>
      </c>
      <c r="C35" s="15">
        <f>ROUND((C34+C29),0)</f>
        <v>111074</v>
      </c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1" t="s">
        <v>17</v>
      </c>
      <c r="B37" s="2"/>
      <c r="C37" s="2"/>
      <c r="D37" s="2"/>
      <c r="E37" s="2"/>
      <c r="F37" s="2"/>
      <c r="G37" s="2"/>
    </row>
    <row r="38" spans="1:7" x14ac:dyDescent="0.3">
      <c r="A38" s="2" t="s">
        <v>18</v>
      </c>
      <c r="B38" s="2" t="s">
        <v>52</v>
      </c>
      <c r="C38" s="2">
        <f>C35</f>
        <v>111074</v>
      </c>
      <c r="D38" s="2"/>
      <c r="E38" s="2"/>
      <c r="F38" s="2"/>
      <c r="G38" s="2"/>
    </row>
    <row r="39" spans="1:7" x14ac:dyDescent="0.3">
      <c r="A39" s="2"/>
      <c r="B39" s="2" t="s">
        <v>19</v>
      </c>
      <c r="C39" s="2">
        <v>5.1999999999999998E-2</v>
      </c>
      <c r="D39" s="2"/>
      <c r="E39" s="2"/>
      <c r="F39" s="2"/>
      <c r="G39" s="2"/>
    </row>
    <row r="40" spans="1:7" x14ac:dyDescent="0.3">
      <c r="A40" s="2"/>
      <c r="B40" s="2" t="s">
        <v>53</v>
      </c>
      <c r="C40" s="2">
        <f>(3*5)+2</f>
        <v>17</v>
      </c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 t="s">
        <v>21</v>
      </c>
      <c r="B42" s="2" t="s">
        <v>54</v>
      </c>
      <c r="C42" s="2">
        <v>40</v>
      </c>
      <c r="D42" s="2"/>
      <c r="E42" s="2"/>
      <c r="F42" s="2"/>
      <c r="G42" s="2"/>
    </row>
    <row r="43" spans="1:7" x14ac:dyDescent="0.3">
      <c r="A43" s="2"/>
      <c r="B43" s="2" t="s">
        <v>55</v>
      </c>
      <c r="C43" s="6">
        <f>(0.05*15)/SQRT(C42)</f>
        <v>0.11858541225631422</v>
      </c>
      <c r="D43" s="2"/>
      <c r="E43" s="2"/>
      <c r="F43" s="2"/>
      <c r="G43" s="2"/>
    </row>
    <row r="44" spans="1:7" x14ac:dyDescent="0.3">
      <c r="A44" s="2"/>
      <c r="B44" s="2" t="s">
        <v>20</v>
      </c>
      <c r="C44" s="6">
        <f>0.05/(C43^(1/3))</f>
        <v>0.10177151706893665</v>
      </c>
      <c r="D44" s="2"/>
      <c r="E44" s="2"/>
      <c r="F44" s="2"/>
      <c r="G44" s="2"/>
    </row>
    <row r="45" spans="1:7" x14ac:dyDescent="0.3">
      <c r="A45" s="2" t="s">
        <v>23</v>
      </c>
      <c r="B45" s="2" t="s">
        <v>63</v>
      </c>
      <c r="C45" s="2">
        <v>0.8</v>
      </c>
      <c r="D45" s="2"/>
      <c r="E45" s="2"/>
      <c r="F45" s="2"/>
      <c r="G45" s="2"/>
    </row>
    <row r="46" spans="1:7" x14ac:dyDescent="0.3">
      <c r="A46" s="2"/>
      <c r="B46" s="2" t="s">
        <v>22</v>
      </c>
      <c r="C46" s="7">
        <f>C45*C44</f>
        <v>8.1417213655149326E-2</v>
      </c>
      <c r="D46" s="2"/>
      <c r="E46" s="2"/>
      <c r="F46" s="2"/>
      <c r="G46" s="2"/>
    </row>
    <row r="47" spans="1:7" x14ac:dyDescent="0.3">
      <c r="A47" s="2"/>
      <c r="B47" s="2" t="s">
        <v>56</v>
      </c>
      <c r="C47" s="17">
        <f>C46*C38</f>
        <v>9043.3355895320565</v>
      </c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ht="18.5" x14ac:dyDescent="0.45">
      <c r="A49" s="11" t="s">
        <v>24</v>
      </c>
      <c r="B49" s="11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14" t="s">
        <v>60</v>
      </c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1" t="s">
        <v>58</v>
      </c>
      <c r="B53" s="1" t="s">
        <v>29</v>
      </c>
      <c r="C53" s="1" t="s">
        <v>30</v>
      </c>
      <c r="D53" s="1" t="s">
        <v>27</v>
      </c>
      <c r="E53" s="1" t="s">
        <v>28</v>
      </c>
      <c r="F53" s="2"/>
      <c r="G53" s="2"/>
    </row>
    <row r="54" spans="1:7" x14ac:dyDescent="0.3">
      <c r="A54" s="2" t="s">
        <v>25</v>
      </c>
      <c r="B54" s="2">
        <v>17</v>
      </c>
      <c r="C54" s="2">
        <v>40</v>
      </c>
      <c r="D54" s="2">
        <f>(B54/C54)*(B54/C54)</f>
        <v>0.18062499999999998</v>
      </c>
      <c r="E54" s="2">
        <f>ROUND((0.004*C47*D54),2)</f>
        <v>6.53</v>
      </c>
      <c r="F54" s="2"/>
      <c r="G54" s="2"/>
    </row>
    <row r="55" spans="1:7" x14ac:dyDescent="0.3">
      <c r="A55" s="2"/>
      <c r="B55" s="2"/>
      <c r="C55" s="2"/>
      <c r="D55" s="2"/>
      <c r="E55" s="13" t="str">
        <f>IF(E54&lt;(0.15*C47),"Okay","ft cannot exceed 0.15F")</f>
        <v>Okay</v>
      </c>
      <c r="F55" s="2"/>
      <c r="G55" s="2"/>
    </row>
    <row r="56" spans="1:7" s="9" customFormat="1" x14ac:dyDescent="0.3">
      <c r="A56" s="10"/>
      <c r="B56" s="10"/>
      <c r="C56" s="10"/>
      <c r="D56" s="10"/>
      <c r="E56" s="10"/>
      <c r="F56" s="10"/>
      <c r="G56" s="10"/>
    </row>
    <row r="57" spans="1:7" x14ac:dyDescent="0.3">
      <c r="A57" s="14" t="s">
        <v>61</v>
      </c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1" t="s">
        <v>58</v>
      </c>
      <c r="B59" s="1" t="s">
        <v>31</v>
      </c>
      <c r="C59" s="1" t="s">
        <v>32</v>
      </c>
      <c r="D59" s="1" t="s">
        <v>33</v>
      </c>
      <c r="E59" s="1" t="s">
        <v>59</v>
      </c>
      <c r="F59" s="1" t="s">
        <v>37</v>
      </c>
      <c r="G59" s="1" t="s">
        <v>34</v>
      </c>
    </row>
    <row r="60" spans="1:7" x14ac:dyDescent="0.3">
      <c r="A60" s="2" t="s">
        <v>26</v>
      </c>
      <c r="B60" s="2">
        <f>0.2*$C$38</f>
        <v>22214.800000000003</v>
      </c>
      <c r="C60" s="2">
        <f>C61+3</f>
        <v>14</v>
      </c>
      <c r="D60" s="2">
        <f>0.2*$C$38</f>
        <v>22214.800000000003</v>
      </c>
      <c r="E60" s="2">
        <v>3</v>
      </c>
      <c r="F60" s="2">
        <f>D60*E60</f>
        <v>66644.400000000009</v>
      </c>
      <c r="G60" s="6">
        <f>((C$47-E$54)*B60*C60)/F$65</f>
        <v>9036.805589532054</v>
      </c>
    </row>
    <row r="61" spans="1:7" x14ac:dyDescent="0.3">
      <c r="A61" s="2" t="s">
        <v>9</v>
      </c>
      <c r="B61" s="2">
        <f>0.4*$C$38</f>
        <v>44429.600000000006</v>
      </c>
      <c r="C61" s="2">
        <f>C62+3</f>
        <v>11</v>
      </c>
      <c r="D61" s="2">
        <f>0.2*$C$38</f>
        <v>22214.800000000003</v>
      </c>
      <c r="E61" s="2">
        <v>3</v>
      </c>
      <c r="F61" s="2">
        <f t="shared" ref="F61:F64" si="1">D61*E61</f>
        <v>66644.400000000009</v>
      </c>
      <c r="G61" s="6">
        <f>((C$47-E$54)*B61*C61)/F$65</f>
        <v>14200.694497836084</v>
      </c>
    </row>
    <row r="62" spans="1:7" x14ac:dyDescent="0.3">
      <c r="A62" s="2" t="s">
        <v>10</v>
      </c>
      <c r="B62" s="2">
        <f>0.6*$C$38</f>
        <v>66644.399999999994</v>
      </c>
      <c r="C62" s="2">
        <f>C63+3</f>
        <v>8</v>
      </c>
      <c r="D62" s="2">
        <f>0.2*$C$38</f>
        <v>22214.800000000003</v>
      </c>
      <c r="E62" s="2">
        <v>3</v>
      </c>
      <c r="F62" s="2">
        <f t="shared" si="1"/>
        <v>66644.400000000009</v>
      </c>
      <c r="G62" s="6">
        <f>((C$47-E$54)*B62*C62)/F$65</f>
        <v>15491.666724912091</v>
      </c>
    </row>
    <row r="63" spans="1:7" x14ac:dyDescent="0.3">
      <c r="A63" s="2" t="s">
        <v>11</v>
      </c>
      <c r="B63" s="2">
        <f>0.8*$C$38</f>
        <v>88859.200000000012</v>
      </c>
      <c r="C63" s="2">
        <f>C64+3</f>
        <v>5</v>
      </c>
      <c r="D63" s="2">
        <f>0.2*$C$38</f>
        <v>22214.800000000003</v>
      </c>
      <c r="E63" s="2">
        <v>3</v>
      </c>
      <c r="F63" s="2">
        <f t="shared" si="1"/>
        <v>66644.400000000009</v>
      </c>
      <c r="G63" s="6">
        <f>((C$47-E$54)*B63*C63)/F$65</f>
        <v>12909.722270760078</v>
      </c>
    </row>
    <row r="64" spans="1:7" x14ac:dyDescent="0.3">
      <c r="A64" s="2" t="s">
        <v>12</v>
      </c>
      <c r="B64" s="2">
        <f>1*$C$38</f>
        <v>111074</v>
      </c>
      <c r="C64" s="2">
        <v>2</v>
      </c>
      <c r="D64" s="2">
        <f>0.2*$C$38</f>
        <v>22214.800000000003</v>
      </c>
      <c r="E64" s="2">
        <v>2</v>
      </c>
      <c r="F64" s="2">
        <f t="shared" si="1"/>
        <v>44429.600000000006</v>
      </c>
      <c r="G64" s="6">
        <f>((C$47-E$54)*B64*C64)/F$65</f>
        <v>6454.8611353800379</v>
      </c>
    </row>
    <row r="65" spans="1:7" x14ac:dyDescent="0.3">
      <c r="A65" s="2"/>
      <c r="B65" s="2"/>
      <c r="C65" s="2"/>
      <c r="D65" s="2"/>
      <c r="E65" s="2"/>
      <c r="F65" s="15">
        <f>SUM(F60:F64)</f>
        <v>311007.20000000007</v>
      </c>
      <c r="G65" s="2"/>
    </row>
    <row r="68" spans="1:7" s="9" customFormat="1" x14ac:dyDescent="0.3">
      <c r="A68" s="4"/>
    </row>
    <row r="69" spans="1:7" x14ac:dyDescent="0.3">
      <c r="E69" s="9"/>
    </row>
  </sheetData>
  <mergeCells count="4">
    <mergeCell ref="A1:B1"/>
    <mergeCell ref="A49:B49"/>
    <mergeCell ref="A27:B27"/>
    <mergeCell ref="A2:B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 840G3</dc:creator>
  <cp:lastModifiedBy>ELITEBOOK 840G3</cp:lastModifiedBy>
  <dcterms:created xsi:type="dcterms:W3CDTF">2023-05-01T06:35:56Z</dcterms:created>
  <dcterms:modified xsi:type="dcterms:W3CDTF">2023-05-10T21:34:39Z</dcterms:modified>
</cp:coreProperties>
</file>