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odion/Documents/Bren/UHI/gp/"/>
    </mc:Choice>
  </mc:AlternateContent>
  <xr:revisionPtr revIDLastSave="0" documentId="13_ncr:1_{82E92285-5FB3-EE42-9ABA-012619E105D9}" xr6:coauthVersionLast="45" xr6:coauthVersionMax="45" xr10:uidLastSave="{00000000-0000-0000-0000-000000000000}"/>
  <bookViews>
    <workbookView xWindow="380" yWindow="460" windowWidth="28040" windowHeight="16560" xr2:uid="{F94362D4-04CD-5E41-AF67-0899E0D41F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1" l="1"/>
  <c r="K10" i="1"/>
  <c r="K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H3" i="1"/>
  <c r="J32" i="1"/>
  <c r="J33" i="1"/>
  <c r="J34" i="1"/>
  <c r="J35" i="1"/>
  <c r="J31" i="1"/>
  <c r="J37" i="1" s="1"/>
  <c r="J39" i="1" s="1"/>
  <c r="H35" i="1"/>
  <c r="H33" i="1"/>
  <c r="H34" i="1"/>
  <c r="H32" i="1"/>
  <c r="O27" i="1"/>
  <c r="Q27" i="1" s="1"/>
  <c r="O26" i="1"/>
  <c r="Q26" i="1" s="1"/>
  <c r="Q29" i="1" s="1"/>
  <c r="H25" i="1" l="1"/>
</calcChain>
</file>

<file path=xl/sharedStrings.xml><?xml version="1.0" encoding="utf-8"?>
<sst xmlns="http://schemas.openxmlformats.org/spreadsheetml/2006/main" count="29" uniqueCount="28">
  <si>
    <t>NPV calculations</t>
  </si>
  <si>
    <t>Reduced nuisance flooding</t>
  </si>
  <si>
    <t>Year</t>
  </si>
  <si>
    <t>Energy savings</t>
  </si>
  <si>
    <t>Present value</t>
  </si>
  <si>
    <t>NPV</t>
  </si>
  <si>
    <t xml:space="preserve">Average monthly residential energy demand (May - Sept) </t>
  </si>
  <si>
    <t>Estimated reduction in demand (kWh)</t>
  </si>
  <si>
    <t>Energy rate ($)</t>
  </si>
  <si>
    <t xml:space="preserve">Total monthly savings </t>
  </si>
  <si>
    <t xml:space="preserve">Multiplied over 4 months (May-September) </t>
  </si>
  <si>
    <t>Month</t>
  </si>
  <si>
    <t xml:space="preserve">July </t>
  </si>
  <si>
    <t>August</t>
  </si>
  <si>
    <t>September</t>
  </si>
  <si>
    <t>Reduction days &gt;90</t>
  </si>
  <si>
    <t>Reduction days 80-90</t>
  </si>
  <si>
    <t>Average monthly energy demand (kWh)</t>
  </si>
  <si>
    <t>Austin residential energy rate ($/kWh)</t>
  </si>
  <si>
    <t>Total Savings</t>
  </si>
  <si>
    <t xml:space="preserve"> June </t>
  </si>
  <si>
    <t xml:space="preserve"> May </t>
  </si>
  <si>
    <t>Cost to taxpayers</t>
  </si>
  <si>
    <t>A/C savings</t>
  </si>
  <si>
    <t>Offset savings</t>
  </si>
  <si>
    <t>Estimated reduction (kWh)</t>
  </si>
  <si>
    <t>household savings</t>
  </si>
  <si>
    <t>Cost to homeowners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</si>
</sst>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_(&quot;$&quot;* #,##0.0000_);_(&quot;$&quot;* \(#,##0.0000\);_(&quot;$&quot;* &quot;-&quot;??_);_(@_)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0" xfId="1" applyNumberFormat="1" applyFont="1"/>
    <xf numFmtId="0" fontId="0" fillId="0" borderId="0" xfId="0" applyAlignment="1">
      <alignment wrapText="1"/>
    </xf>
    <xf numFmtId="44" fontId="2" fillId="0" borderId="1" xfId="1" applyFont="1" applyBorder="1"/>
    <xf numFmtId="167" fontId="0" fillId="0" borderId="0" xfId="1" applyNumberFormat="1" applyFont="1"/>
    <xf numFmtId="44" fontId="0" fillId="0" borderId="0" xfId="0" applyNumberFormat="1"/>
    <xf numFmtId="44" fontId="2" fillId="0" borderId="1" xfId="0" applyNumberFormat="1" applyFont="1" applyBorder="1"/>
    <xf numFmtId="0" fontId="0" fillId="0" borderId="0" xfId="0" applyNumberFormat="1"/>
    <xf numFmtId="44" fontId="3" fillId="0" borderId="0" xfId="1" applyFont="1"/>
    <xf numFmtId="0" fontId="3" fillId="0" borderId="0" xfId="0" applyFont="1"/>
    <xf numFmtId="44" fontId="4" fillId="0" borderId="0" xfId="1" applyFont="1"/>
    <xf numFmtId="44" fontId="4" fillId="0" borderId="0" xfId="1" applyFont="1" applyAlignment="1">
      <alignment wrapText="1"/>
    </xf>
    <xf numFmtId="0" fontId="4" fillId="0" borderId="0" xfId="1" applyNumberFormat="1" applyFont="1" applyAlignment="1">
      <alignment wrapText="1"/>
    </xf>
    <xf numFmtId="0" fontId="3" fillId="0" borderId="0" xfId="1" applyNumberFormat="1" applyFont="1" applyAlignment="1">
      <alignment horizontal="left" vertical="top"/>
    </xf>
    <xf numFmtId="0" fontId="3" fillId="0" borderId="0" xfId="1" applyNumberFormat="1" applyFont="1"/>
    <xf numFmtId="167" fontId="3" fillId="0" borderId="0" xfId="1" applyNumberFormat="1" applyFont="1"/>
    <xf numFmtId="44" fontId="3" fillId="0" borderId="0" xfId="0" applyNumberFormat="1" applyFont="1"/>
    <xf numFmtId="44" fontId="3" fillId="0" borderId="0" xfId="1" applyFont="1" applyAlignment="1">
      <alignment horizontal="left" vertical="top"/>
    </xf>
    <xf numFmtId="0" fontId="3" fillId="0" borderId="0" xfId="0" applyNumberFormat="1" applyFont="1"/>
    <xf numFmtId="0" fontId="4" fillId="0" borderId="1" xfId="0" applyNumberFormat="1" applyFont="1" applyBorder="1"/>
    <xf numFmtId="44" fontId="4" fillId="0" borderId="1" xfId="0" applyNumberFormat="1" applyFont="1" applyBorder="1"/>
    <xf numFmtId="0" fontId="4" fillId="0" borderId="0" xfId="0" applyNumberFormat="1" applyFont="1"/>
    <xf numFmtId="44" fontId="4" fillId="0" borderId="0" xfId="0" applyNumberFormat="1" applyFont="1"/>
    <xf numFmtId="44" fontId="4" fillId="0" borderId="1" xfId="1" applyFont="1" applyBorder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9"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5C93F3-B2B7-C747-8573-89F5A1A6F362}" name="Table1" displayName="Table1" ref="B2:H25" totalsRowShown="0" headerRowDxfId="1" dataDxfId="0">
  <autoFilter ref="B2:H25" xr:uid="{A0570BD9-0571-7546-B3A5-5E4796E83ED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E5646FA4-CDD5-E745-9F8D-6F95D65EA4F0}" name="Year" dataDxfId="8"/>
    <tableColumn id="2" xr3:uid="{ED09CB46-2AF4-0D43-94D9-6BC4F0D0DF5A}" name="Cost to taxpayers" dataDxfId="7" dataCellStyle="Currency"/>
    <tableColumn id="3" xr3:uid="{40DC0AA5-0C49-2A4A-A8EF-3009F773D7D6}" name="Cost to homeowners" dataDxfId="6" dataCellStyle="Currency"/>
    <tableColumn id="4" xr3:uid="{12D9518F-DC32-064F-ACF0-0571FCDEFE77}" name="Reduced nuisance flooding" dataDxfId="5" dataCellStyle="Currency"/>
    <tableColumn id="5" xr3:uid="{47675D05-6993-C04E-8E33-C8FF84ED2571}" name="Offset savings" dataDxfId="4" dataCellStyle="Currency"/>
    <tableColumn id="6" xr3:uid="{C665DF5A-BB01-E94E-8A99-DDCD384B3DFA}" name="A/C savings" dataDxfId="3" dataCellStyle="Currency"/>
    <tableColumn id="7" xr3:uid="{1A9F3197-AF98-5643-A120-2D707945F396}" name="Present value" dataDxfId="2" dataCellStyle="Currency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57F3E-B167-DB45-9F4D-0AE394863B87}">
  <dimension ref="B1:Q41"/>
  <sheetViews>
    <sheetView showGridLines="0" tabSelected="1" topLeftCell="A22" workbookViewId="0">
      <selection activeCell="H32" sqref="H32"/>
    </sheetView>
  </sheetViews>
  <sheetFormatPr baseColWidth="10" defaultRowHeight="16"/>
  <cols>
    <col min="2" max="2" width="7.1640625" customWidth="1"/>
    <col min="3" max="3" width="13.33203125" style="2" customWidth="1"/>
    <col min="4" max="4" width="11.6640625" style="2" customWidth="1"/>
    <col min="5" max="5" width="16" style="2" customWidth="1"/>
    <col min="6" max="6" width="14" style="2" customWidth="1"/>
    <col min="7" max="7" width="13.33203125" style="2" customWidth="1"/>
    <col min="8" max="8" width="15.6640625" style="2" customWidth="1"/>
    <col min="9" max="9" width="19.33203125" customWidth="1"/>
    <col min="10" max="10" width="11.5" bestFit="1" customWidth="1"/>
  </cols>
  <sheetData>
    <row r="1" spans="2:11">
      <c r="B1" s="1" t="s">
        <v>0</v>
      </c>
    </row>
    <row r="2" spans="2:11" s="4" customFormat="1" ht="51">
      <c r="B2" s="26" t="s">
        <v>2</v>
      </c>
      <c r="C2" s="13" t="s">
        <v>22</v>
      </c>
      <c r="D2" s="13" t="s">
        <v>27</v>
      </c>
      <c r="E2" s="13" t="s">
        <v>1</v>
      </c>
      <c r="F2" s="13" t="s">
        <v>24</v>
      </c>
      <c r="G2" s="13" t="s">
        <v>23</v>
      </c>
      <c r="H2" s="13" t="s">
        <v>4</v>
      </c>
      <c r="I2" s="27"/>
    </row>
    <row r="3" spans="2:11">
      <c r="B3" s="11">
        <v>0</v>
      </c>
      <c r="C3" s="10">
        <v>-920000</v>
      </c>
      <c r="D3" s="10">
        <v>-7636</v>
      </c>
      <c r="E3" s="10">
        <v>143333</v>
      </c>
      <c r="F3" s="10">
        <v>51.18</v>
      </c>
      <c r="G3" s="10">
        <v>48639.95</v>
      </c>
      <c r="H3" s="10">
        <f>C3+D3</f>
        <v>-927636</v>
      </c>
      <c r="I3" s="11"/>
    </row>
    <row r="4" spans="2:11">
      <c r="B4" s="11">
        <v>1</v>
      </c>
      <c r="C4" s="10"/>
      <c r="D4" s="10">
        <f>-6000</f>
        <v>-6000</v>
      </c>
      <c r="E4" s="10">
        <v>143333</v>
      </c>
      <c r="F4" s="10">
        <v>51.18</v>
      </c>
      <c r="G4" s="10">
        <v>48639.95</v>
      </c>
      <c r="H4" s="10">
        <f>(E4+F4+G4+C4+D4)/(1.19^B4)</f>
        <v>156322.79831932773</v>
      </c>
      <c r="I4" s="11"/>
    </row>
    <row r="5" spans="2:11">
      <c r="B5" s="11">
        <v>2</v>
      </c>
      <c r="C5" s="10"/>
      <c r="D5" s="10">
        <f t="shared" ref="D5:D23" si="0">-6000</f>
        <v>-6000</v>
      </c>
      <c r="E5" s="10">
        <v>143333</v>
      </c>
      <c r="F5" s="10">
        <v>51.18</v>
      </c>
      <c r="G5" s="10">
        <v>48639.95</v>
      </c>
      <c r="H5" s="10">
        <f t="shared" ref="H5:H23" si="1">(E5+F5+G5+C5+D5)/(1.19^B5)</f>
        <v>131363.69606666197</v>
      </c>
      <c r="I5" s="11"/>
    </row>
    <row r="6" spans="2:11">
      <c r="B6" s="11">
        <v>3</v>
      </c>
      <c r="C6" s="10"/>
      <c r="D6" s="10">
        <f t="shared" si="0"/>
        <v>-6000</v>
      </c>
      <c r="E6" s="10">
        <v>143333</v>
      </c>
      <c r="F6" s="10">
        <v>51.18</v>
      </c>
      <c r="G6" s="10">
        <v>48639.95</v>
      </c>
      <c r="H6" s="10">
        <f t="shared" si="1"/>
        <v>110389.66056022015</v>
      </c>
      <c r="I6" s="11"/>
    </row>
    <row r="7" spans="2:11">
      <c r="B7" s="11">
        <v>4</v>
      </c>
      <c r="C7" s="10"/>
      <c r="D7" s="10">
        <f t="shared" si="0"/>
        <v>-6000</v>
      </c>
      <c r="E7" s="10">
        <v>143333</v>
      </c>
      <c r="F7" s="10">
        <v>51.18</v>
      </c>
      <c r="G7" s="10">
        <v>48639.95</v>
      </c>
      <c r="H7" s="10">
        <f t="shared" si="1"/>
        <v>92764.420638840456</v>
      </c>
      <c r="I7" s="11"/>
    </row>
    <row r="8" spans="2:11">
      <c r="B8" s="11">
        <v>5</v>
      </c>
      <c r="C8" s="10"/>
      <c r="D8" s="10">
        <f t="shared" si="0"/>
        <v>-6000</v>
      </c>
      <c r="E8" s="10">
        <v>143333</v>
      </c>
      <c r="F8" s="10">
        <v>51.18</v>
      </c>
      <c r="G8" s="10">
        <v>48639.95</v>
      </c>
      <c r="H8" s="10">
        <f t="shared" si="1"/>
        <v>77953.294654487778</v>
      </c>
      <c r="I8" s="11"/>
    </row>
    <row r="9" spans="2:11">
      <c r="B9" s="11">
        <v>6</v>
      </c>
      <c r="C9" s="10"/>
      <c r="D9" s="10">
        <f t="shared" si="0"/>
        <v>-6000</v>
      </c>
      <c r="E9" s="10">
        <v>143333</v>
      </c>
      <c r="F9" s="10">
        <v>51.18</v>
      </c>
      <c r="G9" s="10">
        <v>48639.95</v>
      </c>
      <c r="H9" s="10">
        <f t="shared" si="1"/>
        <v>65506.970297888896</v>
      </c>
      <c r="I9" s="11"/>
      <c r="K9">
        <f>5/12</f>
        <v>0.41666666666666669</v>
      </c>
    </row>
    <row r="10" spans="2:11">
      <c r="B10" s="11">
        <v>7</v>
      </c>
      <c r="C10" s="10"/>
      <c r="D10" s="10">
        <f t="shared" si="0"/>
        <v>-6000</v>
      </c>
      <c r="E10" s="10">
        <v>143333</v>
      </c>
      <c r="F10" s="10">
        <v>51.18</v>
      </c>
      <c r="G10" s="10">
        <v>48639.95</v>
      </c>
      <c r="H10" s="10">
        <f t="shared" si="1"/>
        <v>55047.874199906633</v>
      </c>
      <c r="I10" s="11"/>
      <c r="K10">
        <f>2300*400*0.0041</f>
        <v>3772.0000000000005</v>
      </c>
    </row>
    <row r="11" spans="2:11">
      <c r="B11" s="11">
        <v>8</v>
      </c>
      <c r="C11" s="10"/>
      <c r="D11" s="10">
        <f t="shared" si="0"/>
        <v>-6000</v>
      </c>
      <c r="E11" s="10">
        <v>143333</v>
      </c>
      <c r="F11" s="10">
        <v>51.18</v>
      </c>
      <c r="G11" s="10">
        <v>48639.95</v>
      </c>
      <c r="H11" s="10">
        <f t="shared" si="1"/>
        <v>46258.717815047588</v>
      </c>
      <c r="I11" s="11"/>
    </row>
    <row r="12" spans="2:11">
      <c r="B12" s="11">
        <v>9</v>
      </c>
      <c r="C12" s="10"/>
      <c r="D12" s="10">
        <f t="shared" si="0"/>
        <v>-6000</v>
      </c>
      <c r="E12" s="10">
        <v>143333</v>
      </c>
      <c r="F12" s="10">
        <v>51.18</v>
      </c>
      <c r="G12" s="10">
        <v>48639.95</v>
      </c>
      <c r="H12" s="10">
        <f t="shared" si="1"/>
        <v>38872.872113485369</v>
      </c>
      <c r="I12" s="11"/>
    </row>
    <row r="13" spans="2:11">
      <c r="B13" s="11">
        <v>10</v>
      </c>
      <c r="C13" s="10"/>
      <c r="D13" s="10">
        <f t="shared" si="0"/>
        <v>-6000</v>
      </c>
      <c r="E13" s="10">
        <v>143333</v>
      </c>
      <c r="F13" s="10">
        <v>51.18</v>
      </c>
      <c r="G13" s="10">
        <v>48639.95</v>
      </c>
      <c r="H13" s="10">
        <f t="shared" si="1"/>
        <v>32666.279086962495</v>
      </c>
      <c r="I13" s="11"/>
    </row>
    <row r="14" spans="2:11">
      <c r="B14" s="11">
        <v>11</v>
      </c>
      <c r="C14" s="10"/>
      <c r="D14" s="10">
        <f t="shared" si="0"/>
        <v>-6000</v>
      </c>
      <c r="E14" s="10">
        <v>143333</v>
      </c>
      <c r="F14" s="10">
        <v>51.18</v>
      </c>
      <c r="G14" s="10">
        <v>48639.95</v>
      </c>
      <c r="H14" s="10">
        <f t="shared" si="1"/>
        <v>27450.65469492647</v>
      </c>
      <c r="I14" s="11"/>
    </row>
    <row r="15" spans="2:11">
      <c r="B15" s="11">
        <v>12</v>
      </c>
      <c r="C15" s="10"/>
      <c r="D15" s="10">
        <f t="shared" si="0"/>
        <v>-6000</v>
      </c>
      <c r="E15" s="10">
        <v>143333</v>
      </c>
      <c r="F15" s="10">
        <v>51.18</v>
      </c>
      <c r="G15" s="10">
        <v>48639.95</v>
      </c>
      <c r="H15" s="10">
        <f t="shared" si="1"/>
        <v>23067.777054560058</v>
      </c>
      <c r="I15" s="11"/>
    </row>
    <row r="16" spans="2:11">
      <c r="B16" s="11">
        <v>13</v>
      </c>
      <c r="C16" s="10"/>
      <c r="D16" s="10">
        <f t="shared" si="0"/>
        <v>-6000</v>
      </c>
      <c r="E16" s="10">
        <v>143333</v>
      </c>
      <c r="F16" s="10">
        <v>51.18</v>
      </c>
      <c r="G16" s="10">
        <v>48639.95</v>
      </c>
      <c r="H16" s="10">
        <f t="shared" si="1"/>
        <v>19384.686600470639</v>
      </c>
      <c r="I16" s="11"/>
    </row>
    <row r="17" spans="2:17">
      <c r="B17" s="11">
        <v>14</v>
      </c>
      <c r="C17" s="10"/>
      <c r="D17" s="10">
        <f t="shared" si="0"/>
        <v>-6000</v>
      </c>
      <c r="E17" s="10">
        <v>143333</v>
      </c>
      <c r="F17" s="10">
        <v>51.18</v>
      </c>
      <c r="G17" s="10">
        <v>48639.95</v>
      </c>
      <c r="H17" s="10">
        <f t="shared" si="1"/>
        <v>16289.652605437512</v>
      </c>
      <c r="I17" s="11"/>
    </row>
    <row r="18" spans="2:17">
      <c r="B18" s="11">
        <v>15</v>
      </c>
      <c r="C18" s="10"/>
      <c r="D18" s="10">
        <f t="shared" si="0"/>
        <v>-6000</v>
      </c>
      <c r="E18" s="10">
        <v>143333</v>
      </c>
      <c r="F18" s="10">
        <v>51.18</v>
      </c>
      <c r="G18" s="10">
        <v>48639.95</v>
      </c>
      <c r="H18" s="10">
        <f t="shared" si="1"/>
        <v>13688.783702048328</v>
      </c>
      <c r="I18" s="11"/>
    </row>
    <row r="19" spans="2:17">
      <c r="B19" s="11">
        <v>16</v>
      </c>
      <c r="C19" s="10"/>
      <c r="D19" s="10">
        <f t="shared" si="0"/>
        <v>-6000</v>
      </c>
      <c r="E19" s="10">
        <v>143333</v>
      </c>
      <c r="F19" s="10">
        <v>51.18</v>
      </c>
      <c r="G19" s="10">
        <v>48639.95</v>
      </c>
      <c r="H19" s="10">
        <f t="shared" si="1"/>
        <v>11503.179581553217</v>
      </c>
      <c r="I19" s="11"/>
    </row>
    <row r="20" spans="2:17">
      <c r="B20" s="11">
        <v>17</v>
      </c>
      <c r="C20" s="10"/>
      <c r="D20" s="10">
        <f t="shared" si="0"/>
        <v>-6000</v>
      </c>
      <c r="E20" s="10">
        <v>143333</v>
      </c>
      <c r="F20" s="10">
        <v>51.18</v>
      </c>
      <c r="G20" s="10">
        <v>48639.95</v>
      </c>
      <c r="H20" s="10">
        <f t="shared" si="1"/>
        <v>9666.5374634900982</v>
      </c>
      <c r="I20" s="11"/>
    </row>
    <row r="21" spans="2:17">
      <c r="B21" s="11">
        <v>18</v>
      </c>
      <c r="C21" s="10"/>
      <c r="D21" s="10">
        <f t="shared" si="0"/>
        <v>-6000</v>
      </c>
      <c r="E21" s="10">
        <v>143333</v>
      </c>
      <c r="F21" s="10">
        <v>51.18</v>
      </c>
      <c r="G21" s="10">
        <v>48639.95</v>
      </c>
      <c r="H21" s="10">
        <f t="shared" si="1"/>
        <v>8123.1407256219318</v>
      </c>
      <c r="I21" s="11"/>
    </row>
    <row r="22" spans="2:17">
      <c r="B22" s="11">
        <v>19</v>
      </c>
      <c r="C22" s="10"/>
      <c r="D22" s="10">
        <f t="shared" si="0"/>
        <v>-6000</v>
      </c>
      <c r="E22" s="10">
        <v>143333</v>
      </c>
      <c r="F22" s="10">
        <v>51.18</v>
      </c>
      <c r="G22" s="10">
        <v>48639.95</v>
      </c>
      <c r="H22" s="10">
        <f t="shared" si="1"/>
        <v>6826.1686769932203</v>
      </c>
      <c r="I22" s="11"/>
    </row>
    <row r="23" spans="2:17">
      <c r="B23" s="11">
        <v>20</v>
      </c>
      <c r="C23" s="10"/>
      <c r="D23" s="10">
        <f t="shared" si="0"/>
        <v>-6000</v>
      </c>
      <c r="E23" s="10">
        <v>143333</v>
      </c>
      <c r="F23" s="10">
        <v>51.18</v>
      </c>
      <c r="G23" s="10">
        <v>48639.95</v>
      </c>
      <c r="H23" s="10">
        <f t="shared" si="1"/>
        <v>5736.2761991539674</v>
      </c>
      <c r="I23" s="11"/>
    </row>
    <row r="24" spans="2:17">
      <c r="B24" s="11"/>
      <c r="C24" s="10"/>
      <c r="D24" s="10"/>
      <c r="E24" s="10"/>
      <c r="F24" s="10"/>
      <c r="G24" s="10"/>
      <c r="H24" s="10"/>
      <c r="I24" s="11"/>
    </row>
    <row r="25" spans="2:17">
      <c r="B25" s="11"/>
      <c r="C25" s="10"/>
      <c r="D25" s="10"/>
      <c r="E25" s="10"/>
      <c r="F25" s="10"/>
      <c r="G25" s="25" t="s">
        <v>5</v>
      </c>
      <c r="H25" s="25">
        <f>SUM(H3:H23)</f>
        <v>21247.441057084598</v>
      </c>
      <c r="I25" s="11"/>
      <c r="N25" s="2" t="s">
        <v>6</v>
      </c>
      <c r="O25" s="2" t="s">
        <v>7</v>
      </c>
      <c r="P25" s="2" t="s">
        <v>8</v>
      </c>
      <c r="Q25" s="2" t="s">
        <v>3</v>
      </c>
    </row>
    <row r="26" spans="2:17">
      <c r="B26" s="11"/>
      <c r="C26" s="10"/>
      <c r="D26" s="10"/>
      <c r="E26" s="10"/>
      <c r="F26" s="10"/>
      <c r="G26" s="10"/>
      <c r="H26" s="10"/>
      <c r="I26" s="11"/>
      <c r="N26" s="3">
        <v>1212.5999999999999</v>
      </c>
      <c r="O26" s="3">
        <f>N26*(5*0.044)</f>
        <v>266.77199999999993</v>
      </c>
      <c r="P26" s="6">
        <v>0.10639999999999999</v>
      </c>
      <c r="Q26" s="7">
        <f>O26*P26</f>
        <v>28.384540799999993</v>
      </c>
    </row>
    <row r="27" spans="2:17">
      <c r="D27" s="3"/>
      <c r="N27" s="3">
        <v>1212.5999999999999</v>
      </c>
      <c r="O27" s="3">
        <f>N27*(10*0.02)</f>
        <v>242.51999999999998</v>
      </c>
      <c r="P27" s="6">
        <v>0.10639999999999999</v>
      </c>
      <c r="Q27" s="7">
        <f>O27*P27</f>
        <v>25.804127999999995</v>
      </c>
    </row>
    <row r="28" spans="2:17">
      <c r="N28" s="2"/>
      <c r="O28" s="2"/>
      <c r="P28" s="2"/>
    </row>
    <row r="29" spans="2:17">
      <c r="C29" s="10"/>
      <c r="D29" s="10"/>
      <c r="E29" s="10"/>
      <c r="F29" s="10"/>
      <c r="G29" s="10"/>
      <c r="H29" s="10"/>
      <c r="I29" s="11"/>
      <c r="J29" s="11"/>
      <c r="K29" s="11"/>
      <c r="N29" s="2"/>
      <c r="O29" s="2"/>
      <c r="P29" s="5" t="s">
        <v>9</v>
      </c>
      <c r="Q29" s="8">
        <f>SUM(Q26:Q27)</f>
        <v>54.188668799999988</v>
      </c>
    </row>
    <row r="30" spans="2:17" ht="85">
      <c r="C30" s="12"/>
      <c r="D30" s="13" t="s">
        <v>11</v>
      </c>
      <c r="E30" s="14" t="s">
        <v>15</v>
      </c>
      <c r="F30" s="14" t="s">
        <v>16</v>
      </c>
      <c r="G30" s="14" t="s">
        <v>17</v>
      </c>
      <c r="H30" s="14" t="s">
        <v>25</v>
      </c>
      <c r="I30" s="14" t="s">
        <v>18</v>
      </c>
      <c r="J30" s="14" t="s">
        <v>3</v>
      </c>
      <c r="K30" s="11"/>
      <c r="N30" s="2"/>
      <c r="O30" s="2"/>
      <c r="P30" s="2"/>
    </row>
    <row r="31" spans="2:17">
      <c r="C31" s="10"/>
      <c r="D31" s="15" t="s">
        <v>21</v>
      </c>
      <c r="E31" s="16">
        <v>1</v>
      </c>
      <c r="F31" s="16">
        <v>2</v>
      </c>
      <c r="G31" s="16">
        <v>1144</v>
      </c>
      <c r="H31" s="16">
        <f>G31*0.044 +G31*(2*0.02)</f>
        <v>96.096000000000004</v>
      </c>
      <c r="I31" s="17">
        <v>0.10639999999999999</v>
      </c>
      <c r="J31" s="18">
        <f>I31*H31</f>
        <v>10.2246144</v>
      </c>
      <c r="K31" s="11"/>
      <c r="N31" s="2"/>
      <c r="O31" s="2"/>
      <c r="P31" s="2"/>
    </row>
    <row r="32" spans="2:17">
      <c r="C32" s="10"/>
      <c r="D32" s="15" t="s">
        <v>20</v>
      </c>
      <c r="E32" s="16">
        <v>3</v>
      </c>
      <c r="F32" s="16">
        <v>3</v>
      </c>
      <c r="G32" s="16">
        <v>1183</v>
      </c>
      <c r="H32" s="16">
        <f>G32*(3*0.044)+G32*(F32*0.02)</f>
        <v>227.13600000000002</v>
      </c>
      <c r="I32" s="17">
        <v>0.10639999999999999</v>
      </c>
      <c r="J32" s="18">
        <f t="shared" ref="J32:J35" si="2">I32*H32</f>
        <v>24.1672704</v>
      </c>
      <c r="K32" s="11"/>
      <c r="N32" s="2"/>
      <c r="O32" s="2"/>
      <c r="P32" s="2" t="s">
        <v>10</v>
      </c>
    </row>
    <row r="33" spans="3:11">
      <c r="C33" s="10"/>
      <c r="D33" s="19" t="s">
        <v>12</v>
      </c>
      <c r="E33" s="16">
        <v>5</v>
      </c>
      <c r="F33" s="16">
        <v>2</v>
      </c>
      <c r="G33" s="16">
        <v>1311</v>
      </c>
      <c r="H33" s="16">
        <f>G33*(E33*0.044)+G33*(F33*0.02)</f>
        <v>340.85999999999996</v>
      </c>
      <c r="I33" s="17">
        <v>0.10639999999999999</v>
      </c>
      <c r="J33" s="18">
        <f t="shared" si="2"/>
        <v>36.267503999999995</v>
      </c>
      <c r="K33" s="11"/>
    </row>
    <row r="34" spans="3:11">
      <c r="C34" s="10"/>
      <c r="D34" s="19" t="s">
        <v>13</v>
      </c>
      <c r="E34" s="16">
        <v>5</v>
      </c>
      <c r="F34" s="16">
        <v>2</v>
      </c>
      <c r="G34" s="16">
        <v>1224</v>
      </c>
      <c r="H34" s="16">
        <f>G34*(E34*0.044)+G34*(2*0.02)</f>
        <v>318.23999999999995</v>
      </c>
      <c r="I34" s="17">
        <v>0.10639999999999999</v>
      </c>
      <c r="J34" s="18">
        <f t="shared" si="2"/>
        <v>33.860735999999996</v>
      </c>
      <c r="K34" s="11"/>
    </row>
    <row r="35" spans="3:11">
      <c r="C35" s="10"/>
      <c r="D35" s="19" t="s">
        <v>14</v>
      </c>
      <c r="E35" s="16">
        <v>4</v>
      </c>
      <c r="F35" s="16">
        <v>1</v>
      </c>
      <c r="G35" s="16">
        <v>819</v>
      </c>
      <c r="H35" s="16">
        <f>G35*(E35*0.044) +G35*(0.02)</f>
        <v>160.524</v>
      </c>
      <c r="I35" s="17">
        <v>0.10639999999999999</v>
      </c>
      <c r="J35" s="18">
        <f t="shared" si="2"/>
        <v>17.0797536</v>
      </c>
      <c r="K35" s="11"/>
    </row>
    <row r="36" spans="3:11">
      <c r="C36" s="10"/>
      <c r="D36" s="10"/>
      <c r="E36" s="16"/>
      <c r="F36" s="16"/>
      <c r="G36" s="16"/>
      <c r="H36" s="16"/>
      <c r="I36" s="20"/>
      <c r="J36" s="11"/>
      <c r="K36" s="11"/>
    </row>
    <row r="37" spans="3:11">
      <c r="C37" s="10"/>
      <c r="D37" s="10"/>
      <c r="E37" s="16"/>
      <c r="F37" s="16"/>
      <c r="G37" s="16"/>
      <c r="H37" s="16"/>
      <c r="I37" s="21" t="s">
        <v>26</v>
      </c>
      <c r="J37" s="22">
        <f>SUM(J31:J35)</f>
        <v>121.59987839999999</v>
      </c>
      <c r="K37" s="11"/>
    </row>
    <row r="38" spans="3:11">
      <c r="C38" s="10"/>
      <c r="D38" s="10"/>
      <c r="E38" s="16"/>
      <c r="F38" s="16"/>
      <c r="G38" s="16"/>
      <c r="H38" s="16"/>
      <c r="I38" s="20"/>
      <c r="J38" s="11"/>
      <c r="K38" s="11"/>
    </row>
    <row r="39" spans="3:11">
      <c r="C39" s="10"/>
      <c r="D39" s="10"/>
      <c r="E39" s="16"/>
      <c r="F39" s="16"/>
      <c r="G39" s="16"/>
      <c r="H39" s="16"/>
      <c r="I39" s="23" t="s">
        <v>19</v>
      </c>
      <c r="J39" s="24">
        <f>J37*400</f>
        <v>48639.951359999999</v>
      </c>
      <c r="K39" s="11"/>
    </row>
    <row r="40" spans="3:11">
      <c r="C40" s="10"/>
      <c r="D40" s="10"/>
      <c r="E40" s="16"/>
      <c r="F40" s="16"/>
      <c r="G40" s="16"/>
      <c r="H40" s="16"/>
      <c r="I40" s="20"/>
      <c r="J40" s="11"/>
      <c r="K40" s="11"/>
    </row>
    <row r="41" spans="3:11">
      <c r="E41" s="3"/>
      <c r="F41" s="3"/>
      <c r="G41" s="3"/>
      <c r="H41" s="3"/>
      <c r="I41" s="9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2019-12-03T21:58:01Z</dcterms:created>
  <dcterms:modified xsi:type="dcterms:W3CDTF">2019-12-04T23:19:11Z</dcterms:modified>
</cp:coreProperties>
</file>