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4bf751f8bfedcb28/Documents/Coding/Projects/Omega-Server/projects/climbingLog/uploadDb/"/>
    </mc:Choice>
  </mc:AlternateContent>
  <xr:revisionPtr revIDLastSave="135" documentId="13_ncr:1_{8B34C94C-FDD4-4B1D-B0C2-14B56E8D23FD}" xr6:coauthVersionLast="47" xr6:coauthVersionMax="47" xr10:uidLastSave="{537B19E9-31A3-47AC-8758-3CBA7E59C549}"/>
  <bookViews>
    <workbookView xWindow="-108" yWindow="-108" windowWidth="23256" windowHeight="13896" tabRatio="696" xr2:uid="{00000000-000D-0000-FFFF-FFFF00000000}"/>
  </bookViews>
  <sheets>
    <sheet name="Indoor Lead - Log" sheetId="6" r:id="rId1"/>
    <sheet name="Indoor Lead - Routes" sheetId="7" r:id="rId2"/>
    <sheet name="Indoor Lead - Admin" sheetId="8" r:id="rId3"/>
    <sheet name="Indoor Lead - Statistics" sheetId="11" r:id="rId4"/>
    <sheet name="Daily - Log" sheetId="2" r:id="rId5"/>
    <sheet name="Daily - Admin" sheetId="9" r:id="rId6"/>
    <sheet name="Daily - Calendar" sheetId="5" r:id="rId7"/>
    <sheet name="Daily - Statistics" sheetId="4" r:id="rId8"/>
    <sheet name="Old Calendar" sheetId="1" r:id="rId9"/>
  </sheets>
  <definedNames>
    <definedName name="_xlnm._FilterDatabase" localSheetId="4" hidden="1">'Daily - Log'!$A$1:$H$275</definedName>
    <definedName name="_xlnm._FilterDatabase" localSheetId="0" hidden="1">'Indoor Lead - Log'!$A$1:$I$142</definedName>
    <definedName name="_xlnm._FilterDatabase" localSheetId="1" hidden="1">'Indoor Lead - Routes'!$A$1:$O$71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6" l="1"/>
  <c r="C143" i="6"/>
  <c r="D143" i="6"/>
  <c r="E143" i="6"/>
  <c r="I69" i="7"/>
  <c r="J69" i="7"/>
  <c r="K69" i="7"/>
  <c r="L69" i="7"/>
  <c r="N69" i="7"/>
  <c r="O69" i="7"/>
  <c r="I70" i="7"/>
  <c r="J70" i="7"/>
  <c r="K70" i="7"/>
  <c r="L70" i="7"/>
  <c r="N70" i="7"/>
  <c r="F142" i="6" s="1"/>
  <c r="O70" i="7"/>
  <c r="I71" i="7"/>
  <c r="J71" i="7"/>
  <c r="K71" i="7"/>
  <c r="L71" i="7"/>
  <c r="N71" i="7"/>
  <c r="F143" i="6" s="1"/>
  <c r="O71" i="7"/>
  <c r="H71" i="7"/>
  <c r="H70" i="7"/>
  <c r="H69" i="7"/>
  <c r="J278" i="2"/>
  <c r="I278" i="2"/>
  <c r="K277" i="2"/>
  <c r="J277" i="2"/>
  <c r="I277" i="2"/>
  <c r="J276" i="2"/>
  <c r="I276" i="2"/>
  <c r="J275" i="2"/>
  <c r="K275" i="2"/>
  <c r="I275" i="2"/>
  <c r="K274" i="2"/>
  <c r="I274" i="2"/>
  <c r="J274" i="2" s="1"/>
  <c r="K273" i="2"/>
  <c r="I273" i="2"/>
  <c r="J273" i="2" s="1"/>
  <c r="K272" i="2"/>
  <c r="I272" i="2"/>
  <c r="J272" i="2" s="1"/>
  <c r="J132" i="6"/>
  <c r="J133" i="6"/>
  <c r="J134" i="6"/>
  <c r="J135" i="6"/>
  <c r="J136" i="6"/>
  <c r="J137" i="6"/>
  <c r="J138" i="6"/>
  <c r="J139" i="6"/>
  <c r="J140" i="6"/>
  <c r="J141" i="6"/>
  <c r="J142" i="6"/>
  <c r="C133" i="6"/>
  <c r="D133" i="6"/>
  <c r="E133" i="6"/>
  <c r="C134" i="6"/>
  <c r="D134" i="6"/>
  <c r="E134" i="6"/>
  <c r="C135" i="6"/>
  <c r="D135" i="6"/>
  <c r="E135" i="6"/>
  <c r="C136" i="6"/>
  <c r="D136" i="6"/>
  <c r="E136" i="6"/>
  <c r="C137" i="6"/>
  <c r="D137" i="6"/>
  <c r="E137" i="6"/>
  <c r="C138" i="6"/>
  <c r="D138" i="6"/>
  <c r="E138" i="6"/>
  <c r="C139" i="6"/>
  <c r="D139" i="6"/>
  <c r="E139" i="6"/>
  <c r="C140" i="6"/>
  <c r="D140" i="6"/>
  <c r="E140" i="6"/>
  <c r="C141" i="6"/>
  <c r="D141" i="6"/>
  <c r="E141" i="6"/>
  <c r="F141" i="6"/>
  <c r="C142" i="6"/>
  <c r="D142" i="6"/>
  <c r="E142" i="6"/>
  <c r="I271" i="2"/>
  <c r="J271" i="2" s="1"/>
  <c r="A24" i="1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I270" i="2"/>
  <c r="J270" i="2" s="1"/>
  <c r="I269" i="2"/>
  <c r="J269" i="2" s="1"/>
  <c r="I65" i="7"/>
  <c r="J65" i="7"/>
  <c r="K65" i="7"/>
  <c r="L65" i="7"/>
  <c r="N65" i="7"/>
  <c r="F133" i="6" s="1"/>
  <c r="O65" i="7"/>
  <c r="H65" i="7" s="1"/>
  <c r="I66" i="7"/>
  <c r="J66" i="7"/>
  <c r="K66" i="7"/>
  <c r="L66" i="7"/>
  <c r="N66" i="7"/>
  <c r="F134" i="6" s="1"/>
  <c r="O66" i="7"/>
  <c r="H66" i="7" s="1"/>
  <c r="I67" i="7"/>
  <c r="J67" i="7"/>
  <c r="K67" i="7"/>
  <c r="L67" i="7"/>
  <c r="N67" i="7"/>
  <c r="O67" i="7"/>
  <c r="H67" i="7" s="1"/>
  <c r="I68" i="7"/>
  <c r="J68" i="7"/>
  <c r="K68" i="7"/>
  <c r="L68" i="7"/>
  <c r="N68" i="7"/>
  <c r="F140" i="6" s="1"/>
  <c r="O68" i="7"/>
  <c r="H68" i="7" s="1"/>
  <c r="I59" i="7"/>
  <c r="J59" i="7"/>
  <c r="K59" i="7"/>
  <c r="L59" i="7"/>
  <c r="P59" i="7" s="1"/>
  <c r="N59" i="7"/>
  <c r="O59" i="7"/>
  <c r="H59" i="7" s="1"/>
  <c r="I60" i="7"/>
  <c r="J60" i="7"/>
  <c r="K60" i="7"/>
  <c r="L60" i="7"/>
  <c r="N60" i="7"/>
  <c r="F123" i="6" s="1"/>
  <c r="O60" i="7"/>
  <c r="H60" i="7" s="1"/>
  <c r="I61" i="7"/>
  <c r="J61" i="7"/>
  <c r="K61" i="7"/>
  <c r="L61" i="7"/>
  <c r="N61" i="7"/>
  <c r="F126" i="6" s="1"/>
  <c r="O61" i="7"/>
  <c r="H61" i="7" s="1"/>
  <c r="I62" i="7"/>
  <c r="J62" i="7"/>
  <c r="K62" i="7"/>
  <c r="L62" i="7"/>
  <c r="P62" i="7" s="1"/>
  <c r="N62" i="7"/>
  <c r="F127" i="6" s="1"/>
  <c r="O62" i="7"/>
  <c r="H62" i="7" s="1"/>
  <c r="I63" i="7"/>
  <c r="J63" i="7"/>
  <c r="K63" i="7"/>
  <c r="L63" i="7"/>
  <c r="N63" i="7"/>
  <c r="F129" i="6" s="1"/>
  <c r="O63" i="7"/>
  <c r="H63" i="7" s="1"/>
  <c r="I64" i="7"/>
  <c r="J64" i="7"/>
  <c r="K64" i="7"/>
  <c r="L64" i="7"/>
  <c r="N64" i="7"/>
  <c r="F132" i="6" s="1"/>
  <c r="O64" i="7"/>
  <c r="H64" i="7" s="1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C118" i="6"/>
  <c r="D118" i="6"/>
  <c r="E118" i="6"/>
  <c r="C119" i="6"/>
  <c r="D119" i="6"/>
  <c r="E119" i="6"/>
  <c r="C120" i="6"/>
  <c r="D120" i="6"/>
  <c r="E120" i="6"/>
  <c r="C121" i="6"/>
  <c r="D121" i="6"/>
  <c r="G121" i="6" s="1"/>
  <c r="E121" i="6"/>
  <c r="C122" i="6"/>
  <c r="D122" i="6"/>
  <c r="E122" i="6"/>
  <c r="C123" i="6"/>
  <c r="D123" i="6"/>
  <c r="E123" i="6"/>
  <c r="C124" i="6"/>
  <c r="D124" i="6"/>
  <c r="E124" i="6"/>
  <c r="C125" i="6"/>
  <c r="D125" i="6"/>
  <c r="E125" i="6"/>
  <c r="C126" i="6"/>
  <c r="D126" i="6"/>
  <c r="E126" i="6"/>
  <c r="C127" i="6"/>
  <c r="D127" i="6"/>
  <c r="E127" i="6"/>
  <c r="C128" i="6"/>
  <c r="D128" i="6"/>
  <c r="E128" i="6"/>
  <c r="C129" i="6"/>
  <c r="D129" i="6"/>
  <c r="E129" i="6"/>
  <c r="C130" i="6"/>
  <c r="D130" i="6"/>
  <c r="E130" i="6"/>
  <c r="C131" i="6"/>
  <c r="D131" i="6"/>
  <c r="E131" i="6"/>
  <c r="C132" i="6"/>
  <c r="D132" i="6"/>
  <c r="E132" i="6"/>
  <c r="J115" i="6"/>
  <c r="J116" i="6"/>
  <c r="C114" i="6"/>
  <c r="D114" i="6"/>
  <c r="E114" i="6"/>
  <c r="C115" i="6"/>
  <c r="D115" i="6"/>
  <c r="E115" i="6"/>
  <c r="C116" i="6"/>
  <c r="D116" i="6"/>
  <c r="E116" i="6"/>
  <c r="C117" i="6"/>
  <c r="D117" i="6"/>
  <c r="E117" i="6"/>
  <c r="I268" i="2"/>
  <c r="J268" i="2" s="1"/>
  <c r="K267" i="2"/>
  <c r="J267" i="2"/>
  <c r="I267" i="2"/>
  <c r="K13" i="7"/>
  <c r="I266" i="2"/>
  <c r="J266" i="2" s="1"/>
  <c r="J105" i="6"/>
  <c r="J106" i="6"/>
  <c r="J107" i="6"/>
  <c r="J108" i="6"/>
  <c r="J109" i="6"/>
  <c r="J110" i="6"/>
  <c r="J111" i="6"/>
  <c r="J112" i="6"/>
  <c r="J113" i="6"/>
  <c r="J114" i="6"/>
  <c r="C110" i="6"/>
  <c r="D110" i="6"/>
  <c r="E110" i="6"/>
  <c r="C111" i="6"/>
  <c r="D111" i="6"/>
  <c r="E111" i="6"/>
  <c r="C112" i="6"/>
  <c r="D112" i="6"/>
  <c r="E112" i="6"/>
  <c r="C113" i="6"/>
  <c r="D113" i="6"/>
  <c r="E113" i="6"/>
  <c r="C105" i="6"/>
  <c r="D105" i="6"/>
  <c r="E105" i="6"/>
  <c r="C106" i="6"/>
  <c r="D106" i="6"/>
  <c r="E106" i="6"/>
  <c r="C107" i="6"/>
  <c r="D107" i="6"/>
  <c r="E107" i="6"/>
  <c r="C108" i="6"/>
  <c r="D108" i="6"/>
  <c r="E108" i="6"/>
  <c r="C109" i="6"/>
  <c r="D109" i="6"/>
  <c r="E109" i="6"/>
  <c r="K7" i="7"/>
  <c r="E102" i="6"/>
  <c r="E103" i="6"/>
  <c r="E10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C102" i="6"/>
  <c r="D102" i="6"/>
  <c r="C103" i="6"/>
  <c r="D103" i="6"/>
  <c r="C104" i="6"/>
  <c r="D104" i="6"/>
  <c r="I265" i="2"/>
  <c r="J265" i="2" s="1"/>
  <c r="I263" i="2"/>
  <c r="J263" i="2" s="1"/>
  <c r="K263" i="2"/>
  <c r="I264" i="2"/>
  <c r="J264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H56" i="4"/>
  <c r="I56" i="4"/>
  <c r="J56" i="4"/>
  <c r="K56" i="4"/>
  <c r="H57" i="4"/>
  <c r="I57" i="4"/>
  <c r="J57" i="4"/>
  <c r="K57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6" i="4"/>
  <c r="J6" i="4"/>
  <c r="K6" i="4"/>
  <c r="I5" i="4"/>
  <c r="J5" i="4"/>
  <c r="K5" i="4"/>
  <c r="I4" i="4"/>
  <c r="J4" i="4"/>
  <c r="K4" i="4"/>
  <c r="J3" i="4"/>
  <c r="K3" i="4"/>
  <c r="I3" i="4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I262" i="2"/>
  <c r="J262" i="2" s="1"/>
  <c r="C89" i="6"/>
  <c r="D89" i="6"/>
  <c r="G89" i="6" s="1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G101" i="6" s="1"/>
  <c r="I52" i="7"/>
  <c r="J52" i="7"/>
  <c r="K52" i="7"/>
  <c r="L52" i="7"/>
  <c r="N52" i="7"/>
  <c r="F92" i="6" s="1"/>
  <c r="O52" i="7"/>
  <c r="H52" i="7" s="1"/>
  <c r="I53" i="7"/>
  <c r="J53" i="7"/>
  <c r="K53" i="7"/>
  <c r="L53" i="7"/>
  <c r="P53" i="7" s="1"/>
  <c r="N53" i="7"/>
  <c r="F94" i="6" s="1"/>
  <c r="O53" i="7"/>
  <c r="H53" i="7" s="1"/>
  <c r="I54" i="7"/>
  <c r="J54" i="7"/>
  <c r="K54" i="7"/>
  <c r="L54" i="7"/>
  <c r="P54" i="7" s="1"/>
  <c r="N54" i="7"/>
  <c r="F95" i="6" s="1"/>
  <c r="O54" i="7"/>
  <c r="H54" i="7" s="1"/>
  <c r="I55" i="7"/>
  <c r="J55" i="7"/>
  <c r="K55" i="7"/>
  <c r="L55" i="7"/>
  <c r="P55" i="7" s="1"/>
  <c r="N55" i="7"/>
  <c r="F105" i="6" s="1"/>
  <c r="O55" i="7"/>
  <c r="H55" i="7" s="1"/>
  <c r="I56" i="7"/>
  <c r="J56" i="7"/>
  <c r="K56" i="7"/>
  <c r="L56" i="7"/>
  <c r="P56" i="7" s="1"/>
  <c r="N56" i="7"/>
  <c r="F106" i="6" s="1"/>
  <c r="O56" i="7"/>
  <c r="H56" i="7" s="1"/>
  <c r="I57" i="7"/>
  <c r="J57" i="7"/>
  <c r="K57" i="7"/>
  <c r="L57" i="7"/>
  <c r="N57" i="7"/>
  <c r="F109" i="6" s="1"/>
  <c r="O57" i="7"/>
  <c r="H57" i="7" s="1"/>
  <c r="I58" i="7"/>
  <c r="J58" i="7"/>
  <c r="K58" i="7"/>
  <c r="L58" i="7"/>
  <c r="P58" i="7" s="1"/>
  <c r="N58" i="7"/>
  <c r="F110" i="6" s="1"/>
  <c r="O58" i="7"/>
  <c r="H58" i="7" s="1"/>
  <c r="J261" i="2"/>
  <c r="K261" i="2"/>
  <c r="I261" i="2"/>
  <c r="I260" i="2"/>
  <c r="J260" i="2" s="1"/>
  <c r="I259" i="2"/>
  <c r="J259" i="2" s="1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G83" i="6" s="1"/>
  <c r="C84" i="6"/>
  <c r="D84" i="6"/>
  <c r="C85" i="6"/>
  <c r="D85" i="6"/>
  <c r="C86" i="6"/>
  <c r="D86" i="6"/>
  <c r="G86" i="6" s="1"/>
  <c r="C87" i="6"/>
  <c r="D87" i="6"/>
  <c r="C88" i="6"/>
  <c r="D88" i="6"/>
  <c r="I45" i="7"/>
  <c r="J45" i="7"/>
  <c r="K45" i="7"/>
  <c r="L45" i="7"/>
  <c r="P45" i="7" s="1"/>
  <c r="N45" i="7"/>
  <c r="F78" i="6" s="1"/>
  <c r="O45" i="7"/>
  <c r="H45" i="7" s="1"/>
  <c r="I46" i="7"/>
  <c r="J46" i="7"/>
  <c r="K46" i="7"/>
  <c r="L46" i="7"/>
  <c r="P46" i="7" s="1"/>
  <c r="N46" i="7"/>
  <c r="F79" i="6" s="1"/>
  <c r="O46" i="7"/>
  <c r="H46" i="7" s="1"/>
  <c r="I47" i="7"/>
  <c r="J47" i="7"/>
  <c r="K47" i="7"/>
  <c r="L47" i="7"/>
  <c r="N47" i="7"/>
  <c r="F81" i="6" s="1"/>
  <c r="O47" i="7"/>
  <c r="H47" i="7" s="1"/>
  <c r="I48" i="7"/>
  <c r="J48" i="7"/>
  <c r="K48" i="7"/>
  <c r="L48" i="7"/>
  <c r="P48" i="7" s="1"/>
  <c r="N48" i="7"/>
  <c r="F82" i="6" s="1"/>
  <c r="O48" i="7"/>
  <c r="H48" i="7" s="1"/>
  <c r="I49" i="7"/>
  <c r="J49" i="7"/>
  <c r="K49" i="7"/>
  <c r="L49" i="7"/>
  <c r="P49" i="7" s="1"/>
  <c r="N49" i="7"/>
  <c r="F85" i="6" s="1"/>
  <c r="O49" i="7"/>
  <c r="H49" i="7" s="1"/>
  <c r="I50" i="7"/>
  <c r="J50" i="7"/>
  <c r="K50" i="7"/>
  <c r="L50" i="7"/>
  <c r="P50" i="7" s="1"/>
  <c r="N50" i="7"/>
  <c r="F88" i="6" s="1"/>
  <c r="O50" i="7"/>
  <c r="H50" i="7" s="1"/>
  <c r="I51" i="7"/>
  <c r="J51" i="7"/>
  <c r="K51" i="7"/>
  <c r="L51" i="7"/>
  <c r="P51" i="7" s="1"/>
  <c r="N51" i="7"/>
  <c r="F90" i="6" s="1"/>
  <c r="O51" i="7"/>
  <c r="H51" i="7" s="1"/>
  <c r="C71" i="6"/>
  <c r="D71" i="6"/>
  <c r="G71" i="6" s="1"/>
  <c r="C72" i="6"/>
  <c r="D72" i="6"/>
  <c r="G72" i="6" s="1"/>
  <c r="C73" i="6"/>
  <c r="D73" i="6"/>
  <c r="C74" i="6"/>
  <c r="D74" i="6"/>
  <c r="G74" i="6" s="1"/>
  <c r="C75" i="6"/>
  <c r="D75" i="6"/>
  <c r="G75" i="6" s="1"/>
  <c r="I39" i="7"/>
  <c r="J39" i="7"/>
  <c r="K39" i="7"/>
  <c r="L39" i="7"/>
  <c r="P39" i="7" s="1"/>
  <c r="N39" i="7"/>
  <c r="F62" i="6" s="1"/>
  <c r="O39" i="7"/>
  <c r="H39" i="7" s="1"/>
  <c r="I40" i="7"/>
  <c r="J40" i="7"/>
  <c r="K40" i="7"/>
  <c r="L40" i="7"/>
  <c r="P40" i="7" s="1"/>
  <c r="N40" i="7"/>
  <c r="F63" i="6" s="1"/>
  <c r="O40" i="7"/>
  <c r="H40" i="7" s="1"/>
  <c r="I41" i="7"/>
  <c r="J41" i="7"/>
  <c r="K41" i="7"/>
  <c r="L41" i="7"/>
  <c r="P41" i="7" s="1"/>
  <c r="N41" i="7"/>
  <c r="F70" i="6" s="1"/>
  <c r="O41" i="7"/>
  <c r="H41" i="7" s="1"/>
  <c r="I42" i="7"/>
  <c r="J42" i="7"/>
  <c r="K42" i="7"/>
  <c r="L42" i="7"/>
  <c r="P42" i="7" s="1"/>
  <c r="N42" i="7"/>
  <c r="F71" i="6" s="1"/>
  <c r="O42" i="7"/>
  <c r="H42" i="7" s="1"/>
  <c r="I43" i="7"/>
  <c r="J43" i="7"/>
  <c r="K43" i="7"/>
  <c r="L43" i="7"/>
  <c r="P43" i="7" s="1"/>
  <c r="N43" i="7"/>
  <c r="F74" i="6" s="1"/>
  <c r="O43" i="7"/>
  <c r="H43" i="7" s="1"/>
  <c r="I44" i="7"/>
  <c r="J44" i="7"/>
  <c r="K44" i="7"/>
  <c r="L44" i="7"/>
  <c r="N44" i="7"/>
  <c r="F75" i="6" s="1"/>
  <c r="O44" i="7"/>
  <c r="H44" i="7" s="1"/>
  <c r="I258" i="2"/>
  <c r="J258" i="2" s="1"/>
  <c r="K257" i="2"/>
  <c r="I257" i="2"/>
  <c r="J257" i="2" s="1"/>
  <c r="I256" i="2"/>
  <c r="J256" i="2" s="1"/>
  <c r="C60" i="6"/>
  <c r="D60" i="6"/>
  <c r="G60" i="6" s="1"/>
  <c r="C61" i="6"/>
  <c r="D61" i="6"/>
  <c r="G61" i="6" s="1"/>
  <c r="C62" i="6"/>
  <c r="D62" i="6"/>
  <c r="G62" i="6" s="1"/>
  <c r="C63" i="6"/>
  <c r="D63" i="6"/>
  <c r="G63" i="6" s="1"/>
  <c r="C64" i="6"/>
  <c r="D64" i="6"/>
  <c r="C65" i="6"/>
  <c r="D65" i="6"/>
  <c r="G65" i="6" s="1"/>
  <c r="C66" i="6"/>
  <c r="D66" i="6"/>
  <c r="G66" i="6" s="1"/>
  <c r="C67" i="6"/>
  <c r="D67" i="6"/>
  <c r="G67" i="6" s="1"/>
  <c r="C68" i="6"/>
  <c r="D68" i="6"/>
  <c r="G68" i="6" s="1"/>
  <c r="C69" i="6"/>
  <c r="D69" i="6"/>
  <c r="G69" i="6" s="1"/>
  <c r="C70" i="6"/>
  <c r="D70" i="6"/>
  <c r="K253" i="2"/>
  <c r="K254" i="2"/>
  <c r="I255" i="2"/>
  <c r="J255" i="2" s="1"/>
  <c r="I254" i="2"/>
  <c r="J254" i="2" s="1"/>
  <c r="I253" i="2"/>
  <c r="J253" i="2" s="1"/>
  <c r="C48" i="6"/>
  <c r="D48" i="6"/>
  <c r="G48" i="6" s="1"/>
  <c r="C49" i="6"/>
  <c r="D49" i="6"/>
  <c r="G49" i="6" s="1"/>
  <c r="C50" i="6"/>
  <c r="D50" i="6"/>
  <c r="C51" i="6"/>
  <c r="D51" i="6"/>
  <c r="G51" i="6" s="1"/>
  <c r="C52" i="6"/>
  <c r="D52" i="6"/>
  <c r="G52" i="6" s="1"/>
  <c r="C53" i="6"/>
  <c r="D53" i="6"/>
  <c r="G53" i="6" s="1"/>
  <c r="C54" i="6"/>
  <c r="D54" i="6"/>
  <c r="G54" i="6" s="1"/>
  <c r="C55" i="6"/>
  <c r="D55" i="6"/>
  <c r="G55" i="6" s="1"/>
  <c r="C56" i="6"/>
  <c r="D56" i="6"/>
  <c r="C57" i="6"/>
  <c r="D57" i="6"/>
  <c r="G57" i="6" s="1"/>
  <c r="C58" i="6"/>
  <c r="D58" i="6"/>
  <c r="C59" i="6"/>
  <c r="D59" i="6"/>
  <c r="G59" i="6" s="1"/>
  <c r="I33" i="7"/>
  <c r="J33" i="7"/>
  <c r="K33" i="7"/>
  <c r="L33" i="7"/>
  <c r="N33" i="7"/>
  <c r="F49" i="6" s="1"/>
  <c r="O33" i="7"/>
  <c r="H33" i="7" s="1"/>
  <c r="I34" i="7"/>
  <c r="J34" i="7"/>
  <c r="K34" i="7"/>
  <c r="L34" i="7"/>
  <c r="P34" i="7" s="1"/>
  <c r="N34" i="7"/>
  <c r="F50" i="6" s="1"/>
  <c r="O34" i="7"/>
  <c r="H34" i="7" s="1"/>
  <c r="I35" i="7"/>
  <c r="J35" i="7"/>
  <c r="K35" i="7"/>
  <c r="L35" i="7"/>
  <c r="P35" i="7" s="1"/>
  <c r="N35" i="7"/>
  <c r="F51" i="6" s="1"/>
  <c r="O35" i="7"/>
  <c r="H35" i="7" s="1"/>
  <c r="I36" i="7"/>
  <c r="J36" i="7"/>
  <c r="K36" i="7"/>
  <c r="L36" i="7"/>
  <c r="N36" i="7"/>
  <c r="F56" i="6" s="1"/>
  <c r="O36" i="7"/>
  <c r="H36" i="7" s="1"/>
  <c r="I37" i="7"/>
  <c r="J37" i="7"/>
  <c r="K37" i="7"/>
  <c r="L37" i="7"/>
  <c r="P37" i="7" s="1"/>
  <c r="N37" i="7"/>
  <c r="F57" i="6" s="1"/>
  <c r="O37" i="7"/>
  <c r="H37" i="7" s="1"/>
  <c r="I38" i="7"/>
  <c r="J38" i="7"/>
  <c r="K38" i="7"/>
  <c r="L38" i="7"/>
  <c r="N38" i="7"/>
  <c r="F61" i="6" s="1"/>
  <c r="O38" i="7"/>
  <c r="H38" i="7" s="1"/>
  <c r="I252" i="2"/>
  <c r="J252" i="2" s="1"/>
  <c r="C45" i="6"/>
  <c r="D45" i="6"/>
  <c r="G45" i="6" s="1"/>
  <c r="C46" i="6"/>
  <c r="D46" i="6"/>
  <c r="G46" i="6" s="1"/>
  <c r="C47" i="6"/>
  <c r="D47" i="6"/>
  <c r="G47" i="6" s="1"/>
  <c r="I31" i="7"/>
  <c r="J31" i="7"/>
  <c r="K31" i="7"/>
  <c r="L31" i="7"/>
  <c r="P31" i="7" s="1"/>
  <c r="N31" i="7"/>
  <c r="F45" i="6" s="1"/>
  <c r="O31" i="7"/>
  <c r="H31" i="7" s="1"/>
  <c r="I32" i="7"/>
  <c r="J32" i="7"/>
  <c r="K32" i="7"/>
  <c r="L32" i="7"/>
  <c r="N32" i="7"/>
  <c r="F64" i="6" s="1"/>
  <c r="O32" i="7"/>
  <c r="H32" i="7" s="1"/>
  <c r="I251" i="2"/>
  <c r="J251" i="2" s="1"/>
  <c r="K250" i="2"/>
  <c r="I250" i="2"/>
  <c r="J250" i="2" s="1"/>
  <c r="N8" i="11"/>
  <c r="N10" i="11"/>
  <c r="N11" i="11"/>
  <c r="N12" i="11"/>
  <c r="N13" i="11"/>
  <c r="N14" i="11"/>
  <c r="N15" i="11"/>
  <c r="N16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6" i="2"/>
  <c r="K248" i="2"/>
  <c r="K2" i="2"/>
  <c r="I249" i="2"/>
  <c r="J249" i="2" s="1"/>
  <c r="C37" i="6"/>
  <c r="D37" i="6"/>
  <c r="G37" i="6" s="1"/>
  <c r="C38" i="6"/>
  <c r="D38" i="6"/>
  <c r="G38" i="6" s="1"/>
  <c r="C39" i="6"/>
  <c r="D39" i="6"/>
  <c r="G39" i="6" s="1"/>
  <c r="C40" i="6"/>
  <c r="D40" i="6"/>
  <c r="G40" i="6" s="1"/>
  <c r="C41" i="6"/>
  <c r="D41" i="6"/>
  <c r="G41" i="6" s="1"/>
  <c r="C42" i="6"/>
  <c r="D42" i="6"/>
  <c r="G42" i="6" s="1"/>
  <c r="C43" i="6"/>
  <c r="D43" i="6"/>
  <c r="G43" i="6" s="1"/>
  <c r="C44" i="6"/>
  <c r="D44" i="6"/>
  <c r="G44" i="6" s="1"/>
  <c r="I29" i="7"/>
  <c r="J29" i="7"/>
  <c r="K29" i="7"/>
  <c r="L29" i="7"/>
  <c r="N29" i="7"/>
  <c r="F42" i="6" s="1"/>
  <c r="O29" i="7"/>
  <c r="H29" i="7" s="1"/>
  <c r="I30" i="7"/>
  <c r="J30" i="7"/>
  <c r="K30" i="7"/>
  <c r="L30" i="7"/>
  <c r="N30" i="7"/>
  <c r="F67" i="6" s="1"/>
  <c r="O30" i="7"/>
  <c r="H30" i="7" s="1"/>
  <c r="I248" i="2"/>
  <c r="J248" i="2" s="1"/>
  <c r="C7" i="4"/>
  <c r="C8" i="4"/>
  <c r="C9" i="4"/>
  <c r="B8" i="4"/>
  <c r="B9" i="4"/>
  <c r="B7" i="4"/>
  <c r="C33" i="6"/>
  <c r="D33" i="6"/>
  <c r="G33" i="6" s="1"/>
  <c r="C34" i="6"/>
  <c r="D34" i="6"/>
  <c r="C35" i="6"/>
  <c r="D35" i="6"/>
  <c r="G35" i="6" s="1"/>
  <c r="C36" i="6"/>
  <c r="D36" i="6"/>
  <c r="G36" i="6" s="1"/>
  <c r="I23" i="7"/>
  <c r="J23" i="7"/>
  <c r="K23" i="7"/>
  <c r="L23" i="7"/>
  <c r="P23" i="7" s="1"/>
  <c r="N23" i="7"/>
  <c r="F32" i="6" s="1"/>
  <c r="O23" i="7"/>
  <c r="H23" i="7" s="1"/>
  <c r="I24" i="7"/>
  <c r="J24" i="7"/>
  <c r="K24" i="7"/>
  <c r="L24" i="7"/>
  <c r="N24" i="7"/>
  <c r="F34" i="6" s="1"/>
  <c r="O24" i="7"/>
  <c r="H24" i="7" s="1"/>
  <c r="I25" i="7"/>
  <c r="J25" i="7"/>
  <c r="K25" i="7"/>
  <c r="L25" i="7"/>
  <c r="N25" i="7"/>
  <c r="F35" i="6" s="1"/>
  <c r="O25" i="7"/>
  <c r="H25" i="7" s="1"/>
  <c r="I26" i="7"/>
  <c r="J26" i="7"/>
  <c r="K26" i="7"/>
  <c r="L26" i="7"/>
  <c r="N26" i="7"/>
  <c r="F52" i="6" s="1"/>
  <c r="O26" i="7"/>
  <c r="H26" i="7" s="1"/>
  <c r="I27" i="7"/>
  <c r="J27" i="7"/>
  <c r="K27" i="7"/>
  <c r="L27" i="7"/>
  <c r="P27" i="7" s="1"/>
  <c r="N27" i="7"/>
  <c r="F38" i="6" s="1"/>
  <c r="O27" i="7"/>
  <c r="H27" i="7" s="1"/>
  <c r="I28" i="7"/>
  <c r="J28" i="7"/>
  <c r="K28" i="7"/>
  <c r="L28" i="7"/>
  <c r="N28" i="7"/>
  <c r="F40" i="6" s="1"/>
  <c r="O28" i="7"/>
  <c r="H28" i="7" s="1"/>
  <c r="I247" i="2"/>
  <c r="J247" i="2" s="1"/>
  <c r="I246" i="2"/>
  <c r="J246" i="2" s="1"/>
  <c r="I245" i="2"/>
  <c r="J245" i="2" s="1"/>
  <c r="I22" i="7"/>
  <c r="J22" i="7"/>
  <c r="K22" i="7"/>
  <c r="L22" i="7"/>
  <c r="P22" i="7" s="1"/>
  <c r="N22" i="7"/>
  <c r="F31" i="6" s="1"/>
  <c r="O22" i="7"/>
  <c r="H22" i="7" s="1"/>
  <c r="I18" i="7"/>
  <c r="J18" i="7"/>
  <c r="K18" i="7"/>
  <c r="L18" i="7"/>
  <c r="P18" i="7" s="1"/>
  <c r="N18" i="7"/>
  <c r="F24" i="6" s="1"/>
  <c r="O18" i="7"/>
  <c r="H18" i="7" s="1"/>
  <c r="I19" i="7"/>
  <c r="J19" i="7"/>
  <c r="K19" i="7"/>
  <c r="L19" i="7"/>
  <c r="P19" i="7" s="1"/>
  <c r="N19" i="7"/>
  <c r="F27" i="6" s="1"/>
  <c r="O19" i="7"/>
  <c r="H19" i="7" s="1"/>
  <c r="I20" i="7"/>
  <c r="J20" i="7"/>
  <c r="K20" i="7"/>
  <c r="L20" i="7"/>
  <c r="N20" i="7"/>
  <c r="F29" i="6" s="1"/>
  <c r="O20" i="7"/>
  <c r="H20" i="7" s="1"/>
  <c r="I21" i="7"/>
  <c r="J21" i="7"/>
  <c r="K21" i="7"/>
  <c r="L21" i="7"/>
  <c r="N21" i="7"/>
  <c r="F30" i="6" s="1"/>
  <c r="O21" i="7"/>
  <c r="H21" i="7" s="1"/>
  <c r="I244" i="2"/>
  <c r="J244" i="2" s="1"/>
  <c r="I14" i="7"/>
  <c r="J14" i="7"/>
  <c r="K14" i="7"/>
  <c r="L14" i="7"/>
  <c r="P14" i="7" s="1"/>
  <c r="N14" i="7"/>
  <c r="F16" i="6" s="1"/>
  <c r="O14" i="7"/>
  <c r="I15" i="7"/>
  <c r="J15" i="7"/>
  <c r="K15" i="7"/>
  <c r="L15" i="7"/>
  <c r="P15" i="7" s="1"/>
  <c r="N15" i="7"/>
  <c r="F17" i="6" s="1"/>
  <c r="O15" i="7"/>
  <c r="H15" i="7" s="1"/>
  <c r="I16" i="7"/>
  <c r="J16" i="7"/>
  <c r="K16" i="7"/>
  <c r="L16" i="7"/>
  <c r="P16" i="7" s="1"/>
  <c r="N16" i="7"/>
  <c r="F21" i="6" s="1"/>
  <c r="O16" i="7"/>
  <c r="H16" i="7" s="1"/>
  <c r="I17" i="7"/>
  <c r="J17" i="7"/>
  <c r="K17" i="7"/>
  <c r="L17" i="7"/>
  <c r="P17" i="7" s="1"/>
  <c r="N17" i="7"/>
  <c r="F23" i="6" s="1"/>
  <c r="O17" i="7"/>
  <c r="H17" i="7" s="1"/>
  <c r="I243" i="2"/>
  <c r="J243" i="2" s="1"/>
  <c r="I3" i="7"/>
  <c r="I4" i="7"/>
  <c r="I5" i="7"/>
  <c r="I6" i="7"/>
  <c r="I7" i="7"/>
  <c r="I8" i="7"/>
  <c r="I9" i="7"/>
  <c r="I10" i="7"/>
  <c r="I11" i="7"/>
  <c r="I12" i="7"/>
  <c r="I13" i="7"/>
  <c r="I2" i="7"/>
  <c r="J9" i="7"/>
  <c r="K9" i="7"/>
  <c r="L9" i="7"/>
  <c r="P9" i="7" s="1"/>
  <c r="N9" i="7"/>
  <c r="F9" i="6" s="1"/>
  <c r="O9" i="7"/>
  <c r="J10" i="7"/>
  <c r="K10" i="7"/>
  <c r="L10" i="7"/>
  <c r="P10" i="7" s="1"/>
  <c r="N10" i="7"/>
  <c r="F10" i="6" s="1"/>
  <c r="O10" i="7"/>
  <c r="J11" i="7"/>
  <c r="K11" i="7"/>
  <c r="L11" i="7"/>
  <c r="N11" i="7"/>
  <c r="F19" i="6" s="1"/>
  <c r="O11" i="7"/>
  <c r="J12" i="7"/>
  <c r="K12" i="7"/>
  <c r="L12" i="7"/>
  <c r="P12" i="7" s="1"/>
  <c r="N12" i="7"/>
  <c r="F13" i="6" s="1"/>
  <c r="O12" i="7"/>
  <c r="J13" i="7"/>
  <c r="L13" i="7"/>
  <c r="P13" i="7" s="1"/>
  <c r="N13" i="7"/>
  <c r="F28" i="6" s="1"/>
  <c r="O13" i="7"/>
  <c r="C9" i="6"/>
  <c r="D9" i="6"/>
  <c r="G9" i="6" s="1"/>
  <c r="C10" i="6"/>
  <c r="D10" i="6"/>
  <c r="C11" i="6"/>
  <c r="D11" i="6"/>
  <c r="G11" i="6" s="1"/>
  <c r="C12" i="6"/>
  <c r="D12" i="6"/>
  <c r="G12" i="6" s="1"/>
  <c r="C13" i="6"/>
  <c r="D13" i="6"/>
  <c r="G13" i="6" s="1"/>
  <c r="C14" i="6"/>
  <c r="D14" i="6"/>
  <c r="G14" i="6" s="1"/>
  <c r="C15" i="6"/>
  <c r="D15" i="6"/>
  <c r="G15" i="6" s="1"/>
  <c r="C16" i="6"/>
  <c r="D16" i="6"/>
  <c r="G16" i="6" s="1"/>
  <c r="C17" i="6"/>
  <c r="D17" i="6"/>
  <c r="G17" i="6" s="1"/>
  <c r="C18" i="6"/>
  <c r="D18" i="6"/>
  <c r="G18" i="6" s="1"/>
  <c r="C19" i="6"/>
  <c r="D19" i="6"/>
  <c r="G19" i="6" s="1"/>
  <c r="C20" i="6"/>
  <c r="D20" i="6"/>
  <c r="G20" i="6" s="1"/>
  <c r="C21" i="6"/>
  <c r="D21" i="6"/>
  <c r="G21" i="6" s="1"/>
  <c r="C22" i="6"/>
  <c r="D22" i="6"/>
  <c r="C23" i="6"/>
  <c r="D23" i="6"/>
  <c r="G23" i="6" s="1"/>
  <c r="C24" i="6"/>
  <c r="D24" i="6"/>
  <c r="G24" i="6" s="1"/>
  <c r="C25" i="6"/>
  <c r="D25" i="6"/>
  <c r="G25" i="6" s="1"/>
  <c r="C26" i="6"/>
  <c r="D26" i="6"/>
  <c r="G26" i="6" s="1"/>
  <c r="C27" i="6"/>
  <c r="D27" i="6"/>
  <c r="G27" i="6" s="1"/>
  <c r="C28" i="6"/>
  <c r="D28" i="6"/>
  <c r="G28" i="6" s="1"/>
  <c r="C29" i="6"/>
  <c r="D29" i="6"/>
  <c r="G29" i="6" s="1"/>
  <c r="C30" i="6"/>
  <c r="D30" i="6"/>
  <c r="G30" i="6" s="1"/>
  <c r="C31" i="6"/>
  <c r="D31" i="6"/>
  <c r="G31" i="6" s="1"/>
  <c r="C32" i="6"/>
  <c r="D32" i="6"/>
  <c r="G32" i="6" s="1"/>
  <c r="N3" i="7"/>
  <c r="F76" i="6" s="1"/>
  <c r="N4" i="7"/>
  <c r="F47" i="6" s="1"/>
  <c r="N5" i="7"/>
  <c r="F5" i="6" s="1"/>
  <c r="N6" i="7"/>
  <c r="F6" i="6" s="1"/>
  <c r="N7" i="7"/>
  <c r="F7" i="6" s="1"/>
  <c r="N8" i="7"/>
  <c r="F8" i="6" s="1"/>
  <c r="N2" i="7"/>
  <c r="F2" i="6" s="1"/>
  <c r="O2" i="7"/>
  <c r="L3" i="7"/>
  <c r="L2" i="7"/>
  <c r="P2" i="7" s="1"/>
  <c r="O3" i="7"/>
  <c r="O4" i="7"/>
  <c r="O5" i="7"/>
  <c r="O6" i="7"/>
  <c r="O7" i="7"/>
  <c r="O8" i="7"/>
  <c r="I242" i="2"/>
  <c r="J242" i="2" s="1"/>
  <c r="C3" i="6"/>
  <c r="D3" i="6"/>
  <c r="G3" i="6" s="1"/>
  <c r="C4" i="6"/>
  <c r="D4" i="6"/>
  <c r="G4" i="6" s="1"/>
  <c r="C5" i="6"/>
  <c r="D5" i="6"/>
  <c r="G5" i="6" s="1"/>
  <c r="C6" i="6"/>
  <c r="D6" i="6"/>
  <c r="G6" i="6" s="1"/>
  <c r="C7" i="6"/>
  <c r="D7" i="6"/>
  <c r="G7" i="6" s="1"/>
  <c r="C8" i="6"/>
  <c r="D8" i="6"/>
  <c r="G8" i="6" s="1"/>
  <c r="J3" i="7"/>
  <c r="K3" i="7"/>
  <c r="J4" i="7"/>
  <c r="K4" i="7"/>
  <c r="L4" i="7"/>
  <c r="J5" i="7"/>
  <c r="K5" i="7"/>
  <c r="L5" i="7"/>
  <c r="P5" i="7" s="1"/>
  <c r="J6" i="7"/>
  <c r="K6" i="7"/>
  <c r="L6" i="7"/>
  <c r="J7" i="7"/>
  <c r="L7" i="7"/>
  <c r="P7" i="7" s="1"/>
  <c r="J8" i="7"/>
  <c r="K8" i="7"/>
  <c r="L8" i="7"/>
  <c r="P8" i="7" s="1"/>
  <c r="I241" i="2"/>
  <c r="J241" i="2" s="1"/>
  <c r="I240" i="2"/>
  <c r="J240" i="2" s="1"/>
  <c r="D2" i="6"/>
  <c r="G2" i="6" s="1"/>
  <c r="C2" i="6"/>
  <c r="A6" i="11"/>
  <c r="C4" i="11"/>
  <c r="D4" i="11" s="1"/>
  <c r="K2" i="7"/>
  <c r="J2" i="7"/>
  <c r="I239" i="2"/>
  <c r="J239" i="2" s="1"/>
  <c r="I238" i="2"/>
  <c r="J238" i="2" s="1"/>
  <c r="I237" i="2"/>
  <c r="J237" i="2" s="1"/>
  <c r="I235" i="2"/>
  <c r="J235" i="2" s="1"/>
  <c r="I236" i="2"/>
  <c r="J236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2" i="2"/>
  <c r="J222" i="2" s="1"/>
  <c r="I223" i="2"/>
  <c r="J223" i="2" s="1"/>
  <c r="I224" i="2"/>
  <c r="J224" i="2" s="1"/>
  <c r="I225" i="2"/>
  <c r="J225" i="2" s="1"/>
  <c r="I226" i="2"/>
  <c r="J226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" i="2"/>
  <c r="J2" i="2" s="1"/>
  <c r="B3" i="4"/>
  <c r="B4" i="4"/>
  <c r="B2" i="4"/>
  <c r="D8" i="4"/>
  <c r="B13" i="4"/>
  <c r="B12" i="4"/>
  <c r="B17" i="4"/>
  <c r="B16" i="4"/>
  <c r="D9" i="4"/>
  <c r="D7" i="4"/>
  <c r="G143" i="6" l="1"/>
  <c r="P70" i="7"/>
  <c r="M69" i="7"/>
  <c r="M70" i="7"/>
  <c r="P69" i="7"/>
  <c r="M71" i="7"/>
  <c r="P71" i="7"/>
  <c r="G64" i="6"/>
  <c r="G97" i="6"/>
  <c r="G73" i="6"/>
  <c r="G88" i="6"/>
  <c r="G82" i="6"/>
  <c r="G76" i="6"/>
  <c r="G34" i="6"/>
  <c r="K247" i="2" s="1"/>
  <c r="G95" i="6"/>
  <c r="G134" i="6"/>
  <c r="G58" i="6"/>
  <c r="K255" i="2" s="1"/>
  <c r="G100" i="6"/>
  <c r="G70" i="6"/>
  <c r="G85" i="6"/>
  <c r="G79" i="6"/>
  <c r="G22" i="6"/>
  <c r="G10" i="6"/>
  <c r="K243" i="2" s="1"/>
  <c r="G56" i="6"/>
  <c r="G50" i="6"/>
  <c r="G98" i="6"/>
  <c r="G91" i="6"/>
  <c r="F139" i="6"/>
  <c r="F138" i="6"/>
  <c r="F137" i="6"/>
  <c r="P20" i="7"/>
  <c r="P47" i="7"/>
  <c r="P52" i="7"/>
  <c r="P3" i="7"/>
  <c r="P36" i="7"/>
  <c r="P57" i="7"/>
  <c r="G138" i="6"/>
  <c r="G141" i="6"/>
  <c r="P4" i="7"/>
  <c r="F136" i="6"/>
  <c r="F135" i="6"/>
  <c r="G137" i="6"/>
  <c r="P33" i="7"/>
  <c r="G140" i="6"/>
  <c r="P25" i="7"/>
  <c r="P6" i="7"/>
  <c r="P44" i="7"/>
  <c r="P29" i="7"/>
  <c r="P11" i="7"/>
  <c r="P32" i="7"/>
  <c r="P64" i="7"/>
  <c r="P60" i="7"/>
  <c r="P68" i="7"/>
  <c r="P66" i="7"/>
  <c r="P28" i="7"/>
  <c r="P26" i="7"/>
  <c r="P24" i="7"/>
  <c r="P21" i="7"/>
  <c r="P30" i="7"/>
  <c r="P38" i="7"/>
  <c r="P63" i="7"/>
  <c r="P61" i="7"/>
  <c r="P67" i="7"/>
  <c r="P65" i="7"/>
  <c r="G136" i="6"/>
  <c r="G133" i="6"/>
  <c r="G135" i="6"/>
  <c r="G142" i="6"/>
  <c r="F128" i="6"/>
  <c r="G139" i="6"/>
  <c r="F131" i="6"/>
  <c r="F130" i="6"/>
  <c r="G99" i="6"/>
  <c r="G93" i="6"/>
  <c r="G84" i="6"/>
  <c r="G78" i="6"/>
  <c r="G77" i="6"/>
  <c r="G119" i="6"/>
  <c r="G102" i="6"/>
  <c r="G96" i="6"/>
  <c r="G90" i="6"/>
  <c r="G105" i="6"/>
  <c r="G118" i="6"/>
  <c r="G87" i="6"/>
  <c r="G81" i="6"/>
  <c r="F122" i="6"/>
  <c r="F124" i="6"/>
  <c r="F125" i="6"/>
  <c r="F121" i="6"/>
  <c r="M66" i="7"/>
  <c r="G130" i="6"/>
  <c r="G124" i="6"/>
  <c r="M67" i="7"/>
  <c r="G132" i="6"/>
  <c r="G129" i="6"/>
  <c r="G126" i="6"/>
  <c r="G120" i="6"/>
  <c r="M68" i="7"/>
  <c r="F120" i="6"/>
  <c r="M61" i="7"/>
  <c r="M64" i="7"/>
  <c r="M60" i="7"/>
  <c r="M62" i="7"/>
  <c r="M63" i="7"/>
  <c r="M59" i="7"/>
  <c r="M65" i="7"/>
  <c r="G128" i="6"/>
  <c r="G116" i="6"/>
  <c r="G123" i="6"/>
  <c r="G122" i="6"/>
  <c r="G114" i="6"/>
  <c r="G127" i="6"/>
  <c r="F118" i="6"/>
  <c r="G131" i="6"/>
  <c r="G125" i="6"/>
  <c r="F119" i="6"/>
  <c r="G115" i="6"/>
  <c r="G117" i="6"/>
  <c r="F117" i="6"/>
  <c r="F116" i="6"/>
  <c r="F115" i="6"/>
  <c r="F114" i="6"/>
  <c r="F113" i="6"/>
  <c r="G113" i="6"/>
  <c r="F112" i="6"/>
  <c r="G109" i="6"/>
  <c r="G108" i="6"/>
  <c r="G92" i="6"/>
  <c r="G103" i="6"/>
  <c r="G80" i="6"/>
  <c r="G94" i="6"/>
  <c r="G104" i="6"/>
  <c r="G112" i="6"/>
  <c r="G106" i="6"/>
  <c r="G107" i="6"/>
  <c r="G110" i="6"/>
  <c r="G111" i="6"/>
  <c r="F111" i="6"/>
  <c r="F108" i="6"/>
  <c r="F107" i="6"/>
  <c r="M26" i="7"/>
  <c r="H10" i="7"/>
  <c r="H14" i="7"/>
  <c r="H11" i="7"/>
  <c r="H13" i="7"/>
  <c r="F103" i="6"/>
  <c r="F102" i="6"/>
  <c r="F104" i="6"/>
  <c r="F101" i="6"/>
  <c r="F100" i="6"/>
  <c r="F99" i="6"/>
  <c r="F98" i="6"/>
  <c r="F97" i="6"/>
  <c r="F96" i="6"/>
  <c r="F93" i="6"/>
  <c r="M57" i="7"/>
  <c r="F89" i="6"/>
  <c r="F91" i="6"/>
  <c r="M55" i="7"/>
  <c r="M53" i="7"/>
  <c r="M58" i="7"/>
  <c r="M56" i="7"/>
  <c r="M54" i="7"/>
  <c r="M52" i="7"/>
  <c r="F87" i="6"/>
  <c r="F86" i="6"/>
  <c r="F84" i="6"/>
  <c r="F83" i="6"/>
  <c r="F55" i="6"/>
  <c r="F80" i="6"/>
  <c r="F77" i="6"/>
  <c r="M50" i="7"/>
  <c r="M48" i="7"/>
  <c r="F39" i="6"/>
  <c r="F15" i="6"/>
  <c r="F4" i="6"/>
  <c r="F26" i="6"/>
  <c r="F14" i="6"/>
  <c r="F37" i="6"/>
  <c r="F25" i="6"/>
  <c r="F73" i="6"/>
  <c r="F3" i="6"/>
  <c r="F60" i="6"/>
  <c r="F48" i="6"/>
  <c r="F36" i="6"/>
  <c r="F12" i="6"/>
  <c r="F72" i="6"/>
  <c r="F59" i="6"/>
  <c r="F11" i="6"/>
  <c r="F58" i="6"/>
  <c r="F46" i="6"/>
  <c r="F22" i="6"/>
  <c r="M46" i="7"/>
  <c r="F69" i="6"/>
  <c r="F33" i="6"/>
  <c r="F68" i="6"/>
  <c r="F44" i="6"/>
  <c r="F20" i="6"/>
  <c r="F43" i="6"/>
  <c r="F66" i="6"/>
  <c r="F54" i="6"/>
  <c r="F18" i="6"/>
  <c r="F65" i="6"/>
  <c r="F53" i="6"/>
  <c r="F41" i="6"/>
  <c r="M51" i="7"/>
  <c r="M49" i="7"/>
  <c r="M47" i="7"/>
  <c r="M45" i="7"/>
  <c r="M40" i="7"/>
  <c r="M43" i="7"/>
  <c r="M41" i="7"/>
  <c r="M39" i="7"/>
  <c r="M44" i="7"/>
  <c r="M42" i="7"/>
  <c r="K256" i="2"/>
  <c r="K252" i="2"/>
  <c r="M33" i="7"/>
  <c r="M38" i="7"/>
  <c r="M35" i="7"/>
  <c r="M36" i="7"/>
  <c r="M34" i="7"/>
  <c r="M37" i="7"/>
  <c r="K251" i="2"/>
  <c r="H12" i="7"/>
  <c r="M32" i="7"/>
  <c r="M31" i="7"/>
  <c r="B6" i="11"/>
  <c r="K245" i="2"/>
  <c r="B5" i="11"/>
  <c r="K249" i="2"/>
  <c r="K242" i="2"/>
  <c r="M29" i="7"/>
  <c r="M30" i="7"/>
  <c r="M28" i="7"/>
  <c r="M24" i="7"/>
  <c r="M27" i="7"/>
  <c r="M25" i="7"/>
  <c r="M23" i="7"/>
  <c r="M22" i="7"/>
  <c r="M20" i="7"/>
  <c r="M18" i="7"/>
  <c r="M19" i="7"/>
  <c r="M21" i="7"/>
  <c r="H9" i="7"/>
  <c r="M15" i="7"/>
  <c r="M17" i="7"/>
  <c r="M16" i="7"/>
  <c r="M14" i="7"/>
  <c r="M13" i="7"/>
  <c r="M12" i="7"/>
  <c r="M10" i="7"/>
  <c r="M9" i="7"/>
  <c r="M11" i="7"/>
  <c r="H8" i="7"/>
  <c r="H6" i="7"/>
  <c r="H7" i="7"/>
  <c r="H5" i="7"/>
  <c r="H4" i="7"/>
  <c r="H3" i="7"/>
  <c r="H2" i="7"/>
  <c r="C5" i="11"/>
  <c r="M8" i="7"/>
  <c r="M5" i="7"/>
  <c r="M7" i="7"/>
  <c r="M4" i="7"/>
  <c r="M6" i="7"/>
  <c r="M3" i="7"/>
  <c r="E9" i="4"/>
  <c r="C13" i="4"/>
  <c r="E4" i="11"/>
  <c r="E6" i="11" s="1"/>
  <c r="D5" i="11"/>
  <c r="M2" i="7"/>
  <c r="A7" i="11"/>
  <c r="D6" i="11"/>
  <c r="C6" i="11"/>
  <c r="E7" i="4"/>
  <c r="E8" i="4"/>
  <c r="C12" i="4"/>
  <c r="K278" i="2" l="1"/>
  <c r="N5" i="11"/>
  <c r="K244" i="2"/>
  <c r="K276" i="2"/>
  <c r="K258" i="2"/>
  <c r="K260" i="2"/>
  <c r="K264" i="2"/>
  <c r="N9" i="11"/>
  <c r="D31" i="11"/>
  <c r="D33" i="11"/>
  <c r="C33" i="11"/>
  <c r="D30" i="11"/>
  <c r="D28" i="11"/>
  <c r="C42" i="11"/>
  <c r="B43" i="11"/>
  <c r="C40" i="11"/>
  <c r="B41" i="11"/>
  <c r="C38" i="11"/>
  <c r="C36" i="11"/>
  <c r="B25" i="11"/>
  <c r="C34" i="11"/>
  <c r="B24" i="11"/>
  <c r="D40" i="11"/>
  <c r="D26" i="11"/>
  <c r="D24" i="11"/>
  <c r="B27" i="11"/>
  <c r="D43" i="11"/>
  <c r="D42" i="11"/>
  <c r="B33" i="11"/>
  <c r="B31" i="11"/>
  <c r="B29" i="11"/>
  <c r="C24" i="11"/>
  <c r="B35" i="11"/>
  <c r="C30" i="11"/>
  <c r="C28" i="11"/>
  <c r="C26" i="11"/>
  <c r="B38" i="11"/>
  <c r="C23" i="11"/>
  <c r="D39" i="11"/>
  <c r="D37" i="11"/>
  <c r="D35" i="11"/>
  <c r="B26" i="11"/>
  <c r="C32" i="11"/>
  <c r="D27" i="11"/>
  <c r="D25" i="11"/>
  <c r="B40" i="11"/>
  <c r="C35" i="11"/>
  <c r="D41" i="11"/>
  <c r="B23" i="11"/>
  <c r="B42" i="11"/>
  <c r="B28" i="11"/>
  <c r="D23" i="11"/>
  <c r="D29" i="11"/>
  <c r="B32" i="11"/>
  <c r="B30" i="11"/>
  <c r="C37" i="11"/>
  <c r="D32" i="11"/>
  <c r="B34" i="11"/>
  <c r="C41" i="11"/>
  <c r="C39" i="11"/>
  <c r="C25" i="11"/>
  <c r="B37" i="11"/>
  <c r="C43" i="11"/>
  <c r="C29" i="11"/>
  <c r="C27" i="11"/>
  <c r="D34" i="11"/>
  <c r="B36" i="11"/>
  <c r="C31" i="11"/>
  <c r="D38" i="11"/>
  <c r="D36" i="11"/>
  <c r="B39" i="11"/>
  <c r="K271" i="2"/>
  <c r="K259" i="2"/>
  <c r="K269" i="2"/>
  <c r="K270" i="2"/>
  <c r="K262" i="2"/>
  <c r="K265" i="2"/>
  <c r="N6" i="11"/>
  <c r="K266" i="2"/>
  <c r="K268" i="2"/>
  <c r="N7" i="11"/>
  <c r="F4" i="11"/>
  <c r="F7" i="11" s="1"/>
  <c r="E5" i="11"/>
  <c r="A8" i="11"/>
  <c r="B7" i="11"/>
  <c r="C7" i="11"/>
  <c r="D7" i="11"/>
  <c r="E7" i="11"/>
  <c r="G4" i="11" l="1"/>
  <c r="F5" i="11"/>
  <c r="F6" i="11"/>
  <c r="B8" i="11"/>
  <c r="C8" i="11"/>
  <c r="D8" i="11"/>
  <c r="E8" i="11"/>
  <c r="F8" i="11"/>
  <c r="G8" i="11"/>
  <c r="A9" i="11"/>
  <c r="H4" i="11" l="1"/>
  <c r="G5" i="11"/>
  <c r="G6" i="11"/>
  <c r="G7" i="11"/>
  <c r="C9" i="11"/>
  <c r="D9" i="11"/>
  <c r="E9" i="11"/>
  <c r="F9" i="11"/>
  <c r="G9" i="11"/>
  <c r="H9" i="11"/>
  <c r="A10" i="11"/>
  <c r="B9" i="11"/>
  <c r="I4" i="11" l="1"/>
  <c r="H6" i="11"/>
  <c r="H5" i="11"/>
  <c r="H7" i="11"/>
  <c r="H8" i="11"/>
  <c r="B10" i="11"/>
  <c r="C10" i="11"/>
  <c r="D10" i="11"/>
  <c r="E10" i="11"/>
  <c r="F10" i="11"/>
  <c r="G10" i="11"/>
  <c r="H10" i="11"/>
  <c r="I10" i="11"/>
  <c r="A11" i="11"/>
  <c r="J4" i="11" l="1"/>
  <c r="I5" i="11"/>
  <c r="I6" i="11"/>
  <c r="I7" i="11"/>
  <c r="I8" i="11"/>
  <c r="I9" i="11"/>
  <c r="C11" i="11"/>
  <c r="D11" i="11"/>
  <c r="E11" i="11"/>
  <c r="F11" i="11"/>
  <c r="G11" i="11"/>
  <c r="H11" i="11"/>
  <c r="I11" i="11"/>
  <c r="J11" i="11"/>
  <c r="B11" i="11"/>
  <c r="A12" i="11"/>
  <c r="K4" i="11" l="1"/>
  <c r="J6" i="11"/>
  <c r="J5" i="11"/>
  <c r="J7" i="11"/>
  <c r="J8" i="11"/>
  <c r="J9" i="11"/>
  <c r="J10" i="11"/>
  <c r="F12" i="11"/>
  <c r="G12" i="11"/>
  <c r="H12" i="11"/>
  <c r="I12" i="11"/>
  <c r="J12" i="11"/>
  <c r="K12" i="11"/>
  <c r="B12" i="11"/>
  <c r="C12" i="11"/>
  <c r="D12" i="11"/>
  <c r="E12" i="11"/>
  <c r="A13" i="11"/>
  <c r="L4" i="11" l="1"/>
  <c r="K5" i="11"/>
  <c r="K6" i="11"/>
  <c r="K7" i="11"/>
  <c r="K8" i="11"/>
  <c r="K9" i="11"/>
  <c r="K10" i="11"/>
  <c r="K11" i="11"/>
  <c r="G13" i="11"/>
  <c r="H13" i="11"/>
  <c r="I13" i="11"/>
  <c r="J13" i="11"/>
  <c r="K13" i="11"/>
  <c r="L13" i="11"/>
  <c r="B13" i="11"/>
  <c r="C13" i="11"/>
  <c r="D13" i="11"/>
  <c r="E13" i="11"/>
  <c r="F13" i="11"/>
  <c r="A14" i="11"/>
  <c r="M13" i="11" l="1"/>
  <c r="L6" i="11"/>
  <c r="M6" i="11" s="1"/>
  <c r="L5" i="1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H14" i="11"/>
  <c r="I14" i="11"/>
  <c r="J14" i="11"/>
  <c r="K14" i="11"/>
  <c r="L14" i="11"/>
  <c r="B14" i="11"/>
  <c r="C14" i="11"/>
  <c r="D14" i="11"/>
  <c r="E14" i="11"/>
  <c r="F14" i="11"/>
  <c r="G14" i="11"/>
  <c r="A15" i="11"/>
  <c r="M5" i="11" l="1"/>
  <c r="M14" i="11"/>
  <c r="I15" i="11"/>
  <c r="J15" i="11"/>
  <c r="K15" i="11"/>
  <c r="L15" i="11"/>
  <c r="B15" i="11"/>
  <c r="C15" i="11"/>
  <c r="D15" i="11"/>
  <c r="E15" i="11"/>
  <c r="F15" i="11"/>
  <c r="G15" i="11"/>
  <c r="H15" i="11"/>
  <c r="A16" i="11"/>
  <c r="M15" i="11" l="1"/>
  <c r="J16" i="11"/>
  <c r="J17" i="11" s="1"/>
  <c r="K16" i="11"/>
  <c r="K17" i="11" s="1"/>
  <c r="L16" i="11"/>
  <c r="L17" i="11" s="1"/>
  <c r="B16" i="11"/>
  <c r="C16" i="11"/>
  <c r="C17" i="11" s="1"/>
  <c r="D16" i="11"/>
  <c r="D17" i="11" s="1"/>
  <c r="E16" i="11"/>
  <c r="E17" i="11" s="1"/>
  <c r="F16" i="11"/>
  <c r="F17" i="11" s="1"/>
  <c r="G16" i="11"/>
  <c r="G17" i="11" s="1"/>
  <c r="H16" i="11"/>
  <c r="H17" i="11" s="1"/>
  <c r="I16" i="11"/>
  <c r="I17" i="11" s="1"/>
  <c r="M16" i="11" l="1"/>
  <c r="B17" i="11"/>
  <c r="M17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F1" authorId="0" shapeId="0" xr:uid="{927D9ED6-00B3-4E44-8835-7ECEBB99ECBF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An "X" will appear if a flash has been recorded after the first ascent date OR if a red point was recorded on the first ascent (it should be counted as a flash).
</t>
        </r>
      </text>
    </comment>
    <comment ref="G1" authorId="0" shapeId="0" xr:uid="{A3041AA7-69D7-4A23-832E-590319B79564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Route Grade + Style Points</t>
        </r>
      </text>
    </comment>
    <comment ref="A2" authorId="0" shapeId="0" xr:uid="{32BF0473-579B-4BBA-A980-FF210AECEFE8}">
      <text>
        <r>
          <rPr>
            <b/>
            <sz val="9"/>
            <color indexed="81"/>
            <rFont val="Tahoma"/>
            <charset val="1"/>
          </rPr>
          <t>Kelly Ristovsky:</t>
        </r>
        <r>
          <rPr>
            <sz val="9"/>
            <color indexed="81"/>
            <rFont val="Tahoma"/>
            <charset val="1"/>
          </rPr>
          <t xml:space="preserve">
For simplicity, it is assumed all climbs from 17/1/24 are new and have not been climbed previously.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F1" authorId="0" shapeId="0" xr:uid="{DFAB29D3-571C-4222-935B-4DBC04D476F0}">
      <text>
        <r>
          <rPr>
            <b/>
            <sz val="9"/>
            <color indexed="81"/>
            <rFont val="Tahoma"/>
            <charset val="1"/>
          </rPr>
          <t>Kelly Ristovsky:</t>
        </r>
        <r>
          <rPr>
            <sz val="9"/>
            <color indexed="81"/>
            <rFont val="Tahoma"/>
            <charset val="1"/>
          </rPr>
          <t xml:space="preserve">
Defunct as of 16/05/24
</t>
        </r>
      </text>
    </comment>
    <comment ref="G1" authorId="0" shapeId="0" xr:uid="{243BB768-8833-48F1-9E29-853948F13469}">
      <text>
        <r>
          <rPr>
            <b/>
            <sz val="9"/>
            <color indexed="81"/>
            <rFont val="Tahoma"/>
            <charset val="1"/>
          </rPr>
          <t>Kelly Ristovsky:</t>
        </r>
        <r>
          <rPr>
            <sz val="9"/>
            <color indexed="81"/>
            <rFont val="Tahoma"/>
            <charset val="1"/>
          </rPr>
          <t xml:space="preserve">
Input 'X' when climb has been reset.
Else if a climb has not been logged for 90 days it will be marked as 'X'.
DEFUNCT</t>
        </r>
      </text>
    </comment>
    <comment ref="M1" authorId="0" shapeId="0" xr:uid="{3E818708-C4FB-403D-8268-861EA1A019F7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Highlights green when has been sent (flash or red point).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B1" authorId="0" shapeId="0" xr:uid="{ECB1B2CD-4B5C-45D7-8595-9CF292DE81F5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Leave blank to select all tick types</t>
        </r>
      </text>
    </comment>
    <comment ref="E1" authorId="0" shapeId="0" xr:uid="{301E936B-351A-43A6-86C8-806AB7E8A61B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Leave blank to select all</t>
        </r>
      </text>
    </comment>
    <comment ref="D22" authorId="0" shapeId="0" xr:uid="{A4662DC1-31FC-46A0-8F9F-42E60811501E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Hang dog and Attempt treated the same for this statistic.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K1" authorId="0" shapeId="0" xr:uid="{C7A4CF84-F23B-4A76-8582-0168A026EF7B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St Peters Lead Sessions Only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Kelly Ristovsky</author>
  </authors>
  <commentList>
    <comment ref="D13" authorId="0" shapeId="0" xr:uid="{AD4607B8-C2BA-4106-B2AB-23D4AEA49DF4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BOULDER BASICS class at 9 Degrees</t>
        </r>
      </text>
    </comment>
    <comment ref="H18" authorId="0" shapeId="0" xr:uid="{6E736126-40D2-4528-BAF2-8B11F68FAED3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Bouldering at 9 Degrees - Waterloo</t>
        </r>
      </text>
    </comment>
    <comment ref="H24" authorId="0" shapeId="0" xr:uid="{AFAC08B6-F739-4BD9-A9AF-88948DF0AB87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Lead Climbing Course at St Peters Climbing Gym</t>
        </r>
      </text>
    </comment>
    <comment ref="H26" authorId="0" shapeId="0" xr:uid="{9CABCAF4-28BB-438D-A25C-DA60D8D95DC4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2 Day Outdoor climbing course - Learn to Lead Climb with Blue Mountains Climbing School</t>
        </r>
      </text>
    </comment>
    <comment ref="D30" authorId="0" shapeId="0" xr:uid="{58E7A112-1299-46FE-A16F-5BC85869BE1E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Bouldering at The Boulder Hub, Wangara, WA</t>
        </r>
      </text>
    </comment>
    <comment ref="G30" authorId="0" shapeId="0" xr:uid="{90D96975-65F2-4357-93AE-2F7AB31867DB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Rock climbing at Rockface, Balcatta</t>
        </r>
      </text>
    </comment>
    <comment ref="H32" authorId="0" shapeId="0" xr:uid="{86BDC185-31C8-4010-B08A-C6C698E4CCDF}">
      <text>
        <r>
          <rPr>
            <b/>
            <sz val="9"/>
            <color indexed="81"/>
            <rFont val="Tahoma"/>
            <family val="2"/>
          </rPr>
          <t>Kelly Ristovsky:</t>
        </r>
        <r>
          <rPr>
            <sz val="9"/>
            <color indexed="81"/>
            <rFont val="Tahoma"/>
            <family val="2"/>
          </rPr>
          <t xml:space="preserve">
Bouldering at NOMAD</t>
        </r>
      </text>
    </comment>
  </commentList>
</comments>
</file>

<file path=xl/sharedStrings.xml><?xml version="1.0" encoding="utf-8"?>
<sst xmlns="http://schemas.openxmlformats.org/spreadsheetml/2006/main" count="1782" uniqueCount="326">
  <si>
    <t>Sun</t>
  </si>
  <si>
    <t>Mon</t>
  </si>
  <si>
    <t>Tue</t>
  </si>
  <si>
    <t>Wed</t>
  </si>
  <si>
    <t>Thu</t>
  </si>
  <si>
    <t>Fri</t>
  </si>
  <si>
    <t>Sat</t>
  </si>
  <si>
    <t>St Peters Climbing Gym</t>
  </si>
  <si>
    <t>9 Degrees - Alexandria</t>
  </si>
  <si>
    <t>The Ledge</t>
  </si>
  <si>
    <t>Notes</t>
  </si>
  <si>
    <t>Wk</t>
  </si>
  <si>
    <t>B</t>
  </si>
  <si>
    <t>E</t>
  </si>
  <si>
    <t>H1</t>
  </si>
  <si>
    <t>H2</t>
  </si>
  <si>
    <t>Date</t>
  </si>
  <si>
    <t>Type</t>
  </si>
  <si>
    <t>Indoor/Outdoor</t>
  </si>
  <si>
    <t>Location</t>
  </si>
  <si>
    <t>The Ledge Climbing Centre</t>
  </si>
  <si>
    <t>9 Degrees Boulder Gym - Alexandria</t>
  </si>
  <si>
    <t>9 Degrees Boulder Gym - Waterloo</t>
  </si>
  <si>
    <t>Sydney Indoor Climbing Gym St Peters</t>
  </si>
  <si>
    <t>Top Rope</t>
  </si>
  <si>
    <t>Bouldering</t>
  </si>
  <si>
    <t>Indoor</t>
  </si>
  <si>
    <t>BOULDER BASICS class at 9 Degrees</t>
  </si>
  <si>
    <t>Outdoor Climbing</t>
  </si>
  <si>
    <t>H</t>
  </si>
  <si>
    <t>Lead</t>
  </si>
  <si>
    <t>Medlow Bath, Blue Mountains</t>
  </si>
  <si>
    <t>Outdoor</t>
  </si>
  <si>
    <t>The Boulder Hub</t>
  </si>
  <si>
    <t>Rockface Indoor Rock Climbing Centre Perth</t>
  </si>
  <si>
    <t>NOMAD Bouldering Gym</t>
  </si>
  <si>
    <t>With Elise Lee group</t>
  </si>
  <si>
    <t>With Meetup group</t>
  </si>
  <si>
    <t>Locations</t>
  </si>
  <si>
    <t>Frequency</t>
  </si>
  <si>
    <t>Climb Fit Kirrawee</t>
  </si>
  <si>
    <t>Soft Parade, Blue Mountains</t>
  </si>
  <si>
    <t>Partner</t>
  </si>
  <si>
    <t>Danny</t>
  </si>
  <si>
    <t>Yan</t>
  </si>
  <si>
    <t>Channelle</t>
  </si>
  <si>
    <t>Nick</t>
  </si>
  <si>
    <t>Jessica</t>
  </si>
  <si>
    <t>From FB Page</t>
  </si>
  <si>
    <t>Jay</t>
  </si>
  <si>
    <t>Calvin</t>
  </si>
  <si>
    <t>Michael</t>
  </si>
  <si>
    <t>James (English)</t>
  </si>
  <si>
    <t>James (Game Programmer)</t>
  </si>
  <si>
    <t>Ez, Ben</t>
  </si>
  <si>
    <t>With group from USYD club (Channelle)</t>
  </si>
  <si>
    <t>Blue Mountains Climbing School - Learn to  Lead Climb Course (Day 1 of 2)</t>
  </si>
  <si>
    <t>Blue Mountains Climbing School - Learn to  Lead Climb Course (Day 2 of 2)</t>
  </si>
  <si>
    <t>Ben</t>
  </si>
  <si>
    <t>Bardens Lookout, Blue Mountains</t>
  </si>
  <si>
    <t>Shipley Upper, Blue Mountains</t>
  </si>
  <si>
    <t>9 Degrees Boulder Gym - Lane Cove</t>
  </si>
  <si>
    <t>Anton</t>
  </si>
  <si>
    <t>Dam Cliffs, Blue Mountains</t>
  </si>
  <si>
    <t>Thompson's Point, Nowra</t>
  </si>
  <si>
    <t>Alana</t>
  </si>
  <si>
    <t>From FB group</t>
  </si>
  <si>
    <t>Mikayla</t>
  </si>
  <si>
    <t>BlocHaus Bouldering Sydney</t>
  </si>
  <si>
    <t>Corroboree Walls, Blue Mountains</t>
  </si>
  <si>
    <t>Blue Mountains Climbing School - Learn to  Multipitch Course (Day 2 of 3)</t>
  </si>
  <si>
    <t>Boars Head, Blue Mountains</t>
  </si>
  <si>
    <t>Blue Mountains Climbing School - Learn to  Multipitch Course (Day 3 of 3)</t>
  </si>
  <si>
    <t>Mount Alexandra</t>
  </si>
  <si>
    <t>With the Sydney Rockies - including Jonah</t>
  </si>
  <si>
    <t>Practice multipitching</t>
  </si>
  <si>
    <t>Multipitch Schwing</t>
  </si>
  <si>
    <t>Mountain Quarry, Perth</t>
  </si>
  <si>
    <t>Completed 1 climb at Statham Quarry. From FB page</t>
  </si>
  <si>
    <t>Grace</t>
  </si>
  <si>
    <t>Adrenaline Vault</t>
  </si>
  <si>
    <t>Did a little TR</t>
  </si>
  <si>
    <t>Did Bouldering session at least once previously, may not be correct date</t>
  </si>
  <si>
    <t>Multipitches on Reservoir Dogs</t>
  </si>
  <si>
    <t>Bald Head, Blue Mountains</t>
  </si>
  <si>
    <t>Mt York, Blue Mountains</t>
  </si>
  <si>
    <t>Multipitch Weld Party</t>
  </si>
  <si>
    <t>Mezzaluna Area</t>
  </si>
  <si>
    <t>Mikayla, Maurizio</t>
  </si>
  <si>
    <t>Sublime Point, Blue Mountains</t>
  </si>
  <si>
    <t>Ellie</t>
  </si>
  <si>
    <t>Multipitch Whymper</t>
  </si>
  <si>
    <t>Adrian</t>
  </si>
  <si>
    <t>Elanora Heights, Sydney</t>
  </si>
  <si>
    <t>Stanwell Tops, Wollongong</t>
  </si>
  <si>
    <t>Emanuela</t>
  </si>
  <si>
    <t>Trad</t>
  </si>
  <si>
    <t>Multi</t>
  </si>
  <si>
    <t>X</t>
  </si>
  <si>
    <t>GFC, Sydney</t>
  </si>
  <si>
    <t>Berowra, Sydney</t>
  </si>
  <si>
    <t>The Cathedral, Sydney</t>
  </si>
  <si>
    <t>Bangor West, Sydney</t>
  </si>
  <si>
    <t>Dural, Sydney</t>
  </si>
  <si>
    <t>Multipitch</t>
  </si>
  <si>
    <t>Traditional</t>
  </si>
  <si>
    <t>Types</t>
  </si>
  <si>
    <t>San, Luke</t>
  </si>
  <si>
    <t>Nikhil</t>
  </si>
  <si>
    <t>Jerome</t>
  </si>
  <si>
    <t>Nikhil, Arshia, Mikayla</t>
  </si>
  <si>
    <t>Mount Piddington, Blue Mountains</t>
  </si>
  <si>
    <t>ASM - Rock 6 - Learn to Lead - Traditional Climbing (Day 1 of 3)</t>
  </si>
  <si>
    <t>ASM - Rock 6 - Learn to Lead - Traditional Climbing (Day 2 of 3)</t>
  </si>
  <si>
    <t>ASM - Rock 6 - Learn to Lead - Traditional Climbing (Day 3 of 3)</t>
  </si>
  <si>
    <t>Rob (Doctor), Anthony, Henry</t>
  </si>
  <si>
    <t>Arshia, Mikayla</t>
  </si>
  <si>
    <t>Arshia</t>
  </si>
  <si>
    <t>Bell Supercrag, Blue Mountains</t>
  </si>
  <si>
    <t>Sam Tidswell</t>
  </si>
  <si>
    <t>Alfords Point, Sydney</t>
  </si>
  <si>
    <t>With the Sydney Rockies</t>
  </si>
  <si>
    <t>Mt Kiera</t>
  </si>
  <si>
    <t>Barrenjoey, Sydney</t>
  </si>
  <si>
    <t>Thea</t>
  </si>
  <si>
    <t>Mt Gibraltar</t>
  </si>
  <si>
    <t>Ben, Anthony, Henry</t>
  </si>
  <si>
    <t>Shancy</t>
  </si>
  <si>
    <t>Earlwood, Sydney</t>
  </si>
  <si>
    <t>Ben, Anthony</t>
  </si>
  <si>
    <t>Oatley Park, Sydney</t>
  </si>
  <si>
    <t>Wahroonga, Sydney</t>
  </si>
  <si>
    <t>Meetup with there as Nomad was closed</t>
  </si>
  <si>
    <t>UNSW Arch, Sydney</t>
  </si>
  <si>
    <t>Did 2 routes on 19-Oct-23 previously.</t>
  </si>
  <si>
    <t>With Meetup group. Forgot first guys name, recently back from Turkey.</t>
  </si>
  <si>
    <t>John (regular), Vignesh</t>
  </si>
  <si>
    <t xml:space="preserve">Days Since </t>
  </si>
  <si>
    <t>Linfeld Rocks, Sydney</t>
  </si>
  <si>
    <t>Anthony, Henry</t>
  </si>
  <si>
    <t>Where I went Abseiling with UNSWOC back on 8-Jan-23</t>
  </si>
  <si>
    <t>Started with Top Rope.</t>
  </si>
  <si>
    <t>John</t>
  </si>
  <si>
    <t>Anthony, Henry, Yan</t>
  </si>
  <si>
    <t>Yan, Connie, Jenny, Kevin</t>
  </si>
  <si>
    <t>Went with Kevins group</t>
  </si>
  <si>
    <t>Anthony</t>
  </si>
  <si>
    <t>Arapiles</t>
  </si>
  <si>
    <t>Ez</t>
  </si>
  <si>
    <t>Dynomite Gym North Wollongong</t>
  </si>
  <si>
    <t>Name</t>
  </si>
  <si>
    <t>Gym</t>
  </si>
  <si>
    <t>Colour</t>
  </si>
  <si>
    <t>Grade</t>
  </si>
  <si>
    <t>Tick Type</t>
  </si>
  <si>
    <t>Steepness</t>
  </si>
  <si>
    <t>Slab</t>
  </si>
  <si>
    <t>Vertical</t>
  </si>
  <si>
    <t>Overhung</t>
  </si>
  <si>
    <t>Roof</t>
  </si>
  <si>
    <t>Flash</t>
  </si>
  <si>
    <t>Red point</t>
  </si>
  <si>
    <t>Hang dog</t>
  </si>
  <si>
    <t>Attempt</t>
  </si>
  <si>
    <t>Attempts</t>
  </si>
  <si>
    <t>Hang dogs</t>
  </si>
  <si>
    <t>Red points</t>
  </si>
  <si>
    <t>Route Id</t>
  </si>
  <si>
    <t>Id</t>
  </si>
  <si>
    <t>Active Ids</t>
  </si>
  <si>
    <t>Primary Style</t>
  </si>
  <si>
    <t>Month</t>
  </si>
  <si>
    <t>Tick Type - Lead</t>
  </si>
  <si>
    <t>Route Name</t>
  </si>
  <si>
    <t>Route Grade</t>
  </si>
  <si>
    <t>Total</t>
  </si>
  <si>
    <t>Big Mac</t>
  </si>
  <si>
    <t>Purple</t>
  </si>
  <si>
    <t>Brain Squeeze</t>
  </si>
  <si>
    <t>Elf on a Shelf</t>
  </si>
  <si>
    <t>White</t>
  </si>
  <si>
    <t>Condensed Milk</t>
  </si>
  <si>
    <t>Yellow</t>
  </si>
  <si>
    <t>Juicy</t>
  </si>
  <si>
    <t>Orange</t>
  </si>
  <si>
    <t>:)</t>
  </si>
  <si>
    <t>Pinocchio</t>
  </si>
  <si>
    <t>Red</t>
  </si>
  <si>
    <t>3 Falls</t>
  </si>
  <si>
    <t>1 Fall</t>
  </si>
  <si>
    <t>Reset (Idle)</t>
  </si>
  <si>
    <t>Last Climbed</t>
  </si>
  <si>
    <t>TBD</t>
  </si>
  <si>
    <t>Year</t>
  </si>
  <si>
    <t>First Climbed</t>
  </si>
  <si>
    <t>Anthony, Yan</t>
  </si>
  <si>
    <t>Boulderdash</t>
  </si>
  <si>
    <t>Blue</t>
  </si>
  <si>
    <t>Grasshopper</t>
  </si>
  <si>
    <t>Green</t>
  </si>
  <si>
    <t>Name Suggestion</t>
  </si>
  <si>
    <t>Thank you, jug</t>
  </si>
  <si>
    <t>RGB</t>
  </si>
  <si>
    <t>2 Falls, blood retreat</t>
  </si>
  <si>
    <t>2 Falls</t>
  </si>
  <si>
    <t>Mellow</t>
  </si>
  <si>
    <t>Crimson Edge</t>
  </si>
  <si>
    <t>Full Moon</t>
  </si>
  <si>
    <t>Year of Plenty</t>
  </si>
  <si>
    <t>Coconut Gelato</t>
  </si>
  <si>
    <t>Gnarfield</t>
  </si>
  <si>
    <t>Famous Last Words</t>
  </si>
  <si>
    <t>Black</t>
  </si>
  <si>
    <t>Almond Croissant</t>
  </si>
  <si>
    <t>Slick Tick</t>
  </si>
  <si>
    <t>2 Falls, stepped on wrong colour</t>
  </si>
  <si>
    <t>Cookies n Cream</t>
  </si>
  <si>
    <t>Dr Mann</t>
  </si>
  <si>
    <t>Fluid Dynamics</t>
  </si>
  <si>
    <t>Teachers Approval</t>
  </si>
  <si>
    <t>Pink</t>
  </si>
  <si>
    <t>4 Falls</t>
  </si>
  <si>
    <t>1 Fall. Only to the roof</t>
  </si>
  <si>
    <t>4 Falls. Clipped 4th draw</t>
  </si>
  <si>
    <t>Centennial Glen, Blue Mountains</t>
  </si>
  <si>
    <t>Mango Salad</t>
  </si>
  <si>
    <t>Client Focused</t>
  </si>
  <si>
    <t>G.O.A.T</t>
  </si>
  <si>
    <t>Quantum Dot</t>
  </si>
  <si>
    <t>4 Falls. Clipped 7th draw</t>
  </si>
  <si>
    <t>2 Falls. Worse than previous attempt</t>
  </si>
  <si>
    <t>1 Fall. Retreat bcause of staff</t>
  </si>
  <si>
    <t>3 Falls. Clipped 6th draw</t>
  </si>
  <si>
    <t>Danny, Ethel</t>
  </si>
  <si>
    <t>Style Points</t>
  </si>
  <si>
    <t>Performance Rating</t>
  </si>
  <si>
    <t>Session Performance Rating</t>
  </si>
  <si>
    <t>Sneaky Link</t>
  </si>
  <si>
    <t>5+ Falls</t>
  </si>
  <si>
    <t>Kilter Krimps</t>
  </si>
  <si>
    <t>Height Limit</t>
  </si>
  <si>
    <t>Angry Anteater</t>
  </si>
  <si>
    <t>Careless Whispers</t>
  </si>
  <si>
    <t>Wrangling the Bull</t>
  </si>
  <si>
    <t>Cheeky Lobster</t>
  </si>
  <si>
    <t>Fell on the third clip, decided to come back and try again for the red point.</t>
  </si>
  <si>
    <t>1 Fall. Tried again in the same session.</t>
  </si>
  <si>
    <t>Cancel Cory</t>
  </si>
  <si>
    <t>Had to come down first clip as was wearing Danny's shoes</t>
  </si>
  <si>
    <t>Killer Bee</t>
  </si>
  <si>
    <t>Crispy Pork</t>
  </si>
  <si>
    <t>1 Fall. Couldn't get back on the wall</t>
  </si>
  <si>
    <t>Smoked Meatballs</t>
  </si>
  <si>
    <t>Tiptoe</t>
  </si>
  <si>
    <t>Purplepeopleeater</t>
  </si>
  <si>
    <t>Walk the Wall</t>
  </si>
  <si>
    <t>Error Flag</t>
  </si>
  <si>
    <t>Flow ?</t>
  </si>
  <si>
    <t>Golden Gaytime</t>
  </si>
  <si>
    <t>Skill Issue</t>
  </si>
  <si>
    <t>Brain Barrell</t>
  </si>
  <si>
    <t>2 Falls. Cheated at top due to humidity.</t>
  </si>
  <si>
    <t>White Out</t>
  </si>
  <si>
    <t>Canyon Street</t>
  </si>
  <si>
    <t>Did not clip last draw for Yans test, got to last hold and had to fall</t>
  </si>
  <si>
    <t>Yan, Anthony</t>
  </si>
  <si>
    <t>Anthony, Ez</t>
  </si>
  <si>
    <t>Vitamin C</t>
  </si>
  <si>
    <t>Goblin Gang</t>
  </si>
  <si>
    <t>Clip Right</t>
  </si>
  <si>
    <t>SPARTAN</t>
  </si>
  <si>
    <t>Danny, Grazi</t>
  </si>
  <si>
    <t>Climbs per Month</t>
  </si>
  <si>
    <t>Route Colour</t>
  </si>
  <si>
    <t>1 fall</t>
  </si>
  <si>
    <t>2 falls. Clipped 4th draw</t>
  </si>
  <si>
    <t>4 falls. Clipped 8th draw</t>
  </si>
  <si>
    <t>2 falls</t>
  </si>
  <si>
    <t>Scarcity Points</t>
  </si>
  <si>
    <t>Low</t>
  </si>
  <si>
    <t>Medium</t>
  </si>
  <si>
    <t>High</t>
  </si>
  <si>
    <t>Have not recorded an ascent.</t>
  </si>
  <si>
    <t>Have recorded greater than 1 but less than 4 sends.</t>
  </si>
  <si>
    <t>Have recorded 4 or greater sends.</t>
  </si>
  <si>
    <t>No of Sends</t>
  </si>
  <si>
    <t>Womp Womp</t>
  </si>
  <si>
    <t>Black Strike</t>
  </si>
  <si>
    <t>Uno</t>
  </si>
  <si>
    <t>Bop it</t>
  </si>
  <si>
    <t>3 falls</t>
  </si>
  <si>
    <t>1 fall. Repeat same session, got past the lip</t>
  </si>
  <si>
    <t>Blue Banded Bees</t>
  </si>
  <si>
    <t>Side Kick</t>
  </si>
  <si>
    <t>Sticky Fingers</t>
  </si>
  <si>
    <t>1 fall to ground</t>
  </si>
  <si>
    <t>Z clipped so was lowered</t>
  </si>
  <si>
    <t>Big Cheese</t>
  </si>
  <si>
    <t>Succulent Crimp</t>
  </si>
  <si>
    <t>5+ falls</t>
  </si>
  <si>
    <t>Redpoint</t>
  </si>
  <si>
    <t>Emperor's Warmup</t>
  </si>
  <si>
    <t>Fumble Toes</t>
  </si>
  <si>
    <t>Finding Nemo</t>
  </si>
  <si>
    <t>1 fall. Did not want to risk fall on 2nd clip so came down</t>
  </si>
  <si>
    <t>The Frontline, Sydney</t>
  </si>
  <si>
    <t>Yan, Alicia, Riley</t>
  </si>
  <si>
    <t>Still recovering from right shoulder injury.</t>
  </si>
  <si>
    <t>Mean Green</t>
  </si>
  <si>
    <t>Slide Winder</t>
  </si>
  <si>
    <t>Area</t>
  </si>
  <si>
    <t>Central Room, Right Overhangs</t>
  </si>
  <si>
    <t>Tower Room, Wave Wall</t>
  </si>
  <si>
    <t>Tower Room, Rooflet Wall</t>
  </si>
  <si>
    <t>Tower Room, The Tower - Roof Wall</t>
  </si>
  <si>
    <t>Still recovering from right shoulder injury. Yoga session</t>
  </si>
  <si>
    <t>Tower Room, Oceania Wall</t>
  </si>
  <si>
    <t>Central Room, Back Wall</t>
  </si>
  <si>
    <t>*</t>
  </si>
  <si>
    <t>* Purple on vertical maybe?</t>
  </si>
  <si>
    <t>Tower Room, The Tower - Overhang Wall</t>
  </si>
  <si>
    <t>Central Room, Left Overhangs</t>
  </si>
  <si>
    <t>*Maybe remember</t>
  </si>
  <si>
    <t>Sands of Time</t>
  </si>
  <si>
    <t>Polar Axis</t>
  </si>
  <si>
    <t>Tickle Wickle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</si>
</sst>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\ ddd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lightDown">
        <bgColor theme="5" tint="0.39994506668294322"/>
      </patternFill>
    </fill>
    <fill>
      <patternFill patternType="solid">
        <fgColor theme="0" tint="-0.249977111117893"/>
        <bgColor indexed="64"/>
      </patternFill>
    </fill>
    <fill>
      <patternFill patternType="lightDown">
        <bgColor theme="3" tint="0.399945066682943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0.49998474074526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0.499984740745262"/>
      </right>
      <top style="thin">
        <color theme="0" tint="-4.9989318521683403E-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6" fontId="0" fillId="0" borderId="0" xfId="0" applyNumberFormat="1" applyAlignment="1">
      <alignment horizontal="center"/>
    </xf>
    <xf numFmtId="16" fontId="0" fillId="5" borderId="0" xfId="0" applyNumberFormat="1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/>
    <xf numFmtId="16" fontId="0" fillId="9" borderId="0" xfId="0" applyNumberFormat="1" applyFill="1" applyAlignment="1">
      <alignment horizontal="center"/>
    </xf>
    <xf numFmtId="16" fontId="0" fillId="10" borderId="0" xfId="0" applyNumberFormat="1" applyFill="1" applyAlignment="1">
      <alignment horizontal="center"/>
    </xf>
    <xf numFmtId="16" fontId="0" fillId="11" borderId="0" xfId="0" applyNumberFormat="1" applyFill="1" applyAlignment="1">
      <alignment horizontal="center"/>
    </xf>
    <xf numFmtId="0" fontId="4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6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65" fontId="4" fillId="6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165" fontId="0" fillId="13" borderId="0" xfId="0" applyNumberFormat="1" applyFill="1" applyAlignment="1">
      <alignment horizontal="center"/>
    </xf>
    <xf numFmtId="0" fontId="0" fillId="13" borderId="0" xfId="0" applyFill="1"/>
    <xf numFmtId="14" fontId="4" fillId="0" borderId="0" xfId="0" applyNumberFormat="1" applyFont="1"/>
    <xf numFmtId="14" fontId="0" fillId="0" borderId="0" xfId="0" applyNumberFormat="1"/>
    <xf numFmtId="0" fontId="0" fillId="14" borderId="0" xfId="0" applyFill="1" applyProtection="1">
      <protection locked="0"/>
    </xf>
    <xf numFmtId="14" fontId="4" fillId="5" borderId="1" xfId="0" applyNumberFormat="1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7" fontId="0" fillId="14" borderId="1" xfId="0" applyNumberFormat="1" applyFill="1" applyBorder="1" applyAlignment="1" applyProtection="1">
      <alignment horizontal="center"/>
      <protection locked="0"/>
    </xf>
    <xf numFmtId="17" fontId="0" fillId="15" borderId="1" xfId="0" applyNumberFormat="1" applyFill="1" applyBorder="1" applyAlignment="1">
      <alignment horizontal="center"/>
    </xf>
    <xf numFmtId="0" fontId="0" fillId="14" borderId="2" xfId="0" applyFill="1" applyBorder="1" applyAlignment="1" applyProtection="1">
      <alignment horizontal="center"/>
      <protection locked="0"/>
    </xf>
    <xf numFmtId="0" fontId="0" fillId="15" borderId="3" xfId="0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0" fillId="16" borderId="4" xfId="0" applyFill="1" applyBorder="1"/>
    <xf numFmtId="0" fontId="0" fillId="12" borderId="4" xfId="0" applyFill="1" applyBorder="1" applyAlignment="1">
      <alignment horizontal="center"/>
    </xf>
    <xf numFmtId="14" fontId="5" fillId="16" borderId="6" xfId="0" applyNumberFormat="1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13" borderId="0" xfId="0" applyNumberFormat="1" applyFill="1"/>
    <xf numFmtId="2" fontId="4" fillId="6" borderId="0" xfId="0" applyNumberFormat="1" applyFont="1" applyFill="1" applyAlignment="1">
      <alignment horizontal="center" vertical="center" wrapText="1"/>
    </xf>
    <xf numFmtId="2" fontId="0" fillId="13" borderId="0" xfId="0" applyNumberFormat="1" applyFill="1" applyAlignment="1">
      <alignment horizontal="center"/>
    </xf>
    <xf numFmtId="2" fontId="0" fillId="13" borderId="0" xfId="0" applyNumberFormat="1" applyFill="1"/>
    <xf numFmtId="2" fontId="0" fillId="12" borderId="4" xfId="0" applyNumberFormat="1" applyFill="1" applyBorder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8" xfId="0" applyBorder="1"/>
    <xf numFmtId="9" fontId="0" fillId="0" borderId="8" xfId="1" applyFont="1" applyBorder="1"/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8" xfId="0" applyFont="1" applyFill="1" applyBorder="1"/>
    <xf numFmtId="0" fontId="0" fillId="12" borderId="8" xfId="0" applyFill="1" applyBorder="1"/>
    <xf numFmtId="17" fontId="0" fillId="19" borderId="8" xfId="0" applyNumberFormat="1" applyFill="1" applyBorder="1" applyAlignment="1">
      <alignment horizontal="center"/>
    </xf>
    <xf numFmtId="0" fontId="4" fillId="15" borderId="8" xfId="0" applyFont="1" applyFill="1" applyBorder="1"/>
    <xf numFmtId="0" fontId="0" fillId="15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4" fontId="4" fillId="6" borderId="8" xfId="0" applyNumberFormat="1" applyFont="1" applyFill="1" applyBorder="1" applyAlignment="1">
      <alignment horizontal="center"/>
    </xf>
    <xf numFmtId="0" fontId="0" fillId="15" borderId="2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0" fillId="14" borderId="22" xfId="0" applyFill="1" applyBorder="1" applyAlignment="1">
      <alignment horizontal="center" vertical="center"/>
    </xf>
    <xf numFmtId="0" fontId="0" fillId="20" borderId="0" xfId="0" applyFill="1"/>
    <xf numFmtId="0" fontId="0" fillId="21" borderId="0" xfId="0" applyFill="1" applyAlignment="1">
      <alignment horizontal="center"/>
    </xf>
    <xf numFmtId="2" fontId="12" fillId="7" borderId="0" xfId="0" applyNumberFormat="1" applyFont="1" applyFill="1" applyAlignment="1">
      <alignment horizontal="center" vertical="center" wrapText="1"/>
    </xf>
    <xf numFmtId="0" fontId="4" fillId="5" borderId="1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11" fillId="10" borderId="0" xfId="0" applyFont="1" applyFill="1" applyAlignment="1">
      <alignment horizontal="center" vertical="center" textRotation="90"/>
    </xf>
    <xf numFmtId="0" fontId="10" fillId="18" borderId="0" xfId="0" applyFont="1" applyFill="1" applyAlignment="1">
      <alignment horizontal="center" vertical="center" textRotation="90"/>
    </xf>
    <xf numFmtId="0" fontId="9" fillId="10" borderId="0" xfId="0" applyFont="1" applyFill="1" applyAlignment="1">
      <alignment horizontal="center" vertical="center" textRotation="90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font>
        <b/>
        <i val="0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lightDown"/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Grade Pyramid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'Indoor Lead - Statistics'!$B$22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'Indoor Lead - Statistics'!$A$24:$A$35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cat>
          <c:val>
            <c:numRef>
              <c:f>'Indoor Lead - Statistics'!$B$24:$B$35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7-4961-A769-C66A2F9075C1}"/>
            </c:ext>
          </c:extLst>
        </c:ser>
        <c:ser>
          <c:idx val="1"/>
          <c:order val="1"/>
          <c:tx>
            <c:strRef>
              <c:f>'Indoor Lead - Statistics'!$C$22</c:f>
              <c:strCache>
                <c:ptCount val="1"/>
                <c:pt idx="0">
                  <c:v>Redpoint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'Indoor Lead - Statistics'!$A$24:$A$35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cat>
          <c:val>
            <c:numRef>
              <c:f>'Indoor Lead - Statistics'!$C$24:$C$35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7-4961-A769-C66A2F9075C1}"/>
            </c:ext>
          </c:extLst>
        </c:ser>
        <c:ser>
          <c:idx val="2"/>
          <c:order val="2"/>
          <c:tx>
            <c:strRef>
              <c:f>'Indoor Lead - Statistics'!$D$22</c:f>
              <c:strCache>
                <c:ptCount val="1"/>
                <c:pt idx="0">
                  <c:v>Attempt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'Indoor Lead - Statistics'!$A$24:$A$35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cat>
          <c:val>
            <c:numRef>
              <c:f>'Indoor Lead - Statistics'!$D$24:$D$35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7-4961-A769-C66A2F90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785935"/>
        <c:axId val="983776335"/>
      </c:barChart>
      <c:catAx>
        <c:axId val="9837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76335"/>
        <c:crosses val="autoZero"/>
        <c:auto val="1"/>
        <c:lblAlgn val="ctr"/>
        <c:lblOffset val="100"/>
        <c:noMultiLvlLbl val="0"/>
      </c:catAx>
      <c:valAx>
        <c:axId val="98377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106686</xdr:colOff>
      <xdr:row>22</xdr:row>
      <xdr:rowOff>95250</xdr:rowOff>
    </xdr:from>
    <xdr:to>
      <xdr:col>12</xdr:col>
      <xdr:colOff>411486</xdr:colOff>
      <xdr:row>42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5D3F7-E090-7186-35EB-D83D1100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02D9-8F4C-4C31-9A58-8CD1A5D1FEE7}">
  <sheetPr>
    <tabColor theme="4" tint="-0.249977111117893"/>
  </sheetPr>
  <dimension ref="A1:K143"/>
  <sheetViews>
    <sheetView tabSelected="1" workbookViewId="0">
      <pane ySplit="1" topLeftCell="A126" activePane="bottomLeft" state="frozen"/>
      <selection activeCell="F10" sqref="F10"/>
      <selection pane="bottomLeft" activeCell="B126" sqref="B126"/>
    </sheetView>
  </sheetViews>
  <sheetFormatPr defaultRowHeight="14.4" x14ac:dyDescent="0.3"/>
  <cols>
    <col min="1" max="1" width="15.6640625" style="20" customWidth="1"/>
    <col min="2" max="2" width="11.77734375" style="5" customWidth="1"/>
    <col min="3" max="3" width="24.21875" style="27" customWidth="1"/>
    <col min="4" max="4" width="11" style="27" customWidth="1"/>
    <col min="5" max="5" width="12" style="27" bestFit="1" customWidth="1"/>
    <col min="6" max="7" width="10.109375" style="27" customWidth="1"/>
    <col min="8" max="8" width="13.88671875" style="5" customWidth="1"/>
    <col min="9" max="9" width="62.109375" bestFit="1" customWidth="1"/>
    <col min="10" max="10" width="10.21875" style="27" customWidth="1"/>
    <col min="11" max="11" width="8.88671875" customWidth="1"/>
  </cols>
  <sheetData>
    <row r="1" spans="1:11" s="25" customFormat="1" ht="19.8" customHeight="1" x14ac:dyDescent="0.3">
      <c r="A1" s="26" t="s">
        <v>16</v>
      </c>
      <c r="B1" s="24" t="s">
        <v>167</v>
      </c>
      <c r="C1" s="24" t="s">
        <v>173</v>
      </c>
      <c r="D1" s="24" t="s">
        <v>174</v>
      </c>
      <c r="E1" s="24" t="s">
        <v>273</v>
      </c>
      <c r="F1" s="24" t="s">
        <v>256</v>
      </c>
      <c r="G1" s="24" t="s">
        <v>235</v>
      </c>
      <c r="H1" s="24" t="s">
        <v>154</v>
      </c>
      <c r="I1" s="24" t="s">
        <v>10</v>
      </c>
      <c r="J1" s="24" t="s">
        <v>285</v>
      </c>
      <c r="K1" s="24"/>
    </row>
    <row r="2" spans="1:11" x14ac:dyDescent="0.3">
      <c r="A2" s="20">
        <v>45308</v>
      </c>
      <c r="B2" s="5">
        <v>1</v>
      </c>
      <c r="C2" s="27" t="str">
        <f>IF(B2&lt;&gt;"",VLOOKUP(B2,'Indoor Lead - Routes'!A:H,3),"-")</f>
        <v>Big Mac</v>
      </c>
      <c r="D2" s="27">
        <f>IF(B2&lt;&gt;"",VLOOKUP(B2,'Indoor Lead - Routes'!A:H,4),"-")</f>
        <v>17</v>
      </c>
      <c r="E2" s="27" t="str">
        <f>VLOOKUP(B2,'Indoor Lead - Routes'!A:E,5,FALSE)</f>
        <v>Purple</v>
      </c>
      <c r="F2" s="27" t="str">
        <f>IFERROR(IF(OR(AND(VLOOKUP(B2,'Indoor Lead - Routes'!A:O,14,TRUE)&lt;'Indoor Lead - Log'!A2,H2='Indoor Lead - Admin'!$C$2),AND(H2='Indoor Lead - Admin'!$C$3,COUNTIF($B$2:B2, B2) = 0)),"X", "-"),"-")</f>
        <v>-</v>
      </c>
      <c r="G2" s="27">
        <f>IFERROR(D2+VLOOKUP(H2,'Indoor Lead - Admin'!$E$2:$F$5,2,FALSE)+IF(J2&lt;=1,'Indoor Lead - Admin'!$J$2,IF(J2&lt;=4,'Indoor Lead - Admin'!$J$3,'Indoor Lead - Admin'!$J$4)),"-")</f>
        <v>24</v>
      </c>
      <c r="H2" s="5" t="s">
        <v>160</v>
      </c>
      <c r="J2" s="27">
        <f>COUNTIFS($B$2:B2,B2,$H$2:H2,"Flash")+COUNTIFS($B$2:B2,B2,$H$2:H2,"Red point")</f>
        <v>1</v>
      </c>
    </row>
    <row r="3" spans="1:11" x14ac:dyDescent="0.3">
      <c r="A3" s="20">
        <v>45308</v>
      </c>
      <c r="B3" s="5">
        <v>2</v>
      </c>
      <c r="C3" s="27" t="str">
        <f>IF(B3&lt;&gt;"",VLOOKUP(B3,'Indoor Lead - Routes'!A:H,3),"-")</f>
        <v>Brain Squeeze</v>
      </c>
      <c r="D3" s="27">
        <f>IF(B3&lt;&gt;"",VLOOKUP(B3,'Indoor Lead - Routes'!A:H,4),"-")</f>
        <v>23</v>
      </c>
      <c r="E3" s="27" t="str">
        <f>VLOOKUP(B3,'Indoor Lead - Routes'!A:E,5,FALSE)</f>
        <v>Purple</v>
      </c>
      <c r="F3" s="27" t="str">
        <f>IFERROR(IF(OR(AND(VLOOKUP(B3,'Indoor Lead - Routes'!A:O,14,TRUE)&lt;'Indoor Lead - Log'!A3,H3='Indoor Lead - Admin'!$C$2),AND(H3='Indoor Lead - Admin'!$C$3,COUNTIF($B$2:B3, B3) = 0)),"X", "-"),"-")</f>
        <v>-</v>
      </c>
      <c r="G3" s="27">
        <f>IFERROR(D3+VLOOKUP(H3,'Indoor Lead - Admin'!$E$2:$F$5,2,FALSE)+IF(J3&lt;=1,'Indoor Lead - Admin'!$J$2,IF(J3&lt;=4,'Indoor Lead - Admin'!$J$3,'Indoor Lead - Admin'!$J$4)),"-")</f>
        <v>26</v>
      </c>
      <c r="H3" s="5" t="s">
        <v>163</v>
      </c>
      <c r="I3" t="s">
        <v>188</v>
      </c>
      <c r="J3" s="27">
        <f>COUNTIFS($B$2:B3,B3,$H$2:H3,"Flash")+COUNTIFS($B$2:B3,B3,$H$2:H3,"Red point")</f>
        <v>0</v>
      </c>
    </row>
    <row r="4" spans="1:11" x14ac:dyDescent="0.3">
      <c r="A4" s="20">
        <v>45308</v>
      </c>
      <c r="B4" s="5">
        <v>3</v>
      </c>
      <c r="C4" s="27" t="str">
        <f>IF(B4&lt;&gt;"",VLOOKUP(B4,'Indoor Lead - Routes'!A:H,3),"-")</f>
        <v>Elf on a Shelf</v>
      </c>
      <c r="D4" s="27">
        <f>IF(B4&lt;&gt;"",VLOOKUP(B4,'Indoor Lead - Routes'!A:H,4),"-")</f>
        <v>22</v>
      </c>
      <c r="E4" s="27" t="str">
        <f>VLOOKUP(B4,'Indoor Lead - Routes'!A:E,5,FALSE)</f>
        <v>White</v>
      </c>
      <c r="F4" s="27" t="str">
        <f>IFERROR(IF(OR(AND(VLOOKUP(B4,'Indoor Lead - Routes'!A:O,14,TRUE)&lt;'Indoor Lead - Log'!A4,H4='Indoor Lead - Admin'!$C$2),AND(H4='Indoor Lead - Admin'!$C$3,COUNTIF($B$2:B4, B4) = 0)),"X", "-"),"-")</f>
        <v>-</v>
      </c>
      <c r="G4" s="27">
        <f>IFERROR(D4+VLOOKUP(H4,'Indoor Lead - Admin'!$E$2:$F$5,2,FALSE)+IF(J4&lt;=1,'Indoor Lead - Admin'!$J$2,IF(J4&lt;=4,'Indoor Lead - Admin'!$J$3,'Indoor Lead - Admin'!$J$4)),"-")</f>
        <v>27</v>
      </c>
      <c r="H4" s="5" t="s">
        <v>162</v>
      </c>
      <c r="I4" t="s">
        <v>189</v>
      </c>
      <c r="J4" s="27">
        <f>COUNTIFS($B$2:B4,B4,$H$2:H4,"Flash")+COUNTIFS($B$2:B4,B4,$H$2:H4,"Red point")</f>
        <v>0</v>
      </c>
    </row>
    <row r="5" spans="1:11" x14ac:dyDescent="0.3">
      <c r="A5" s="20">
        <v>45308</v>
      </c>
      <c r="B5" s="5">
        <v>4</v>
      </c>
      <c r="C5" s="27" t="str">
        <f>IF(B5&lt;&gt;"",VLOOKUP(B5,'Indoor Lead - Routes'!A:H,3),"-")</f>
        <v>Condensed Milk</v>
      </c>
      <c r="D5" s="27">
        <f>IF(B5&lt;&gt;"",VLOOKUP(B5,'Indoor Lead - Routes'!A:H,4),"-")</f>
        <v>19</v>
      </c>
      <c r="E5" s="27" t="str">
        <f>VLOOKUP(B5,'Indoor Lead - Routes'!A:E,5,FALSE)</f>
        <v>Yellow</v>
      </c>
      <c r="F5" s="27" t="str">
        <f>IFERROR(IF(OR(AND(VLOOKUP(B5,'Indoor Lead - Routes'!A:O,14,TRUE)&lt;'Indoor Lead - Log'!A5,H5='Indoor Lead - Admin'!$C$2),AND(H5='Indoor Lead - Admin'!$C$3,COUNTIF($B$2:B5, B5) = 0)),"X", "-"),"-")</f>
        <v>-</v>
      </c>
      <c r="G5" s="27">
        <f>IFERROR(D5+VLOOKUP(H5,'Indoor Lead - Admin'!$E$2:$F$5,2,FALSE)+IF(J5&lt;=1,'Indoor Lead - Admin'!$J$2,IF(J5&lt;=4,'Indoor Lead - Admin'!$J$3,'Indoor Lead - Admin'!$J$4)),"-")</f>
        <v>26</v>
      </c>
      <c r="H5" s="5" t="s">
        <v>160</v>
      </c>
      <c r="J5" s="27">
        <f>COUNTIFS($B$2:B5,B5,$H$2:H5,"Flash")+COUNTIFS($B$2:B5,B5,$H$2:H5,"Red point")</f>
        <v>1</v>
      </c>
    </row>
    <row r="6" spans="1:11" x14ac:dyDescent="0.3">
      <c r="A6" s="20">
        <v>45308</v>
      </c>
      <c r="B6" s="5">
        <v>5</v>
      </c>
      <c r="C6" s="27" t="str">
        <f>IF(B6&lt;&gt;"",VLOOKUP(B6,'Indoor Lead - Routes'!A:H,3),"-")</f>
        <v>Juicy</v>
      </c>
      <c r="D6" s="27">
        <f>IF(B6&lt;&gt;"",VLOOKUP(B6,'Indoor Lead - Routes'!A:H,4),"-")</f>
        <v>20</v>
      </c>
      <c r="E6" s="27" t="str">
        <f>VLOOKUP(B6,'Indoor Lead - Routes'!A:E,5,FALSE)</f>
        <v>Orange</v>
      </c>
      <c r="F6" s="27" t="str">
        <f>IFERROR(IF(OR(AND(VLOOKUP(B6,'Indoor Lead - Routes'!A:O,14,TRUE)&lt;'Indoor Lead - Log'!A6,H6='Indoor Lead - Admin'!$C$2),AND(H6='Indoor Lead - Admin'!$C$3,COUNTIF($B$2:B6, B6) = 1)),"X", "-"),"-")</f>
        <v>-</v>
      </c>
      <c r="G6" s="27">
        <f>IFERROR(D6+VLOOKUP(H6,'Indoor Lead - Admin'!$E$2:$F$5,2,FALSE)+IF(J6&lt;=1,'Indoor Lead - Admin'!$J$2,IF(J6&lt;=4,'Indoor Lead - Admin'!$J$3,'Indoor Lead - Admin'!$J$4)),"-")</f>
        <v>25</v>
      </c>
      <c r="H6" s="5" t="s">
        <v>162</v>
      </c>
      <c r="I6" t="s">
        <v>189</v>
      </c>
      <c r="J6" s="27">
        <f>COUNTIFS($B$2:B6,B6,$H$2:H6,"Flash")+COUNTIFS($B$2:B6,B6,$H$2:H6,"Red point")</f>
        <v>0</v>
      </c>
    </row>
    <row r="7" spans="1:11" x14ac:dyDescent="0.3">
      <c r="A7" s="20">
        <v>45308</v>
      </c>
      <c r="B7" s="5">
        <v>6</v>
      </c>
      <c r="C7" s="27" t="str">
        <f>IF(B7&lt;&gt;"",VLOOKUP(B7,'Indoor Lead - Routes'!A:H,3),"-")</f>
        <v>:)</v>
      </c>
      <c r="D7" s="27">
        <f>IF(B7&lt;&gt;"",VLOOKUP(B7,'Indoor Lead - Routes'!A:H,4),"-")</f>
        <v>21</v>
      </c>
      <c r="E7" s="27" t="str">
        <f>VLOOKUP(B7,'Indoor Lead - Routes'!A:E,5,FALSE)</f>
        <v>Orange</v>
      </c>
      <c r="F7" s="27" t="str">
        <f>IFERROR(IF(OR(AND(VLOOKUP(B7,'Indoor Lead - Routes'!A:O,14,TRUE)&lt;'Indoor Lead - Log'!A7,H7='Indoor Lead - Admin'!$C$2),AND(H7='Indoor Lead - Admin'!$C$3,COUNTIF($B$2:B7, B7) = 1)),"X", "-"),"-")</f>
        <v>-</v>
      </c>
      <c r="G7" s="27">
        <f>IFERROR(D7+VLOOKUP(H7,'Indoor Lead - Admin'!$E$2:$F$5,2,FALSE)+IF(J7&lt;=1,'Indoor Lead - Admin'!$J$2,IF(J7&lt;=4,'Indoor Lead - Admin'!$J$3,'Indoor Lead - Admin'!$J$4)),"-")</f>
        <v>26</v>
      </c>
      <c r="H7" s="5" t="s">
        <v>162</v>
      </c>
      <c r="I7" t="s">
        <v>189</v>
      </c>
      <c r="J7" s="27">
        <f>COUNTIFS($B$2:B7,B7,$H$2:H7,"Flash")+COUNTIFS($B$2:B7,B7,$H$2:H7,"Red point")</f>
        <v>0</v>
      </c>
    </row>
    <row r="8" spans="1:11" x14ac:dyDescent="0.3">
      <c r="A8" s="20">
        <v>45308</v>
      </c>
      <c r="B8" s="5">
        <v>7</v>
      </c>
      <c r="C8" s="27" t="str">
        <f>IF(B8&lt;&gt;"",VLOOKUP(B8,'Indoor Lead - Routes'!A:H,3),"-")</f>
        <v>Pinocchio</v>
      </c>
      <c r="D8" s="27">
        <f>IF(B8&lt;&gt;"",VLOOKUP(B8,'Indoor Lead - Routes'!A:H,4),"-")</f>
        <v>20</v>
      </c>
      <c r="E8" s="27" t="str">
        <f>VLOOKUP(B8,'Indoor Lead - Routes'!A:E,5,FALSE)</f>
        <v>Red</v>
      </c>
      <c r="F8" s="27" t="str">
        <f>IFERROR(IF(OR(AND(VLOOKUP(B8,'Indoor Lead - Routes'!A:O,14,TRUE)&lt;'Indoor Lead - Log'!A8,H8='Indoor Lead - Admin'!$C$2),AND(H8='Indoor Lead - Admin'!$C$3,COUNTIF($B$2:B8, B8) = 1)),"X", "-"),"-")</f>
        <v>-</v>
      </c>
      <c r="G8" s="27">
        <f>IFERROR(D8+VLOOKUP(H8,'Indoor Lead - Admin'!$E$2:$F$5,2,FALSE)+IF(J8&lt;=1,'Indoor Lead - Admin'!$J$2,IF(J8&lt;=4,'Indoor Lead - Admin'!$J$3,'Indoor Lead - Admin'!$J$4)),"-")</f>
        <v>27</v>
      </c>
      <c r="H8" s="5" t="s">
        <v>160</v>
      </c>
      <c r="J8" s="27">
        <f>COUNTIFS($B$2:B8,B8,$H$2:H8,"Flash")+COUNTIFS($B$2:B8,B8,$H$2:H8,"Red point")</f>
        <v>1</v>
      </c>
    </row>
    <row r="9" spans="1:11" x14ac:dyDescent="0.3">
      <c r="A9" s="20">
        <v>45310</v>
      </c>
      <c r="B9" s="5">
        <v>8</v>
      </c>
      <c r="C9" s="27" t="str">
        <f>IF(B9&lt;&gt;"",VLOOKUP(B9,'Indoor Lead - Routes'!A:H,3),"-")</f>
        <v>Boulderdash</v>
      </c>
      <c r="D9" s="27">
        <f>IF(B9&lt;&gt;"",VLOOKUP(B9,'Indoor Lead - Routes'!A:H,4),"-")</f>
        <v>16</v>
      </c>
      <c r="E9" s="27" t="str">
        <f>VLOOKUP(B9,'Indoor Lead - Routes'!A:E,5,FALSE)</f>
        <v>Blue</v>
      </c>
      <c r="F9" s="27" t="str">
        <f>IFERROR(IF(OR(AND(VLOOKUP(B9,'Indoor Lead - Routes'!A:O,14,TRUE)&lt;'Indoor Lead - Log'!A9,H9='Indoor Lead - Admin'!$C$2),AND(H9='Indoor Lead - Admin'!$C$3,COUNTIF($B$2:B9, B9) = 1)),"X", "-"),"-")</f>
        <v>-</v>
      </c>
      <c r="G9" s="27">
        <f>IFERROR(D9+VLOOKUP(H9,'Indoor Lead - Admin'!$E$2:$F$5,2,FALSE)+IF(J9&lt;=1,'Indoor Lead - Admin'!$J$2,IF(J9&lt;=4,'Indoor Lead - Admin'!$J$3,'Indoor Lead - Admin'!$J$4)),"-")</f>
        <v>23</v>
      </c>
      <c r="H9" s="5" t="s">
        <v>160</v>
      </c>
      <c r="J9" s="27">
        <f>COUNTIFS($B$2:B9,B9,$H$2:H9,"Flash")+COUNTIFS($B$2:B9,B9,$H$2:H9,"Red point")</f>
        <v>1</v>
      </c>
    </row>
    <row r="10" spans="1:11" x14ac:dyDescent="0.3">
      <c r="A10" s="20">
        <v>45310</v>
      </c>
      <c r="B10" s="5">
        <v>9</v>
      </c>
      <c r="C10" s="27" t="str">
        <f>IF(B10&lt;&gt;"",VLOOKUP(B10,'Indoor Lead - Routes'!A:H,3),"-")</f>
        <v>Grasshopper</v>
      </c>
      <c r="D10" s="27">
        <f>IF(B10&lt;&gt;"",VLOOKUP(B10,'Indoor Lead - Routes'!A:H,4),"-")</f>
        <v>18</v>
      </c>
      <c r="E10" s="27" t="str">
        <f>VLOOKUP(B10,'Indoor Lead - Routes'!A:E,5,FALSE)</f>
        <v>Green</v>
      </c>
      <c r="F10" s="27" t="str">
        <f>IFERROR(IF(OR(AND(VLOOKUP(B10,'Indoor Lead - Routes'!A:O,14,TRUE)&lt;'Indoor Lead - Log'!A10,H10='Indoor Lead - Admin'!$C$2),AND(H10='Indoor Lead - Admin'!$C$3,COUNTIF($B$2:B10, B10) = 1)),"X", "-"),"-")</f>
        <v>-</v>
      </c>
      <c r="G10" s="27">
        <f>IFERROR(D10+VLOOKUP(H10,'Indoor Lead - Admin'!$E$2:$F$5,2,FALSE)+IF(J10&lt;=1,'Indoor Lead - Admin'!$J$2,IF(J10&lt;=4,'Indoor Lead - Admin'!$J$3,'Indoor Lead - Admin'!$J$4)),"-")</f>
        <v>25</v>
      </c>
      <c r="H10" s="5" t="s">
        <v>160</v>
      </c>
      <c r="J10" s="27">
        <f>COUNTIFS($B$2:B10,B10,$H$2:H10,"Flash")+COUNTIFS($B$2:B10,B10,$H$2:H10,"Red point")</f>
        <v>1</v>
      </c>
    </row>
    <row r="11" spans="1:11" x14ac:dyDescent="0.3">
      <c r="A11" s="20">
        <v>45310</v>
      </c>
      <c r="B11" s="5">
        <v>2</v>
      </c>
      <c r="C11" s="27" t="str">
        <f>IF(B11&lt;&gt;"",VLOOKUP(B11,'Indoor Lead - Routes'!A:H,3),"-")</f>
        <v>Brain Squeeze</v>
      </c>
      <c r="D11" s="27">
        <f>IF(B11&lt;&gt;"",VLOOKUP(B11,'Indoor Lead - Routes'!A:H,4),"-")</f>
        <v>23</v>
      </c>
      <c r="E11" s="27" t="str">
        <f>VLOOKUP(B11,'Indoor Lead - Routes'!A:E,5,FALSE)</f>
        <v>Purple</v>
      </c>
      <c r="F11" s="27" t="str">
        <f>IFERROR(IF(OR(AND(VLOOKUP(B11,'Indoor Lead - Routes'!A:O,14,TRUE)&lt;'Indoor Lead - Log'!A11,H11='Indoor Lead - Admin'!$C$2),AND(H11='Indoor Lead - Admin'!$C$3,COUNTIF($B$2:B11, B11) = 1)),"X", "-"),"-")</f>
        <v>-</v>
      </c>
      <c r="G11" s="27">
        <f>IFERROR(D11+VLOOKUP(H11,'Indoor Lead - Admin'!$E$2:$F$5,2,FALSE)+IF(J11&lt;=1,'Indoor Lead - Admin'!$J$2,IF(J11&lt;=4,'Indoor Lead - Admin'!$J$3,'Indoor Lead - Admin'!$J$4)),"-")</f>
        <v>28</v>
      </c>
      <c r="H11" s="5" t="s">
        <v>162</v>
      </c>
      <c r="I11" t="s">
        <v>188</v>
      </c>
      <c r="J11" s="27">
        <f>COUNTIFS($B$2:B11,B11,$H$2:H11,"Flash")+COUNTIFS($B$2:B11,B11,$H$2:H11,"Red point")</f>
        <v>0</v>
      </c>
    </row>
    <row r="12" spans="1:11" x14ac:dyDescent="0.3">
      <c r="A12" s="20">
        <v>45310</v>
      </c>
      <c r="B12" s="5">
        <v>10</v>
      </c>
      <c r="C12" s="27" t="str">
        <f>IF(B12&lt;&gt;"",VLOOKUP(B12,'Indoor Lead - Routes'!A:H,3),"-")</f>
        <v>Name Suggestion</v>
      </c>
      <c r="D12" s="27">
        <f>IF(B12&lt;&gt;"",VLOOKUP(B12,'Indoor Lead - Routes'!A:H,4),"-")</f>
        <v>23</v>
      </c>
      <c r="E12" s="27" t="str">
        <f>VLOOKUP(B12,'Indoor Lead - Routes'!A:E,5,FALSE)</f>
        <v>Green</v>
      </c>
      <c r="F12" s="27" t="str">
        <f>IFERROR(IF(OR(AND(VLOOKUP(B12,'Indoor Lead - Routes'!A:O,14,TRUE)&lt;'Indoor Lead - Log'!A12,H12='Indoor Lead - Admin'!$C$2),AND(H12='Indoor Lead - Admin'!$C$3,COUNTIF($B$2:B12, B12) = 1)),"X", "-"),"-")</f>
        <v>-</v>
      </c>
      <c r="G12" s="27">
        <f>IFERROR(D12+VLOOKUP(H12,'Indoor Lead - Admin'!$E$2:$F$5,2,FALSE)+IF(J12&lt;=1,'Indoor Lead - Admin'!$J$2,IF(J12&lt;=4,'Indoor Lead - Admin'!$J$3,'Indoor Lead - Admin'!$J$4)),"-")</f>
        <v>28</v>
      </c>
      <c r="H12" s="5" t="s">
        <v>162</v>
      </c>
      <c r="I12" t="s">
        <v>188</v>
      </c>
      <c r="J12" s="27">
        <f>COUNTIFS($B$2:B12,B12,$H$2:H12,"Flash")+COUNTIFS($B$2:B12,B12,$H$2:H12,"Red point")</f>
        <v>0</v>
      </c>
    </row>
    <row r="13" spans="1:11" x14ac:dyDescent="0.3">
      <c r="A13" s="20">
        <v>45310</v>
      </c>
      <c r="B13" s="5">
        <v>11</v>
      </c>
      <c r="C13" s="27" t="str">
        <f>IF(B13&lt;&gt;"",VLOOKUP(B13,'Indoor Lead - Routes'!A:H,3),"-")</f>
        <v>Thank you, jug</v>
      </c>
      <c r="D13" s="27">
        <f>IF(B13&lt;&gt;"",VLOOKUP(B13,'Indoor Lead - Routes'!A:H,4),"-")</f>
        <v>23</v>
      </c>
      <c r="E13" s="27" t="str">
        <f>VLOOKUP(B13,'Indoor Lead - Routes'!A:E,5,FALSE)</f>
        <v>Green</v>
      </c>
      <c r="F13" s="27" t="str">
        <f>IFERROR(IF(OR(AND(VLOOKUP(B13,'Indoor Lead - Routes'!A:O,14,TRUE)&lt;'Indoor Lead - Log'!A13,H13='Indoor Lead - Admin'!$C$2),AND(H13='Indoor Lead - Admin'!$C$3,COUNTIF($B$2:B13, B13) = 1)),"X", "-"),"-")</f>
        <v>-</v>
      </c>
      <c r="G13" s="27">
        <f>IFERROR(D13+VLOOKUP(H13,'Indoor Lead - Admin'!$E$2:$F$5,2,FALSE)+IF(J13&lt;=1,'Indoor Lead - Admin'!$J$2,IF(J13&lt;=4,'Indoor Lead - Admin'!$J$3,'Indoor Lead - Admin'!$J$4)),"-")</f>
        <v>26</v>
      </c>
      <c r="H13" s="5" t="s">
        <v>163</v>
      </c>
      <c r="I13" t="s">
        <v>203</v>
      </c>
      <c r="J13" s="27">
        <f>COUNTIFS($B$2:B13,B13,$H$2:H13,"Flash")+COUNTIFS($B$2:B13,B13,$H$2:H13,"Red point")</f>
        <v>0</v>
      </c>
    </row>
    <row r="14" spans="1:11" x14ac:dyDescent="0.3">
      <c r="A14" s="20">
        <v>45310</v>
      </c>
      <c r="B14" s="5">
        <v>5</v>
      </c>
      <c r="C14" s="27" t="str">
        <f>IF(B14&lt;&gt;"",VLOOKUP(B14,'Indoor Lead - Routes'!A:H,3),"-")</f>
        <v>Juicy</v>
      </c>
      <c r="D14" s="27">
        <f>IF(B14&lt;&gt;"",VLOOKUP(B14,'Indoor Lead - Routes'!A:H,4),"-")</f>
        <v>20</v>
      </c>
      <c r="E14" s="27" t="str">
        <f>VLOOKUP(B14,'Indoor Lead - Routes'!A:E,5,FALSE)</f>
        <v>Orange</v>
      </c>
      <c r="F14" s="27" t="str">
        <f>IFERROR(IF(OR(AND(VLOOKUP(B14,'Indoor Lead - Routes'!A:O,14,TRUE)&lt;'Indoor Lead - Log'!A14,H14='Indoor Lead - Admin'!$C$2),AND(H14='Indoor Lead - Admin'!$C$3,COUNTIF($B$2:B14, B14) = 1)),"X", "-"),"-")</f>
        <v>-</v>
      </c>
      <c r="G14" s="27">
        <f>IFERROR(D14+VLOOKUP(H14,'Indoor Lead - Admin'!$E$2:$F$5,2,FALSE)+IF(J14&lt;=1,'Indoor Lead - Admin'!$J$2,IF(J14&lt;=4,'Indoor Lead - Admin'!$J$3,'Indoor Lead - Admin'!$J$4)),"-")</f>
        <v>25</v>
      </c>
      <c r="H14" s="5" t="s">
        <v>162</v>
      </c>
      <c r="I14" t="s">
        <v>189</v>
      </c>
      <c r="J14" s="27">
        <f>COUNTIFS($B$2:B14,B14,$H$2:H14,"Flash")+COUNTIFS($B$2:B14,B14,$H$2:H14,"Red point")</f>
        <v>0</v>
      </c>
    </row>
    <row r="15" spans="1:11" x14ac:dyDescent="0.3">
      <c r="A15" s="20">
        <v>45310</v>
      </c>
      <c r="B15" s="5">
        <v>12</v>
      </c>
      <c r="C15" s="27" t="str">
        <f>IF(B15&lt;&gt;"",VLOOKUP(B15,'Indoor Lead - Routes'!A:H,3),"-")</f>
        <v>RGB</v>
      </c>
      <c r="D15" s="27">
        <f>IF(B15&lt;&gt;"",VLOOKUP(B15,'Indoor Lead - Routes'!A:H,4),"-")</f>
        <v>21</v>
      </c>
      <c r="E15" s="27" t="str">
        <f>VLOOKUP(B15,'Indoor Lead - Routes'!A:E,5,FALSE)</f>
        <v>Red</v>
      </c>
      <c r="F15" s="27" t="str">
        <f>IFERROR(IF(OR(AND(VLOOKUP(B15,'Indoor Lead - Routes'!A:O,14,TRUE)&lt;'Indoor Lead - Log'!A15,H15='Indoor Lead - Admin'!$C$2),AND(H15='Indoor Lead - Admin'!$C$3,COUNTIF($B$2:B15, B15) = 1)),"X", "-"),"-")</f>
        <v>-</v>
      </c>
      <c r="G15" s="27">
        <f>IFERROR(D15+VLOOKUP(H15,'Indoor Lead - Admin'!$E$2:$F$5,2,FALSE)+IF(J15&lt;=1,'Indoor Lead - Admin'!$J$2,IF(J15&lt;=4,'Indoor Lead - Admin'!$J$3,'Indoor Lead - Admin'!$J$4)),"-")</f>
        <v>26</v>
      </c>
      <c r="H15" s="5" t="s">
        <v>162</v>
      </c>
      <c r="I15" t="s">
        <v>204</v>
      </c>
      <c r="J15" s="27">
        <f>COUNTIFS($B$2:B15,B15,$H$2:H15,"Flash")+COUNTIFS($B$2:B15,B15,$H$2:H15,"Red point")</f>
        <v>0</v>
      </c>
    </row>
    <row r="16" spans="1:11" x14ac:dyDescent="0.3">
      <c r="A16" s="20">
        <v>45313</v>
      </c>
      <c r="B16" s="5">
        <v>13</v>
      </c>
      <c r="C16" s="27" t="str">
        <f>IF(B16&lt;&gt;"",VLOOKUP(B16,'Indoor Lead - Routes'!A:H,3),"-")</f>
        <v>Mellow</v>
      </c>
      <c r="D16" s="27">
        <f>IF(B16&lt;&gt;"",VLOOKUP(B16,'Indoor Lead - Routes'!A:H,4),"-")</f>
        <v>16</v>
      </c>
      <c r="E16" s="27" t="str">
        <f>VLOOKUP(B16,'Indoor Lead - Routes'!A:E,5,FALSE)</f>
        <v>Yellow</v>
      </c>
      <c r="F16" s="27" t="str">
        <f>IFERROR(IF(OR(AND(VLOOKUP(B16,'Indoor Lead - Routes'!A:O,14,TRUE)&lt;'Indoor Lead - Log'!A16,H16='Indoor Lead - Admin'!$C$2),AND(H16='Indoor Lead - Admin'!$C$3,COUNTIF($B$2:B16, B16) = 1)),"X", "-"),"-")</f>
        <v>-</v>
      </c>
      <c r="G16" s="27">
        <f>IFERROR(D16+VLOOKUP(H16,'Indoor Lead - Admin'!$E$2:$F$5,2,FALSE)+IF(J16&lt;=1,'Indoor Lead - Admin'!$J$2,IF(J16&lt;=4,'Indoor Lead - Admin'!$J$3,'Indoor Lead - Admin'!$J$4)),"-")</f>
        <v>23</v>
      </c>
      <c r="H16" s="5" t="s">
        <v>160</v>
      </c>
      <c r="J16" s="27">
        <f>COUNTIFS($B$2:B16,B16,$H$2:H16,"Flash")+COUNTIFS($B$2:B16,B16,$H$2:H16,"Red point")</f>
        <v>1</v>
      </c>
    </row>
    <row r="17" spans="1:10" x14ac:dyDescent="0.3">
      <c r="A17" s="20">
        <v>45313</v>
      </c>
      <c r="B17" s="5">
        <v>14</v>
      </c>
      <c r="C17" s="27" t="str">
        <f>IF(B17&lt;&gt;"",VLOOKUP(B17,'Indoor Lead - Routes'!A:H,3),"-")</f>
        <v>Crimson Edge</v>
      </c>
      <c r="D17" s="27">
        <f>IF(B17&lt;&gt;"",VLOOKUP(B17,'Indoor Lead - Routes'!A:H,4),"-")</f>
        <v>19</v>
      </c>
      <c r="E17" s="27" t="str">
        <f>VLOOKUP(B17,'Indoor Lead - Routes'!A:E,5,FALSE)</f>
        <v>Red</v>
      </c>
      <c r="F17" s="27" t="str">
        <f>IFERROR(IF(OR(AND(VLOOKUP(B17,'Indoor Lead - Routes'!A:O,14,TRUE)&lt;'Indoor Lead - Log'!A17,H17='Indoor Lead - Admin'!$C$2),AND(H17='Indoor Lead - Admin'!$C$3,COUNTIF($B$2:B17, B17) = 1)),"X", "-"),"-")</f>
        <v>-</v>
      </c>
      <c r="G17" s="27">
        <f>IFERROR(D17+VLOOKUP(H17,'Indoor Lead - Admin'!$E$2:$F$5,2,FALSE)+IF(J17&lt;=1,'Indoor Lead - Admin'!$J$2,IF(J17&lt;=4,'Indoor Lead - Admin'!$J$3,'Indoor Lead - Admin'!$J$4)),"-")</f>
        <v>26</v>
      </c>
      <c r="H17" s="5" t="s">
        <v>160</v>
      </c>
      <c r="J17" s="27">
        <f>COUNTIFS($B$2:B17,B17,$H$2:H17,"Flash")+COUNTIFS($B$2:B17,B17,$H$2:H17,"Red point")</f>
        <v>1</v>
      </c>
    </row>
    <row r="18" spans="1:10" x14ac:dyDescent="0.3">
      <c r="A18" s="20">
        <v>45313</v>
      </c>
      <c r="B18" s="5">
        <v>2</v>
      </c>
      <c r="C18" s="27" t="str">
        <f>IF(B18&lt;&gt;"",VLOOKUP(B18,'Indoor Lead - Routes'!A:H,3),"-")</f>
        <v>Brain Squeeze</v>
      </c>
      <c r="D18" s="27">
        <f>IF(B18&lt;&gt;"",VLOOKUP(B18,'Indoor Lead - Routes'!A:H,4),"-")</f>
        <v>23</v>
      </c>
      <c r="E18" s="27" t="str">
        <f>VLOOKUP(B18,'Indoor Lead - Routes'!A:E,5,FALSE)</f>
        <v>Purple</v>
      </c>
      <c r="F18" s="27" t="str">
        <f>IFERROR(IF(OR(AND(VLOOKUP(B18,'Indoor Lead - Routes'!A:O,14,TRUE)&lt;'Indoor Lead - Log'!A18,H18='Indoor Lead - Admin'!$C$2),AND(H18='Indoor Lead - Admin'!$C$3,COUNTIF($B$2:B18, B18) = 1)),"X", "-"),"-")</f>
        <v>-</v>
      </c>
      <c r="G18" s="27">
        <f>IFERROR(D18+VLOOKUP(H18,'Indoor Lead - Admin'!$E$2:$F$5,2,FALSE)+IF(J18&lt;=1,'Indoor Lead - Admin'!$J$2,IF(J18&lt;=4,'Indoor Lead - Admin'!$J$3,'Indoor Lead - Admin'!$J$4)),"-")</f>
        <v>28</v>
      </c>
      <c r="H18" s="5" t="s">
        <v>162</v>
      </c>
      <c r="I18" t="s">
        <v>189</v>
      </c>
      <c r="J18" s="27">
        <f>COUNTIFS($B$2:B18,B18,$H$2:H18,"Flash")+COUNTIFS($B$2:B18,B18,$H$2:H18,"Red point")</f>
        <v>0</v>
      </c>
    </row>
    <row r="19" spans="1:10" x14ac:dyDescent="0.3">
      <c r="A19" s="20">
        <v>45313</v>
      </c>
      <c r="B19" s="5">
        <v>10</v>
      </c>
      <c r="C19" s="27" t="str">
        <f>IF(B19&lt;&gt;"",VLOOKUP(B19,'Indoor Lead - Routes'!A:H,3),"-")</f>
        <v>Name Suggestion</v>
      </c>
      <c r="D19" s="27">
        <f>IF(B19&lt;&gt;"",VLOOKUP(B19,'Indoor Lead - Routes'!A:H,4),"-")</f>
        <v>23</v>
      </c>
      <c r="E19" s="27" t="str">
        <f>VLOOKUP(B19,'Indoor Lead - Routes'!A:E,5,FALSE)</f>
        <v>Green</v>
      </c>
      <c r="F19" s="27" t="str">
        <f>IFERROR(IF(OR(AND(VLOOKUP(B19,'Indoor Lead - Routes'!A:O,14,TRUE)&lt;'Indoor Lead - Log'!A19,H19='Indoor Lead - Admin'!$C$2),AND(H19='Indoor Lead - Admin'!$C$3,COUNTIF($B$2:B19, B19) = 1)),"X", "-"),"-")</f>
        <v>-</v>
      </c>
      <c r="G19" s="27">
        <f>IFERROR(D19+VLOOKUP(H19,'Indoor Lead - Admin'!$E$2:$F$5,2,FALSE)+IF(J19&lt;=1,'Indoor Lead - Admin'!$J$2,IF(J19&lt;=4,'Indoor Lead - Admin'!$J$3,'Indoor Lead - Admin'!$J$4)),"-")</f>
        <v>28</v>
      </c>
      <c r="H19" s="5" t="s">
        <v>162</v>
      </c>
      <c r="I19" t="s">
        <v>204</v>
      </c>
      <c r="J19" s="27">
        <f>COUNTIFS($B$2:B19,B19,$H$2:H19,"Flash")+COUNTIFS($B$2:B19,B19,$H$2:H19,"Red point")</f>
        <v>0</v>
      </c>
    </row>
    <row r="20" spans="1:10" x14ac:dyDescent="0.3">
      <c r="A20" s="20">
        <v>45313</v>
      </c>
      <c r="B20" s="5">
        <v>5</v>
      </c>
      <c r="C20" s="27" t="str">
        <f>IF(B20&lt;&gt;"",VLOOKUP(B20,'Indoor Lead - Routes'!A:H,3),"-")</f>
        <v>Juicy</v>
      </c>
      <c r="D20" s="27">
        <f>IF(B20&lt;&gt;"",VLOOKUP(B20,'Indoor Lead - Routes'!A:H,4),"-")</f>
        <v>20</v>
      </c>
      <c r="E20" s="27" t="str">
        <f>VLOOKUP(B20,'Indoor Lead - Routes'!A:E,5,FALSE)</f>
        <v>Orange</v>
      </c>
      <c r="F20" s="27" t="str">
        <f>IFERROR(IF(OR(AND(VLOOKUP(B20,'Indoor Lead - Routes'!A:O,14,TRUE)&lt;'Indoor Lead - Log'!A20,H20='Indoor Lead - Admin'!$C$2),AND(H20='Indoor Lead - Admin'!$C$3,COUNTIF($B$2:B20, B20) = 1)),"X", "-"),"-")</f>
        <v>-</v>
      </c>
      <c r="G20" s="27">
        <f>IFERROR(D20+VLOOKUP(H20,'Indoor Lead - Admin'!$E$2:$F$5,2,FALSE)+IF(J20&lt;=1,'Indoor Lead - Admin'!$J$2,IF(J20&lt;=4,'Indoor Lead - Admin'!$J$3,'Indoor Lead - Admin'!$J$4)),"-")</f>
        <v>26</v>
      </c>
      <c r="H20" s="5" t="s">
        <v>161</v>
      </c>
      <c r="J20" s="27">
        <f>COUNTIFS($B$2:B20,B20,$H$2:H20,"Flash")+COUNTIFS($B$2:B20,B20,$H$2:H20,"Red point")</f>
        <v>1</v>
      </c>
    </row>
    <row r="21" spans="1:10" x14ac:dyDescent="0.3">
      <c r="A21" s="20">
        <v>45313</v>
      </c>
      <c r="B21" s="5">
        <v>15</v>
      </c>
      <c r="C21" s="27" t="str">
        <f>IF(B21&lt;&gt;"",VLOOKUP(B21,'Indoor Lead - Routes'!A:H,3),"-")</f>
        <v>Full Moon</v>
      </c>
      <c r="D21" s="27">
        <f>IF(B21&lt;&gt;"",VLOOKUP(B21,'Indoor Lead - Routes'!A:H,4),"-")</f>
        <v>19</v>
      </c>
      <c r="E21" s="27" t="str">
        <f>VLOOKUP(B21,'Indoor Lead - Routes'!A:E,5,FALSE)</f>
        <v>White</v>
      </c>
      <c r="F21" s="27" t="str">
        <f>IFERROR(IF(OR(AND(VLOOKUP(B21,'Indoor Lead - Routes'!A:O,14,TRUE)&lt;'Indoor Lead - Log'!A21,H21='Indoor Lead - Admin'!$C$2),AND(H21='Indoor Lead - Admin'!$C$3,COUNTIF($B$2:B21, B21) = 1)),"X", "-"),"-")</f>
        <v>-</v>
      </c>
      <c r="G21" s="27">
        <f>IFERROR(D21+VLOOKUP(H21,'Indoor Lead - Admin'!$E$2:$F$5,2,FALSE)+IF(J21&lt;=1,'Indoor Lead - Admin'!$J$2,IF(J21&lt;=4,'Indoor Lead - Admin'!$J$3,'Indoor Lead - Admin'!$J$4)),"-")</f>
        <v>26</v>
      </c>
      <c r="H21" s="5" t="s">
        <v>160</v>
      </c>
      <c r="J21" s="27">
        <f>COUNTIFS($B$2:B21,B21,$H$2:H21,"Flash")+COUNTIFS($B$2:B21,B21,$H$2:H21,"Red point")</f>
        <v>1</v>
      </c>
    </row>
    <row r="22" spans="1:10" x14ac:dyDescent="0.3">
      <c r="A22" s="20">
        <v>45313</v>
      </c>
      <c r="B22" s="5">
        <v>12</v>
      </c>
      <c r="C22" s="27" t="str">
        <f>IF(B22&lt;&gt;"",VLOOKUP(B22,'Indoor Lead - Routes'!A:H,3),"-")</f>
        <v>RGB</v>
      </c>
      <c r="D22" s="27">
        <f>IF(B22&lt;&gt;"",VLOOKUP(B22,'Indoor Lead - Routes'!A:H,4),"-")</f>
        <v>21</v>
      </c>
      <c r="E22" s="27" t="str">
        <f>VLOOKUP(B22,'Indoor Lead - Routes'!A:E,5,FALSE)</f>
        <v>Red</v>
      </c>
      <c r="F22" s="27" t="str">
        <f>IFERROR(IF(OR(AND(VLOOKUP(B22,'Indoor Lead - Routes'!A:O,14,TRUE)&lt;'Indoor Lead - Log'!A22,H22='Indoor Lead - Admin'!$C$2),AND(H22='Indoor Lead - Admin'!$C$3,COUNTIF($B$2:B22, B22) = 1)),"X", "-"),"-")</f>
        <v>-</v>
      </c>
      <c r="G22" s="27">
        <f>IFERROR(D22+VLOOKUP(H22,'Indoor Lead - Admin'!$E$2:$F$5,2,FALSE)+IF(J22&lt;=1,'Indoor Lead - Admin'!$J$2,IF(J22&lt;=4,'Indoor Lead - Admin'!$J$3,'Indoor Lead - Admin'!$J$4)),"-")</f>
        <v>26</v>
      </c>
      <c r="H22" s="5" t="s">
        <v>162</v>
      </c>
      <c r="I22" t="s">
        <v>189</v>
      </c>
      <c r="J22" s="27">
        <f>COUNTIFS($B$2:B22,B22,$H$2:H22,"Flash")+COUNTIFS($B$2:B22,B22,$H$2:H22,"Red point")</f>
        <v>0</v>
      </c>
    </row>
    <row r="23" spans="1:10" x14ac:dyDescent="0.3">
      <c r="A23" s="20">
        <v>45313</v>
      </c>
      <c r="B23" s="5">
        <v>16</v>
      </c>
      <c r="C23" s="27" t="str">
        <f>IF(B23&lt;&gt;"",VLOOKUP(B23,'Indoor Lead - Routes'!A:H,3),"-")</f>
        <v>Year of Plenty</v>
      </c>
      <c r="D23" s="27">
        <f>IF(B23&lt;&gt;"",VLOOKUP(B23,'Indoor Lead - Routes'!A:H,4),"-")</f>
        <v>21</v>
      </c>
      <c r="E23" s="27" t="str">
        <f>VLOOKUP(B23,'Indoor Lead - Routes'!A:E,5,FALSE)</f>
        <v>Orange</v>
      </c>
      <c r="F23" s="27" t="str">
        <f>IFERROR(IF(OR(AND(VLOOKUP(B23,'Indoor Lead - Routes'!A:O,14,TRUE)&lt;'Indoor Lead - Log'!A23,H23='Indoor Lead - Admin'!$C$2),AND(H23='Indoor Lead - Admin'!$C$3,COUNTIF($B$2:B23, B23) = 1)),"X", "-"),"-")</f>
        <v>-</v>
      </c>
      <c r="G23" s="27">
        <f>IFERROR(D23+VLOOKUP(H23,'Indoor Lead - Admin'!$E$2:$F$5,2,FALSE)+IF(J23&lt;=1,'Indoor Lead - Admin'!$J$2,IF(J23&lt;=4,'Indoor Lead - Admin'!$J$3,'Indoor Lead - Admin'!$J$4)),"-")</f>
        <v>28</v>
      </c>
      <c r="H23" s="5" t="s">
        <v>160</v>
      </c>
      <c r="J23" s="27">
        <f>COUNTIFS($B$2:B23,B23,$H$2:H23,"Flash")+COUNTIFS($B$2:B23,B23,$H$2:H23,"Red point")</f>
        <v>1</v>
      </c>
    </row>
    <row r="24" spans="1:10" x14ac:dyDescent="0.3">
      <c r="A24" s="20">
        <v>45315</v>
      </c>
      <c r="B24" s="5">
        <v>17</v>
      </c>
      <c r="C24" s="27" t="str">
        <f>IF(B24&lt;&gt;"",VLOOKUP(B24,'Indoor Lead - Routes'!A:H,3),"-")</f>
        <v>Coconut Gelato</v>
      </c>
      <c r="D24" s="27">
        <f>IF(B24&lt;&gt;"",VLOOKUP(B24,'Indoor Lead - Routes'!A:H,4),"-")</f>
        <v>18</v>
      </c>
      <c r="E24" s="27" t="str">
        <f>VLOOKUP(B24,'Indoor Lead - Routes'!A:E,5,FALSE)</f>
        <v>White</v>
      </c>
      <c r="F24" s="27" t="str">
        <f>IFERROR(IF(OR(AND(VLOOKUP(B24,'Indoor Lead - Routes'!A:O,14,TRUE)&lt;'Indoor Lead - Log'!A24,H24='Indoor Lead - Admin'!$C$2),AND(H24='Indoor Lead - Admin'!$C$3,COUNTIF($B$2:B24, B24) = 1)),"X", "-"),"-")</f>
        <v>-</v>
      </c>
      <c r="G24" s="27">
        <f>IFERROR(D24+VLOOKUP(H24,'Indoor Lead - Admin'!$E$2:$F$5,2,FALSE)+IF(J24&lt;=1,'Indoor Lead - Admin'!$J$2,IF(J24&lt;=4,'Indoor Lead - Admin'!$J$3,'Indoor Lead - Admin'!$J$4)),"-")</f>
        <v>25</v>
      </c>
      <c r="H24" s="5" t="s">
        <v>160</v>
      </c>
      <c r="J24" s="27">
        <f>COUNTIFS($B$2:B24,B24,$H$2:H24,"Flash")+COUNTIFS($B$2:B24,B24,$H$2:H24,"Red point")</f>
        <v>1</v>
      </c>
    </row>
    <row r="25" spans="1:10" x14ac:dyDescent="0.3">
      <c r="A25" s="20">
        <v>45315</v>
      </c>
      <c r="B25" s="5">
        <v>2</v>
      </c>
      <c r="C25" s="27" t="str">
        <f>IF(B25&lt;&gt;"",VLOOKUP(B25,'Indoor Lead - Routes'!A:H,3),"-")</f>
        <v>Brain Squeeze</v>
      </c>
      <c r="D25" s="27">
        <f>IF(B25&lt;&gt;"",VLOOKUP(B25,'Indoor Lead - Routes'!A:H,4),"-")</f>
        <v>23</v>
      </c>
      <c r="E25" s="27" t="str">
        <f>VLOOKUP(B25,'Indoor Lead - Routes'!A:E,5,FALSE)</f>
        <v>Purple</v>
      </c>
      <c r="F25" s="27" t="str">
        <f>IFERROR(IF(OR(AND(VLOOKUP(B25,'Indoor Lead - Routes'!A:O,14,TRUE)&lt;'Indoor Lead - Log'!A25,H25='Indoor Lead - Admin'!$C$2),AND(H25='Indoor Lead - Admin'!$C$3,COUNTIF($B$2:B25, B25) = 1)),"X", "-"),"-")</f>
        <v>-</v>
      </c>
      <c r="G25" s="27">
        <f>IFERROR(D25+VLOOKUP(H25,'Indoor Lead - Admin'!$E$2:$F$5,2,FALSE)+IF(J25&lt;=1,'Indoor Lead - Admin'!$J$2,IF(J25&lt;=4,'Indoor Lead - Admin'!$J$3,'Indoor Lead - Admin'!$J$4)),"-")</f>
        <v>28</v>
      </c>
      <c r="H25" s="5" t="s">
        <v>162</v>
      </c>
      <c r="I25" t="s">
        <v>189</v>
      </c>
      <c r="J25" s="27">
        <f>COUNTIFS($B$2:B25,B25,$H$2:H25,"Flash")+COUNTIFS($B$2:B25,B25,$H$2:H25,"Red point")</f>
        <v>0</v>
      </c>
    </row>
    <row r="26" spans="1:10" x14ac:dyDescent="0.3">
      <c r="A26" s="20">
        <v>45315</v>
      </c>
      <c r="B26" s="5">
        <v>2</v>
      </c>
      <c r="C26" s="27" t="str">
        <f>IF(B26&lt;&gt;"",VLOOKUP(B26,'Indoor Lead - Routes'!A:H,3),"-")</f>
        <v>Brain Squeeze</v>
      </c>
      <c r="D26" s="27">
        <f>IF(B26&lt;&gt;"",VLOOKUP(B26,'Indoor Lead - Routes'!A:H,4),"-")</f>
        <v>23</v>
      </c>
      <c r="E26" s="27" t="str">
        <f>VLOOKUP(B26,'Indoor Lead - Routes'!A:E,5,FALSE)</f>
        <v>Purple</v>
      </c>
      <c r="F26" s="27" t="str">
        <f>IFERROR(IF(OR(AND(VLOOKUP(B26,'Indoor Lead - Routes'!A:O,14,TRUE)&lt;'Indoor Lead - Log'!A26,H26='Indoor Lead - Admin'!$C$2),AND(H26='Indoor Lead - Admin'!$C$3,COUNTIF($B$2:B26, B26) = 1)),"X", "-"),"-")</f>
        <v>-</v>
      </c>
      <c r="G26" s="27">
        <f>IFERROR(D26+VLOOKUP(H26,'Indoor Lead - Admin'!$E$2:$F$5,2,FALSE)+IF(J26&lt;=1,'Indoor Lead - Admin'!$J$2,IF(J26&lt;=4,'Indoor Lead - Admin'!$J$3,'Indoor Lead - Admin'!$J$4)),"-")</f>
        <v>29</v>
      </c>
      <c r="H26" s="5" t="s">
        <v>161</v>
      </c>
      <c r="J26" s="27">
        <f>COUNTIFS($B$2:B26,B26,$H$2:H26,"Flash")+COUNTIFS($B$2:B26,B26,$H$2:H26,"Red point")</f>
        <v>1</v>
      </c>
    </row>
    <row r="27" spans="1:10" x14ac:dyDescent="0.3">
      <c r="A27" s="20">
        <v>45315</v>
      </c>
      <c r="B27" s="5">
        <v>18</v>
      </c>
      <c r="C27" s="27" t="str">
        <f>IF(B27&lt;&gt;"",VLOOKUP(B27,'Indoor Lead - Routes'!A:H,3),"-")</f>
        <v>Gnarfield</v>
      </c>
      <c r="D27" s="27">
        <f>IF(B27&lt;&gt;"",VLOOKUP(B27,'Indoor Lead - Routes'!A:H,4),"-")</f>
        <v>19</v>
      </c>
      <c r="E27" s="27" t="str">
        <f>VLOOKUP(B27,'Indoor Lead - Routes'!A:E,5,FALSE)</f>
        <v>Orange</v>
      </c>
      <c r="F27" s="27" t="str">
        <f>IFERROR(IF(OR(AND(VLOOKUP(B27,'Indoor Lead - Routes'!A:O,14,TRUE)&lt;'Indoor Lead - Log'!A27,H27='Indoor Lead - Admin'!$C$2),AND(H27='Indoor Lead - Admin'!$C$3,COUNTIF($B$2:B27, B27) = 1)),"X", "-"),"-")</f>
        <v>-</v>
      </c>
      <c r="G27" s="27">
        <f>IFERROR(D27+VLOOKUP(H27,'Indoor Lead - Admin'!$E$2:$F$5,2,FALSE)+IF(J27&lt;=1,'Indoor Lead - Admin'!$J$2,IF(J27&lt;=4,'Indoor Lead - Admin'!$J$3,'Indoor Lead - Admin'!$J$4)),"-")</f>
        <v>26</v>
      </c>
      <c r="H27" s="5" t="s">
        <v>160</v>
      </c>
      <c r="J27" s="27">
        <f>COUNTIFS($B$2:B27,B27,$H$2:H27,"Flash")+COUNTIFS($B$2:B27,B27,$H$2:H27,"Red point")</f>
        <v>1</v>
      </c>
    </row>
    <row r="28" spans="1:10" x14ac:dyDescent="0.3">
      <c r="A28" s="20">
        <v>45315</v>
      </c>
      <c r="B28" s="5">
        <v>12</v>
      </c>
      <c r="C28" s="27" t="str">
        <f>IF(B28&lt;&gt;"",VLOOKUP(B28,'Indoor Lead - Routes'!A:H,3),"-")</f>
        <v>RGB</v>
      </c>
      <c r="D28" s="27">
        <f>IF(B28&lt;&gt;"",VLOOKUP(B28,'Indoor Lead - Routes'!A:H,4),"-")</f>
        <v>21</v>
      </c>
      <c r="E28" s="27" t="str">
        <f>VLOOKUP(B28,'Indoor Lead - Routes'!A:E,5,FALSE)</f>
        <v>Red</v>
      </c>
      <c r="F28" s="27" t="str">
        <f>IFERROR(IF(OR(AND(VLOOKUP(B28,'Indoor Lead - Routes'!A:O,14,TRUE)&lt;'Indoor Lead - Log'!A28,H28='Indoor Lead - Admin'!$C$2),AND(H28='Indoor Lead - Admin'!$C$3,COUNTIF($B$2:B28, B28) = 1)),"X", "-"),"-")</f>
        <v>-</v>
      </c>
      <c r="G28" s="27">
        <f>IFERROR(D28+VLOOKUP(H28,'Indoor Lead - Admin'!$E$2:$F$5,2,FALSE)+IF(J28&lt;=1,'Indoor Lead - Admin'!$J$2,IF(J28&lt;=4,'Indoor Lead - Admin'!$J$3,'Indoor Lead - Admin'!$J$4)),"-")</f>
        <v>26</v>
      </c>
      <c r="H28" s="5" t="s">
        <v>162</v>
      </c>
      <c r="I28" t="s">
        <v>215</v>
      </c>
      <c r="J28" s="27">
        <f>COUNTIFS($B$2:B28,B28,$H$2:H28,"Flash")+COUNTIFS($B$2:B28,B28,$H$2:H28,"Red point")</f>
        <v>0</v>
      </c>
    </row>
    <row r="29" spans="1:10" x14ac:dyDescent="0.3">
      <c r="A29" s="20">
        <v>45315</v>
      </c>
      <c r="B29" s="5">
        <v>19</v>
      </c>
      <c r="C29" s="27" t="str">
        <f>IF(B29&lt;&gt;"",VLOOKUP(B29,'Indoor Lead - Routes'!A:H,3),"-")</f>
        <v>Famous Last Words</v>
      </c>
      <c r="D29" s="27">
        <f>IF(B29&lt;&gt;"",VLOOKUP(B29,'Indoor Lead - Routes'!A:H,4),"-")</f>
        <v>22</v>
      </c>
      <c r="E29" s="27" t="str">
        <f>VLOOKUP(B29,'Indoor Lead - Routes'!A:E,5,FALSE)</f>
        <v>Black</v>
      </c>
      <c r="F29" s="27" t="str">
        <f>IFERROR(IF(OR(AND(VLOOKUP(B29,'Indoor Lead - Routes'!A:O,14,TRUE)&lt;'Indoor Lead - Log'!A29,H29='Indoor Lead - Admin'!$C$2),AND(H29='Indoor Lead - Admin'!$C$3,COUNTIF($B$2:B29, B29) = 1)),"X", "-"),"-")</f>
        <v>-</v>
      </c>
      <c r="G29" s="27">
        <f>IFERROR(D29+VLOOKUP(H29,'Indoor Lead - Admin'!$E$2:$F$5,2,FALSE)+IF(J29&lt;=1,'Indoor Lead - Admin'!$J$2,IF(J29&lt;=4,'Indoor Lead - Admin'!$J$3,'Indoor Lead - Admin'!$J$4)),"-")</f>
        <v>27</v>
      </c>
      <c r="H29" s="5" t="s">
        <v>162</v>
      </c>
      <c r="I29" t="s">
        <v>189</v>
      </c>
      <c r="J29" s="27">
        <f>COUNTIFS($B$2:B29,B29,$H$2:H29,"Flash")+COUNTIFS($B$2:B29,B29,$H$2:H29,"Red point")</f>
        <v>0</v>
      </c>
    </row>
    <row r="30" spans="1:10" x14ac:dyDescent="0.3">
      <c r="A30" s="20">
        <v>45315</v>
      </c>
      <c r="B30" s="5">
        <v>20</v>
      </c>
      <c r="C30" s="27" t="str">
        <f>IF(B30&lt;&gt;"",VLOOKUP(B30,'Indoor Lead - Routes'!A:H,3),"-")</f>
        <v>Almond Croissant</v>
      </c>
      <c r="D30" s="27">
        <f>IF(B30&lt;&gt;"",VLOOKUP(B30,'Indoor Lead - Routes'!A:H,4),"-")</f>
        <v>21</v>
      </c>
      <c r="E30" s="27" t="str">
        <f>VLOOKUP(B30,'Indoor Lead - Routes'!A:E,5,FALSE)</f>
        <v>Purple</v>
      </c>
      <c r="F30" s="27" t="str">
        <f>IFERROR(IF(OR(AND(VLOOKUP(B30,'Indoor Lead - Routes'!A:O,14,TRUE)&lt;'Indoor Lead - Log'!A30,H30='Indoor Lead - Admin'!$C$2),AND(H30='Indoor Lead - Admin'!$C$3,COUNTIF($B$2:B30, B30) = 1)),"X", "-"),"-")</f>
        <v>-</v>
      </c>
      <c r="G30" s="27">
        <f>IFERROR(D30+VLOOKUP(H30,'Indoor Lead - Admin'!$E$2:$F$5,2,FALSE)+IF(J30&lt;=1,'Indoor Lead - Admin'!$J$2,IF(J30&lt;=4,'Indoor Lead - Admin'!$J$3,'Indoor Lead - Admin'!$J$4)),"-")</f>
        <v>26</v>
      </c>
      <c r="H30" s="5" t="s">
        <v>162</v>
      </c>
      <c r="I30" t="s">
        <v>188</v>
      </c>
      <c r="J30" s="27">
        <f>COUNTIFS($B$2:B30,B30,$H$2:H30,"Flash")+COUNTIFS($B$2:B30,B30,$H$2:H30,"Red point")</f>
        <v>0</v>
      </c>
    </row>
    <row r="31" spans="1:10" x14ac:dyDescent="0.3">
      <c r="A31" s="20">
        <v>45315</v>
      </c>
      <c r="B31" s="5">
        <v>21</v>
      </c>
      <c r="C31" s="27" t="str">
        <f>IF(B31&lt;&gt;"",VLOOKUP(B31,'Indoor Lead - Routes'!A:H,3),"-")</f>
        <v>Slick Tick</v>
      </c>
      <c r="D31" s="27">
        <f>IF(B31&lt;&gt;"",VLOOKUP(B31,'Indoor Lead - Routes'!A:H,4),"-")</f>
        <v>17</v>
      </c>
      <c r="E31" s="27" t="str">
        <f>VLOOKUP(B31,'Indoor Lead - Routes'!A:E,5,FALSE)</f>
        <v>Yellow</v>
      </c>
      <c r="F31" s="27" t="str">
        <f>IFERROR(IF(OR(AND(VLOOKUP(B31,'Indoor Lead - Routes'!A:O,14,TRUE)&lt;'Indoor Lead - Log'!A31,H31='Indoor Lead - Admin'!$C$2),AND(H31='Indoor Lead - Admin'!$C$3,COUNTIF($B$2:B31, B31) = 1)),"X", "-"),"-")</f>
        <v>-</v>
      </c>
      <c r="G31" s="27">
        <f>IFERROR(D31+VLOOKUP(H31,'Indoor Lead - Admin'!$E$2:$F$5,2,FALSE)+IF(J31&lt;=1,'Indoor Lead - Admin'!$J$2,IF(J31&lt;=4,'Indoor Lead - Admin'!$J$3,'Indoor Lead - Admin'!$J$4)),"-")</f>
        <v>24</v>
      </c>
      <c r="H31" s="5" t="s">
        <v>160</v>
      </c>
      <c r="J31" s="27">
        <f>COUNTIFS($B$2:B31,B31,$H$2:H31,"Flash")+COUNTIFS($B$2:B31,B31,$H$2:H31,"Red point")</f>
        <v>1</v>
      </c>
    </row>
    <row r="32" spans="1:10" x14ac:dyDescent="0.3">
      <c r="A32" s="20">
        <v>45320</v>
      </c>
      <c r="B32" s="5">
        <v>22</v>
      </c>
      <c r="C32" s="27" t="str">
        <f>IF(B32&lt;&gt;"",VLOOKUP(B32,'Indoor Lead - Routes'!A:H,3),"-")</f>
        <v>Cookies n Cream</v>
      </c>
      <c r="D32" s="27">
        <f>IF(B32&lt;&gt;"",VLOOKUP(B32,'Indoor Lead - Routes'!A:H,4),"-")</f>
        <v>17</v>
      </c>
      <c r="E32" s="27" t="str">
        <f>VLOOKUP(B32,'Indoor Lead - Routes'!A:E,5,FALSE)</f>
        <v>White</v>
      </c>
      <c r="F32" s="27" t="str">
        <f>IFERROR(IF(OR(AND(VLOOKUP(B32,'Indoor Lead - Routes'!A:O,14,TRUE)&lt;'Indoor Lead - Log'!A32,H32='Indoor Lead - Admin'!$C$2),AND(H32='Indoor Lead - Admin'!$C$3,COUNTIF($B$2:B32, B32) = 1)),"X", "-"),"-")</f>
        <v>-</v>
      </c>
      <c r="G32" s="27">
        <f>IFERROR(D32+VLOOKUP(H32,'Indoor Lead - Admin'!$E$2:$F$5,2,FALSE)+IF(J32&lt;=1,'Indoor Lead - Admin'!$J$2,IF(J32&lt;=4,'Indoor Lead - Admin'!$J$3,'Indoor Lead - Admin'!$J$4)),"-")</f>
        <v>24</v>
      </c>
      <c r="H32" s="5" t="s">
        <v>160</v>
      </c>
      <c r="J32" s="27">
        <f>COUNTIFS($B$2:B32,B32,$H$2:H32,"Flash")+COUNTIFS($B$2:B32,B32,$H$2:H32,"Red point")</f>
        <v>1</v>
      </c>
    </row>
    <row r="33" spans="1:10" x14ac:dyDescent="0.3">
      <c r="A33" s="20">
        <v>45320</v>
      </c>
      <c r="B33" s="5">
        <v>10</v>
      </c>
      <c r="C33" s="27" t="str">
        <f>IF(B33&lt;&gt;"",VLOOKUP(B33,'Indoor Lead - Routes'!A:H,3),"-")</f>
        <v>Name Suggestion</v>
      </c>
      <c r="D33" s="27">
        <f>IF(B33&lt;&gt;"",VLOOKUP(B33,'Indoor Lead - Routes'!A:H,4),"-")</f>
        <v>23</v>
      </c>
      <c r="E33" s="27" t="str">
        <f>VLOOKUP(B33,'Indoor Lead - Routes'!A:E,5,FALSE)</f>
        <v>Green</v>
      </c>
      <c r="F33" s="27" t="str">
        <f>IFERROR(IF(OR(AND(VLOOKUP(B33,'Indoor Lead - Routes'!A:O,14,TRUE)&lt;'Indoor Lead - Log'!A33,H33='Indoor Lead - Admin'!$C$2),AND(H33='Indoor Lead - Admin'!$C$3,COUNTIF($B$2:B33, B33) = 1)),"X", "-"),"-")</f>
        <v>-</v>
      </c>
      <c r="G33" s="27">
        <f>IFERROR(D33+VLOOKUP(H33,'Indoor Lead - Admin'!$E$2:$F$5,2,FALSE)+IF(J33&lt;=1,'Indoor Lead - Admin'!$J$2,IF(J33&lt;=4,'Indoor Lead - Admin'!$J$3,'Indoor Lead - Admin'!$J$4)),"-")</f>
        <v>28</v>
      </c>
      <c r="H33" s="5" t="s">
        <v>162</v>
      </c>
      <c r="I33" t="s">
        <v>189</v>
      </c>
      <c r="J33" s="27">
        <f>COUNTIFS($B$2:B33,B33,$H$2:H33,"Flash")+COUNTIFS($B$2:B33,B33,$H$2:H33,"Red point")</f>
        <v>0</v>
      </c>
    </row>
    <row r="34" spans="1:10" x14ac:dyDescent="0.3">
      <c r="A34" s="20">
        <v>45320</v>
      </c>
      <c r="B34" s="5">
        <v>23</v>
      </c>
      <c r="C34" s="27" t="str">
        <f>IF(B34&lt;&gt;"",VLOOKUP(B34,'Indoor Lead - Routes'!A:H,3),"-")</f>
        <v>Dr Mann</v>
      </c>
      <c r="D34" s="27">
        <f>IF(B34&lt;&gt;"",VLOOKUP(B34,'Indoor Lead - Routes'!A:H,4),"-")</f>
        <v>23</v>
      </c>
      <c r="E34" s="27" t="str">
        <f>VLOOKUP(B34,'Indoor Lead - Routes'!A:E,5,FALSE)</f>
        <v>Orange</v>
      </c>
      <c r="F34" s="27" t="str">
        <f>IFERROR(IF(OR(AND(VLOOKUP(B34,'Indoor Lead - Routes'!A:O,14,TRUE)&lt;'Indoor Lead - Log'!A34,H34='Indoor Lead - Admin'!$C$2),AND(H34='Indoor Lead - Admin'!$C$3,COUNTIF($B$2:B34, B34) = 1)),"X", "-"),"-")</f>
        <v>-</v>
      </c>
      <c r="G34" s="27">
        <f>IFERROR(D34+VLOOKUP(H34,'Indoor Lead - Admin'!$E$2:$F$5,2,FALSE)+IF(J34&lt;=1,'Indoor Lead - Admin'!$J$2,IF(J34&lt;=4,'Indoor Lead - Admin'!$J$3,'Indoor Lead - Admin'!$J$4)),"-")</f>
        <v>28</v>
      </c>
      <c r="H34" s="5" t="s">
        <v>162</v>
      </c>
      <c r="I34" t="s">
        <v>221</v>
      </c>
      <c r="J34" s="27">
        <f>COUNTIFS($B$2:B34,B34,$H$2:H34,"Flash")+COUNTIFS($B$2:B34,B34,$H$2:H34,"Red point")</f>
        <v>0</v>
      </c>
    </row>
    <row r="35" spans="1:10" x14ac:dyDescent="0.3">
      <c r="A35" s="20">
        <v>45320</v>
      </c>
      <c r="B35" s="5">
        <v>24</v>
      </c>
      <c r="C35" s="27" t="str">
        <f>IF(B35&lt;&gt;"",VLOOKUP(B35,'Indoor Lead - Routes'!A:H,3),"-")</f>
        <v>Fluid Dynamics</v>
      </c>
      <c r="D35" s="27">
        <f>IF(B35&lt;&gt;"",VLOOKUP(B35,'Indoor Lead - Routes'!A:H,4),"-")</f>
        <v>19</v>
      </c>
      <c r="E35" s="27" t="str">
        <f>VLOOKUP(B35,'Indoor Lead - Routes'!A:E,5,FALSE)</f>
        <v>Orange</v>
      </c>
      <c r="F35" s="27" t="str">
        <f>IFERROR(IF(OR(AND(VLOOKUP(B35,'Indoor Lead - Routes'!A:O,14,TRUE)&lt;'Indoor Lead - Log'!A35,H35='Indoor Lead - Admin'!$C$2),AND(H35='Indoor Lead - Admin'!$C$3,COUNTIF($B$2:B35, B35) = 1)),"X", "-"),"-")</f>
        <v>-</v>
      </c>
      <c r="G35" s="27">
        <f>IFERROR(D35+VLOOKUP(H35,'Indoor Lead - Admin'!$E$2:$F$5,2,FALSE)+IF(J35&lt;=1,'Indoor Lead - Admin'!$J$2,IF(J35&lt;=4,'Indoor Lead - Admin'!$J$3,'Indoor Lead - Admin'!$J$4)),"-")</f>
        <v>24</v>
      </c>
      <c r="H35" s="5" t="s">
        <v>162</v>
      </c>
      <c r="I35" t="s">
        <v>222</v>
      </c>
      <c r="J35" s="27">
        <f>COUNTIFS($B$2:B35,B35,$H$2:H35,"Flash")+COUNTIFS($B$2:B35,B35,$H$2:H35,"Red point")</f>
        <v>0</v>
      </c>
    </row>
    <row r="36" spans="1:10" x14ac:dyDescent="0.3">
      <c r="A36" s="20">
        <v>45320</v>
      </c>
      <c r="B36" s="5">
        <v>25</v>
      </c>
      <c r="C36" s="27" t="str">
        <f>IF(B36&lt;&gt;"",VLOOKUP(B36,'Indoor Lead - Routes'!A:H,3),"-")</f>
        <v>Teachers Approval</v>
      </c>
      <c r="D36" s="27">
        <f>IF(B36&lt;&gt;"",VLOOKUP(B36,'Indoor Lead - Routes'!A:H,4),"-")</f>
        <v>24</v>
      </c>
      <c r="E36" s="27" t="str">
        <f>VLOOKUP(B36,'Indoor Lead - Routes'!A:E,5,FALSE)</f>
        <v>Pink</v>
      </c>
      <c r="F36" s="27" t="str">
        <f>IFERROR(IF(OR(AND(VLOOKUP(B36,'Indoor Lead - Routes'!A:O,14,TRUE)&lt;'Indoor Lead - Log'!A36,H36='Indoor Lead - Admin'!$C$2),AND(H36='Indoor Lead - Admin'!$C$3,COUNTIF($B$2:B36, B36) = 1)),"X", "-"),"-")</f>
        <v>-</v>
      </c>
      <c r="G36" s="27">
        <f>IFERROR(D36+VLOOKUP(H36,'Indoor Lead - Admin'!$E$2:$F$5,2,FALSE)+IF(J36&lt;=1,'Indoor Lead - Admin'!$J$2,IF(J36&lt;=4,'Indoor Lead - Admin'!$J$3,'Indoor Lead - Admin'!$J$4)),"-")</f>
        <v>27</v>
      </c>
      <c r="H36" s="5" t="s">
        <v>163</v>
      </c>
      <c r="I36" t="s">
        <v>223</v>
      </c>
      <c r="J36" s="27">
        <f>COUNTIFS($B$2:B36,B36,$H$2:H36,"Flash")+COUNTIFS($B$2:B36,B36,$H$2:H36,"Red point")</f>
        <v>0</v>
      </c>
    </row>
    <row r="37" spans="1:10" x14ac:dyDescent="0.3">
      <c r="A37" s="20">
        <v>45320</v>
      </c>
      <c r="B37" s="5">
        <v>12</v>
      </c>
      <c r="C37" s="27" t="str">
        <f>IF(B37&lt;&gt;"",VLOOKUP(B37,'Indoor Lead - Routes'!A:H,3),"-")</f>
        <v>RGB</v>
      </c>
      <c r="D37" s="27">
        <f>IF(B37&lt;&gt;"",VLOOKUP(B37,'Indoor Lead - Routes'!A:H,4),"-")</f>
        <v>21</v>
      </c>
      <c r="E37" s="27" t="str">
        <f>VLOOKUP(B37,'Indoor Lead - Routes'!A:E,5,FALSE)</f>
        <v>Red</v>
      </c>
      <c r="F37" s="27" t="str">
        <f>IFERROR(IF(OR(AND(VLOOKUP(B37,'Indoor Lead - Routes'!A:O,14,TRUE)&lt;'Indoor Lead - Log'!A37,H37='Indoor Lead - Admin'!$C$2),AND(H37='Indoor Lead - Admin'!$C$3,COUNTIF($B$2:B37, B37) = 1)),"X", "-"),"-")</f>
        <v>-</v>
      </c>
      <c r="G37" s="27">
        <f>IFERROR(D37+VLOOKUP(H37,'Indoor Lead - Admin'!$E$2:$F$5,2,FALSE)+IF(J37&lt;=1,'Indoor Lead - Admin'!$J$2,IF(J37&lt;=4,'Indoor Lead - Admin'!$J$3,'Indoor Lead - Admin'!$J$4)),"-")</f>
        <v>27</v>
      </c>
      <c r="H37" s="5" t="s">
        <v>161</v>
      </c>
      <c r="J37" s="27">
        <f>COUNTIFS($B$2:B37,B37,$H$2:H37,"Flash")+COUNTIFS($B$2:B37,B37,$H$2:H37,"Red point")</f>
        <v>1</v>
      </c>
    </row>
    <row r="38" spans="1:10" x14ac:dyDescent="0.3">
      <c r="A38" s="20">
        <v>45323</v>
      </c>
      <c r="B38" s="5">
        <v>26</v>
      </c>
      <c r="C38" s="27" t="str">
        <f>IF(B38&lt;&gt;"",VLOOKUP(B38,'Indoor Lead - Routes'!A:H,3),"-")</f>
        <v>Mango Salad</v>
      </c>
      <c r="D38" s="27">
        <f>IF(B38&lt;&gt;"",VLOOKUP(B38,'Indoor Lead - Routes'!A:H,4),"-")</f>
        <v>18</v>
      </c>
      <c r="E38" s="27" t="str">
        <f>VLOOKUP(B38,'Indoor Lead - Routes'!A:E,5,FALSE)</f>
        <v>Yellow</v>
      </c>
      <c r="F38" s="27" t="str">
        <f>IFERROR(IF(OR(AND(VLOOKUP(B38,'Indoor Lead - Routes'!A:O,14,TRUE)&lt;'Indoor Lead - Log'!A38,H38='Indoor Lead - Admin'!$C$2),AND(H38='Indoor Lead - Admin'!$C$3,COUNTIF($B$2:B38, B38) = 1)),"X", "-"),"-")</f>
        <v>-</v>
      </c>
      <c r="G38" s="27">
        <f>IFERROR(D38+VLOOKUP(H38,'Indoor Lead - Admin'!$E$2:$F$5,2,FALSE)+IF(J38&lt;=1,'Indoor Lead - Admin'!$J$2,IF(J38&lt;=4,'Indoor Lead - Admin'!$J$3,'Indoor Lead - Admin'!$J$4)),"-")</f>
        <v>25</v>
      </c>
      <c r="H38" s="5" t="s">
        <v>160</v>
      </c>
      <c r="J38" s="27">
        <f>COUNTIFS($B$2:B38,B38,$H$2:H38,"Flash")+COUNTIFS($B$2:B38,B38,$H$2:H38,"Red point")</f>
        <v>1</v>
      </c>
    </row>
    <row r="39" spans="1:10" x14ac:dyDescent="0.3">
      <c r="A39" s="20">
        <v>45323</v>
      </c>
      <c r="B39" s="5">
        <v>6</v>
      </c>
      <c r="C39" s="27" t="str">
        <f>IF(B39&lt;&gt;"",VLOOKUP(B39,'Indoor Lead - Routes'!A:H,3),"-")</f>
        <v>:)</v>
      </c>
      <c r="D39" s="27">
        <f>IF(B39&lt;&gt;"",VLOOKUP(B39,'Indoor Lead - Routes'!A:H,4),"-")</f>
        <v>21</v>
      </c>
      <c r="E39" s="27" t="str">
        <f>VLOOKUP(B39,'Indoor Lead - Routes'!A:E,5,FALSE)</f>
        <v>Orange</v>
      </c>
      <c r="F39" s="27" t="str">
        <f>IFERROR(IF(OR(AND(VLOOKUP(B39,'Indoor Lead - Routes'!A:O,14,TRUE)&lt;'Indoor Lead - Log'!A39,H39='Indoor Lead - Admin'!$C$2),AND(H39='Indoor Lead - Admin'!$C$3,COUNTIF($B$2:B39, B39) = 1)),"X", "-"),"-")</f>
        <v>-</v>
      </c>
      <c r="G39" s="27">
        <f>IFERROR(D39+VLOOKUP(H39,'Indoor Lead - Admin'!$E$2:$F$5,2,FALSE)+IF(J39&lt;=1,'Indoor Lead - Admin'!$J$2,IF(J39&lt;=4,'Indoor Lead - Admin'!$J$3,'Indoor Lead - Admin'!$J$4)),"-")</f>
        <v>27</v>
      </c>
      <c r="H39" s="5" t="s">
        <v>161</v>
      </c>
      <c r="J39" s="27">
        <f>COUNTIFS($B$2:B39,B39,$H$2:H39,"Flash")+COUNTIFS($B$2:B39,B39,$H$2:H39,"Red point")</f>
        <v>1</v>
      </c>
    </row>
    <row r="40" spans="1:10" x14ac:dyDescent="0.3">
      <c r="A40" s="20">
        <v>45323</v>
      </c>
      <c r="B40" s="5">
        <v>27</v>
      </c>
      <c r="C40" s="27" t="str">
        <f>IF(B40&lt;&gt;"",VLOOKUP(B40,'Indoor Lead - Routes'!A:H,3),"-")</f>
        <v>Client Focused</v>
      </c>
      <c r="D40" s="27">
        <f>IF(B40&lt;&gt;"",VLOOKUP(B40,'Indoor Lead - Routes'!A:H,4),"-")</f>
        <v>22</v>
      </c>
      <c r="E40" s="27" t="str">
        <f>VLOOKUP(B40,'Indoor Lead - Routes'!A:E,5,FALSE)</f>
        <v>Red</v>
      </c>
      <c r="F40" s="27" t="str">
        <f>IFERROR(IF(OR(AND(VLOOKUP(B40,'Indoor Lead - Routes'!A:O,14,TRUE)&lt;'Indoor Lead - Log'!A40,H40='Indoor Lead - Admin'!$C$2),AND(H40='Indoor Lead - Admin'!$C$3,COUNTIF($B$2:B40, B40) = 1)),"X", "-"),"-")</f>
        <v>-</v>
      </c>
      <c r="G40" s="27">
        <f>IFERROR(D40+VLOOKUP(H40,'Indoor Lead - Admin'!$E$2:$F$5,2,FALSE)+IF(J40&lt;=1,'Indoor Lead - Admin'!$J$2,IF(J40&lt;=4,'Indoor Lead - Admin'!$J$3,'Indoor Lead - Admin'!$J$4)),"-")</f>
        <v>25</v>
      </c>
      <c r="H40" s="5" t="s">
        <v>163</v>
      </c>
      <c r="I40" t="s">
        <v>229</v>
      </c>
      <c r="J40" s="27">
        <f>COUNTIFS($B$2:B40,B40,$H$2:H40,"Flash")+COUNTIFS($B$2:B40,B40,$H$2:H40,"Red point")</f>
        <v>0</v>
      </c>
    </row>
    <row r="41" spans="1:10" x14ac:dyDescent="0.3">
      <c r="A41" s="20">
        <v>45323</v>
      </c>
      <c r="B41" s="5">
        <v>19</v>
      </c>
      <c r="C41" s="27" t="str">
        <f>IF(B41&lt;&gt;"",VLOOKUP(B41,'Indoor Lead - Routes'!A:H,3),"-")</f>
        <v>Famous Last Words</v>
      </c>
      <c r="D41" s="27">
        <f>IF(B41&lt;&gt;"",VLOOKUP(B41,'Indoor Lead - Routes'!A:H,4),"-")</f>
        <v>22</v>
      </c>
      <c r="E41" s="27" t="str">
        <f>VLOOKUP(B41,'Indoor Lead - Routes'!A:E,5,FALSE)</f>
        <v>Black</v>
      </c>
      <c r="F41" s="27" t="str">
        <f>IFERROR(IF(OR(AND(VLOOKUP(B41,'Indoor Lead - Routes'!A:O,14,TRUE)&lt;'Indoor Lead - Log'!A41,H41='Indoor Lead - Admin'!$C$2),AND(H41='Indoor Lead - Admin'!$C$3,COUNTIF($B$2:B41, B41) = 1)),"X", "-"),"-")</f>
        <v>-</v>
      </c>
      <c r="G41" s="27">
        <f>IFERROR(D41+VLOOKUP(H41,'Indoor Lead - Admin'!$E$2:$F$5,2,FALSE)+IF(J41&lt;=1,'Indoor Lead - Admin'!$J$2,IF(J41&lt;=4,'Indoor Lead - Admin'!$J$3,'Indoor Lead - Admin'!$J$4)),"-")</f>
        <v>27</v>
      </c>
      <c r="H41" s="5" t="s">
        <v>162</v>
      </c>
      <c r="I41" t="s">
        <v>230</v>
      </c>
      <c r="J41" s="27">
        <f>COUNTIFS($B$2:B41,B41,$H$2:H41,"Flash")+COUNTIFS($B$2:B41,B41,$H$2:H41,"Red point")</f>
        <v>0</v>
      </c>
    </row>
    <row r="42" spans="1:10" x14ac:dyDescent="0.3">
      <c r="A42" s="20">
        <v>45323</v>
      </c>
      <c r="B42" s="5">
        <v>28</v>
      </c>
      <c r="C42" s="27" t="str">
        <f>IF(B42&lt;&gt;"",VLOOKUP(B42,'Indoor Lead - Routes'!A:H,3),"-")</f>
        <v>G.O.A.T</v>
      </c>
      <c r="D42" s="27">
        <f>IF(B42&lt;&gt;"",VLOOKUP(B42,'Indoor Lead - Routes'!A:H,4),"-")</f>
        <v>24</v>
      </c>
      <c r="E42" s="27" t="str">
        <f>VLOOKUP(B42,'Indoor Lead - Routes'!A:E,5,FALSE)</f>
        <v>Blue</v>
      </c>
      <c r="F42" s="27" t="str">
        <f>IFERROR(IF(OR(AND(VLOOKUP(B42,'Indoor Lead - Routes'!A:O,14,TRUE)&lt;'Indoor Lead - Log'!A42,H42='Indoor Lead - Admin'!$C$2),AND(H42='Indoor Lead - Admin'!$C$3,COUNTIF($B$2:B42, B42) = 1)),"X", "-"),"-")</f>
        <v>-</v>
      </c>
      <c r="G42" s="27">
        <f>IFERROR(D42+VLOOKUP(H42,'Indoor Lead - Admin'!$E$2:$F$5,2,FALSE)+IF(J42&lt;=1,'Indoor Lead - Admin'!$J$2,IF(J42&lt;=4,'Indoor Lead - Admin'!$J$3,'Indoor Lead - Admin'!$J$4)),"-")</f>
        <v>27</v>
      </c>
      <c r="H42" s="5" t="s">
        <v>163</v>
      </c>
      <c r="I42" t="s">
        <v>231</v>
      </c>
      <c r="J42" s="27">
        <f>COUNTIFS($B$2:B42,B42,$H$2:H42,"Flash")+COUNTIFS($B$2:B42,B42,$H$2:H42,"Red point")</f>
        <v>0</v>
      </c>
    </row>
    <row r="43" spans="1:10" x14ac:dyDescent="0.3">
      <c r="A43" s="20">
        <v>45323</v>
      </c>
      <c r="B43" s="5">
        <v>28</v>
      </c>
      <c r="C43" s="27" t="str">
        <f>IF(B43&lt;&gt;"",VLOOKUP(B43,'Indoor Lead - Routes'!A:H,3),"-")</f>
        <v>G.O.A.T</v>
      </c>
      <c r="D43" s="27">
        <f>IF(B43&lt;&gt;"",VLOOKUP(B43,'Indoor Lead - Routes'!A:H,4),"-")</f>
        <v>24</v>
      </c>
      <c r="E43" s="27" t="str">
        <f>VLOOKUP(B43,'Indoor Lead - Routes'!A:E,5,FALSE)</f>
        <v>Blue</v>
      </c>
      <c r="F43" s="27" t="str">
        <f>IFERROR(IF(OR(AND(VLOOKUP(B43,'Indoor Lead - Routes'!A:O,14,TRUE)&lt;'Indoor Lead - Log'!A43,H43='Indoor Lead - Admin'!$C$2),AND(H43='Indoor Lead - Admin'!$C$3,COUNTIF($B$2:B43, B43) = 1)),"X", "-"),"-")</f>
        <v>-</v>
      </c>
      <c r="G43" s="27">
        <f>IFERROR(D43+VLOOKUP(H43,'Indoor Lead - Admin'!$E$2:$F$5,2,FALSE)+IF(J43&lt;=1,'Indoor Lead - Admin'!$J$2,IF(J43&lt;=4,'Indoor Lead - Admin'!$J$3,'Indoor Lead - Admin'!$J$4)),"-")</f>
        <v>27</v>
      </c>
      <c r="H43" s="5" t="s">
        <v>163</v>
      </c>
      <c r="I43" t="s">
        <v>232</v>
      </c>
      <c r="J43" s="27">
        <f>COUNTIFS($B$2:B43,B43,$H$2:H43,"Flash")+COUNTIFS($B$2:B43,B43,$H$2:H43,"Red point")</f>
        <v>0</v>
      </c>
    </row>
    <row r="44" spans="1:10" x14ac:dyDescent="0.3">
      <c r="A44" s="20">
        <v>45323</v>
      </c>
      <c r="B44" s="5">
        <v>29</v>
      </c>
      <c r="C44" s="27" t="str">
        <f>IF(B44&lt;&gt;"",VLOOKUP(B44,'Indoor Lead - Routes'!A:H,3),"-")</f>
        <v>Quantum Dot</v>
      </c>
      <c r="D44" s="27">
        <f>IF(B44&lt;&gt;"",VLOOKUP(B44,'Indoor Lead - Routes'!A:H,4),"-")</f>
        <v>20</v>
      </c>
      <c r="E44" s="27" t="str">
        <f>VLOOKUP(B44,'Indoor Lead - Routes'!A:E,5,FALSE)</f>
        <v>White</v>
      </c>
      <c r="F44" s="27" t="str">
        <f>IFERROR(IF(OR(AND(VLOOKUP(B44,'Indoor Lead - Routes'!A:O,14,TRUE)&lt;'Indoor Lead - Log'!A44,H44='Indoor Lead - Admin'!$C$2),AND(H44='Indoor Lead - Admin'!$C$3,COUNTIF($B$2:B44, B44) = 1)),"X", "-"),"-")</f>
        <v>-</v>
      </c>
      <c r="G44" s="27">
        <f>IFERROR(D44+VLOOKUP(H44,'Indoor Lead - Admin'!$E$2:$F$5,2,FALSE)+IF(J44&lt;=1,'Indoor Lead - Admin'!$J$2,IF(J44&lt;=4,'Indoor Lead - Admin'!$J$3,'Indoor Lead - Admin'!$J$4)),"-")</f>
        <v>25</v>
      </c>
      <c r="H44" s="5" t="s">
        <v>162</v>
      </c>
      <c r="I44" t="s">
        <v>189</v>
      </c>
      <c r="J44" s="27">
        <f>COUNTIFS($B$2:B44,B44,$H$2:H44,"Flash")+COUNTIFS($B$2:B44,B44,$H$2:H44,"Red point")</f>
        <v>0</v>
      </c>
    </row>
    <row r="45" spans="1:10" x14ac:dyDescent="0.3">
      <c r="A45" s="20">
        <v>45326</v>
      </c>
      <c r="B45" s="5">
        <v>30</v>
      </c>
      <c r="C45" s="27" t="str">
        <f>IF(B45&lt;&gt;"",VLOOKUP(B45,'Indoor Lead - Routes'!A:H,3),"-")</f>
        <v>Sneaky Link</v>
      </c>
      <c r="D45" s="27">
        <f>IF(B45&lt;&gt;"",VLOOKUP(B45,'Indoor Lead - Routes'!A:H,4),"-")</f>
        <v>17</v>
      </c>
      <c r="E45" s="27" t="str">
        <f>VLOOKUP(B45,'Indoor Lead - Routes'!A:E,5,FALSE)</f>
        <v>Black</v>
      </c>
      <c r="F45" s="27" t="str">
        <f>IFERROR(IF(OR(AND(VLOOKUP(B45,'Indoor Lead - Routes'!A:O,14,TRUE)&lt;'Indoor Lead - Log'!A45,H45='Indoor Lead - Admin'!$C$2),AND(H45='Indoor Lead - Admin'!$C$3,COUNTIF($B$2:B45, B45) = 1)),"X", "-"),"-")</f>
        <v>-</v>
      </c>
      <c r="G45" s="27">
        <f>IFERROR(D45+VLOOKUP(H45,'Indoor Lead - Admin'!$E$2:$F$5,2,FALSE)+IF(J45&lt;=1,'Indoor Lead - Admin'!$J$2,IF(J45&lt;=4,'Indoor Lead - Admin'!$J$3,'Indoor Lead - Admin'!$J$4)),"-")</f>
        <v>24</v>
      </c>
      <c r="H45" s="5" t="s">
        <v>160</v>
      </c>
      <c r="J45" s="27">
        <f>COUNTIFS($B$2:B45,B45,$H$2:H45,"Flash")+COUNTIFS($B$2:B45,B45,$H$2:H45,"Red point")</f>
        <v>1</v>
      </c>
    </row>
    <row r="46" spans="1:10" x14ac:dyDescent="0.3">
      <c r="A46" s="20">
        <v>45326</v>
      </c>
      <c r="B46" s="5">
        <v>19</v>
      </c>
      <c r="C46" s="27" t="str">
        <f>IF(B46&lt;&gt;"",VLOOKUP(B46,'Indoor Lead - Routes'!A:H,3),"-")</f>
        <v>Famous Last Words</v>
      </c>
      <c r="D46" s="27">
        <f>IF(B46&lt;&gt;"",VLOOKUP(B46,'Indoor Lead - Routes'!A:H,4),"-")</f>
        <v>22</v>
      </c>
      <c r="E46" s="27" t="str">
        <f>VLOOKUP(B46,'Indoor Lead - Routes'!A:E,5,FALSE)</f>
        <v>Black</v>
      </c>
      <c r="F46" s="27" t="str">
        <f>IFERROR(IF(OR(AND(VLOOKUP(B46,'Indoor Lead - Routes'!A:O,14,TRUE)&lt;'Indoor Lead - Log'!A46,H46='Indoor Lead - Admin'!$C$2),AND(H46='Indoor Lead - Admin'!$C$3,COUNTIF($B$2:B46, B46) = 1)),"X", "-"),"-")</f>
        <v>-</v>
      </c>
      <c r="G46" s="27">
        <f>IFERROR(D46+VLOOKUP(H46,'Indoor Lead - Admin'!$E$2:$F$5,2,FALSE)+IF(J46&lt;=1,'Indoor Lead - Admin'!$J$2,IF(J46&lt;=4,'Indoor Lead - Admin'!$J$3,'Indoor Lead - Admin'!$J$4)),"-")</f>
        <v>28</v>
      </c>
      <c r="H46" s="5" t="s">
        <v>161</v>
      </c>
      <c r="J46" s="27">
        <f>COUNTIFS($B$2:B46,B46,$H$2:H46,"Flash")+COUNTIFS($B$2:B46,B46,$H$2:H46,"Red point")</f>
        <v>1</v>
      </c>
    </row>
    <row r="47" spans="1:10" x14ac:dyDescent="0.3">
      <c r="A47" s="20">
        <v>45326</v>
      </c>
      <c r="B47" s="5">
        <v>3</v>
      </c>
      <c r="C47" s="27" t="str">
        <f>IF(B47&lt;&gt;"",VLOOKUP(B47,'Indoor Lead - Routes'!A:H,3),"-")</f>
        <v>Elf on a Shelf</v>
      </c>
      <c r="D47" s="27">
        <f>IF(B47&lt;&gt;"",VLOOKUP(B47,'Indoor Lead - Routes'!A:H,4),"-")</f>
        <v>22</v>
      </c>
      <c r="E47" s="27" t="str">
        <f>VLOOKUP(B47,'Indoor Lead - Routes'!A:E,5,FALSE)</f>
        <v>White</v>
      </c>
      <c r="F47" s="27" t="str">
        <f>IFERROR(IF(OR(AND(VLOOKUP(B47,'Indoor Lead - Routes'!A:O,14,TRUE)&lt;'Indoor Lead - Log'!A47,H47='Indoor Lead - Admin'!$C$2),AND(H47='Indoor Lead - Admin'!$C$3,COUNTIF($B$2:B47, B47) = 1)),"X", "-"),"-")</f>
        <v>-</v>
      </c>
      <c r="G47" s="27">
        <f>IFERROR(D47+VLOOKUP(H47,'Indoor Lead - Admin'!$E$2:$F$5,2,FALSE)+IF(J47&lt;=1,'Indoor Lead - Admin'!$J$2,IF(J47&lt;=4,'Indoor Lead - Admin'!$J$3,'Indoor Lead - Admin'!$J$4)),"-")</f>
        <v>27</v>
      </c>
      <c r="H47" s="5" t="s">
        <v>162</v>
      </c>
      <c r="I47" t="s">
        <v>189</v>
      </c>
      <c r="J47" s="27">
        <f>COUNTIFS($B$2:B47,B47,$H$2:H47,"Flash")+COUNTIFS($B$2:B47,B47,$H$2:H47,"Red point")</f>
        <v>0</v>
      </c>
    </row>
    <row r="48" spans="1:10" x14ac:dyDescent="0.3">
      <c r="A48" s="20">
        <v>45326</v>
      </c>
      <c r="B48" s="5">
        <v>31</v>
      </c>
      <c r="C48" s="27" t="str">
        <f>IF(B48&lt;&gt;"",VLOOKUP(B48,'Indoor Lead - Routes'!A:H,3),"-")</f>
        <v>Kilter Krimps</v>
      </c>
      <c r="D48" s="27">
        <f>IF(B48&lt;&gt;"",VLOOKUP(B48,'Indoor Lead - Routes'!A:H,4),"-")</f>
        <v>22</v>
      </c>
      <c r="E48" s="27" t="str">
        <f>VLOOKUP(B48,'Indoor Lead - Routes'!A:E,5,FALSE)</f>
        <v>Blue</v>
      </c>
      <c r="F48" s="27" t="str">
        <f>IFERROR(IF(OR(AND(VLOOKUP(B48,'Indoor Lead - Routes'!A:O,14,TRUE)&lt;'Indoor Lead - Log'!A48,H48='Indoor Lead - Admin'!$C$2),AND(H48='Indoor Lead - Admin'!$C$3,COUNTIF($B$2:B48, B48) = 1)),"X", "-"),"-")</f>
        <v>-</v>
      </c>
      <c r="G48" s="27">
        <f>IFERROR(D48+VLOOKUP(H48,'Indoor Lead - Admin'!$E$2:$F$5,2,FALSE)+IF(J48&lt;=1,'Indoor Lead - Admin'!$J$2,IF(J48&lt;=4,'Indoor Lead - Admin'!$J$3,'Indoor Lead - Admin'!$J$4)),"-")</f>
        <v>27</v>
      </c>
      <c r="H48" s="5" t="s">
        <v>162</v>
      </c>
      <c r="I48" t="s">
        <v>189</v>
      </c>
      <c r="J48" s="27">
        <f>COUNTIFS($B$2:B48,B48,$H$2:H48,"Flash")+COUNTIFS($B$2:B48,B48,$H$2:H48,"Red point")</f>
        <v>0</v>
      </c>
    </row>
    <row r="49" spans="1:10" x14ac:dyDescent="0.3">
      <c r="A49" s="20">
        <v>45326</v>
      </c>
      <c r="B49" s="5">
        <v>32</v>
      </c>
      <c r="C49" s="27" t="str">
        <f>IF(B49&lt;&gt;"",VLOOKUP(B49,'Indoor Lead - Routes'!A:H,3),"-")</f>
        <v>Height Limit</v>
      </c>
      <c r="D49" s="27">
        <f>IF(B49&lt;&gt;"",VLOOKUP(B49,'Indoor Lead - Routes'!A:H,4),"-")</f>
        <v>25</v>
      </c>
      <c r="E49" s="27" t="str">
        <f>VLOOKUP(B49,'Indoor Lead - Routes'!A:E,5,FALSE)</f>
        <v>Green</v>
      </c>
      <c r="F49" s="27" t="str">
        <f>IFERROR(IF(OR(AND(VLOOKUP(B49,'Indoor Lead - Routes'!A:O,14,TRUE)&lt;'Indoor Lead - Log'!A49,H49='Indoor Lead - Admin'!$C$2),AND(H49='Indoor Lead - Admin'!$C$3,COUNTIF($B$2:B49, B49) = 1)),"X", "-"),"-")</f>
        <v>-</v>
      </c>
      <c r="G49" s="27">
        <f>IFERROR(D49+VLOOKUP(H49,'Indoor Lead - Admin'!$E$2:$F$5,2,FALSE)+IF(J49&lt;=1,'Indoor Lead - Admin'!$J$2,IF(J49&lt;=4,'Indoor Lead - Admin'!$J$3,'Indoor Lead - Admin'!$J$4)),"-")</f>
        <v>30</v>
      </c>
      <c r="H49" s="5" t="s">
        <v>162</v>
      </c>
      <c r="I49" t="s">
        <v>238</v>
      </c>
      <c r="J49" s="27">
        <f>COUNTIFS($B$2:B49,B49,$H$2:H49,"Flash")+COUNTIFS($B$2:B49,B49,$H$2:H49,"Red point")</f>
        <v>0</v>
      </c>
    </row>
    <row r="50" spans="1:10" x14ac:dyDescent="0.3">
      <c r="A50" s="20">
        <v>45329</v>
      </c>
      <c r="B50" s="5">
        <v>33</v>
      </c>
      <c r="C50" s="27" t="str">
        <f>IF(B50&lt;&gt;"",VLOOKUP(B50,'Indoor Lead - Routes'!A:H,3),"-")</f>
        <v>Angry Anteater</v>
      </c>
      <c r="D50" s="27">
        <f>IF(B50&lt;&gt;"",VLOOKUP(B50,'Indoor Lead - Routes'!A:H,4),"-")</f>
        <v>18</v>
      </c>
      <c r="E50" s="27" t="str">
        <f>VLOOKUP(B50,'Indoor Lead - Routes'!A:E,5,FALSE)</f>
        <v>Black</v>
      </c>
      <c r="F50" s="27" t="str">
        <f>IFERROR(IF(OR(AND(VLOOKUP(B50,'Indoor Lead - Routes'!A:O,14,TRUE)&lt;'Indoor Lead - Log'!A50,H50='Indoor Lead - Admin'!$C$2),AND(H50='Indoor Lead - Admin'!$C$3,COUNTIF($B$2:B50, B50) = 1)),"X", "-"),"-")</f>
        <v>-</v>
      </c>
      <c r="G50" s="27">
        <f>IFERROR(D50+VLOOKUP(H50,'Indoor Lead - Admin'!$E$2:$F$5,2,FALSE)+IF(J50&lt;=1,'Indoor Lead - Admin'!$J$2,IF(J50&lt;=4,'Indoor Lead - Admin'!$J$3,'Indoor Lead - Admin'!$J$4)),"-")</f>
        <v>25</v>
      </c>
      <c r="H50" s="5" t="s">
        <v>160</v>
      </c>
      <c r="J50" s="27">
        <f>COUNTIFS($B$2:B50,B50,$H$2:H50,"Flash")+COUNTIFS($B$2:B50,B50,$H$2:H50,"Red point")</f>
        <v>1</v>
      </c>
    </row>
    <row r="51" spans="1:10" x14ac:dyDescent="0.3">
      <c r="A51" s="20">
        <v>45329</v>
      </c>
      <c r="B51" s="5">
        <v>34</v>
      </c>
      <c r="C51" s="27" t="str">
        <f>IF(B51&lt;&gt;"",VLOOKUP(B51,'Indoor Lead - Routes'!A:H,3),"-")</f>
        <v>Careless Whispers</v>
      </c>
      <c r="D51" s="27">
        <f>IF(B51&lt;&gt;"",VLOOKUP(B51,'Indoor Lead - Routes'!A:H,4),"-")</f>
        <v>21</v>
      </c>
      <c r="E51" s="27" t="str">
        <f>VLOOKUP(B51,'Indoor Lead - Routes'!A:E,5,FALSE)</f>
        <v>Yellow</v>
      </c>
      <c r="F51" s="27" t="str">
        <f>IFERROR(IF(OR(AND(VLOOKUP(B51,'Indoor Lead - Routes'!A:O,14,TRUE)&lt;'Indoor Lead - Log'!A51,H51='Indoor Lead - Admin'!$C$2),AND(H51='Indoor Lead - Admin'!$C$3,COUNTIF($B$2:B51, B51) = 1)),"X", "-"),"-")</f>
        <v>-</v>
      </c>
      <c r="G51" s="27">
        <f>IFERROR(D51+VLOOKUP(H51,'Indoor Lead - Admin'!$E$2:$F$5,2,FALSE)+IF(J51&lt;=1,'Indoor Lead - Admin'!$J$2,IF(J51&lt;=4,'Indoor Lead - Admin'!$J$3,'Indoor Lead - Admin'!$J$4)),"-")</f>
        <v>28</v>
      </c>
      <c r="H51" s="5" t="s">
        <v>160</v>
      </c>
      <c r="J51" s="27">
        <f>COUNTIFS($B$2:B51,B51,$H$2:H51,"Flash")+COUNTIFS($B$2:B51,B51,$H$2:H51,"Red point")</f>
        <v>1</v>
      </c>
    </row>
    <row r="52" spans="1:10" x14ac:dyDescent="0.3">
      <c r="A52" s="20">
        <v>45329</v>
      </c>
      <c r="B52" s="5">
        <v>25</v>
      </c>
      <c r="C52" s="27" t="str">
        <f>IF(B52&lt;&gt;"",VLOOKUP(B52,'Indoor Lead - Routes'!A:H,3),"-")</f>
        <v>Teachers Approval</v>
      </c>
      <c r="D52" s="27">
        <f>IF(B52&lt;&gt;"",VLOOKUP(B52,'Indoor Lead - Routes'!A:H,4),"-")</f>
        <v>24</v>
      </c>
      <c r="E52" s="27" t="str">
        <f>VLOOKUP(B52,'Indoor Lead - Routes'!A:E,5,FALSE)</f>
        <v>Pink</v>
      </c>
      <c r="F52" s="27" t="str">
        <f>IFERROR(IF(OR(AND(VLOOKUP(B52,'Indoor Lead - Routes'!A:O,14,TRUE)&lt;'Indoor Lead - Log'!A52,H52='Indoor Lead - Admin'!$C$2),AND(H52='Indoor Lead - Admin'!$C$3,COUNTIF($B$2:B52, B52) = 1)),"X", "-"),"-")</f>
        <v>-</v>
      </c>
      <c r="G52" s="27">
        <f>IFERROR(D52+VLOOKUP(H52,'Indoor Lead - Admin'!$E$2:$F$5,2,FALSE)+IF(J52&lt;=1,'Indoor Lead - Admin'!$J$2,IF(J52&lt;=4,'Indoor Lead - Admin'!$J$3,'Indoor Lead - Admin'!$J$4)),"-")</f>
        <v>29</v>
      </c>
      <c r="H52" s="5" t="s">
        <v>162</v>
      </c>
      <c r="I52" t="s">
        <v>188</v>
      </c>
      <c r="J52" s="27">
        <f>COUNTIFS($B$2:B52,B52,$H$2:H52,"Flash")+COUNTIFS($B$2:B52,B52,$H$2:H52,"Red point")</f>
        <v>0</v>
      </c>
    </row>
    <row r="53" spans="1:10" x14ac:dyDescent="0.3">
      <c r="A53" s="20">
        <v>45329</v>
      </c>
      <c r="B53" s="5">
        <v>31</v>
      </c>
      <c r="C53" s="27" t="str">
        <f>IF(B53&lt;&gt;"",VLOOKUP(B53,'Indoor Lead - Routes'!A:H,3),"-")</f>
        <v>Kilter Krimps</v>
      </c>
      <c r="D53" s="27">
        <f>IF(B53&lt;&gt;"",VLOOKUP(B53,'Indoor Lead - Routes'!A:H,4),"-")</f>
        <v>22</v>
      </c>
      <c r="E53" s="27" t="str">
        <f>VLOOKUP(B53,'Indoor Lead - Routes'!A:E,5,FALSE)</f>
        <v>Blue</v>
      </c>
      <c r="F53" s="27" t="str">
        <f>IFERROR(IF(OR(AND(VLOOKUP(B53,'Indoor Lead - Routes'!A:O,14,TRUE)&lt;'Indoor Lead - Log'!A53,H53='Indoor Lead - Admin'!$C$2),AND(H53='Indoor Lead - Admin'!$C$3,COUNTIF($B$2:B53, B53) = 1)),"X", "-"),"-")</f>
        <v>-</v>
      </c>
      <c r="G53" s="27">
        <f>IFERROR(D53+VLOOKUP(H53,'Indoor Lead - Admin'!$E$2:$F$5,2,FALSE)+IF(J53&lt;=1,'Indoor Lead - Admin'!$J$2,IF(J53&lt;=4,'Indoor Lead - Admin'!$J$3,'Indoor Lead - Admin'!$J$4)),"-")</f>
        <v>25</v>
      </c>
      <c r="H53" s="5" t="s">
        <v>163</v>
      </c>
      <c r="I53" t="s">
        <v>245</v>
      </c>
      <c r="J53" s="27">
        <f>COUNTIFS($B$2:B53,B53,$H$2:H53,"Flash")+COUNTIFS($B$2:B53,B53,$H$2:H53,"Red point")</f>
        <v>0</v>
      </c>
    </row>
    <row r="54" spans="1:10" x14ac:dyDescent="0.3">
      <c r="A54" s="20">
        <v>45329</v>
      </c>
      <c r="B54" s="5">
        <v>31</v>
      </c>
      <c r="C54" s="27" t="str">
        <f>IF(B54&lt;&gt;"",VLOOKUP(B54,'Indoor Lead - Routes'!A:H,3),"-")</f>
        <v>Kilter Krimps</v>
      </c>
      <c r="D54" s="27">
        <f>IF(B54&lt;&gt;"",VLOOKUP(B54,'Indoor Lead - Routes'!A:H,4),"-")</f>
        <v>22</v>
      </c>
      <c r="E54" s="27" t="str">
        <f>VLOOKUP(B54,'Indoor Lead - Routes'!A:E,5,FALSE)</f>
        <v>Blue</v>
      </c>
      <c r="F54" s="27" t="str">
        <f>IFERROR(IF(OR(AND(VLOOKUP(B54,'Indoor Lead - Routes'!A:O,14,TRUE)&lt;'Indoor Lead - Log'!A54,H54='Indoor Lead - Admin'!$C$2),AND(H54='Indoor Lead - Admin'!$C$3,COUNTIF($B$2:B54, B54) = 1)),"X", "-"),"-")</f>
        <v>-</v>
      </c>
      <c r="G54" s="27">
        <f>IFERROR(D54+VLOOKUP(H54,'Indoor Lead - Admin'!$E$2:$F$5,2,FALSE)+IF(J54&lt;=1,'Indoor Lead - Admin'!$J$2,IF(J54&lt;=4,'Indoor Lead - Admin'!$J$3,'Indoor Lead - Admin'!$J$4)),"-")</f>
        <v>27</v>
      </c>
      <c r="H54" s="5" t="s">
        <v>162</v>
      </c>
      <c r="I54" t="s">
        <v>189</v>
      </c>
      <c r="J54" s="27">
        <f>COUNTIFS($B$2:B54,B54,$H$2:H54,"Flash")+COUNTIFS($B$2:B54,B54,$H$2:H54,"Red point")</f>
        <v>0</v>
      </c>
    </row>
    <row r="55" spans="1:10" x14ac:dyDescent="0.3">
      <c r="A55" s="20">
        <v>45329</v>
      </c>
      <c r="B55" s="5">
        <v>35</v>
      </c>
      <c r="C55" s="27" t="str">
        <f>IF(B55&lt;&gt;"",VLOOKUP(B55,'Indoor Lead - Routes'!A:H,3),"-")</f>
        <v>Wrangling the Bull</v>
      </c>
      <c r="D55" s="27">
        <f>IF(B55&lt;&gt;"",VLOOKUP(B55,'Indoor Lead - Routes'!A:H,4),"-")</f>
        <v>22</v>
      </c>
      <c r="E55" s="27" t="str">
        <f>VLOOKUP(B55,'Indoor Lead - Routes'!A:E,5,FALSE)</f>
        <v>Black</v>
      </c>
      <c r="F55" s="27" t="str">
        <f>IFERROR(IF(OR(AND(VLOOKUP(B55,'Indoor Lead - Routes'!A:O,14,TRUE)&lt;'Indoor Lead - Log'!A55,H55='Indoor Lead - Admin'!$C$2),AND(H55='Indoor Lead - Admin'!$C$3,COUNTIF($B$2:B55, B55) = 1)),"X", "-"),"-")</f>
        <v>-</v>
      </c>
      <c r="G55" s="27">
        <f>IFERROR(D55+VLOOKUP(H55,'Indoor Lead - Admin'!$E$2:$F$5,2,FALSE)+IF(J55&lt;=1,'Indoor Lead - Admin'!$J$2,IF(J55&lt;=4,'Indoor Lead - Admin'!$J$3,'Indoor Lead - Admin'!$J$4)),"-")</f>
        <v>27</v>
      </c>
      <c r="H55" s="5" t="s">
        <v>162</v>
      </c>
      <c r="I55" t="s">
        <v>189</v>
      </c>
      <c r="J55" s="27">
        <f>COUNTIFS($B$2:B55,B55,$H$2:H55,"Flash")+COUNTIFS($B$2:B55,B55,$H$2:H55,"Red point")</f>
        <v>0</v>
      </c>
    </row>
    <row r="56" spans="1:10" x14ac:dyDescent="0.3">
      <c r="A56" s="20">
        <v>45329</v>
      </c>
      <c r="B56" s="5">
        <v>35</v>
      </c>
      <c r="C56" s="27" t="str">
        <f>IF(B56&lt;&gt;"",VLOOKUP(B56,'Indoor Lead - Routes'!A:H,3),"-")</f>
        <v>Wrangling the Bull</v>
      </c>
      <c r="D56" s="27">
        <f>IF(B56&lt;&gt;"",VLOOKUP(B56,'Indoor Lead - Routes'!A:H,4),"-")</f>
        <v>22</v>
      </c>
      <c r="E56" s="27" t="str">
        <f>VLOOKUP(B56,'Indoor Lead - Routes'!A:E,5,FALSE)</f>
        <v>Black</v>
      </c>
      <c r="F56" s="27" t="str">
        <f>IFERROR(IF(OR(AND(VLOOKUP(B56,'Indoor Lead - Routes'!A:O,14,TRUE)&lt;'Indoor Lead - Log'!A56,H56='Indoor Lead - Admin'!$C$2),AND(H56='Indoor Lead - Admin'!$C$3,COUNTIF($B$2:B56, B56) = 1)),"X", "-"),"-")</f>
        <v>-</v>
      </c>
      <c r="G56" s="27">
        <f>IFERROR(D56+VLOOKUP(H56,'Indoor Lead - Admin'!$E$2:$F$5,2,FALSE)+IF(J56&lt;=1,'Indoor Lead - Admin'!$J$2,IF(J56&lt;=4,'Indoor Lead - Admin'!$J$3,'Indoor Lead - Admin'!$J$4)),"-")</f>
        <v>27</v>
      </c>
      <c r="H56" s="5" t="s">
        <v>162</v>
      </c>
      <c r="I56" t="s">
        <v>246</v>
      </c>
      <c r="J56" s="27">
        <f>COUNTIFS($B$2:B56,B56,$H$2:H56,"Flash")+COUNTIFS($B$2:B56,B56,$H$2:H56,"Red point")</f>
        <v>0</v>
      </c>
    </row>
    <row r="57" spans="1:10" x14ac:dyDescent="0.3">
      <c r="A57" s="20">
        <v>45329</v>
      </c>
      <c r="B57" s="5">
        <v>36</v>
      </c>
      <c r="C57" s="27" t="str">
        <f>IF(B57&lt;&gt;"",VLOOKUP(B57,'Indoor Lead - Routes'!A:H,3),"-")</f>
        <v>Cheeky Lobster</v>
      </c>
      <c r="D57" s="27">
        <f>IF(B57&lt;&gt;"",VLOOKUP(B57,'Indoor Lead - Routes'!A:H,4),"-")</f>
        <v>17</v>
      </c>
      <c r="E57" s="27" t="str">
        <f>VLOOKUP(B57,'Indoor Lead - Routes'!A:E,5,FALSE)</f>
        <v>Red</v>
      </c>
      <c r="F57" s="27" t="str">
        <f>IFERROR(IF(OR(AND(VLOOKUP(B57,'Indoor Lead - Routes'!A:O,14,TRUE)&lt;'Indoor Lead - Log'!A57,H57='Indoor Lead - Admin'!$C$2),AND(H57='Indoor Lead - Admin'!$C$3,COUNTIF($B$2:B57, B57) = 1)),"X", "-"),"-")</f>
        <v>-</v>
      </c>
      <c r="G57" s="27">
        <f>IFERROR(D57+VLOOKUP(H57,'Indoor Lead - Admin'!$E$2:$F$5,2,FALSE)+IF(J57&lt;=1,'Indoor Lead - Admin'!$J$2,IF(J57&lt;=4,'Indoor Lead - Admin'!$J$3,'Indoor Lead - Admin'!$J$4)),"-")</f>
        <v>24</v>
      </c>
      <c r="H57" s="5" t="s">
        <v>160</v>
      </c>
      <c r="J57" s="27">
        <f>COUNTIFS($B$2:B57,B57,$H$2:H57,"Flash")+COUNTIFS($B$2:B57,B57,$H$2:H57,"Red point")</f>
        <v>1</v>
      </c>
    </row>
    <row r="58" spans="1:10" x14ac:dyDescent="0.3">
      <c r="A58" s="20">
        <v>45337</v>
      </c>
      <c r="B58" s="5">
        <v>22</v>
      </c>
      <c r="C58" s="27" t="str">
        <f>IF(B58&lt;&gt;"",VLOOKUP(B58,'Indoor Lead - Routes'!A:H,3),"-")</f>
        <v>Cookies n Cream</v>
      </c>
      <c r="D58" s="27">
        <f>IF(B58&lt;&gt;"",VLOOKUP(B58,'Indoor Lead - Routes'!A:H,4),"-")</f>
        <v>17</v>
      </c>
      <c r="E58" s="27" t="str">
        <f>VLOOKUP(B58,'Indoor Lead - Routes'!A:E,5,FALSE)</f>
        <v>White</v>
      </c>
      <c r="F58" s="27" t="str">
        <f>IFERROR(IF(OR(AND(VLOOKUP(B58,'Indoor Lead - Routes'!A:O,14,TRUE)&lt;'Indoor Lead - Log'!A58,H58='Indoor Lead - Admin'!$C$2),AND(H58='Indoor Lead - Admin'!$C$3,COUNTIF($B$2:B58, B58) = 1)),"X", "-"),"-")</f>
        <v>-</v>
      </c>
      <c r="G58" s="27">
        <f>IFERROR(D58+VLOOKUP(H58,'Indoor Lead - Admin'!$E$2:$F$5,2,FALSE)+IF(J58&lt;=1,'Indoor Lead - Admin'!$J$2,IF(J58&lt;=4,'Indoor Lead - Admin'!$J$3,'Indoor Lead - Admin'!$J$4)),"-")</f>
        <v>22</v>
      </c>
      <c r="H58" s="5" t="s">
        <v>161</v>
      </c>
      <c r="J58" s="27">
        <f>COUNTIFS($B$2:B58,B58,$H$2:H58,"Flash")+COUNTIFS($B$2:B58,B58,$H$2:H58,"Red point")</f>
        <v>2</v>
      </c>
    </row>
    <row r="59" spans="1:10" x14ac:dyDescent="0.3">
      <c r="A59" s="20">
        <v>45337</v>
      </c>
      <c r="B59" s="5">
        <v>35</v>
      </c>
      <c r="C59" s="27" t="str">
        <f>IF(B59&lt;&gt;"",VLOOKUP(B59,'Indoor Lead - Routes'!A:H,3),"-")</f>
        <v>Wrangling the Bull</v>
      </c>
      <c r="D59" s="27">
        <f>IF(B59&lt;&gt;"",VLOOKUP(B59,'Indoor Lead - Routes'!A:H,4),"-")</f>
        <v>22</v>
      </c>
      <c r="E59" s="27" t="str">
        <f>VLOOKUP(B59,'Indoor Lead - Routes'!A:E,5,FALSE)</f>
        <v>Black</v>
      </c>
      <c r="F59" s="27" t="str">
        <f>IFERROR(IF(OR(AND(VLOOKUP(B59,'Indoor Lead - Routes'!A:O,14,TRUE)&lt;'Indoor Lead - Log'!A59,H59='Indoor Lead - Admin'!$C$2),AND(H59='Indoor Lead - Admin'!$C$3,COUNTIF($B$2:B59, B59) = 1)),"X", "-"),"-")</f>
        <v>-</v>
      </c>
      <c r="G59" s="27">
        <f>IFERROR(D59+VLOOKUP(H59,'Indoor Lead - Admin'!$E$2:$F$5,2,FALSE)+IF(J59&lt;=1,'Indoor Lead - Admin'!$J$2,IF(J59&lt;=4,'Indoor Lead - Admin'!$J$3,'Indoor Lead - Admin'!$J$4)),"-")</f>
        <v>28</v>
      </c>
      <c r="H59" s="5" t="s">
        <v>161</v>
      </c>
      <c r="I59" t="s">
        <v>248</v>
      </c>
      <c r="J59" s="27">
        <f>COUNTIFS($B$2:B59,B59,$H$2:H59,"Flash")+COUNTIFS($B$2:B59,B59,$H$2:H59,"Red point")</f>
        <v>1</v>
      </c>
    </row>
    <row r="60" spans="1:10" x14ac:dyDescent="0.3">
      <c r="A60" s="20">
        <v>45337</v>
      </c>
      <c r="B60" s="5">
        <v>25</v>
      </c>
      <c r="C60" s="27" t="str">
        <f>IF(B60&lt;&gt;"",VLOOKUP(B60,'Indoor Lead - Routes'!A:H,3),"-")</f>
        <v>Teachers Approval</v>
      </c>
      <c r="D60" s="27">
        <f>IF(B60&lt;&gt;"",VLOOKUP(B60,'Indoor Lead - Routes'!A:H,4),"-")</f>
        <v>24</v>
      </c>
      <c r="E60" s="27" t="str">
        <f>VLOOKUP(B60,'Indoor Lead - Routes'!A:E,5,FALSE)</f>
        <v>Pink</v>
      </c>
      <c r="F60" s="27" t="str">
        <f>IFERROR(IF(OR(AND(VLOOKUP(B60,'Indoor Lead - Routes'!A:O,14,TRUE)&lt;'Indoor Lead - Log'!A60,H60='Indoor Lead - Admin'!$C$2),AND(H60='Indoor Lead - Admin'!$C$3,COUNTIF($B$2:B60, B60) = 1)),"X", "-"),"-")</f>
        <v>-</v>
      </c>
      <c r="G60" s="27">
        <f>IFERROR(D60+VLOOKUP(H60,'Indoor Lead - Admin'!$E$2:$F$5,2,FALSE)+IF(J60&lt;=1,'Indoor Lead - Admin'!$J$2,IF(J60&lt;=4,'Indoor Lead - Admin'!$J$3,'Indoor Lead - Admin'!$J$4)),"-")</f>
        <v>29</v>
      </c>
      <c r="H60" s="5" t="s">
        <v>162</v>
      </c>
      <c r="I60" t="s">
        <v>204</v>
      </c>
      <c r="J60" s="27">
        <f>COUNTIFS($B$2:B60,B60,$H$2:H60,"Flash")+COUNTIFS($B$2:B60,B60,$H$2:H60,"Red point")</f>
        <v>0</v>
      </c>
    </row>
    <row r="61" spans="1:10" x14ac:dyDescent="0.3">
      <c r="A61" s="20">
        <v>45337</v>
      </c>
      <c r="B61" s="5">
        <v>37</v>
      </c>
      <c r="C61" s="27" t="str">
        <f>IF(B61&lt;&gt;"",VLOOKUP(B61,'Indoor Lead - Routes'!A:H,3),"-")</f>
        <v>Cancel Cory</v>
      </c>
      <c r="D61" s="27">
        <f>IF(B61&lt;&gt;"",VLOOKUP(B61,'Indoor Lead - Routes'!A:H,4),"-")</f>
        <v>26</v>
      </c>
      <c r="E61" s="27" t="str">
        <f>VLOOKUP(B61,'Indoor Lead - Routes'!A:E,5,FALSE)</f>
        <v>Blue</v>
      </c>
      <c r="F61" s="27" t="str">
        <f>IFERROR(IF(OR(AND(VLOOKUP(B61,'Indoor Lead - Routes'!A:O,14,TRUE)&lt;'Indoor Lead - Log'!A61,H61='Indoor Lead - Admin'!$C$2),AND(H61='Indoor Lead - Admin'!$C$3,COUNTIF($B$2:B61, B61) = 1)),"X", "-"),"-")</f>
        <v>-</v>
      </c>
      <c r="G61" s="27">
        <f>IFERROR(D61+VLOOKUP(H61,'Indoor Lead - Admin'!$E$2:$F$5,2,FALSE)+IF(J61&lt;=1,'Indoor Lead - Admin'!$J$2,IF(J61&lt;=4,'Indoor Lead - Admin'!$J$3,'Indoor Lead - Admin'!$J$4)),"-")</f>
        <v>29</v>
      </c>
      <c r="H61" s="5" t="s">
        <v>163</v>
      </c>
      <c r="I61" t="s">
        <v>204</v>
      </c>
      <c r="J61" s="27">
        <f>COUNTIFS($B$2:B61,B61,$H$2:H61,"Flash")+COUNTIFS($B$2:B61,B61,$H$2:H61,"Red point")</f>
        <v>0</v>
      </c>
    </row>
    <row r="62" spans="1:10" x14ac:dyDescent="0.3">
      <c r="A62" s="20">
        <v>45338</v>
      </c>
      <c r="B62" s="5">
        <v>38</v>
      </c>
      <c r="C62" s="27" t="str">
        <f>IF(B62&lt;&gt;"",VLOOKUP(B62,'Indoor Lead - Routes'!A:H,3),"-")</f>
        <v>Killer Bee</v>
      </c>
      <c r="D62" s="27">
        <f>IF(B62&lt;&gt;"",VLOOKUP(B62,'Indoor Lead - Routes'!A:H,4),"-")</f>
        <v>18</v>
      </c>
      <c r="E62" s="27" t="str">
        <f>VLOOKUP(B62,'Indoor Lead - Routes'!A:E,5,FALSE)</f>
        <v>Yellow</v>
      </c>
      <c r="F62" s="27" t="str">
        <f>IFERROR(IF(OR(AND(VLOOKUP(B62,'Indoor Lead - Routes'!A:O,14,TRUE)&lt;'Indoor Lead - Log'!A62,H62='Indoor Lead - Admin'!$C$2),AND(H62='Indoor Lead - Admin'!$C$3,COUNTIF($B$2:B62, B62) = 1)),"X", "-"),"-")</f>
        <v>-</v>
      </c>
      <c r="G62" s="27">
        <f>IFERROR(D62+VLOOKUP(H62,'Indoor Lead - Admin'!$E$2:$F$5,2,FALSE)+IF(J62&lt;=1,'Indoor Lead - Admin'!$J$2,IF(J62&lt;=4,'Indoor Lead - Admin'!$J$3,'Indoor Lead - Admin'!$J$4)),"-")</f>
        <v>25</v>
      </c>
      <c r="H62" s="5" t="s">
        <v>160</v>
      </c>
      <c r="J62" s="27">
        <f>COUNTIFS($B$2:B62,B62,$H$2:H62,"Flash")+COUNTIFS($B$2:B62,B62,$H$2:H62,"Red point")</f>
        <v>1</v>
      </c>
    </row>
    <row r="63" spans="1:10" x14ac:dyDescent="0.3">
      <c r="A63" s="20">
        <v>45338</v>
      </c>
      <c r="B63" s="5">
        <v>39</v>
      </c>
      <c r="C63" s="27" t="str">
        <f>IF(B63&lt;&gt;"",VLOOKUP(B63,'Indoor Lead - Routes'!A:H,3),"-")</f>
        <v>Crispy Pork</v>
      </c>
      <c r="D63" s="27">
        <f>IF(B63&lt;&gt;"",VLOOKUP(B63,'Indoor Lead - Routes'!A:H,4),"-")</f>
        <v>18</v>
      </c>
      <c r="E63" s="27" t="str">
        <f>VLOOKUP(B63,'Indoor Lead - Routes'!A:E,5,FALSE)</f>
        <v>Orange</v>
      </c>
      <c r="F63" s="27" t="str">
        <f>IFERROR(IF(OR(AND(VLOOKUP(B63,'Indoor Lead - Routes'!A:O,14,TRUE)&lt;'Indoor Lead - Log'!A63,H63='Indoor Lead - Admin'!$C$2),AND(H63='Indoor Lead - Admin'!$C$3,COUNTIF($B$2:B63, B63) = 1)),"X", "-"),"-")</f>
        <v>-</v>
      </c>
      <c r="G63" s="27">
        <f>IFERROR(D63+VLOOKUP(H63,'Indoor Lead - Admin'!$E$2:$F$5,2,FALSE)+IF(J63&lt;=1,'Indoor Lead - Admin'!$J$2,IF(J63&lt;=4,'Indoor Lead - Admin'!$J$3,'Indoor Lead - Admin'!$J$4)),"-")</f>
        <v>25</v>
      </c>
      <c r="H63" s="5" t="s">
        <v>160</v>
      </c>
      <c r="J63" s="27">
        <f>COUNTIFS($B$2:B63,B63,$H$2:H63,"Flash")+COUNTIFS($B$2:B63,B63,$H$2:H63,"Red point")</f>
        <v>1</v>
      </c>
    </row>
    <row r="64" spans="1:10" x14ac:dyDescent="0.3">
      <c r="A64" s="20">
        <v>45338</v>
      </c>
      <c r="B64" s="5">
        <v>31</v>
      </c>
      <c r="C64" s="27" t="str">
        <f>IF(B64&lt;&gt;"",VLOOKUP(B64,'Indoor Lead - Routes'!A:H,3),"-")</f>
        <v>Kilter Krimps</v>
      </c>
      <c r="D64" s="27">
        <f>IF(B64&lt;&gt;"",VLOOKUP(B64,'Indoor Lead - Routes'!A:H,4),"-")</f>
        <v>22</v>
      </c>
      <c r="E64" s="27" t="str">
        <f>VLOOKUP(B64,'Indoor Lead - Routes'!A:E,5,FALSE)</f>
        <v>Blue</v>
      </c>
      <c r="F64" s="27" t="str">
        <f>IFERROR(IF(OR(AND(VLOOKUP(B64,'Indoor Lead - Routes'!A:O,14,TRUE)&lt;'Indoor Lead - Log'!A64,H64='Indoor Lead - Admin'!$C$2),AND(H64='Indoor Lead - Admin'!$C$3,COUNTIF($B$2:B64, B64) = 1)),"X", "-"),"-")</f>
        <v>-</v>
      </c>
      <c r="G64" s="27">
        <f>IFERROR(D64+VLOOKUP(H64,'Indoor Lead - Admin'!$E$2:$F$5,2,FALSE)+IF(J64&lt;=1,'Indoor Lead - Admin'!$J$2,IF(J64&lt;=4,'Indoor Lead - Admin'!$J$3,'Indoor Lead - Admin'!$J$4)),"-")</f>
        <v>27</v>
      </c>
      <c r="H64" s="5" t="s">
        <v>162</v>
      </c>
      <c r="I64" t="s">
        <v>189</v>
      </c>
      <c r="J64" s="27">
        <f>COUNTIFS($B$2:B64,B64,$H$2:H64,"Flash")+COUNTIFS($B$2:B64,B64,$H$2:H64,"Red point")</f>
        <v>0</v>
      </c>
    </row>
    <row r="65" spans="1:10" x14ac:dyDescent="0.3">
      <c r="A65" s="20">
        <v>45338</v>
      </c>
      <c r="B65" s="5">
        <v>25</v>
      </c>
      <c r="C65" s="27" t="str">
        <f>IF(B65&lt;&gt;"",VLOOKUP(B65,'Indoor Lead - Routes'!A:H,3),"-")</f>
        <v>Teachers Approval</v>
      </c>
      <c r="D65" s="27">
        <f>IF(B65&lt;&gt;"",VLOOKUP(B65,'Indoor Lead - Routes'!A:H,4),"-")</f>
        <v>24</v>
      </c>
      <c r="E65" s="27" t="str">
        <f>VLOOKUP(B65,'Indoor Lead - Routes'!A:E,5,FALSE)</f>
        <v>Pink</v>
      </c>
      <c r="F65" s="27" t="str">
        <f>IFERROR(IF(OR(AND(VLOOKUP(B65,'Indoor Lead - Routes'!A:O,14,TRUE)&lt;'Indoor Lead - Log'!A65,H65='Indoor Lead - Admin'!$C$2),AND(H65='Indoor Lead - Admin'!$C$3,COUNTIF($B$2:B65, B65) = 1)),"X", "-"),"-")</f>
        <v>-</v>
      </c>
      <c r="G65" s="27">
        <f>IFERROR(D65+VLOOKUP(H65,'Indoor Lead - Admin'!$E$2:$F$5,2,FALSE)+IF(J65&lt;=1,'Indoor Lead - Admin'!$J$2,IF(J65&lt;=4,'Indoor Lead - Admin'!$J$3,'Indoor Lead - Admin'!$J$4)),"-")</f>
        <v>27</v>
      </c>
      <c r="H65" s="5" t="s">
        <v>163</v>
      </c>
      <c r="I65" t="s">
        <v>251</v>
      </c>
      <c r="J65" s="27">
        <f>COUNTIFS($B$2:B65,B65,$H$2:H65,"Flash")+COUNTIFS($B$2:B65,B65,$H$2:H65,"Red point")</f>
        <v>0</v>
      </c>
    </row>
    <row r="66" spans="1:10" x14ac:dyDescent="0.3">
      <c r="A66" s="20">
        <v>45338</v>
      </c>
      <c r="B66" s="5">
        <v>25</v>
      </c>
      <c r="C66" s="27" t="str">
        <f>IF(B66&lt;&gt;"",VLOOKUP(B66,'Indoor Lead - Routes'!A:H,3),"-")</f>
        <v>Teachers Approval</v>
      </c>
      <c r="D66" s="27">
        <f>IF(B66&lt;&gt;"",VLOOKUP(B66,'Indoor Lead - Routes'!A:H,4),"-")</f>
        <v>24</v>
      </c>
      <c r="E66" s="27" t="str">
        <f>VLOOKUP(B66,'Indoor Lead - Routes'!A:E,5,FALSE)</f>
        <v>Pink</v>
      </c>
      <c r="F66" s="27" t="str">
        <f>IFERROR(IF(OR(AND(VLOOKUP(B66,'Indoor Lead - Routes'!A:O,14,TRUE)&lt;'Indoor Lead - Log'!A66,H66='Indoor Lead - Admin'!$C$2),AND(H66='Indoor Lead - Admin'!$C$3,COUNTIF($B$2:B66, B66) = 1)),"X", "-"),"-")</f>
        <v>-</v>
      </c>
      <c r="G66" s="27">
        <f>IFERROR(D66+VLOOKUP(H66,'Indoor Lead - Admin'!$E$2:$F$5,2,FALSE)+IF(J66&lt;=1,'Indoor Lead - Admin'!$J$2,IF(J66&lt;=4,'Indoor Lead - Admin'!$J$3,'Indoor Lead - Admin'!$J$4)),"-")</f>
        <v>29</v>
      </c>
      <c r="H66" s="5" t="s">
        <v>162</v>
      </c>
      <c r="I66" t="s">
        <v>188</v>
      </c>
      <c r="J66" s="27">
        <f>COUNTIFS($B$2:B66,B66,$H$2:H66,"Flash")+COUNTIFS($B$2:B66,B66,$H$2:H66,"Red point")</f>
        <v>0</v>
      </c>
    </row>
    <row r="67" spans="1:10" x14ac:dyDescent="0.3">
      <c r="A67" s="20">
        <v>45338</v>
      </c>
      <c r="B67" s="5">
        <v>29</v>
      </c>
      <c r="C67" s="27" t="str">
        <f>IF(B67&lt;&gt;"",VLOOKUP(B67,'Indoor Lead - Routes'!A:H,3),"-")</f>
        <v>Quantum Dot</v>
      </c>
      <c r="D67" s="27">
        <f>IF(B67&lt;&gt;"",VLOOKUP(B67,'Indoor Lead - Routes'!A:H,4),"-")</f>
        <v>20</v>
      </c>
      <c r="E67" s="27" t="str">
        <f>VLOOKUP(B67,'Indoor Lead - Routes'!A:E,5,FALSE)</f>
        <v>White</v>
      </c>
      <c r="F67" s="27" t="str">
        <f>IFERROR(IF(OR(AND(VLOOKUP(B67,'Indoor Lead - Routes'!A:O,14,TRUE)&lt;'Indoor Lead - Log'!A67,H67='Indoor Lead - Admin'!$C$2),AND(H67='Indoor Lead - Admin'!$C$3,COUNTIF($B$2:B67, B67) = 1)),"X", "-"),"-")</f>
        <v>-</v>
      </c>
      <c r="G67" s="27">
        <f>IFERROR(D67+VLOOKUP(H67,'Indoor Lead - Admin'!$E$2:$F$5,2,FALSE)+IF(J67&lt;=1,'Indoor Lead - Admin'!$J$2,IF(J67&lt;=4,'Indoor Lead - Admin'!$J$3,'Indoor Lead - Admin'!$J$4)),"-")</f>
        <v>26</v>
      </c>
      <c r="H67" s="5" t="s">
        <v>161</v>
      </c>
      <c r="J67" s="27">
        <f>COUNTIFS($B$2:B67,B67,$H$2:H67,"Flash")+COUNTIFS($B$2:B67,B67,$H$2:H67,"Red point")</f>
        <v>1</v>
      </c>
    </row>
    <row r="68" spans="1:10" x14ac:dyDescent="0.3">
      <c r="A68" s="20">
        <v>45338</v>
      </c>
      <c r="B68" s="5">
        <v>31</v>
      </c>
      <c r="C68" s="27" t="str">
        <f>IF(B68&lt;&gt;"",VLOOKUP(B68,'Indoor Lead - Routes'!A:H,3),"-")</f>
        <v>Kilter Krimps</v>
      </c>
      <c r="D68" s="27">
        <f>IF(B68&lt;&gt;"",VLOOKUP(B68,'Indoor Lead - Routes'!A:H,4),"-")</f>
        <v>22</v>
      </c>
      <c r="E68" s="27" t="str">
        <f>VLOOKUP(B68,'Indoor Lead - Routes'!A:E,5,FALSE)</f>
        <v>Blue</v>
      </c>
      <c r="F68" s="27" t="str">
        <f>IFERROR(IF(OR(AND(VLOOKUP(B68,'Indoor Lead - Routes'!A:O,14,TRUE)&lt;'Indoor Lead - Log'!A68,H68='Indoor Lead - Admin'!$C$2),AND(H68='Indoor Lead - Admin'!$C$3,COUNTIF($B$2:B68, B68) = 1)),"X", "-"),"-")</f>
        <v>-</v>
      </c>
      <c r="G68" s="27">
        <f>IFERROR(D68+VLOOKUP(H68,'Indoor Lead - Admin'!$E$2:$F$5,2,FALSE)+IF(J68&lt;=1,'Indoor Lead - Admin'!$J$2,IF(J68&lt;=4,'Indoor Lead - Admin'!$J$3,'Indoor Lead - Admin'!$J$4)),"-")</f>
        <v>28</v>
      </c>
      <c r="H68" s="5" t="s">
        <v>161</v>
      </c>
      <c r="J68" s="27">
        <f>COUNTIFS($B$2:B68,B68,$H$2:H68,"Flash")+COUNTIFS($B$2:B68,B68,$H$2:H68,"Red point")</f>
        <v>1</v>
      </c>
    </row>
    <row r="69" spans="1:10" x14ac:dyDescent="0.3">
      <c r="A69" s="20">
        <v>45338</v>
      </c>
      <c r="B69" s="5">
        <v>35</v>
      </c>
      <c r="C69" s="27" t="str">
        <f>IF(B69&lt;&gt;"",VLOOKUP(B69,'Indoor Lead - Routes'!A:H,3),"-")</f>
        <v>Wrangling the Bull</v>
      </c>
      <c r="D69" s="27">
        <f>IF(B69&lt;&gt;"",VLOOKUP(B69,'Indoor Lead - Routes'!A:H,4),"-")</f>
        <v>22</v>
      </c>
      <c r="E69" s="27" t="str">
        <f>VLOOKUP(B69,'Indoor Lead - Routes'!A:E,5,FALSE)</f>
        <v>Black</v>
      </c>
      <c r="F69" s="27" t="str">
        <f>IFERROR(IF(OR(AND(VLOOKUP(B69,'Indoor Lead - Routes'!A:O,14,TRUE)&lt;'Indoor Lead - Log'!A69,H69='Indoor Lead - Admin'!$C$2),AND(H69='Indoor Lead - Admin'!$C$3,COUNTIF($B$2:B69, B69) = 1)),"X", "-"),"-")</f>
        <v>-</v>
      </c>
      <c r="G69" s="27">
        <f>IFERROR(D69+VLOOKUP(H69,'Indoor Lead - Admin'!$E$2:$F$5,2,FALSE)+IF(J69&lt;=1,'Indoor Lead - Admin'!$J$2,IF(J69&lt;=4,'Indoor Lead - Admin'!$J$3,'Indoor Lead - Admin'!$J$4)),"-")</f>
        <v>25</v>
      </c>
      <c r="H69" s="5" t="s">
        <v>163</v>
      </c>
      <c r="I69" t="s">
        <v>188</v>
      </c>
      <c r="J69" s="27">
        <f>COUNTIFS($B$2:B69,B69,$H$2:H69,"Flash")+COUNTIFS($B$2:B69,B69,$H$2:H69,"Red point")</f>
        <v>1</v>
      </c>
    </row>
    <row r="70" spans="1:10" x14ac:dyDescent="0.3">
      <c r="A70" s="20">
        <v>45343</v>
      </c>
      <c r="B70" s="5">
        <v>40</v>
      </c>
      <c r="C70" s="27" t="str">
        <f>IF(B70&lt;&gt;"",VLOOKUP(B70,'Indoor Lead - Routes'!A:H,3),"-")</f>
        <v>Smoked Meatballs</v>
      </c>
      <c r="D70" s="27">
        <f>IF(B70&lt;&gt;"",VLOOKUP(B70,'Indoor Lead - Routes'!A:H,4),"-")</f>
        <v>17</v>
      </c>
      <c r="E70" s="27" t="str">
        <f>VLOOKUP(B70,'Indoor Lead - Routes'!A:E,5,FALSE)</f>
        <v>Red</v>
      </c>
      <c r="F70" s="27" t="str">
        <f>IFERROR(IF(OR(AND(VLOOKUP(B70,'Indoor Lead - Routes'!A:O,14,TRUE)&lt;'Indoor Lead - Log'!A70,H70='Indoor Lead - Admin'!$C$2),AND(H70='Indoor Lead - Admin'!$C$3,COUNTIF($B$2:B70, B70) = 1)),"X", "-"),"-")</f>
        <v>-</v>
      </c>
      <c r="G70" s="27">
        <f>IFERROR(D70+VLOOKUP(H70,'Indoor Lead - Admin'!$E$2:$F$5,2,FALSE)+IF(J70&lt;=1,'Indoor Lead - Admin'!$J$2,IF(J70&lt;=4,'Indoor Lead - Admin'!$J$3,'Indoor Lead - Admin'!$J$4)),"-")</f>
        <v>24</v>
      </c>
      <c r="H70" s="5" t="s">
        <v>160</v>
      </c>
      <c r="J70" s="27">
        <f>COUNTIFS($B$2:B70,B70,$H$2:H70,"Flash")+COUNTIFS($B$2:B70,B70,$H$2:H70,"Red point")</f>
        <v>1</v>
      </c>
    </row>
    <row r="71" spans="1:10" x14ac:dyDescent="0.3">
      <c r="A71" s="20">
        <v>45343</v>
      </c>
      <c r="B71" s="5">
        <v>41</v>
      </c>
      <c r="C71" s="27" t="str">
        <f>IF(B71&lt;&gt;"",VLOOKUP(B71,'Indoor Lead - Routes'!A:H,3),"-")</f>
        <v>Tiptoe</v>
      </c>
      <c r="D71" s="27">
        <f>IF(B71&lt;&gt;"",VLOOKUP(B71,'Indoor Lead - Routes'!A:H,4),"-")</f>
        <v>18</v>
      </c>
      <c r="E71" s="27" t="str">
        <f>VLOOKUP(B71,'Indoor Lead - Routes'!A:E,5,FALSE)</f>
        <v>Blue</v>
      </c>
      <c r="F71" s="27" t="str">
        <f>IFERROR(IF(OR(AND(VLOOKUP(B71,'Indoor Lead - Routes'!A:O,14,TRUE)&lt;'Indoor Lead - Log'!A71,H71='Indoor Lead - Admin'!$C$2),AND(H71='Indoor Lead - Admin'!$C$3,COUNTIF($B$2:B71, B71) = 1)),"X", "-"),"-")</f>
        <v>-</v>
      </c>
      <c r="G71" s="27">
        <f>IFERROR(D71+VLOOKUP(H71,'Indoor Lead - Admin'!$E$2:$F$5,2,FALSE)+IF(J71&lt;=1,'Indoor Lead - Admin'!$J$2,IF(J71&lt;=4,'Indoor Lead - Admin'!$J$3,'Indoor Lead - Admin'!$J$4)),"-")</f>
        <v>25</v>
      </c>
      <c r="H71" s="5" t="s">
        <v>160</v>
      </c>
      <c r="J71" s="27">
        <f>COUNTIFS($B$2:B71,B71,$H$2:H71,"Flash")+COUNTIFS($B$2:B71,B71,$H$2:H71,"Red point")</f>
        <v>1</v>
      </c>
    </row>
    <row r="72" spans="1:10" x14ac:dyDescent="0.3">
      <c r="A72" s="20">
        <v>45343</v>
      </c>
      <c r="B72" s="5">
        <v>6</v>
      </c>
      <c r="C72" s="27" t="str">
        <f>IF(B72&lt;&gt;"",VLOOKUP(B72,'Indoor Lead - Routes'!A:H,3),"-")</f>
        <v>:)</v>
      </c>
      <c r="D72" s="27">
        <f>IF(B72&lt;&gt;"",VLOOKUP(B72,'Indoor Lead - Routes'!A:H,4),"-")</f>
        <v>21</v>
      </c>
      <c r="E72" s="27" t="str">
        <f>VLOOKUP(B72,'Indoor Lead - Routes'!A:E,5,FALSE)</f>
        <v>Orange</v>
      </c>
      <c r="F72" s="27" t="str">
        <f>IFERROR(IF(OR(AND(VLOOKUP(B72,'Indoor Lead - Routes'!A:O,14,TRUE)&lt;'Indoor Lead - Log'!A72,H72='Indoor Lead - Admin'!$C$2),AND(H72='Indoor Lead - Admin'!$C$3,COUNTIF($B$2:B72, B72) = 1)),"X", "-"),"-")</f>
        <v>-</v>
      </c>
      <c r="G72" s="27">
        <f>IFERROR(D72+VLOOKUP(H72,'Indoor Lead - Admin'!$E$2:$F$5,2,FALSE)+IF(J72&lt;=1,'Indoor Lead - Admin'!$J$2,IF(J72&lt;=4,'Indoor Lead - Admin'!$J$3,'Indoor Lead - Admin'!$J$4)),"-")</f>
        <v>26</v>
      </c>
      <c r="H72" s="5" t="s">
        <v>161</v>
      </c>
      <c r="J72" s="27">
        <f>COUNTIFS($B$2:B72,B72,$H$2:H72,"Flash")+COUNTIFS($B$2:B72,B72,$H$2:H72,"Red point")</f>
        <v>2</v>
      </c>
    </row>
    <row r="73" spans="1:10" x14ac:dyDescent="0.3">
      <c r="A73" s="20">
        <v>45343</v>
      </c>
      <c r="B73" s="5">
        <v>35</v>
      </c>
      <c r="C73" s="27" t="str">
        <f>IF(B73&lt;&gt;"",VLOOKUP(B73,'Indoor Lead - Routes'!A:H,3),"-")</f>
        <v>Wrangling the Bull</v>
      </c>
      <c r="D73" s="27">
        <f>IF(B73&lt;&gt;"",VLOOKUP(B73,'Indoor Lead - Routes'!A:H,4),"-")</f>
        <v>22</v>
      </c>
      <c r="E73" s="27" t="str">
        <f>VLOOKUP(B73,'Indoor Lead - Routes'!A:E,5,FALSE)</f>
        <v>Black</v>
      </c>
      <c r="F73" s="27" t="str">
        <f>IFERROR(IF(OR(AND(VLOOKUP(B73,'Indoor Lead - Routes'!A:O,14,TRUE)&lt;'Indoor Lead - Log'!A73,H73='Indoor Lead - Admin'!$C$2),AND(H73='Indoor Lead - Admin'!$C$3,COUNTIF($B$2:B73, B73) = 1)),"X", "-"),"-")</f>
        <v>-</v>
      </c>
      <c r="G73" s="27">
        <f>IFERROR(D73+VLOOKUP(H73,'Indoor Lead - Admin'!$E$2:$F$5,2,FALSE)+IF(J73&lt;=1,'Indoor Lead - Admin'!$J$2,IF(J73&lt;=4,'Indoor Lead - Admin'!$J$3,'Indoor Lead - Admin'!$J$4)),"-")</f>
        <v>27</v>
      </c>
      <c r="H73" s="5" t="s">
        <v>161</v>
      </c>
      <c r="J73" s="27">
        <f>COUNTIFS($B$2:B73,B73,$H$2:H73,"Flash")+COUNTIFS($B$2:B73,B73,$H$2:H73,"Red point")</f>
        <v>2</v>
      </c>
    </row>
    <row r="74" spans="1:10" x14ac:dyDescent="0.3">
      <c r="A74" s="20">
        <v>45343</v>
      </c>
      <c r="B74" s="5">
        <v>42</v>
      </c>
      <c r="C74" s="27" t="str">
        <f>IF(B74&lt;&gt;"",VLOOKUP(B74,'Indoor Lead - Routes'!A:H,3),"-")</f>
        <v>Purplepeopleeater</v>
      </c>
      <c r="D74" s="27">
        <f>IF(B74&lt;&gt;"",VLOOKUP(B74,'Indoor Lead - Routes'!A:H,4),"-")</f>
        <v>22</v>
      </c>
      <c r="E74" s="27" t="str">
        <f>VLOOKUP(B74,'Indoor Lead - Routes'!A:E,5,FALSE)</f>
        <v>Purple</v>
      </c>
      <c r="F74" s="27" t="str">
        <f>IFERROR(IF(OR(AND(VLOOKUP(B74,'Indoor Lead - Routes'!A:O,14,TRUE)&lt;'Indoor Lead - Log'!A74,H74='Indoor Lead - Admin'!$C$2),AND(H74='Indoor Lead - Admin'!$C$3,COUNTIF($B$2:B74, B74) = 1)),"X", "-"),"-")</f>
        <v>-</v>
      </c>
      <c r="G74" s="27">
        <f>IFERROR(D74+VLOOKUP(H74,'Indoor Lead - Admin'!$E$2:$F$5,2,FALSE)+IF(J74&lt;=1,'Indoor Lead - Admin'!$J$2,IF(J74&lt;=4,'Indoor Lead - Admin'!$J$3,'Indoor Lead - Admin'!$J$4)),"-")</f>
        <v>29</v>
      </c>
      <c r="H74" s="5" t="s">
        <v>160</v>
      </c>
      <c r="J74" s="27">
        <f>COUNTIFS($B$2:B74,B74,$H$2:H74,"Flash")+COUNTIFS($B$2:B74,B74,$H$2:H74,"Red point")</f>
        <v>1</v>
      </c>
    </row>
    <row r="75" spans="1:10" x14ac:dyDescent="0.3">
      <c r="A75" s="20">
        <v>45343</v>
      </c>
      <c r="B75" s="5">
        <v>43</v>
      </c>
      <c r="C75" s="27" t="str">
        <f>IF(B75&lt;&gt;"",VLOOKUP(B75,'Indoor Lead - Routes'!A:H,3),"-")</f>
        <v>Walk the Wall</v>
      </c>
      <c r="D75" s="27">
        <f>IF(B75&lt;&gt;"",VLOOKUP(B75,'Indoor Lead - Routes'!A:H,4),"-")</f>
        <v>22</v>
      </c>
      <c r="E75" s="27" t="str">
        <f>VLOOKUP(B75,'Indoor Lead - Routes'!A:E,5,FALSE)</f>
        <v>Red</v>
      </c>
      <c r="F75" s="27" t="str">
        <f>IFERROR(IF(OR(AND(VLOOKUP(B75,'Indoor Lead - Routes'!A:O,14,TRUE)&lt;'Indoor Lead - Log'!A75,H75='Indoor Lead - Admin'!$C$2),AND(H75='Indoor Lead - Admin'!$C$3,COUNTIF($B$2:B75, B75) = 1)),"X", "-"),"-")</f>
        <v>-</v>
      </c>
      <c r="G75" s="27">
        <f>IFERROR(D75+VLOOKUP(H75,'Indoor Lead - Admin'!$E$2:$F$5,2,FALSE)+IF(J75&lt;=1,'Indoor Lead - Admin'!$J$2,IF(J75&lt;=4,'Indoor Lead - Admin'!$J$3,'Indoor Lead - Admin'!$J$4)),"-")</f>
        <v>27</v>
      </c>
      <c r="H75" s="5" t="s">
        <v>162</v>
      </c>
      <c r="I75" t="s">
        <v>204</v>
      </c>
      <c r="J75" s="27">
        <f>COUNTIFS($B$2:B75,B75,$H$2:H75,"Flash")+COUNTIFS($B$2:B75,B75,$H$2:H75,"Red point")</f>
        <v>0</v>
      </c>
    </row>
    <row r="76" spans="1:10" x14ac:dyDescent="0.3">
      <c r="A76" s="20">
        <v>45343</v>
      </c>
      <c r="B76" s="5">
        <v>2</v>
      </c>
      <c r="C76" s="27" t="str">
        <f>IF(B76&lt;&gt;"",VLOOKUP(B76,'Indoor Lead - Routes'!A:H,3),"-")</f>
        <v>Brain Squeeze</v>
      </c>
      <c r="D76" s="27">
        <f>IF(B76&lt;&gt;"",VLOOKUP(B76,'Indoor Lead - Routes'!A:H,4),"-")</f>
        <v>23</v>
      </c>
      <c r="E76" s="27" t="str">
        <f>VLOOKUP(B76,'Indoor Lead - Routes'!A:E,5,FALSE)</f>
        <v>Purple</v>
      </c>
      <c r="F76" s="27" t="str">
        <f>IFERROR(IF(OR(AND(VLOOKUP(B76,'Indoor Lead - Routes'!A:O,14,TRUE)&lt;'Indoor Lead - Log'!A76,H76='Indoor Lead - Admin'!$C$2),AND(H76='Indoor Lead - Admin'!$C$3,COUNTIF($B$2:B76, B76) = 1)),"X", "-"),"-")</f>
        <v>-</v>
      </c>
      <c r="G76" s="27">
        <f>IFERROR(D76+VLOOKUP(H76,'Indoor Lead - Admin'!$E$2:$F$5,2,FALSE)+IF(J76&lt;=1,'Indoor Lead - Admin'!$J$2,IF(J76&lt;=4,'Indoor Lead - Admin'!$J$3,'Indoor Lead - Admin'!$J$4)),"-")</f>
        <v>28</v>
      </c>
      <c r="H76" s="5" t="s">
        <v>162</v>
      </c>
      <c r="I76" t="s">
        <v>189</v>
      </c>
      <c r="J76" s="27">
        <f>COUNTIFS($B$2:B76,B76,$H$2:H76,"Flash")+COUNTIFS($B$2:B76,B76,$H$2:H76,"Red point")</f>
        <v>1</v>
      </c>
    </row>
    <row r="77" spans="1:10" x14ac:dyDescent="0.3">
      <c r="A77" s="20">
        <v>45343</v>
      </c>
      <c r="B77" s="5">
        <v>12</v>
      </c>
      <c r="C77" s="27" t="str">
        <f>IF(B77&lt;&gt;"",VLOOKUP(B77,'Indoor Lead - Routes'!A:H,3),"-")</f>
        <v>RGB</v>
      </c>
      <c r="D77" s="27">
        <f>IF(B77&lt;&gt;"",VLOOKUP(B77,'Indoor Lead - Routes'!A:H,4),"-")</f>
        <v>21</v>
      </c>
      <c r="E77" s="27" t="str">
        <f>VLOOKUP(B77,'Indoor Lead - Routes'!A:E,5,FALSE)</f>
        <v>Red</v>
      </c>
      <c r="F77" s="27" t="str">
        <f>IFERROR(IF(OR(AND(VLOOKUP(B77,'Indoor Lead - Routes'!A:O,14,TRUE)&lt;'Indoor Lead - Log'!A77,H77='Indoor Lead - Admin'!$C$2),AND(H77='Indoor Lead - Admin'!$C$3,COUNTIF($B$2:B77, B77) = 1)),"X", "-"),"-")</f>
        <v>-</v>
      </c>
      <c r="G77" s="27">
        <f>IFERROR(D77+VLOOKUP(H77,'Indoor Lead - Admin'!$E$2:$F$5,2,FALSE)+IF(J77&lt;=1,'Indoor Lead - Admin'!$J$2,IF(J77&lt;=4,'Indoor Lead - Admin'!$J$3,'Indoor Lead - Admin'!$J$4)),"-")</f>
        <v>26</v>
      </c>
      <c r="H77" s="5" t="s">
        <v>161</v>
      </c>
      <c r="J77" s="27">
        <f>COUNTIFS($B$2:B77,B77,$H$2:H77,"Flash")+COUNTIFS($B$2:B77,B77,$H$2:H77,"Red point")</f>
        <v>2</v>
      </c>
    </row>
    <row r="78" spans="1:10" x14ac:dyDescent="0.3">
      <c r="A78" s="20">
        <v>45345</v>
      </c>
      <c r="B78" s="5">
        <v>44</v>
      </c>
      <c r="C78" s="27" t="str">
        <f>IF(B78&lt;&gt;"",VLOOKUP(B78,'Indoor Lead - Routes'!A:H,3),"-")</f>
        <v>Flow ?</v>
      </c>
      <c r="D78" s="27">
        <f>IF(B78&lt;&gt;"",VLOOKUP(B78,'Indoor Lead - Routes'!A:H,4),"-")</f>
        <v>17</v>
      </c>
      <c r="E78" s="27" t="str">
        <f>VLOOKUP(B78,'Indoor Lead - Routes'!A:E,5,FALSE)</f>
        <v>White</v>
      </c>
      <c r="F78" s="27" t="str">
        <f>IFERROR(IF(OR(AND(VLOOKUP(B78,'Indoor Lead - Routes'!A:O,14,TRUE)&lt;'Indoor Lead - Log'!A78,H78='Indoor Lead - Admin'!$C$2),AND(H78='Indoor Lead - Admin'!$C$3,COUNTIF($B$2:B78, B78) = 1)),"X", "-"),"-")</f>
        <v>-</v>
      </c>
      <c r="G78" s="27">
        <f>IFERROR(D78+VLOOKUP(H78,'Indoor Lead - Admin'!$E$2:$F$5,2,FALSE)+IF(J78&lt;=1,'Indoor Lead - Admin'!$J$2,IF(J78&lt;=4,'Indoor Lead - Admin'!$J$3,'Indoor Lead - Admin'!$J$4)),"-")</f>
        <v>24</v>
      </c>
      <c r="H78" s="5" t="s">
        <v>160</v>
      </c>
      <c r="J78" s="27">
        <f>COUNTIFS($B$2:B78,B78,$H$2:H78,"Flash")+COUNTIFS($B$2:B78,B78,$H$2:H78,"Red point")</f>
        <v>1</v>
      </c>
    </row>
    <row r="79" spans="1:10" x14ac:dyDescent="0.3">
      <c r="A79" s="20">
        <v>45345</v>
      </c>
      <c r="B79" s="5">
        <v>45</v>
      </c>
      <c r="C79" s="27" t="str">
        <f>IF(B79&lt;&gt;"",VLOOKUP(B79,'Indoor Lead - Routes'!A:H,3),"-")</f>
        <v>Golden Gaytime</v>
      </c>
      <c r="D79" s="27">
        <f>IF(B79&lt;&gt;"",VLOOKUP(B79,'Indoor Lead - Routes'!A:H,4),"-")</f>
        <v>19</v>
      </c>
      <c r="E79" s="27" t="str">
        <f>VLOOKUP(B79,'Indoor Lead - Routes'!A:E,5,FALSE)</f>
        <v>Orange</v>
      </c>
      <c r="F79" s="27" t="str">
        <f>IFERROR(IF(OR(AND(VLOOKUP(B79,'Indoor Lead - Routes'!A:O,14,TRUE)&lt;'Indoor Lead - Log'!A79,H79='Indoor Lead - Admin'!$C$2),AND(H79='Indoor Lead - Admin'!$C$3,COUNTIF($B$2:B79, B79) = 1)),"X", "-"),"-")</f>
        <v>-</v>
      </c>
      <c r="G79" s="27">
        <f>IFERROR(D79+VLOOKUP(H79,'Indoor Lead - Admin'!$E$2:$F$5,2,FALSE)+IF(J79&lt;=1,'Indoor Lead - Admin'!$J$2,IF(J79&lt;=4,'Indoor Lead - Admin'!$J$3,'Indoor Lead - Admin'!$J$4)),"-")</f>
        <v>26</v>
      </c>
      <c r="H79" s="5" t="s">
        <v>160</v>
      </c>
      <c r="J79" s="27">
        <f>COUNTIFS($B$2:B79,B79,$H$2:H79,"Flash")+COUNTIFS($B$2:B79,B79,$H$2:H79,"Red point")</f>
        <v>1</v>
      </c>
    </row>
    <row r="80" spans="1:10" x14ac:dyDescent="0.3">
      <c r="A80" s="20">
        <v>45345</v>
      </c>
      <c r="B80" s="5">
        <v>2</v>
      </c>
      <c r="C80" s="27" t="str">
        <f>IF(B80&lt;&gt;"",VLOOKUP(B80,'Indoor Lead - Routes'!A:H,3),"-")</f>
        <v>Brain Squeeze</v>
      </c>
      <c r="D80" s="27">
        <f>IF(B80&lt;&gt;"",VLOOKUP(B80,'Indoor Lead - Routes'!A:H,4),"-")</f>
        <v>23</v>
      </c>
      <c r="E80" s="27" t="str">
        <f>VLOOKUP(B80,'Indoor Lead - Routes'!A:E,5,FALSE)</f>
        <v>Purple</v>
      </c>
      <c r="F80" s="27" t="str">
        <f>IFERROR(IF(OR(AND(VLOOKUP(B80,'Indoor Lead - Routes'!A:O,14,TRUE)&lt;'Indoor Lead - Log'!A80,H80='Indoor Lead - Admin'!$C$2),AND(H80='Indoor Lead - Admin'!$C$3,COUNTIF($B$2:B80, B80) = 1)),"X", "-"),"-")</f>
        <v>-</v>
      </c>
      <c r="G80" s="27">
        <f>IFERROR(D80+VLOOKUP(H80,'Indoor Lead - Admin'!$E$2:$F$5,2,FALSE)+IF(J80&lt;=1,'Indoor Lead - Admin'!$J$2,IF(J80&lt;=4,'Indoor Lead - Admin'!$J$3,'Indoor Lead - Admin'!$J$4)),"-")</f>
        <v>28</v>
      </c>
      <c r="H80" s="5" t="s">
        <v>161</v>
      </c>
      <c r="J80" s="27">
        <f>COUNTIFS($B$2:B80,B80,$H$2:H80,"Flash")+COUNTIFS($B$2:B80,B80,$H$2:H80,"Red point")</f>
        <v>2</v>
      </c>
    </row>
    <row r="81" spans="1:10" x14ac:dyDescent="0.3">
      <c r="A81" s="20">
        <v>45345</v>
      </c>
      <c r="B81" s="5">
        <v>46</v>
      </c>
      <c r="C81" s="27" t="str">
        <f>IF(B81&lt;&gt;"",VLOOKUP(B81,'Indoor Lead - Routes'!A:H,3),"-")</f>
        <v>Skill Issue</v>
      </c>
      <c r="D81" s="27">
        <f>IF(B81&lt;&gt;"",VLOOKUP(B81,'Indoor Lead - Routes'!A:H,4),"-")</f>
        <v>22</v>
      </c>
      <c r="E81" s="27" t="str">
        <f>VLOOKUP(B81,'Indoor Lead - Routes'!A:E,5,FALSE)</f>
        <v>Purple</v>
      </c>
      <c r="F81" s="27" t="str">
        <f>IFERROR(IF(OR(AND(VLOOKUP(B81,'Indoor Lead - Routes'!A:O,14,TRUE)&lt;'Indoor Lead - Log'!A81,H81='Indoor Lead - Admin'!$C$2),AND(H81='Indoor Lead - Admin'!$C$3,COUNTIF($B$2:B81, B81) = 1)),"X", "-"),"-")</f>
        <v>-</v>
      </c>
      <c r="G81" s="27">
        <f>IFERROR(D81+VLOOKUP(H81,'Indoor Lead - Admin'!$E$2:$F$5,2,FALSE)+IF(J81&lt;=1,'Indoor Lead - Admin'!$J$2,IF(J81&lt;=4,'Indoor Lead - Admin'!$J$3,'Indoor Lead - Admin'!$J$4)),"-")</f>
        <v>27</v>
      </c>
      <c r="H81" s="5" t="s">
        <v>162</v>
      </c>
      <c r="I81" t="s">
        <v>238</v>
      </c>
      <c r="J81" s="27">
        <f>COUNTIFS($B$2:B81,B81,$H$2:H81,"Flash")+COUNTIFS($B$2:B81,B81,$H$2:H81,"Red point")</f>
        <v>0</v>
      </c>
    </row>
    <row r="82" spans="1:10" x14ac:dyDescent="0.3">
      <c r="A82" s="20">
        <v>45345</v>
      </c>
      <c r="B82" s="5">
        <v>47</v>
      </c>
      <c r="C82" s="27" t="str">
        <f>IF(B82&lt;&gt;"",VLOOKUP(B82,'Indoor Lead - Routes'!A:H,3),"-")</f>
        <v>Brain Barrell</v>
      </c>
      <c r="D82" s="27">
        <f>IF(B82&lt;&gt;"",VLOOKUP(B82,'Indoor Lead - Routes'!A:H,4),"-")</f>
        <v>20</v>
      </c>
      <c r="E82" s="27" t="str">
        <f>VLOOKUP(B82,'Indoor Lead - Routes'!A:E,5,FALSE)</f>
        <v>Red</v>
      </c>
      <c r="F82" s="27" t="str">
        <f>IFERROR(IF(OR(AND(VLOOKUP(B82,'Indoor Lead - Routes'!A:O,14,TRUE)&lt;'Indoor Lead - Log'!A82,H82='Indoor Lead - Admin'!$C$2),AND(H82='Indoor Lead - Admin'!$C$3,COUNTIF($B$2:B82, B82) = 1)),"X", "-"),"-")</f>
        <v>-</v>
      </c>
      <c r="G82" s="27">
        <f>IFERROR(D82+VLOOKUP(H82,'Indoor Lead - Admin'!$E$2:$F$5,2,FALSE)+IF(J82&lt;=1,'Indoor Lead - Admin'!$J$2,IF(J82&lt;=4,'Indoor Lead - Admin'!$J$3,'Indoor Lead - Admin'!$J$4)),"-")</f>
        <v>27</v>
      </c>
      <c r="H82" s="5" t="s">
        <v>160</v>
      </c>
      <c r="J82" s="27">
        <f>COUNTIFS($B$2:B82,B82,$H$2:H82,"Flash")+COUNTIFS($B$2:B82,B82,$H$2:H82,"Red point")</f>
        <v>1</v>
      </c>
    </row>
    <row r="83" spans="1:10" x14ac:dyDescent="0.3">
      <c r="A83" s="20">
        <v>45345</v>
      </c>
      <c r="B83" s="5">
        <v>19</v>
      </c>
      <c r="C83" s="27" t="str">
        <f>IF(B83&lt;&gt;"",VLOOKUP(B83,'Indoor Lead - Routes'!A:H,3),"-")</f>
        <v>Famous Last Words</v>
      </c>
      <c r="D83" s="27">
        <f>IF(B83&lt;&gt;"",VLOOKUP(B83,'Indoor Lead - Routes'!A:H,4),"-")</f>
        <v>22</v>
      </c>
      <c r="E83" s="27" t="str">
        <f>VLOOKUP(B83,'Indoor Lead - Routes'!A:E,5,FALSE)</f>
        <v>Black</v>
      </c>
      <c r="F83" s="27" t="str">
        <f>IFERROR(IF(OR(AND(VLOOKUP(B83,'Indoor Lead - Routes'!A:O,14,TRUE)&lt;'Indoor Lead - Log'!A83,H83='Indoor Lead - Admin'!$C$2),AND(H83='Indoor Lead - Admin'!$C$3,COUNTIF($B$2:B83, B83) = 1)),"X", "-"),"-")</f>
        <v>-</v>
      </c>
      <c r="G83" s="27">
        <f>IFERROR(D83+VLOOKUP(H83,'Indoor Lead - Admin'!$E$2:$F$5,2,FALSE)+IF(J83&lt;=1,'Indoor Lead - Admin'!$J$2,IF(J83&lt;=4,'Indoor Lead - Admin'!$J$3,'Indoor Lead - Admin'!$J$4)),"-")</f>
        <v>27</v>
      </c>
      <c r="H83" s="5" t="s">
        <v>162</v>
      </c>
      <c r="I83" t="s">
        <v>261</v>
      </c>
      <c r="J83" s="27">
        <f>COUNTIFS($B$2:B83,B83,$H$2:H83,"Flash")+COUNTIFS($B$2:B83,B83,$H$2:H83,"Red point")</f>
        <v>1</v>
      </c>
    </row>
    <row r="84" spans="1:10" x14ac:dyDescent="0.3">
      <c r="A84" s="20">
        <v>45345</v>
      </c>
      <c r="B84" s="5">
        <v>19</v>
      </c>
      <c r="C84" s="27" t="str">
        <f>IF(B84&lt;&gt;"",VLOOKUP(B84,'Indoor Lead - Routes'!A:H,3),"-")</f>
        <v>Famous Last Words</v>
      </c>
      <c r="D84" s="27">
        <f>IF(B84&lt;&gt;"",VLOOKUP(B84,'Indoor Lead - Routes'!A:H,4),"-")</f>
        <v>22</v>
      </c>
      <c r="E84" s="27" t="str">
        <f>VLOOKUP(B84,'Indoor Lead - Routes'!A:E,5,FALSE)</f>
        <v>Black</v>
      </c>
      <c r="F84" s="27" t="str">
        <f>IFERROR(IF(OR(AND(VLOOKUP(B84,'Indoor Lead - Routes'!A:O,14,TRUE)&lt;'Indoor Lead - Log'!A84,H84='Indoor Lead - Admin'!$C$2),AND(H84='Indoor Lead - Admin'!$C$3,COUNTIF($B$2:B84, B84) = 1)),"X", "-"),"-")</f>
        <v>-</v>
      </c>
      <c r="G84" s="27">
        <f>IFERROR(D84+VLOOKUP(H84,'Indoor Lead - Admin'!$E$2:$F$5,2,FALSE)+IF(J84&lt;=1,'Indoor Lead - Admin'!$J$2,IF(J84&lt;=4,'Indoor Lead - Admin'!$J$3,'Indoor Lead - Admin'!$J$4)),"-")</f>
        <v>27</v>
      </c>
      <c r="H84" s="5" t="s">
        <v>162</v>
      </c>
      <c r="I84" t="s">
        <v>189</v>
      </c>
      <c r="J84" s="27">
        <f>COUNTIFS($B$2:B84,B84,$H$2:H84,"Flash")+COUNTIFS($B$2:B84,B84,$H$2:H84,"Red point")</f>
        <v>1</v>
      </c>
    </row>
    <row r="85" spans="1:10" x14ac:dyDescent="0.3">
      <c r="A85" s="20">
        <v>45346</v>
      </c>
      <c r="B85" s="5">
        <v>48</v>
      </c>
      <c r="C85" s="27" t="str">
        <f>IF(B85&lt;&gt;"",VLOOKUP(B85,'Indoor Lead - Routes'!A:H,3),"-")</f>
        <v>White Out</v>
      </c>
      <c r="D85" s="27">
        <f>IF(B85&lt;&gt;"",VLOOKUP(B85,'Indoor Lead - Routes'!A:H,4),"-")</f>
        <v>17</v>
      </c>
      <c r="E85" s="27" t="str">
        <f>VLOOKUP(B85,'Indoor Lead - Routes'!A:E,5,FALSE)</f>
        <v>White</v>
      </c>
      <c r="F85" s="27" t="str">
        <f>IFERROR(IF(OR(AND(VLOOKUP(B85,'Indoor Lead - Routes'!A:O,14,TRUE)&lt;'Indoor Lead - Log'!A85,H85='Indoor Lead - Admin'!$C$2),AND(H85='Indoor Lead - Admin'!$C$3,COUNTIF($B$2:B85, B85) = 1)),"X", "-"),"-")</f>
        <v>-</v>
      </c>
      <c r="G85" s="27">
        <f>IFERROR(D85+VLOOKUP(H85,'Indoor Lead - Admin'!$E$2:$F$5,2,FALSE)+IF(J85&lt;=1,'Indoor Lead - Admin'!$J$2,IF(J85&lt;=4,'Indoor Lead - Admin'!$J$3,'Indoor Lead - Admin'!$J$4)),"-")</f>
        <v>24</v>
      </c>
      <c r="H85" s="5" t="s">
        <v>160</v>
      </c>
      <c r="J85" s="27">
        <f>COUNTIFS($B$2:B85,B85,$H$2:H85,"Flash")+COUNTIFS($B$2:B85,B85,$H$2:H85,"Red point")</f>
        <v>1</v>
      </c>
    </row>
    <row r="86" spans="1:10" x14ac:dyDescent="0.3">
      <c r="A86" s="20">
        <v>45346</v>
      </c>
      <c r="B86" s="5">
        <v>31</v>
      </c>
      <c r="C86" s="27" t="str">
        <f>IF(B86&lt;&gt;"",VLOOKUP(B86,'Indoor Lead - Routes'!A:H,3),"-")</f>
        <v>Kilter Krimps</v>
      </c>
      <c r="D86" s="27">
        <f>IF(B86&lt;&gt;"",VLOOKUP(B86,'Indoor Lead - Routes'!A:H,4),"-")</f>
        <v>22</v>
      </c>
      <c r="E86" s="27" t="str">
        <f>VLOOKUP(B86,'Indoor Lead - Routes'!A:E,5,FALSE)</f>
        <v>Blue</v>
      </c>
      <c r="F86" s="27" t="str">
        <f>IFERROR(IF(OR(AND(VLOOKUP(B86,'Indoor Lead - Routes'!A:O,14,TRUE)&lt;'Indoor Lead - Log'!A86,H86='Indoor Lead - Admin'!$C$2),AND(H86='Indoor Lead - Admin'!$C$3,COUNTIF($B$2:B86, B86) = 1)),"X", "-"),"-")</f>
        <v>-</v>
      </c>
      <c r="G86" s="27">
        <f>IFERROR(D86+VLOOKUP(H86,'Indoor Lead - Admin'!$E$2:$F$5,2,FALSE)+IF(J86&lt;=1,'Indoor Lead - Admin'!$J$2,IF(J86&lt;=4,'Indoor Lead - Admin'!$J$3,'Indoor Lead - Admin'!$J$4)),"-")</f>
        <v>27</v>
      </c>
      <c r="H86" s="5" t="s">
        <v>161</v>
      </c>
      <c r="J86" s="27">
        <f>COUNTIFS($B$2:B86,B86,$H$2:H86,"Flash")+COUNTIFS($B$2:B86,B86,$H$2:H86,"Red point")</f>
        <v>2</v>
      </c>
    </row>
    <row r="87" spans="1:10" x14ac:dyDescent="0.3">
      <c r="A87" s="20">
        <v>45346</v>
      </c>
      <c r="B87" s="5">
        <v>19</v>
      </c>
      <c r="C87" s="27" t="str">
        <f>IF(B87&lt;&gt;"",VLOOKUP(B87,'Indoor Lead - Routes'!A:H,3),"-")</f>
        <v>Famous Last Words</v>
      </c>
      <c r="D87" s="27">
        <f>IF(B87&lt;&gt;"",VLOOKUP(B87,'Indoor Lead - Routes'!A:H,4),"-")</f>
        <v>22</v>
      </c>
      <c r="E87" s="27" t="str">
        <f>VLOOKUP(B87,'Indoor Lead - Routes'!A:E,5,FALSE)</f>
        <v>Black</v>
      </c>
      <c r="F87" s="27" t="str">
        <f>IFERROR(IF(OR(AND(VLOOKUP(B87,'Indoor Lead - Routes'!A:O,14,TRUE)&lt;'Indoor Lead - Log'!A87,H87='Indoor Lead - Admin'!$C$2),AND(H87='Indoor Lead - Admin'!$C$3,COUNTIF($B$2:B87, B87) = 1)),"X", "-"),"-")</f>
        <v>-</v>
      </c>
      <c r="G87" s="27">
        <f>IFERROR(D87+VLOOKUP(H87,'Indoor Lead - Admin'!$E$2:$F$5,2,FALSE)+IF(J87&lt;=1,'Indoor Lead - Admin'!$J$2,IF(J87&lt;=4,'Indoor Lead - Admin'!$J$3,'Indoor Lead - Admin'!$J$4)),"-")</f>
        <v>27</v>
      </c>
      <c r="H87" s="5" t="s">
        <v>161</v>
      </c>
      <c r="J87" s="27">
        <f>COUNTIFS($B$2:B87,B87,$H$2:H87,"Flash")+COUNTIFS($B$2:B87,B87,$H$2:H87,"Red point")</f>
        <v>2</v>
      </c>
    </row>
    <row r="88" spans="1:10" x14ac:dyDescent="0.3">
      <c r="A88" s="20">
        <v>45346</v>
      </c>
      <c r="B88" s="5">
        <v>49</v>
      </c>
      <c r="C88" s="27" t="str">
        <f>IF(B88&lt;&gt;"",VLOOKUP(B88,'Indoor Lead - Routes'!A:H,3),"-")</f>
        <v>Canyon Street</v>
      </c>
      <c r="D88" s="27">
        <f>IF(B88&lt;&gt;"",VLOOKUP(B88,'Indoor Lead - Routes'!A:H,4),"-")</f>
        <v>15</v>
      </c>
      <c r="E88" s="27" t="str">
        <f>VLOOKUP(B88,'Indoor Lead - Routes'!A:E,5,FALSE)</f>
        <v>Orange</v>
      </c>
      <c r="F88" s="27" t="str">
        <f>IFERROR(IF(OR(AND(VLOOKUP(B88,'Indoor Lead - Routes'!A:O,14,TRUE)&lt;'Indoor Lead - Log'!A88,H88='Indoor Lead - Admin'!$C$2),AND(H88='Indoor Lead - Admin'!$C$3,COUNTIF($B$2:B88, B88) = 1)),"X", "-"),"-")</f>
        <v>-</v>
      </c>
      <c r="G88" s="27">
        <f>IFERROR(D88+VLOOKUP(H88,'Indoor Lead - Admin'!$E$2:$F$5,2,FALSE)+IF(J88&lt;=1,'Indoor Lead - Admin'!$J$2,IF(J88&lt;=4,'Indoor Lead - Admin'!$J$3,'Indoor Lead - Admin'!$J$4)),"-")</f>
        <v>22</v>
      </c>
      <c r="H88" s="5" t="s">
        <v>160</v>
      </c>
      <c r="I88" t="s">
        <v>264</v>
      </c>
      <c r="J88" s="27">
        <f>COUNTIFS($B$2:B88,B88,$H$2:H88,"Flash")+COUNTIFS($B$2:B88,B88,$H$2:H88,"Red point")</f>
        <v>1</v>
      </c>
    </row>
    <row r="89" spans="1:10" x14ac:dyDescent="0.3">
      <c r="A89" s="20">
        <v>45346</v>
      </c>
      <c r="B89" s="5">
        <v>2</v>
      </c>
      <c r="C89" s="27" t="str">
        <f>IF(B89&lt;&gt;"",VLOOKUP(B89,'Indoor Lead - Routes'!A:H,3),"-")</f>
        <v>Brain Squeeze</v>
      </c>
      <c r="D89" s="27">
        <f>IF(B89&lt;&gt;"",VLOOKUP(B89,'Indoor Lead - Routes'!A:H,4),"-")</f>
        <v>23</v>
      </c>
      <c r="E89" s="27" t="str">
        <f>VLOOKUP(B89,'Indoor Lead - Routes'!A:E,5,FALSE)</f>
        <v>Purple</v>
      </c>
      <c r="F89" s="27" t="str">
        <f>IFERROR(IF(OR(AND(VLOOKUP(B89,'Indoor Lead - Routes'!A:O,14,TRUE)&lt;'Indoor Lead - Log'!A89,H89='Indoor Lead - Admin'!$C$2),AND(H89='Indoor Lead - Admin'!$C$3,COUNTIF($B$2:B89, B89) = 1)),"X", "-"),"-")</f>
        <v>-</v>
      </c>
      <c r="G89" s="27">
        <f>IFERROR(D89+VLOOKUP(H89,'Indoor Lead - Admin'!$E$2:$F$5,2,FALSE)+IF(J89&lt;=1,'Indoor Lead - Admin'!$J$2,IF(J89&lt;=4,'Indoor Lead - Admin'!$J$3,'Indoor Lead - Admin'!$J$4)),"-")</f>
        <v>28</v>
      </c>
      <c r="H89" s="5" t="s">
        <v>161</v>
      </c>
      <c r="J89" s="27">
        <f>COUNTIFS($B$2:B89,B89,$H$2:H89,"Flash")+COUNTIFS($B$2:B89,B89,$H$2:H89,"Red point")</f>
        <v>3</v>
      </c>
    </row>
    <row r="90" spans="1:10" x14ac:dyDescent="0.3">
      <c r="A90" s="20">
        <v>45350</v>
      </c>
      <c r="B90" s="5">
        <v>50</v>
      </c>
      <c r="C90" s="27" t="str">
        <f>IF(B90&lt;&gt;"",VLOOKUP(B90,'Indoor Lead - Routes'!A:H,3),"-")</f>
        <v>Vitamin C</v>
      </c>
      <c r="D90" s="27">
        <f>IF(B90&lt;&gt;"",VLOOKUP(B90,'Indoor Lead - Routes'!A:H,4),"-")</f>
        <v>18</v>
      </c>
      <c r="E90" s="27" t="str">
        <f>VLOOKUP(B90,'Indoor Lead - Routes'!A:E,5,FALSE)</f>
        <v>Orange</v>
      </c>
      <c r="F90" s="27" t="str">
        <f>IFERROR(IF(OR(AND(VLOOKUP(B90,'Indoor Lead - Routes'!A:O,14,TRUE)&lt;'Indoor Lead - Log'!A90,H90='Indoor Lead - Admin'!$C$2),AND(H90='Indoor Lead - Admin'!$C$3,COUNTIF($B$2:B90, B90) = 1)),"X", "-"),"-")</f>
        <v>-</v>
      </c>
      <c r="G90" s="27">
        <f>IFERROR(D90+VLOOKUP(H90,'Indoor Lead - Admin'!$E$2:$F$5,2,FALSE)+IF(J90&lt;=1,'Indoor Lead - Admin'!$J$2,IF(J90&lt;=4,'Indoor Lead - Admin'!$J$3,'Indoor Lead - Admin'!$J$4)),"-")</f>
        <v>25</v>
      </c>
      <c r="H90" s="5" t="s">
        <v>160</v>
      </c>
      <c r="J90" s="27">
        <f>COUNTIFS($B$2:B90,B90,$H$2:H90,"Flash")+COUNTIFS($B$2:B90,B90,$H$2:H90,"Red point")</f>
        <v>1</v>
      </c>
    </row>
    <row r="91" spans="1:10" x14ac:dyDescent="0.3">
      <c r="A91" s="20">
        <v>45350</v>
      </c>
      <c r="B91" s="5">
        <v>47</v>
      </c>
      <c r="C91" s="27" t="str">
        <f>IF(B91&lt;&gt;"",VLOOKUP(B91,'Indoor Lead - Routes'!A:H,3),"-")</f>
        <v>Brain Barrell</v>
      </c>
      <c r="D91" s="27">
        <f>IF(B91&lt;&gt;"",VLOOKUP(B91,'Indoor Lead - Routes'!A:H,4),"-")</f>
        <v>20</v>
      </c>
      <c r="E91" s="27" t="str">
        <f>VLOOKUP(B91,'Indoor Lead - Routes'!A:E,5,FALSE)</f>
        <v>Red</v>
      </c>
      <c r="F91" s="27" t="str">
        <f>IFERROR(IF(OR(AND(VLOOKUP(B91,'Indoor Lead - Routes'!A:O,14,TRUE)&lt;'Indoor Lead - Log'!A91,H91='Indoor Lead - Admin'!$C$2),AND(H91='Indoor Lead - Admin'!$C$3,COUNTIF($B$2:B91, B91) = 1)),"X", "-"),"-")</f>
        <v>-</v>
      </c>
      <c r="G91" s="27">
        <f>IFERROR(D91+VLOOKUP(H91,'Indoor Lead - Admin'!$E$2:$F$5,2,FALSE)+IF(J91&lt;=1,'Indoor Lead - Admin'!$J$2,IF(J91&lt;=4,'Indoor Lead - Admin'!$J$3,'Indoor Lead - Admin'!$J$4)),"-")</f>
        <v>25</v>
      </c>
      <c r="H91" s="5" t="s">
        <v>161</v>
      </c>
      <c r="J91" s="27">
        <f>COUNTIFS($B$2:B91,B91,$H$2:H91,"Flash")+COUNTIFS($B$2:B91,B91,$H$2:H91,"Red point")</f>
        <v>2</v>
      </c>
    </row>
    <row r="92" spans="1:10" x14ac:dyDescent="0.3">
      <c r="A92" s="20">
        <v>45350</v>
      </c>
      <c r="B92" s="5">
        <v>51</v>
      </c>
      <c r="C92" s="27" t="str">
        <f>IF(B92&lt;&gt;"",VLOOKUP(B92,'Indoor Lead - Routes'!A:H,3),"-")</f>
        <v>Goblin Gang</v>
      </c>
      <c r="D92" s="27">
        <f>IF(B92&lt;&gt;"",VLOOKUP(B92,'Indoor Lead - Routes'!A:H,4),"-")</f>
        <v>22</v>
      </c>
      <c r="E92" s="27" t="str">
        <f>VLOOKUP(B92,'Indoor Lead - Routes'!A:E,5,FALSE)</f>
        <v>Green</v>
      </c>
      <c r="F92" s="27" t="str">
        <f>IFERROR(IF(OR(AND(VLOOKUP(B92,'Indoor Lead - Routes'!A:O,14,TRUE)&lt;'Indoor Lead - Log'!A92,H92='Indoor Lead - Admin'!$C$2),AND(H92='Indoor Lead - Admin'!$C$3,COUNTIF($B$2:B92, B92) = 1)),"X", "-"),"-")</f>
        <v>-</v>
      </c>
      <c r="G92" s="27">
        <f>IFERROR(D92+VLOOKUP(H92,'Indoor Lead - Admin'!$E$2:$F$5,2,FALSE)+IF(J92&lt;=1,'Indoor Lead - Admin'!$J$2,IF(J92&lt;=4,'Indoor Lead - Admin'!$J$3,'Indoor Lead - Admin'!$J$4)),"-")</f>
        <v>27</v>
      </c>
      <c r="H92" s="5" t="s">
        <v>162</v>
      </c>
      <c r="I92" t="s">
        <v>204</v>
      </c>
      <c r="J92" s="27">
        <f>COUNTIFS($B$2:B92,B92,$H$2:H92,"Flash")+COUNTIFS($B$2:B92,B92,$H$2:H92,"Red point")</f>
        <v>0</v>
      </c>
    </row>
    <row r="93" spans="1:10" x14ac:dyDescent="0.3">
      <c r="A93" s="20">
        <v>45350</v>
      </c>
      <c r="B93" s="5">
        <v>23</v>
      </c>
      <c r="C93" s="27" t="str">
        <f>IF(B93&lt;&gt;"",VLOOKUP(B93,'Indoor Lead - Routes'!A:H,3),"-")</f>
        <v>Dr Mann</v>
      </c>
      <c r="D93" s="27">
        <f>IF(B93&lt;&gt;"",VLOOKUP(B93,'Indoor Lead - Routes'!A:H,4),"-")</f>
        <v>23</v>
      </c>
      <c r="E93" s="27" t="str">
        <f>VLOOKUP(B93,'Indoor Lead - Routes'!A:E,5,FALSE)</f>
        <v>Orange</v>
      </c>
      <c r="F93" s="27" t="str">
        <f>IFERROR(IF(OR(AND(VLOOKUP(B93,'Indoor Lead - Routes'!A:O,14,TRUE)&lt;'Indoor Lead - Log'!A93,H93='Indoor Lead - Admin'!$C$2),AND(H93='Indoor Lead - Admin'!$C$3,COUNTIF($B$2:B93, B93) = 1)),"X", "-"),"-")</f>
        <v>-</v>
      </c>
      <c r="G93" s="27">
        <f>IFERROR(D93+VLOOKUP(H93,'Indoor Lead - Admin'!$E$2:$F$5,2,FALSE)+IF(J93&lt;=1,'Indoor Lead - Admin'!$J$2,IF(J93&lt;=4,'Indoor Lead - Admin'!$J$3,'Indoor Lead - Admin'!$J$4)),"-")</f>
        <v>26</v>
      </c>
      <c r="H93" s="5" t="s">
        <v>163</v>
      </c>
      <c r="I93" t="s">
        <v>204</v>
      </c>
      <c r="J93" s="27">
        <f>COUNTIFS($B$2:B93,B93,$H$2:H93,"Flash")+COUNTIFS($B$2:B93,B93,$H$2:H93,"Red point")</f>
        <v>0</v>
      </c>
    </row>
    <row r="94" spans="1:10" x14ac:dyDescent="0.3">
      <c r="A94" s="20">
        <v>45350</v>
      </c>
      <c r="B94" s="5">
        <v>52</v>
      </c>
      <c r="C94" s="27" t="str">
        <f>IF(B94&lt;&gt;"",VLOOKUP(B94,'Indoor Lead - Routes'!A:H,3),"-")</f>
        <v>Clip Right</v>
      </c>
      <c r="D94" s="27">
        <f>IF(B94&lt;&gt;"",VLOOKUP(B94,'Indoor Lead - Routes'!A:H,4),"-")</f>
        <v>18</v>
      </c>
      <c r="E94" s="27" t="str">
        <f>VLOOKUP(B94,'Indoor Lead - Routes'!A:E,5,FALSE)</f>
        <v>Red</v>
      </c>
      <c r="F94" s="27" t="str">
        <f>IFERROR(IF(OR(AND(VLOOKUP(B94,'Indoor Lead - Routes'!A:O,14,TRUE)&lt;'Indoor Lead - Log'!A94,H94='Indoor Lead - Admin'!$C$2),AND(H94='Indoor Lead - Admin'!$C$3,COUNTIF($B$2:B94, B94) = 1)),"X", "-"),"-")</f>
        <v>-</v>
      </c>
      <c r="G94" s="27">
        <f>IFERROR(D94+VLOOKUP(H94,'Indoor Lead - Admin'!$E$2:$F$5,2,FALSE)+IF(J94&lt;=1,'Indoor Lead - Admin'!$J$2,IF(J94&lt;=4,'Indoor Lead - Admin'!$J$3,'Indoor Lead - Admin'!$J$4)),"-")</f>
        <v>25</v>
      </c>
      <c r="H94" s="5" t="s">
        <v>160</v>
      </c>
      <c r="J94" s="27">
        <f>COUNTIFS($B$2:B94,B94,$H$2:H94,"Flash")+COUNTIFS($B$2:B94,B94,$H$2:H94,"Red point")</f>
        <v>1</v>
      </c>
    </row>
    <row r="95" spans="1:10" x14ac:dyDescent="0.3">
      <c r="A95" s="20">
        <v>45350</v>
      </c>
      <c r="B95" s="5">
        <v>53</v>
      </c>
      <c r="C95" s="27" t="str">
        <f>IF(B95&lt;&gt;"",VLOOKUP(B95,'Indoor Lead - Routes'!A:H,3),"-")</f>
        <v>SPARTAN</v>
      </c>
      <c r="D95" s="27">
        <f>IF(B95&lt;&gt;"",VLOOKUP(B95,'Indoor Lead - Routes'!A:H,4),"-")</f>
        <v>21</v>
      </c>
      <c r="E95" s="27" t="str">
        <f>VLOOKUP(B95,'Indoor Lead - Routes'!A:E,5,FALSE)</f>
        <v>Blue</v>
      </c>
      <c r="F95" s="27" t="str">
        <f>IFERROR(IF(OR(AND(VLOOKUP(B95,'Indoor Lead - Routes'!A:O,14,TRUE)&lt;'Indoor Lead - Log'!A95,H95='Indoor Lead - Admin'!$C$2),AND(H95='Indoor Lead - Admin'!$C$3,COUNTIF($B$2:B95, B95) = 1)),"X", "-"),"-")</f>
        <v>-</v>
      </c>
      <c r="G95" s="27">
        <f>IFERROR(D95+VLOOKUP(H95,'Indoor Lead - Admin'!$E$2:$F$5,2,FALSE)+IF(J95&lt;=1,'Indoor Lead - Admin'!$J$2,IF(J95&lt;=4,'Indoor Lead - Admin'!$J$3,'Indoor Lead - Admin'!$J$4)),"-")</f>
        <v>28</v>
      </c>
      <c r="H95" s="5" t="s">
        <v>160</v>
      </c>
      <c r="J95" s="27">
        <f>COUNTIFS($B$2:B95,B95,$H$2:H95,"Flash")+COUNTIFS($B$2:B95,B95,$H$2:H95,"Red point")</f>
        <v>1</v>
      </c>
    </row>
    <row r="96" spans="1:10" x14ac:dyDescent="0.3">
      <c r="A96" s="20">
        <v>45354</v>
      </c>
      <c r="B96" s="5">
        <v>45</v>
      </c>
      <c r="C96" s="27" t="str">
        <f>IF(B96&lt;&gt;"",VLOOKUP(B96,'Indoor Lead - Routes'!A:H,3),"-")</f>
        <v>Golden Gaytime</v>
      </c>
      <c r="D96" s="27">
        <f>IF(B96&lt;&gt;"",VLOOKUP(B96,'Indoor Lead - Routes'!A:H,4),"-")</f>
        <v>19</v>
      </c>
      <c r="E96" s="27" t="str">
        <f>VLOOKUP(B96,'Indoor Lead - Routes'!A:E,5,FALSE)</f>
        <v>Orange</v>
      </c>
      <c r="F96" s="27" t="str">
        <f>IFERROR(IF(OR(AND(VLOOKUP(B96,'Indoor Lead - Routes'!A:O,14,TRUE)&lt;'Indoor Lead - Log'!A96,H96='Indoor Lead - Admin'!$C$2),AND(H96='Indoor Lead - Admin'!$C$3,COUNTIF($B$2:B96, B96) = 1)),"X", "-"),"-")</f>
        <v>-</v>
      </c>
      <c r="G96" s="27">
        <f>IFERROR(D96+VLOOKUP(H96,'Indoor Lead - Admin'!$E$2:$F$5,2,FALSE)+IF(J96&lt;=1,'Indoor Lead - Admin'!$J$2,IF(J96&lt;=4,'Indoor Lead - Admin'!$J$3,'Indoor Lead - Admin'!$J$4)),"-")</f>
        <v>24</v>
      </c>
      <c r="H96" s="5" t="s">
        <v>161</v>
      </c>
      <c r="J96" s="27">
        <f>COUNTIFS($B$2:B96,B96,$H$2:H96,"Flash")+COUNTIFS($B$2:B96,B96,$H$2:H96,"Red point")</f>
        <v>2</v>
      </c>
    </row>
    <row r="97" spans="1:10" x14ac:dyDescent="0.3">
      <c r="A97" s="20">
        <v>45354</v>
      </c>
      <c r="B97" s="5">
        <v>12</v>
      </c>
      <c r="C97" s="27" t="str">
        <f>IF(B97&lt;&gt;"",VLOOKUP(B97,'Indoor Lead - Routes'!A:H,3),"-")</f>
        <v>RGB</v>
      </c>
      <c r="D97" s="27">
        <f>IF(B97&lt;&gt;"",VLOOKUP(B97,'Indoor Lead - Routes'!A:H,4),"-")</f>
        <v>21</v>
      </c>
      <c r="E97" s="27" t="str">
        <f>VLOOKUP(B97,'Indoor Lead - Routes'!A:E,5,FALSE)</f>
        <v>Red</v>
      </c>
      <c r="F97" s="27" t="str">
        <f>IFERROR(IF(OR(AND(VLOOKUP(B97,'Indoor Lead - Routes'!A:O,14,TRUE)&lt;'Indoor Lead - Log'!A97,H97='Indoor Lead - Admin'!$C$2),AND(H97='Indoor Lead - Admin'!$C$3,COUNTIF($B$2:B97, B97) = 1)),"X", "-"),"-")</f>
        <v>-</v>
      </c>
      <c r="G97" s="27">
        <f>IFERROR(D97+VLOOKUP(H97,'Indoor Lead - Admin'!$E$2:$F$5,2,FALSE)+IF(J97&lt;=1,'Indoor Lead - Admin'!$J$2,IF(J97&lt;=4,'Indoor Lead - Admin'!$J$3,'Indoor Lead - Admin'!$J$4)),"-")</f>
        <v>26</v>
      </c>
      <c r="H97" s="5" t="s">
        <v>161</v>
      </c>
      <c r="J97" s="27">
        <f>COUNTIFS($B$2:B97,B97,$H$2:H97,"Flash")+COUNTIFS($B$2:B97,B97,$H$2:H97,"Red point")</f>
        <v>3</v>
      </c>
    </row>
    <row r="98" spans="1:10" x14ac:dyDescent="0.3">
      <c r="A98" s="20">
        <v>45354</v>
      </c>
      <c r="B98" s="5">
        <v>51</v>
      </c>
      <c r="C98" s="27" t="str">
        <f>IF(B98&lt;&gt;"",VLOOKUP(B98,'Indoor Lead - Routes'!A:H,3),"-")</f>
        <v>Goblin Gang</v>
      </c>
      <c r="D98" s="27">
        <f>IF(B98&lt;&gt;"",VLOOKUP(B98,'Indoor Lead - Routes'!A:H,4),"-")</f>
        <v>22</v>
      </c>
      <c r="E98" s="27" t="str">
        <f>VLOOKUP(B98,'Indoor Lead - Routes'!A:E,5,FALSE)</f>
        <v>Green</v>
      </c>
      <c r="F98" s="27" t="str">
        <f>IFERROR(IF(OR(AND(VLOOKUP(B98,'Indoor Lead - Routes'!A:O,14,TRUE)&lt;'Indoor Lead - Log'!A98,H98='Indoor Lead - Admin'!$C$2),AND(H98='Indoor Lead - Admin'!$C$3,COUNTIF($B$2:B98, B98) = 1)),"X", "-"),"-")</f>
        <v>-</v>
      </c>
      <c r="G98" s="27">
        <f>IFERROR(D98+VLOOKUP(H98,'Indoor Lead - Admin'!$E$2:$F$5,2,FALSE)+IF(J98&lt;=1,'Indoor Lead - Admin'!$J$2,IF(J98&lt;=4,'Indoor Lead - Admin'!$J$3,'Indoor Lead - Admin'!$J$4)),"-")</f>
        <v>27</v>
      </c>
      <c r="H98" s="5" t="s">
        <v>162</v>
      </c>
      <c r="I98" t="s">
        <v>274</v>
      </c>
      <c r="J98" s="27">
        <f>COUNTIFS($B$2:B98,B98,$H$2:H98,"Flash")+COUNTIFS($B$2:B98,B98,$H$2:H98,"Red point")</f>
        <v>0</v>
      </c>
    </row>
    <row r="99" spans="1:10" x14ac:dyDescent="0.3">
      <c r="A99" s="20">
        <v>45354</v>
      </c>
      <c r="B99" s="5">
        <v>32</v>
      </c>
      <c r="C99" s="27" t="str">
        <f>IF(B99&lt;&gt;"",VLOOKUP(B99,'Indoor Lead - Routes'!A:H,3),"-")</f>
        <v>Height Limit</v>
      </c>
      <c r="D99" s="27">
        <f>IF(B99&lt;&gt;"",VLOOKUP(B99,'Indoor Lead - Routes'!A:H,4),"-")</f>
        <v>25</v>
      </c>
      <c r="E99" s="27" t="str">
        <f>VLOOKUP(B99,'Indoor Lead - Routes'!A:E,5,FALSE)</f>
        <v>Green</v>
      </c>
      <c r="F99" s="27" t="str">
        <f>IFERROR(IF(OR(AND(VLOOKUP(B99,'Indoor Lead - Routes'!A:O,14,TRUE)&lt;'Indoor Lead - Log'!A99,H99='Indoor Lead - Admin'!$C$2),AND(H99='Indoor Lead - Admin'!$C$3,COUNTIF($B$2:B99, B99) = 1)),"X", "-"),"-")</f>
        <v>-</v>
      </c>
      <c r="G99" s="27">
        <f>IFERROR(D99+VLOOKUP(H99,'Indoor Lead - Admin'!$E$2:$F$5,2,FALSE)+IF(J99&lt;=1,'Indoor Lead - Admin'!$J$2,IF(J99&lt;=4,'Indoor Lead - Admin'!$J$3,'Indoor Lead - Admin'!$J$4)),"-")</f>
        <v>28</v>
      </c>
      <c r="H99" s="5" t="s">
        <v>163</v>
      </c>
      <c r="I99" t="s">
        <v>275</v>
      </c>
      <c r="J99" s="27">
        <f>COUNTIFS($B$2:B99,B99,$H$2:H99,"Flash")+COUNTIFS($B$2:B99,B99,$H$2:H99,"Red point")</f>
        <v>0</v>
      </c>
    </row>
    <row r="100" spans="1:10" x14ac:dyDescent="0.3">
      <c r="A100" s="20">
        <v>45354</v>
      </c>
      <c r="B100" s="5">
        <v>37</v>
      </c>
      <c r="C100" s="27" t="str">
        <f>IF(B100&lt;&gt;"",VLOOKUP(B100,'Indoor Lead - Routes'!A:H,3),"-")</f>
        <v>Cancel Cory</v>
      </c>
      <c r="D100" s="27">
        <f>IF(B100&lt;&gt;"",VLOOKUP(B100,'Indoor Lead - Routes'!A:H,4),"-")</f>
        <v>26</v>
      </c>
      <c r="E100" s="27" t="str">
        <f>VLOOKUP(B100,'Indoor Lead - Routes'!A:E,5,FALSE)</f>
        <v>Blue</v>
      </c>
      <c r="F100" s="27" t="str">
        <f>IFERROR(IF(OR(AND(VLOOKUP(B100,'Indoor Lead - Routes'!A:O,14,TRUE)&lt;'Indoor Lead - Log'!A100,H100='Indoor Lead - Admin'!$C$2),AND(H100='Indoor Lead - Admin'!$C$3,COUNTIF($B$2:B100, B100) = 1)),"X", "-"),"-")</f>
        <v>-</v>
      </c>
      <c r="G100" s="27">
        <f>IFERROR(D100+VLOOKUP(H100,'Indoor Lead - Admin'!$E$2:$F$5,2,FALSE)+IF(J100&lt;=1,'Indoor Lead - Admin'!$J$2,IF(J100&lt;=4,'Indoor Lead - Admin'!$J$3,'Indoor Lead - Admin'!$J$4)),"-")</f>
        <v>29</v>
      </c>
      <c r="H100" s="5" t="s">
        <v>163</v>
      </c>
      <c r="I100" t="s">
        <v>276</v>
      </c>
      <c r="J100" s="27">
        <f>COUNTIFS($B$2:B100,B100,$H$2:H100,"Flash")+COUNTIFS($B$2:B100,B100,$H$2:H100,"Red point")</f>
        <v>0</v>
      </c>
    </row>
    <row r="101" spans="1:10" x14ac:dyDescent="0.3">
      <c r="A101" s="20">
        <v>45354</v>
      </c>
      <c r="B101" s="5">
        <v>25</v>
      </c>
      <c r="C101" s="27" t="str">
        <f>IF(B101&lt;&gt;"",VLOOKUP(B101,'Indoor Lead - Routes'!A:H,3),"-")</f>
        <v>Teachers Approval</v>
      </c>
      <c r="D101" s="27">
        <f>IF(B101&lt;&gt;"",VLOOKUP(B101,'Indoor Lead - Routes'!A:H,4),"-")</f>
        <v>24</v>
      </c>
      <c r="E101" s="27" t="str">
        <f>VLOOKUP(B101,'Indoor Lead - Routes'!A:E,5,FALSE)</f>
        <v>Pink</v>
      </c>
      <c r="F101" s="27" t="str">
        <f>IFERROR(IF(OR(AND(VLOOKUP(B101,'Indoor Lead - Routes'!A:O,14,TRUE)&lt;'Indoor Lead - Log'!A101,H101='Indoor Lead - Admin'!$C$2),AND(H101='Indoor Lead - Admin'!$C$3,COUNTIF($B$2:B101, B101) = 1)),"X", "-"),"-")</f>
        <v>-</v>
      </c>
      <c r="G101" s="27">
        <f>IFERROR(D101+VLOOKUP(H101,'Indoor Lead - Admin'!$E$2:$F$5,2,FALSE)+IF(J101&lt;=1,'Indoor Lead - Admin'!$J$2,IF(J101&lt;=4,'Indoor Lead - Admin'!$J$3,'Indoor Lead - Admin'!$J$4)),"-")</f>
        <v>29</v>
      </c>
      <c r="H101" s="5" t="s">
        <v>162</v>
      </c>
      <c r="I101" t="s">
        <v>277</v>
      </c>
      <c r="J101" s="27">
        <f>COUNTIFS($B$2:B101,B101,$H$2:H101,"Flash")+COUNTIFS($B$2:B101,B101,$H$2:H101,"Red point")</f>
        <v>0</v>
      </c>
    </row>
    <row r="102" spans="1:10" x14ac:dyDescent="0.3">
      <c r="A102" s="20">
        <v>45355</v>
      </c>
      <c r="B102" s="5">
        <v>26</v>
      </c>
      <c r="C102" s="27" t="str">
        <f>IF(B102&lt;&gt;"",VLOOKUP(B102,'Indoor Lead - Routes'!A:H,3),"-")</f>
        <v>Mango Salad</v>
      </c>
      <c r="D102" s="27">
        <f>IF(B102&lt;&gt;"",VLOOKUP(B102,'Indoor Lead - Routes'!A:H,4),"-")</f>
        <v>18</v>
      </c>
      <c r="E102" s="27" t="str">
        <f>VLOOKUP(B102,'Indoor Lead - Routes'!A:E,5,FALSE)</f>
        <v>Yellow</v>
      </c>
      <c r="F102" s="27" t="str">
        <f>IFERROR(IF(OR(AND(VLOOKUP(B102,'Indoor Lead - Routes'!A:O,14,TRUE)&lt;'Indoor Lead - Log'!A102,H102='Indoor Lead - Admin'!$C$2),AND(H102='Indoor Lead - Admin'!$C$3,COUNTIF($B$2:B102, B102) = 1)),"X", "-"),"-")</f>
        <v>-</v>
      </c>
      <c r="G102" s="27">
        <f>IFERROR(D102+VLOOKUP(H102,'Indoor Lead - Admin'!$E$2:$F$5,2,FALSE)+IF(J102&lt;=1,'Indoor Lead - Admin'!$J$2,IF(J102&lt;=4,'Indoor Lead - Admin'!$J$3,'Indoor Lead - Admin'!$J$4)),"-")</f>
        <v>23</v>
      </c>
      <c r="H102" s="5" t="s">
        <v>161</v>
      </c>
      <c r="J102" s="27">
        <f>COUNTIFS($B$2:B102,B102,$H$2:H102,"Flash")+COUNTIFS($B$2:B102,B102,$H$2:H102,"Red point")</f>
        <v>2</v>
      </c>
    </row>
    <row r="103" spans="1:10" x14ac:dyDescent="0.3">
      <c r="A103" s="20">
        <v>45355</v>
      </c>
      <c r="B103" s="5">
        <v>25</v>
      </c>
      <c r="C103" s="27" t="str">
        <f>IF(B103&lt;&gt;"",VLOOKUP(B103,'Indoor Lead - Routes'!A:H,3),"-")</f>
        <v>Teachers Approval</v>
      </c>
      <c r="D103" s="27">
        <f>IF(B103&lt;&gt;"",VLOOKUP(B103,'Indoor Lead - Routes'!A:H,4),"-")</f>
        <v>24</v>
      </c>
      <c r="E103" s="27" t="str">
        <f>VLOOKUP(B103,'Indoor Lead - Routes'!A:E,5,FALSE)</f>
        <v>Pink</v>
      </c>
      <c r="F103" s="27" t="str">
        <f>IFERROR(IF(OR(AND(VLOOKUP(B103,'Indoor Lead - Routes'!A:O,14,TRUE)&lt;'Indoor Lead - Log'!A103,H103='Indoor Lead - Admin'!$C$2),AND(H103='Indoor Lead - Admin'!$C$3,COUNTIF($B$2:B103, B103) = 1)),"X", "-"),"-")</f>
        <v>-</v>
      </c>
      <c r="G103" s="27">
        <f>IFERROR(D103+VLOOKUP(H103,'Indoor Lead - Admin'!$E$2:$F$5,2,FALSE)+IF(J103&lt;=1,'Indoor Lead - Admin'!$J$2,IF(J103&lt;=4,'Indoor Lead - Admin'!$J$3,'Indoor Lead - Admin'!$J$4)),"-")</f>
        <v>29</v>
      </c>
      <c r="H103" s="5" t="s">
        <v>162</v>
      </c>
      <c r="I103" t="s">
        <v>274</v>
      </c>
      <c r="J103" s="27">
        <f>COUNTIFS($B$2:B103,B103,$H$2:H103,"Flash")+COUNTIFS($B$2:B103,B103,$H$2:H103,"Red point")</f>
        <v>0</v>
      </c>
    </row>
    <row r="104" spans="1:10" x14ac:dyDescent="0.3">
      <c r="A104" s="20">
        <v>45355</v>
      </c>
      <c r="B104" s="5">
        <v>51</v>
      </c>
      <c r="C104" s="27" t="str">
        <f>IF(B104&lt;&gt;"",VLOOKUP(B104,'Indoor Lead - Routes'!A:H,3),"-")</f>
        <v>Goblin Gang</v>
      </c>
      <c r="D104" s="27">
        <f>IF(B104&lt;&gt;"",VLOOKUP(B104,'Indoor Lead - Routes'!A:H,4),"-")</f>
        <v>22</v>
      </c>
      <c r="E104" s="27" t="str">
        <f>VLOOKUP(B104,'Indoor Lead - Routes'!A:E,5,FALSE)</f>
        <v>Green</v>
      </c>
      <c r="F104" s="27" t="str">
        <f>IFERROR(IF(OR(AND(VLOOKUP(B104,'Indoor Lead - Routes'!A:O,14,TRUE)&lt;'Indoor Lead - Log'!A104,H104='Indoor Lead - Admin'!$C$2),AND(H104='Indoor Lead - Admin'!$C$3,COUNTIF($B$2:B104, B104) = 1)),"X", "-"),"-")</f>
        <v>-</v>
      </c>
      <c r="G104" s="27">
        <f>IFERROR(D104+VLOOKUP(H104,'Indoor Lead - Admin'!$E$2:$F$5,2,FALSE)+IF(J104&lt;=1,'Indoor Lead - Admin'!$J$2,IF(J104&lt;=4,'Indoor Lead - Admin'!$J$3,'Indoor Lead - Admin'!$J$4)),"-")</f>
        <v>28</v>
      </c>
      <c r="H104" s="5" t="s">
        <v>161</v>
      </c>
      <c r="J104" s="27">
        <f>COUNTIFS($B$2:B104,B104,$H$2:H104,"Flash")+COUNTIFS($B$2:B104,B104,$H$2:H104,"Red point")</f>
        <v>1</v>
      </c>
    </row>
    <row r="105" spans="1:10" x14ac:dyDescent="0.3">
      <c r="A105" s="20">
        <v>45357</v>
      </c>
      <c r="B105" s="5">
        <v>54</v>
      </c>
      <c r="C105" s="27" t="str">
        <f>IF(B105&lt;&gt;"",VLOOKUP(B105,'Indoor Lead - Routes'!A:H,3),"-")</f>
        <v>Womp Womp</v>
      </c>
      <c r="D105" s="27">
        <f>IF(B105&lt;&gt;"",VLOOKUP(B105,'Indoor Lead - Routes'!A:H,4),"-")</f>
        <v>17</v>
      </c>
      <c r="E105" s="27" t="str">
        <f>VLOOKUP(B105,'Indoor Lead - Routes'!A:E,5,FALSE)</f>
        <v>Blue</v>
      </c>
      <c r="F105" s="27" t="str">
        <f>IFERROR(IF(OR(AND(VLOOKUP(B105,'Indoor Lead - Routes'!A:O,14,TRUE)&lt;'Indoor Lead - Log'!A105,H105='Indoor Lead - Admin'!$C$2),AND(H105='Indoor Lead - Admin'!$C$3,COUNTIF($B$2:B105, B105) = 1)),"X", "-"),"-")</f>
        <v>-</v>
      </c>
      <c r="G105" s="27">
        <f>IFERROR(D105+VLOOKUP(H105,'Indoor Lead - Admin'!$E$2:$F$5,2,FALSE)+IF(J105&lt;=1,'Indoor Lead - Admin'!$J$2,IF(J105&lt;=4,'Indoor Lead - Admin'!$J$3,'Indoor Lead - Admin'!$J$4)),"-")</f>
        <v>24</v>
      </c>
      <c r="H105" s="5" t="s">
        <v>160</v>
      </c>
      <c r="J105" s="27">
        <f>COUNTIFS($B$2:B105,B105,$H$2:H105,"Flash")+COUNTIFS($B$2:B105,B105,$H$2:H105,"Red point")</f>
        <v>1</v>
      </c>
    </row>
    <row r="106" spans="1:10" x14ac:dyDescent="0.3">
      <c r="A106" s="20">
        <v>45357</v>
      </c>
      <c r="B106" s="5">
        <v>55</v>
      </c>
      <c r="C106" s="27" t="str">
        <f>IF(B106&lt;&gt;"",VLOOKUP(B106,'Indoor Lead - Routes'!A:H,3),"-")</f>
        <v>Black Strike</v>
      </c>
      <c r="D106" s="27">
        <f>IF(B106&lt;&gt;"",VLOOKUP(B106,'Indoor Lead - Routes'!A:H,4),"-")</f>
        <v>21</v>
      </c>
      <c r="E106" s="27" t="str">
        <f>VLOOKUP(B106,'Indoor Lead - Routes'!A:E,5,FALSE)</f>
        <v>Black</v>
      </c>
      <c r="F106" s="27" t="str">
        <f>IFERROR(IF(OR(AND(VLOOKUP(B106,'Indoor Lead - Routes'!A:O,14,TRUE)&lt;'Indoor Lead - Log'!A106,H106='Indoor Lead - Admin'!$C$2),AND(H106='Indoor Lead - Admin'!$C$3,COUNTIF($B$2:B106, B106) = 1)),"X", "-"),"-")</f>
        <v>-</v>
      </c>
      <c r="G106" s="27">
        <f>IFERROR(D106+VLOOKUP(H106,'Indoor Lead - Admin'!$E$2:$F$5,2,FALSE)+IF(J106&lt;=1,'Indoor Lead - Admin'!$J$2,IF(J106&lt;=4,'Indoor Lead - Admin'!$J$3,'Indoor Lead - Admin'!$J$4)),"-")</f>
        <v>28</v>
      </c>
      <c r="H106" s="5" t="s">
        <v>160</v>
      </c>
      <c r="J106" s="27">
        <f>COUNTIFS($B$2:B106,B106,$H$2:H106,"Flash")+COUNTIFS($B$2:B106,B106,$H$2:H106,"Red point")</f>
        <v>1</v>
      </c>
    </row>
    <row r="107" spans="1:10" x14ac:dyDescent="0.3">
      <c r="A107" s="20">
        <v>45357</v>
      </c>
      <c r="B107" s="5">
        <v>23</v>
      </c>
      <c r="C107" s="27" t="str">
        <f>IF(B107&lt;&gt;"",VLOOKUP(B107,'Indoor Lead - Routes'!A:H,3),"-")</f>
        <v>Dr Mann</v>
      </c>
      <c r="D107" s="27">
        <f>IF(B107&lt;&gt;"",VLOOKUP(B107,'Indoor Lead - Routes'!A:H,4),"-")</f>
        <v>23</v>
      </c>
      <c r="E107" s="27" t="str">
        <f>VLOOKUP(B107,'Indoor Lead - Routes'!A:E,5,FALSE)</f>
        <v>Orange</v>
      </c>
      <c r="F107" s="27" t="str">
        <f>IFERROR(IF(OR(AND(VLOOKUP(B107,'Indoor Lead - Routes'!A:O,14,TRUE)&lt;'Indoor Lead - Log'!A107,H107='Indoor Lead - Admin'!$C$2),AND(H107='Indoor Lead - Admin'!$C$3,COUNTIF($B$2:B107, B107) = 1)),"X", "-"),"-")</f>
        <v>-</v>
      </c>
      <c r="G107" s="27">
        <f>IFERROR(D107+VLOOKUP(H107,'Indoor Lead - Admin'!$E$2:$F$5,2,FALSE)+IF(J107&lt;=1,'Indoor Lead - Admin'!$J$2,IF(J107&lt;=4,'Indoor Lead - Admin'!$J$3,'Indoor Lead - Admin'!$J$4)),"-")</f>
        <v>28</v>
      </c>
      <c r="H107" s="5" t="s">
        <v>162</v>
      </c>
      <c r="I107" t="s">
        <v>290</v>
      </c>
      <c r="J107" s="27">
        <f>COUNTIFS($B$2:B107,B107,$H$2:H107,"Flash")+COUNTIFS($B$2:B107,B107,$H$2:H107,"Red point")</f>
        <v>0</v>
      </c>
    </row>
    <row r="108" spans="1:10" x14ac:dyDescent="0.3">
      <c r="A108" s="20">
        <v>45357</v>
      </c>
      <c r="B108" s="5">
        <v>51</v>
      </c>
      <c r="C108" s="27" t="str">
        <f>IF(B108&lt;&gt;"",VLOOKUP(B108,'Indoor Lead - Routes'!A:H,3),"-")</f>
        <v>Goblin Gang</v>
      </c>
      <c r="D108" s="27">
        <f>IF(B108&lt;&gt;"",VLOOKUP(B108,'Indoor Lead - Routes'!A:H,4),"-")</f>
        <v>22</v>
      </c>
      <c r="E108" s="27" t="str">
        <f>VLOOKUP(B108,'Indoor Lead - Routes'!A:E,5,FALSE)</f>
        <v>Green</v>
      </c>
      <c r="F108" s="27" t="str">
        <f>IFERROR(IF(OR(AND(VLOOKUP(B108,'Indoor Lead - Routes'!A:O,14,TRUE)&lt;'Indoor Lead - Log'!A108,H108='Indoor Lead - Admin'!$C$2),AND(H108='Indoor Lead - Admin'!$C$3,COUNTIF($B$2:B108, B108) = 1)),"X", "-"),"-")</f>
        <v>-</v>
      </c>
      <c r="G108" s="27">
        <f>IFERROR(D108+VLOOKUP(H108,'Indoor Lead - Admin'!$E$2:$F$5,2,FALSE)+IF(J108&lt;=1,'Indoor Lead - Admin'!$J$2,IF(J108&lt;=4,'Indoor Lead - Admin'!$J$3,'Indoor Lead - Admin'!$J$4)),"-")</f>
        <v>27</v>
      </c>
      <c r="H108" s="5" t="s">
        <v>161</v>
      </c>
      <c r="J108" s="27">
        <f>COUNTIFS($B$2:B108,B108,$H$2:H108,"Flash")+COUNTIFS($B$2:B108,B108,$H$2:H108,"Red point")</f>
        <v>2</v>
      </c>
    </row>
    <row r="109" spans="1:10" x14ac:dyDescent="0.3">
      <c r="A109" s="20">
        <v>45357</v>
      </c>
      <c r="B109" s="5">
        <v>56</v>
      </c>
      <c r="C109" s="27" t="str">
        <f>IF(B109&lt;&gt;"",VLOOKUP(B109,'Indoor Lead - Routes'!A:H,3),"-")</f>
        <v>Uno</v>
      </c>
      <c r="D109" s="27">
        <f>IF(B109&lt;&gt;"",VLOOKUP(B109,'Indoor Lead - Routes'!A:H,4),"-")</f>
        <v>22</v>
      </c>
      <c r="E109" s="27" t="str">
        <f>VLOOKUP(B109,'Indoor Lead - Routes'!A:E,5,FALSE)</f>
        <v>Red</v>
      </c>
      <c r="F109" s="27" t="str">
        <f>IFERROR(IF(OR(AND(VLOOKUP(B109,'Indoor Lead - Routes'!A:O,14,TRUE)&lt;'Indoor Lead - Log'!A109,H109='Indoor Lead - Admin'!$C$2),AND(H109='Indoor Lead - Admin'!$C$3,COUNTIF($B$2:B109, B109) = 1)),"X", "-"),"-")</f>
        <v>-</v>
      </c>
      <c r="G109" s="27">
        <f>IFERROR(D109+VLOOKUP(H109,'Indoor Lead - Admin'!$E$2:$F$5,2,FALSE)+IF(J109&lt;=1,'Indoor Lead - Admin'!$J$2,IF(J109&lt;=4,'Indoor Lead - Admin'!$J$3,'Indoor Lead - Admin'!$J$4)),"-")</f>
        <v>27</v>
      </c>
      <c r="H109" s="5" t="s">
        <v>162</v>
      </c>
      <c r="I109" t="s">
        <v>274</v>
      </c>
      <c r="J109" s="27">
        <f>COUNTIFS($B$2:B109,B109,$H$2:H109,"Flash")+COUNTIFS($B$2:B109,B109,$H$2:H109,"Red point")</f>
        <v>0</v>
      </c>
    </row>
    <row r="110" spans="1:10" x14ac:dyDescent="0.3">
      <c r="A110" s="20">
        <v>45357</v>
      </c>
      <c r="B110" s="5">
        <v>57</v>
      </c>
      <c r="C110" s="27" t="str">
        <f>IF(B110&lt;&gt;"",VLOOKUP(B110,'Indoor Lead - Routes'!A:H,3),"-")</f>
        <v>Bop it</v>
      </c>
      <c r="D110" s="27">
        <f>IF(B110&lt;&gt;"",VLOOKUP(B110,'Indoor Lead - Routes'!A:H,4),"-")</f>
        <v>21</v>
      </c>
      <c r="E110" s="27" t="str">
        <f>VLOOKUP(B110,'Indoor Lead - Routes'!A:E,5,FALSE)</f>
        <v>Purple</v>
      </c>
      <c r="F110" s="27" t="str">
        <f>IFERROR(IF(OR(AND(VLOOKUP(B110,'Indoor Lead - Routes'!A:O,14,TRUE)&lt;'Indoor Lead - Log'!A110,H110='Indoor Lead - Admin'!$C$2),AND(H110='Indoor Lead - Admin'!$C$3,COUNTIF($B$2:B110, B110) = 1)),"X", "-"),"-")</f>
        <v>-</v>
      </c>
      <c r="G110" s="27">
        <f>IFERROR(D110+VLOOKUP(H110,'Indoor Lead - Admin'!$E$2:$F$5,2,FALSE)+IF(J110&lt;=1,'Indoor Lead - Admin'!$J$2,IF(J110&lt;=4,'Indoor Lead - Admin'!$J$3,'Indoor Lead - Admin'!$J$4)),"-")</f>
        <v>28</v>
      </c>
      <c r="H110" s="5" t="s">
        <v>160</v>
      </c>
      <c r="J110" s="27">
        <f>COUNTIFS($B$2:B110,B110,$H$2:H110,"Flash")+COUNTIFS($B$2:B110,B110,$H$2:H110,"Red point")</f>
        <v>1</v>
      </c>
    </row>
    <row r="111" spans="1:10" x14ac:dyDescent="0.3">
      <c r="A111" s="20">
        <v>45357</v>
      </c>
      <c r="B111" s="5">
        <v>12</v>
      </c>
      <c r="C111" s="27" t="str">
        <f>IF(B111&lt;&gt;"",VLOOKUP(B111,'Indoor Lead - Routes'!A:H,3),"-")</f>
        <v>RGB</v>
      </c>
      <c r="D111" s="27">
        <f>IF(B111&lt;&gt;"",VLOOKUP(B111,'Indoor Lead - Routes'!A:H,4),"-")</f>
        <v>21</v>
      </c>
      <c r="E111" s="27" t="str">
        <f>VLOOKUP(B111,'Indoor Lead - Routes'!A:E,5,FALSE)</f>
        <v>Red</v>
      </c>
      <c r="F111" s="27" t="str">
        <f>IFERROR(IF(OR(AND(VLOOKUP(B111,'Indoor Lead - Routes'!A:O,14,TRUE)&lt;'Indoor Lead - Log'!A111,H111='Indoor Lead - Admin'!$C$2),AND(H111='Indoor Lead - Admin'!$C$3,COUNTIF($B$2:B111, B111) = 1)),"X", "-"),"-")</f>
        <v>-</v>
      </c>
      <c r="G111" s="27">
        <f>IFERROR(D111+VLOOKUP(H111,'Indoor Lead - Admin'!$E$2:$F$5,2,FALSE)+IF(J111&lt;=1,'Indoor Lead - Admin'!$J$2,IF(J111&lt;=4,'Indoor Lead - Admin'!$J$3,'Indoor Lead - Admin'!$J$4)),"-")</f>
        <v>26</v>
      </c>
      <c r="H111" s="5" t="s">
        <v>161</v>
      </c>
      <c r="J111" s="27">
        <f>COUNTIFS($B$2:B111,B111,$H$2:H111,"Flash")+COUNTIFS($B$2:B111,B111,$H$2:H111,"Red point")</f>
        <v>4</v>
      </c>
    </row>
    <row r="112" spans="1:10" x14ac:dyDescent="0.3">
      <c r="A112" s="20">
        <v>45362</v>
      </c>
      <c r="B112" s="5">
        <v>17</v>
      </c>
      <c r="C112" s="27" t="str">
        <f>IF(B112&lt;&gt;"",VLOOKUP(B112,'Indoor Lead - Routes'!A:H,3),"-")</f>
        <v>Coconut Gelato</v>
      </c>
      <c r="D112" s="27">
        <f>IF(B112&lt;&gt;"",VLOOKUP(B112,'Indoor Lead - Routes'!A:H,4),"-")</f>
        <v>18</v>
      </c>
      <c r="E112" s="27" t="str">
        <f>VLOOKUP(B112,'Indoor Lead - Routes'!A:E,5,FALSE)</f>
        <v>White</v>
      </c>
      <c r="F112" s="27" t="str">
        <f>IFERROR(IF(OR(AND(VLOOKUP(B112,'Indoor Lead - Routes'!A:O,14,TRUE)&lt;'Indoor Lead - Log'!A112,H112='Indoor Lead - Admin'!$C$2),AND(H112='Indoor Lead - Admin'!$C$3,COUNTIF($B$2:B112, B112) = 1)),"X", "-"),"-")</f>
        <v>-</v>
      </c>
      <c r="G112" s="27">
        <f>IFERROR(D112+VLOOKUP(H112,'Indoor Lead - Admin'!$E$2:$F$5,2,FALSE)+IF(J112&lt;=1,'Indoor Lead - Admin'!$J$2,IF(J112&lt;=4,'Indoor Lead - Admin'!$J$3,'Indoor Lead - Admin'!$J$4)),"-")</f>
        <v>23</v>
      </c>
      <c r="H112" s="5" t="s">
        <v>161</v>
      </c>
      <c r="J112" s="27">
        <f>COUNTIFS($B$2:B112,B112,$H$2:H112,"Flash")+COUNTIFS($B$2:B112,B112,$H$2:H112,"Red point")</f>
        <v>2</v>
      </c>
    </row>
    <row r="113" spans="1:10" x14ac:dyDescent="0.3">
      <c r="A113" s="20">
        <v>45362</v>
      </c>
      <c r="B113" s="5">
        <v>6</v>
      </c>
      <c r="C113" s="27" t="str">
        <f>IF(B113&lt;&gt;"",VLOOKUP(B113,'Indoor Lead - Routes'!A:H,3),"-")</f>
        <v>:)</v>
      </c>
      <c r="D113" s="27">
        <f>IF(B113&lt;&gt;"",VLOOKUP(B113,'Indoor Lead - Routes'!A:H,4),"-")</f>
        <v>21</v>
      </c>
      <c r="E113" s="27" t="str">
        <f>VLOOKUP(B113,'Indoor Lead - Routes'!A:E,5,FALSE)</f>
        <v>Orange</v>
      </c>
      <c r="F113" s="27" t="str">
        <f>IFERROR(IF(OR(AND(VLOOKUP(B113,'Indoor Lead - Routes'!A:O,14,TRUE)&lt;'Indoor Lead - Log'!A113,H113='Indoor Lead - Admin'!$C$2),AND(H113='Indoor Lead - Admin'!$C$3,COUNTIF($B$2:B113, B113) = 1)),"X", "-"),"-")</f>
        <v>-</v>
      </c>
      <c r="G113" s="27">
        <f>IFERROR(D113+VLOOKUP(H113,'Indoor Lead - Admin'!$E$2:$F$5,2,FALSE)+IF(J113&lt;=1,'Indoor Lead - Admin'!$J$2,IF(J113&lt;=4,'Indoor Lead - Admin'!$J$3,'Indoor Lead - Admin'!$J$4)),"-")</f>
        <v>26</v>
      </c>
      <c r="H113" s="5" t="s">
        <v>161</v>
      </c>
      <c r="J113" s="27">
        <f>COUNTIFS($B$2:B113,B113,$H$2:H113,"Flash")+COUNTIFS($B$2:B113,B113,$H$2:H113,"Red point")</f>
        <v>3</v>
      </c>
    </row>
    <row r="114" spans="1:10" x14ac:dyDescent="0.3">
      <c r="A114" s="20">
        <v>45362</v>
      </c>
      <c r="B114" s="5">
        <v>25</v>
      </c>
      <c r="C114" s="27" t="str">
        <f>IF(B114&lt;&gt;"",VLOOKUP(B114,'Indoor Lead - Routes'!A:H,3),"-")</f>
        <v>Teachers Approval</v>
      </c>
      <c r="D114" s="27">
        <f>IF(B114&lt;&gt;"",VLOOKUP(B114,'Indoor Lead - Routes'!A:H,4),"-")</f>
        <v>24</v>
      </c>
      <c r="E114" s="27" t="str">
        <f>VLOOKUP(B114,'Indoor Lead - Routes'!A:E,5,FALSE)</f>
        <v>Pink</v>
      </c>
      <c r="F114" s="27" t="str">
        <f>IFERROR(IF(OR(AND(VLOOKUP(B114,'Indoor Lead - Routes'!A:O,14,TRUE)&lt;'Indoor Lead - Log'!A114,H114='Indoor Lead - Admin'!$C$2),AND(H114='Indoor Lead - Admin'!$C$3,COUNTIF($B$2:B114, B114) = 1)),"X", "-"),"-")</f>
        <v>-</v>
      </c>
      <c r="G114" s="27">
        <f>IFERROR(D114+VLOOKUP(H114,'Indoor Lead - Admin'!$E$2:$F$5,2,FALSE)+IF(J114&lt;=1,'Indoor Lead - Admin'!$J$2,IF(J114&lt;=4,'Indoor Lead - Admin'!$J$3,'Indoor Lead - Admin'!$J$4)),"-")</f>
        <v>29</v>
      </c>
      <c r="H114" s="5" t="s">
        <v>162</v>
      </c>
      <c r="I114" t="s">
        <v>274</v>
      </c>
      <c r="J114" s="27">
        <f>COUNTIFS($B$2:B114,B114,$H$2:H114,"Flash")+COUNTIFS($B$2:B114,B114,$H$2:H114,"Red point")</f>
        <v>0</v>
      </c>
    </row>
    <row r="115" spans="1:10" x14ac:dyDescent="0.3">
      <c r="A115" s="20">
        <v>45362</v>
      </c>
      <c r="B115" s="5">
        <v>25</v>
      </c>
      <c r="C115" s="27" t="str">
        <f>IF(B115&lt;&gt;"",VLOOKUP(B115,'Indoor Lead - Routes'!A:H,3),"-")</f>
        <v>Teachers Approval</v>
      </c>
      <c r="D115" s="27">
        <f>IF(B115&lt;&gt;"",VLOOKUP(B115,'Indoor Lead - Routes'!A:H,4),"-")</f>
        <v>24</v>
      </c>
      <c r="E115" s="27" t="str">
        <f>VLOOKUP(B115,'Indoor Lead - Routes'!A:E,5,FALSE)</f>
        <v>Pink</v>
      </c>
      <c r="F115" s="27" t="str">
        <f>IFERROR(IF(OR(AND(VLOOKUP(B115,'Indoor Lead - Routes'!A:O,14,TRUE)&lt;'Indoor Lead - Log'!A115,H115='Indoor Lead - Admin'!$C$2),AND(H115='Indoor Lead - Admin'!$C$3,COUNTIF($B$2:B115, B115) = 1)),"X", "-"),"-")</f>
        <v>-</v>
      </c>
      <c r="G115" s="27">
        <f>IFERROR(D115+VLOOKUP(H115,'Indoor Lead - Admin'!$E$2:$F$5,2,FALSE)+IF(J115&lt;=1,'Indoor Lead - Admin'!$J$2,IF(J115&lt;=4,'Indoor Lead - Admin'!$J$3,'Indoor Lead - Admin'!$J$4)),"-")</f>
        <v>29</v>
      </c>
      <c r="H115" s="5" t="s">
        <v>162</v>
      </c>
      <c r="I115" t="s">
        <v>291</v>
      </c>
      <c r="J115" s="27">
        <f>COUNTIFS($B$2:B115,B115,$H$2:H115,"Flash")+COUNTIFS($B$2:B115,B115,$H$2:H115,"Red point")</f>
        <v>0</v>
      </c>
    </row>
    <row r="116" spans="1:10" x14ac:dyDescent="0.3">
      <c r="A116" s="20">
        <v>45362</v>
      </c>
      <c r="B116" s="5">
        <v>56</v>
      </c>
      <c r="C116" s="27" t="str">
        <f>IF(B116&lt;&gt;"",VLOOKUP(B116,'Indoor Lead - Routes'!A:H,3),"-")</f>
        <v>Uno</v>
      </c>
      <c r="D116" s="27">
        <f>IF(B116&lt;&gt;"",VLOOKUP(B116,'Indoor Lead - Routes'!A:H,4),"-")</f>
        <v>22</v>
      </c>
      <c r="E116" s="27" t="str">
        <f>VLOOKUP(B116,'Indoor Lead - Routes'!A:E,5,FALSE)</f>
        <v>Red</v>
      </c>
      <c r="F116" s="27" t="str">
        <f>IFERROR(IF(OR(AND(VLOOKUP(B116,'Indoor Lead - Routes'!A:O,14,TRUE)&lt;'Indoor Lead - Log'!A116,H116='Indoor Lead - Admin'!$C$2),AND(H116='Indoor Lead - Admin'!$C$3,COUNTIF($B$2:B116, B116) = 1)),"X", "-"),"-")</f>
        <v>-</v>
      </c>
      <c r="G116" s="27">
        <f>IFERROR(D116+VLOOKUP(H116,'Indoor Lead - Admin'!$E$2:$F$5,2,FALSE)+IF(J116&lt;=1,'Indoor Lead - Admin'!$J$2,IF(J116&lt;=4,'Indoor Lead - Admin'!$J$3,'Indoor Lead - Admin'!$J$4)),"-")</f>
        <v>27</v>
      </c>
      <c r="H116" s="5" t="s">
        <v>162</v>
      </c>
      <c r="I116" t="s">
        <v>274</v>
      </c>
      <c r="J116" s="27">
        <f>COUNTIFS($B$2:B116,B116,$H$2:H116,"Flash")+COUNTIFS($B$2:B116,B116,$H$2:H116,"Red point")</f>
        <v>0</v>
      </c>
    </row>
    <row r="117" spans="1:10" x14ac:dyDescent="0.3">
      <c r="A117" s="20">
        <v>45362</v>
      </c>
      <c r="B117" s="5">
        <v>37</v>
      </c>
      <c r="C117" s="27" t="str">
        <f>IF(B117&lt;&gt;"",VLOOKUP(B117,'Indoor Lead - Routes'!A:H,3),"-")</f>
        <v>Cancel Cory</v>
      </c>
      <c r="D117" s="27">
        <f>IF(B117&lt;&gt;"",VLOOKUP(B117,'Indoor Lead - Routes'!A:H,4),"-")</f>
        <v>26</v>
      </c>
      <c r="E117" s="27" t="str">
        <f>VLOOKUP(B117,'Indoor Lead - Routes'!A:E,5,FALSE)</f>
        <v>Blue</v>
      </c>
      <c r="F117" s="27" t="str">
        <f>IFERROR(IF(OR(AND(VLOOKUP(B117,'Indoor Lead - Routes'!A:O,14,TRUE)&lt;'Indoor Lead - Log'!A117,H117='Indoor Lead - Admin'!$C$2),AND(H117='Indoor Lead - Admin'!$C$3,COUNTIF($B$2:B117, B117) = 1)),"X", "-"),"-")</f>
        <v>-</v>
      </c>
      <c r="G117" s="27">
        <f>IFERROR(D117+VLOOKUP(H117,'Indoor Lead - Admin'!$E$2:$F$5,2,FALSE)+IF(J117&lt;=1,'Indoor Lead - Admin'!$J$2,IF(J117&lt;=4,'Indoor Lead - Admin'!$J$3,'Indoor Lead - Admin'!$J$4)),"-")</f>
        <v>29</v>
      </c>
      <c r="H117" s="5" t="s">
        <v>163</v>
      </c>
      <c r="I117" t="s">
        <v>290</v>
      </c>
      <c r="J117" s="27">
        <f>COUNTIFS($B$2:B117,B117,$H$2:H117,"Flash")+COUNTIFS($B$2:B117,B117,$H$2:H117,"Red point")</f>
        <v>0</v>
      </c>
    </row>
    <row r="118" spans="1:10" x14ac:dyDescent="0.3">
      <c r="A118" s="20">
        <v>45362</v>
      </c>
      <c r="B118" s="5">
        <v>42</v>
      </c>
      <c r="C118" s="27" t="str">
        <f>IF(B118&lt;&gt;"",VLOOKUP(B118,'Indoor Lead - Routes'!A:H,3),"-")</f>
        <v>Purplepeopleeater</v>
      </c>
      <c r="D118" s="27">
        <f>IF(B118&lt;&gt;"",VLOOKUP(B118,'Indoor Lead - Routes'!A:H,4),"-")</f>
        <v>22</v>
      </c>
      <c r="E118" s="27" t="str">
        <f>VLOOKUP(B118,'Indoor Lead - Routes'!A:E,5,FALSE)</f>
        <v>Purple</v>
      </c>
      <c r="F118" s="27" t="str">
        <f>IFERROR(IF(OR(AND(VLOOKUP(B118,'Indoor Lead - Routes'!A:O,14,TRUE)&lt;'Indoor Lead - Log'!A118,H118='Indoor Lead - Admin'!$C$2),AND(H118='Indoor Lead - Admin'!$C$3,COUNTIF($B$2:B118, B118) = 1)),"X", "-"),"-")</f>
        <v>-</v>
      </c>
      <c r="G118" s="27">
        <f>IFERROR(D118+VLOOKUP(H118,'Indoor Lead - Admin'!$E$2:$F$5,2,FALSE)+IF(J118&lt;=1,'Indoor Lead - Admin'!$J$2,IF(J118&lt;=4,'Indoor Lead - Admin'!$J$3,'Indoor Lead - Admin'!$J$4)),"-")</f>
        <v>27</v>
      </c>
      <c r="H118" s="5" t="s">
        <v>162</v>
      </c>
      <c r="I118" t="s">
        <v>277</v>
      </c>
      <c r="J118" s="27">
        <f>COUNTIFS($B$2:B118,B118,$H$2:H118,"Flash")+COUNTIFS($B$2:B118,B118,$H$2:H118,"Red point")</f>
        <v>1</v>
      </c>
    </row>
    <row r="119" spans="1:10" x14ac:dyDescent="0.3">
      <c r="A119" s="20">
        <v>45364</v>
      </c>
      <c r="B119" s="5">
        <v>40</v>
      </c>
      <c r="C119" s="27" t="str">
        <f>IF(B119&lt;&gt;"",VLOOKUP(B119,'Indoor Lead - Routes'!A:H,3),"-")</f>
        <v>Smoked Meatballs</v>
      </c>
      <c r="D119" s="27">
        <f>IF(B119&lt;&gt;"",VLOOKUP(B119,'Indoor Lead - Routes'!A:H,4),"-")</f>
        <v>17</v>
      </c>
      <c r="E119" s="27" t="str">
        <f>VLOOKUP(B119,'Indoor Lead - Routes'!A:E,5,FALSE)</f>
        <v>Red</v>
      </c>
      <c r="F119" s="27" t="str">
        <f>IFERROR(IF(OR(AND(VLOOKUP(B119,'Indoor Lead - Routes'!A:O,14,TRUE)&lt;'Indoor Lead - Log'!A119,H119='Indoor Lead - Admin'!$C$2),AND(H119='Indoor Lead - Admin'!$C$3,COUNTIF($B$2:B119, B119) = 1)),"X", "-"),"-")</f>
        <v>-</v>
      </c>
      <c r="G119" s="27">
        <f>IFERROR(D119+VLOOKUP(H119,'Indoor Lead - Admin'!$E$2:$F$5,2,FALSE)+IF(J119&lt;=1,'Indoor Lead - Admin'!$J$2,IF(J119&lt;=4,'Indoor Lead - Admin'!$J$3,'Indoor Lead - Admin'!$J$4)),"-")</f>
        <v>22</v>
      </c>
      <c r="H119" s="5" t="s">
        <v>161</v>
      </c>
      <c r="J119" s="27">
        <f>COUNTIFS($B$2:B119,B119,$H$2:H119,"Flash")+COUNTIFS($B$2:B119,B119,$H$2:H119,"Red point")</f>
        <v>2</v>
      </c>
    </row>
    <row r="120" spans="1:10" x14ac:dyDescent="0.3">
      <c r="A120" s="20">
        <v>45364</v>
      </c>
      <c r="B120" s="5">
        <v>58</v>
      </c>
      <c r="C120" s="27" t="str">
        <f>IF(B120&lt;&gt;"",VLOOKUP(B120,'Indoor Lead - Routes'!A:H,3),"-")</f>
        <v>Blue Banded Bees</v>
      </c>
      <c r="D120" s="27">
        <f>IF(B120&lt;&gt;"",VLOOKUP(B120,'Indoor Lead - Routes'!A:H,4),"-")</f>
        <v>19</v>
      </c>
      <c r="E120" s="27" t="str">
        <f>VLOOKUP(B120,'Indoor Lead - Routes'!A:E,5,FALSE)</f>
        <v>Blue</v>
      </c>
      <c r="F120" s="27" t="str">
        <f>IFERROR(IF(OR(AND(VLOOKUP(B120,'Indoor Lead - Routes'!A:O,14,TRUE)&lt;'Indoor Lead - Log'!A120,H120='Indoor Lead - Admin'!$C$2),AND(H120='Indoor Lead - Admin'!$C$3,COUNTIF($B$2:B120, B120) = 1)),"X", "-"),"-")</f>
        <v>-</v>
      </c>
      <c r="G120" s="27">
        <f>IFERROR(D120+VLOOKUP(H120,'Indoor Lead - Admin'!$E$2:$F$5,2,FALSE)+IF(J120&lt;=1,'Indoor Lead - Admin'!$J$2,IF(J120&lt;=4,'Indoor Lead - Admin'!$J$3,'Indoor Lead - Admin'!$J$4)),"-")</f>
        <v>26</v>
      </c>
      <c r="H120" s="5" t="s">
        <v>160</v>
      </c>
      <c r="J120" s="27">
        <f>COUNTIFS($B$2:B120,B120,$H$2:H120,"Flash")+COUNTIFS($B$2:B120,B120,$H$2:H120,"Red point")</f>
        <v>1</v>
      </c>
    </row>
    <row r="121" spans="1:10" x14ac:dyDescent="0.3">
      <c r="A121" s="20">
        <v>45364</v>
      </c>
      <c r="B121" s="5">
        <v>25</v>
      </c>
      <c r="C121" s="27" t="str">
        <f>IF(B121&lt;&gt;"",VLOOKUP(B121,'Indoor Lead - Routes'!A:H,3),"-")</f>
        <v>Teachers Approval</v>
      </c>
      <c r="D121" s="27">
        <f>IF(B121&lt;&gt;"",VLOOKUP(B121,'Indoor Lead - Routes'!A:H,4),"-")</f>
        <v>24</v>
      </c>
      <c r="E121" s="27" t="str">
        <f>VLOOKUP(B121,'Indoor Lead - Routes'!A:E,5,FALSE)</f>
        <v>Pink</v>
      </c>
      <c r="F121" s="27" t="str">
        <f>IFERROR(IF(OR(AND(VLOOKUP(B121,'Indoor Lead - Routes'!A:O,14,TRUE)&lt;'Indoor Lead - Log'!A121,H121='Indoor Lead - Admin'!$C$2),AND(H121='Indoor Lead - Admin'!$C$3,COUNTIF($B$2:B121, B121) = 1)),"X", "-"),"-")</f>
        <v>-</v>
      </c>
      <c r="G121" s="27">
        <f>IFERROR(D121+VLOOKUP(H121,'Indoor Lead - Admin'!$E$2:$F$5,2,FALSE)+IF(J121&lt;=1,'Indoor Lead - Admin'!$J$2,IF(J121&lt;=4,'Indoor Lead - Admin'!$J$3,'Indoor Lead - Admin'!$J$4)),"-")</f>
        <v>30</v>
      </c>
      <c r="H121" s="5" t="s">
        <v>161</v>
      </c>
      <c r="J121" s="27">
        <f>COUNTIFS($B$2:B121,B121,$H$2:H121,"Flash")+COUNTIFS($B$2:B121,B121,$H$2:H121,"Red point")</f>
        <v>1</v>
      </c>
    </row>
    <row r="122" spans="1:10" x14ac:dyDescent="0.3">
      <c r="A122" s="20">
        <v>45364</v>
      </c>
      <c r="B122" s="5">
        <v>59</v>
      </c>
      <c r="C122" s="27" t="str">
        <f>IF(B122&lt;&gt;"",VLOOKUP(B122,'Indoor Lead - Routes'!A:H,3),"-")</f>
        <v>Side Kick</v>
      </c>
      <c r="D122" s="27">
        <f>IF(B122&lt;&gt;"",VLOOKUP(B122,'Indoor Lead - Routes'!A:H,4),"-")</f>
        <v>21</v>
      </c>
      <c r="E122" s="27" t="str">
        <f>VLOOKUP(B122,'Indoor Lead - Routes'!A:E,5,FALSE)</f>
        <v>Red</v>
      </c>
      <c r="F122" s="27" t="str">
        <f>IFERROR(IF(OR(AND(VLOOKUP(B122,'Indoor Lead - Routes'!A:O,14,TRUE)&lt;'Indoor Lead - Log'!A122,H122='Indoor Lead - Admin'!$C$2),AND(H122='Indoor Lead - Admin'!$C$3,COUNTIF($B$2:B122, B122) = 1)),"X", "-"),"-")</f>
        <v>-</v>
      </c>
      <c r="G122" s="27">
        <f>IFERROR(D122+VLOOKUP(H122,'Indoor Lead - Admin'!$E$2:$F$5,2,FALSE)+IF(J122&lt;=1,'Indoor Lead - Admin'!$J$2,IF(J122&lt;=4,'Indoor Lead - Admin'!$J$3,'Indoor Lead - Admin'!$J$4)),"-")</f>
        <v>24</v>
      </c>
      <c r="H122" s="5" t="s">
        <v>163</v>
      </c>
      <c r="I122" t="s">
        <v>296</v>
      </c>
      <c r="J122" s="27">
        <f>COUNTIFS($B$2:B122,B122,$H$2:H122,"Flash")+COUNTIFS($B$2:B122,B122,$H$2:H122,"Red point")</f>
        <v>0</v>
      </c>
    </row>
    <row r="123" spans="1:10" x14ac:dyDescent="0.3">
      <c r="A123" s="20">
        <v>45364</v>
      </c>
      <c r="B123" s="5">
        <v>59</v>
      </c>
      <c r="C123" s="27" t="str">
        <f>IF(B123&lt;&gt;"",VLOOKUP(B123,'Indoor Lead - Routes'!A:H,3),"-")</f>
        <v>Side Kick</v>
      </c>
      <c r="D123" s="27">
        <f>IF(B123&lt;&gt;"",VLOOKUP(B123,'Indoor Lead - Routes'!A:H,4),"-")</f>
        <v>21</v>
      </c>
      <c r="E123" s="27" t="str">
        <f>VLOOKUP(B123,'Indoor Lead - Routes'!A:E,5,FALSE)</f>
        <v>Red</v>
      </c>
      <c r="F123" s="27" t="str">
        <f>IFERROR(IF(OR(AND(VLOOKUP(B123,'Indoor Lead - Routes'!A:O,14,TRUE)&lt;'Indoor Lead - Log'!A123,H123='Indoor Lead - Admin'!$C$2),AND(H123='Indoor Lead - Admin'!$C$3,COUNTIF($B$2:B123, B123) = 1)),"X", "-"),"-")</f>
        <v>-</v>
      </c>
      <c r="G123" s="27">
        <f>IFERROR(D123+VLOOKUP(H123,'Indoor Lead - Admin'!$E$2:$F$5,2,FALSE)+IF(J123&lt;=1,'Indoor Lead - Admin'!$J$2,IF(J123&lt;=4,'Indoor Lead - Admin'!$J$3,'Indoor Lead - Admin'!$J$4)),"-")</f>
        <v>24</v>
      </c>
      <c r="H123" s="5" t="s">
        <v>163</v>
      </c>
      <c r="I123" t="s">
        <v>295</v>
      </c>
      <c r="J123" s="27">
        <f>COUNTIFS($B$2:B123,B123,$H$2:H123,"Flash")+COUNTIFS($B$2:B123,B123,$H$2:H123,"Red point")</f>
        <v>0</v>
      </c>
    </row>
    <row r="124" spans="1:10" x14ac:dyDescent="0.3">
      <c r="A124" s="20">
        <v>45364</v>
      </c>
      <c r="B124" s="5">
        <v>59</v>
      </c>
      <c r="C124" s="27" t="str">
        <f>IF(B124&lt;&gt;"",VLOOKUP(B124,'Indoor Lead - Routes'!A:H,3),"-")</f>
        <v>Side Kick</v>
      </c>
      <c r="D124" s="27">
        <f>IF(B124&lt;&gt;"",VLOOKUP(B124,'Indoor Lead - Routes'!A:H,4),"-")</f>
        <v>21</v>
      </c>
      <c r="E124" s="27" t="str">
        <f>VLOOKUP(B124,'Indoor Lead - Routes'!A:E,5,FALSE)</f>
        <v>Red</v>
      </c>
      <c r="F124" s="27" t="str">
        <f>IFERROR(IF(OR(AND(VLOOKUP(B124,'Indoor Lead - Routes'!A:O,14,TRUE)&lt;'Indoor Lead - Log'!A124,H124='Indoor Lead - Admin'!$C$2),AND(H124='Indoor Lead - Admin'!$C$3,COUNTIF($B$2:B124, B124) = 1)),"X", "-"),"-")</f>
        <v>-</v>
      </c>
      <c r="G124" s="27">
        <f>IFERROR(D124+VLOOKUP(H124,'Indoor Lead - Admin'!$E$2:$F$5,2,FALSE)+IF(J124&lt;=1,'Indoor Lead - Admin'!$J$2,IF(J124&lt;=4,'Indoor Lead - Admin'!$J$3,'Indoor Lead - Admin'!$J$4)),"-")</f>
        <v>26</v>
      </c>
      <c r="H124" s="5" t="s">
        <v>162</v>
      </c>
      <c r="I124" t="s">
        <v>274</v>
      </c>
      <c r="J124" s="27">
        <f>COUNTIFS($B$2:B124,B124,$H$2:H124,"Flash")+COUNTIFS($B$2:B124,B124,$H$2:H124,"Red point")</f>
        <v>0</v>
      </c>
    </row>
    <row r="125" spans="1:10" x14ac:dyDescent="0.3">
      <c r="A125" s="20">
        <v>45364</v>
      </c>
      <c r="B125" s="5">
        <v>37</v>
      </c>
      <c r="C125" s="27" t="str">
        <f>IF(B125&lt;&gt;"",VLOOKUP(B125,'Indoor Lead - Routes'!A:H,3),"-")</f>
        <v>Cancel Cory</v>
      </c>
      <c r="D125" s="27">
        <f>IF(B125&lt;&gt;"",VLOOKUP(B125,'Indoor Lead - Routes'!A:H,4),"-")</f>
        <v>26</v>
      </c>
      <c r="E125" s="27" t="str">
        <f>VLOOKUP(B125,'Indoor Lead - Routes'!A:E,5,FALSE)</f>
        <v>Blue</v>
      </c>
      <c r="F125" s="27" t="str">
        <f>IFERROR(IF(OR(AND(VLOOKUP(B125,'Indoor Lead - Routes'!A:O,14,TRUE)&lt;'Indoor Lead - Log'!A125,H125='Indoor Lead - Admin'!$C$2),AND(H125='Indoor Lead - Admin'!$C$3,COUNTIF($B$2:B125, B125) = 1)),"X", "-"),"-")</f>
        <v>-</v>
      </c>
      <c r="G125" s="27">
        <f>IFERROR(D125+VLOOKUP(H125,'Indoor Lead - Admin'!$E$2:$F$5,2,FALSE)+IF(J125&lt;=1,'Indoor Lead - Admin'!$J$2,IF(J125&lt;=4,'Indoor Lead - Admin'!$J$3,'Indoor Lead - Admin'!$J$4)),"-")</f>
        <v>29</v>
      </c>
      <c r="H125" s="5" t="s">
        <v>163</v>
      </c>
      <c r="I125" t="s">
        <v>290</v>
      </c>
      <c r="J125" s="27">
        <f>COUNTIFS($B$2:B125,B125,$H$2:H125,"Flash")+COUNTIFS($B$2:B125,B125,$H$2:H125,"Red point")</f>
        <v>0</v>
      </c>
    </row>
    <row r="126" spans="1:10" x14ac:dyDescent="0.3">
      <c r="A126" s="20">
        <v>45364</v>
      </c>
      <c r="B126" s="5">
        <v>60</v>
      </c>
      <c r="C126" s="27" t="str">
        <f>IF(B126&lt;&gt;"",VLOOKUP(B126,'Indoor Lead - Routes'!A:H,3),"-")</f>
        <v>Sticky Fingers</v>
      </c>
      <c r="D126" s="27">
        <f>IF(B126&lt;&gt;"",VLOOKUP(B126,'Indoor Lead - Routes'!A:H,4),"-")</f>
        <v>24</v>
      </c>
      <c r="E126" s="27" t="str">
        <f>VLOOKUP(B126,'Indoor Lead - Routes'!A:E,5,FALSE)</f>
        <v>Orange</v>
      </c>
      <c r="F126" s="27" t="str">
        <f>IFERROR(IF(OR(AND(VLOOKUP(B126,'Indoor Lead - Routes'!A:O,14,TRUE)&lt;'Indoor Lead - Log'!A126,H126='Indoor Lead - Admin'!$C$2),AND(H126='Indoor Lead - Admin'!$C$3,COUNTIF($B$2:B126, B126) = 1)),"X", "-"),"-")</f>
        <v>-</v>
      </c>
      <c r="G126" s="27">
        <f>IFERROR(D126+VLOOKUP(H126,'Indoor Lead - Admin'!$E$2:$F$5,2,FALSE)+IF(J126&lt;=1,'Indoor Lead - Admin'!$J$2,IF(J126&lt;=4,'Indoor Lead - Admin'!$J$3,'Indoor Lead - Admin'!$J$4)),"-")</f>
        <v>29</v>
      </c>
      <c r="H126" s="5" t="s">
        <v>162</v>
      </c>
      <c r="I126" t="s">
        <v>290</v>
      </c>
      <c r="J126" s="27">
        <f>COUNTIFS($B$2:B126,B126,$H$2:H126,"Flash")+COUNTIFS($B$2:B126,B126,$H$2:H126,"Red point")</f>
        <v>0</v>
      </c>
    </row>
    <row r="127" spans="1:10" x14ac:dyDescent="0.3">
      <c r="A127" s="20">
        <v>45367</v>
      </c>
      <c r="B127" s="5">
        <v>61</v>
      </c>
      <c r="C127" s="27" t="str">
        <f>IF(B127&lt;&gt;"",VLOOKUP(B127,'Indoor Lead - Routes'!A:H,3),"-")</f>
        <v>Big Cheese</v>
      </c>
      <c r="D127" s="27">
        <f>IF(B127&lt;&gt;"",VLOOKUP(B127,'Indoor Lead - Routes'!A:H,4),"-")</f>
        <v>19</v>
      </c>
      <c r="E127" s="27" t="str">
        <f>VLOOKUP(B127,'Indoor Lead - Routes'!A:E,5,FALSE)</f>
        <v>Yellow</v>
      </c>
      <c r="F127" s="27" t="str">
        <f>IFERROR(IF(OR(AND(VLOOKUP(B127,'Indoor Lead - Routes'!A:O,14,TRUE)&lt;'Indoor Lead - Log'!A127,H127='Indoor Lead - Admin'!$C$2),AND(H127='Indoor Lead - Admin'!$C$3,COUNTIF($B$2:B127, B127) = 1)),"X", "-"),"-")</f>
        <v>-</v>
      </c>
      <c r="G127" s="27">
        <f>IFERROR(D127+VLOOKUP(H127,'Indoor Lead - Admin'!$E$2:$F$5,2,FALSE)+IF(J127&lt;=1,'Indoor Lead - Admin'!$J$2,IF(J127&lt;=4,'Indoor Lead - Admin'!$J$3,'Indoor Lead - Admin'!$J$4)),"-")</f>
        <v>26</v>
      </c>
      <c r="H127" s="5" t="s">
        <v>160</v>
      </c>
      <c r="J127" s="27">
        <f>COUNTIFS($B$2:B127,B127,$H$2:H127,"Flash")+COUNTIFS($B$2:B127,B127,$H$2:H127,"Red point")</f>
        <v>1</v>
      </c>
    </row>
    <row r="128" spans="1:10" x14ac:dyDescent="0.3">
      <c r="A128" s="20">
        <v>45367</v>
      </c>
      <c r="B128" s="5">
        <v>60</v>
      </c>
      <c r="C128" s="27" t="str">
        <f>IF(B128&lt;&gt;"",VLOOKUP(B128,'Indoor Lead - Routes'!A:H,3),"-")</f>
        <v>Sticky Fingers</v>
      </c>
      <c r="D128" s="27">
        <f>IF(B128&lt;&gt;"",VLOOKUP(B128,'Indoor Lead - Routes'!A:H,4),"-")</f>
        <v>24</v>
      </c>
      <c r="E128" s="27" t="str">
        <f>VLOOKUP(B128,'Indoor Lead - Routes'!A:E,5,FALSE)</f>
        <v>Orange</v>
      </c>
      <c r="F128" s="27" t="str">
        <f>IFERROR(IF(OR(AND(VLOOKUP(B128,'Indoor Lead - Routes'!A:O,14,TRUE)&lt;'Indoor Lead - Log'!A128,H128='Indoor Lead - Admin'!$C$2),AND(H128='Indoor Lead - Admin'!$C$3,COUNTIF($B$2:B128, B128) = 1)),"X", "-"),"-")</f>
        <v>-</v>
      </c>
      <c r="G128" s="27">
        <f>IFERROR(D128+VLOOKUP(H128,'Indoor Lead - Admin'!$E$2:$F$5,2,FALSE)+IF(J128&lt;=1,'Indoor Lead - Admin'!$J$2,IF(J128&lt;=4,'Indoor Lead - Admin'!$J$3,'Indoor Lead - Admin'!$J$4)),"-")</f>
        <v>29</v>
      </c>
      <c r="H128" s="5" t="s">
        <v>162</v>
      </c>
      <c r="I128" t="s">
        <v>277</v>
      </c>
      <c r="J128" s="27">
        <f>COUNTIFS($B$2:B128,B128,$H$2:H128,"Flash")+COUNTIFS($B$2:B128,B128,$H$2:H128,"Red point")</f>
        <v>0</v>
      </c>
    </row>
    <row r="129" spans="1:10" x14ac:dyDescent="0.3">
      <c r="A129" s="20">
        <v>45367</v>
      </c>
      <c r="B129" s="5">
        <v>62</v>
      </c>
      <c r="C129" s="27" t="str">
        <f>IF(B129&lt;&gt;"",VLOOKUP(B129,'Indoor Lead - Routes'!A:H,3),"-")</f>
        <v>Succulent Crimp</v>
      </c>
      <c r="D129" s="27">
        <f>IF(B129&lt;&gt;"",VLOOKUP(B129,'Indoor Lead - Routes'!A:H,4),"-")</f>
        <v>23</v>
      </c>
      <c r="E129" s="27" t="str">
        <f>VLOOKUP(B129,'Indoor Lead - Routes'!A:E,5,FALSE)</f>
        <v>Black</v>
      </c>
      <c r="F129" s="27" t="str">
        <f>IFERROR(IF(OR(AND(VLOOKUP(B129,'Indoor Lead - Routes'!A:O,14,TRUE)&lt;'Indoor Lead - Log'!A129,H129='Indoor Lead - Admin'!$C$2),AND(H129='Indoor Lead - Admin'!$C$3,COUNTIF($B$2:B129, B129) = 1)),"X", "-"),"-")</f>
        <v>-</v>
      </c>
      <c r="G129" s="27">
        <f>IFERROR(D129+VLOOKUP(H129,'Indoor Lead - Admin'!$E$2:$F$5,2,FALSE)+IF(J129&lt;=1,'Indoor Lead - Admin'!$J$2,IF(J129&lt;=4,'Indoor Lead - Admin'!$J$3,'Indoor Lead - Admin'!$J$4)),"-")</f>
        <v>28</v>
      </c>
      <c r="H129" s="5" t="s">
        <v>162</v>
      </c>
      <c r="I129" t="s">
        <v>299</v>
      </c>
      <c r="J129" s="27">
        <f>COUNTIFS($B$2:B129,B129,$H$2:H129,"Flash")+COUNTIFS($B$2:B129,B129,$H$2:H129,"Red point")</f>
        <v>0</v>
      </c>
    </row>
    <row r="130" spans="1:10" x14ac:dyDescent="0.3">
      <c r="A130" s="20">
        <v>45367</v>
      </c>
      <c r="B130" s="5">
        <v>42</v>
      </c>
      <c r="C130" s="27" t="str">
        <f>IF(B130&lt;&gt;"",VLOOKUP(B130,'Indoor Lead - Routes'!A:H,3),"-")</f>
        <v>Purplepeopleeater</v>
      </c>
      <c r="D130" s="27">
        <f>IF(B130&lt;&gt;"",VLOOKUP(B130,'Indoor Lead - Routes'!A:H,4),"-")</f>
        <v>22</v>
      </c>
      <c r="E130" s="27" t="str">
        <f>VLOOKUP(B130,'Indoor Lead - Routes'!A:E,5,FALSE)</f>
        <v>Purple</v>
      </c>
      <c r="F130" s="27" t="str">
        <f>IFERROR(IF(OR(AND(VLOOKUP(B130,'Indoor Lead - Routes'!A:O,14,TRUE)&lt;'Indoor Lead - Log'!A130,H130='Indoor Lead - Admin'!$C$2),AND(H130='Indoor Lead - Admin'!$C$3,COUNTIF($B$2:B130, B130) = 1)),"X", "-"),"-")</f>
        <v>-</v>
      </c>
      <c r="G130" s="27">
        <f>IFERROR(D130+VLOOKUP(H130,'Indoor Lead - Admin'!$E$2:$F$5,2,FALSE)+IF(J130&lt;=1,'Indoor Lead - Admin'!$J$2,IF(J130&lt;=4,'Indoor Lead - Admin'!$J$3,'Indoor Lead - Admin'!$J$4)),"-")</f>
        <v>27</v>
      </c>
      <c r="H130" s="5" t="s">
        <v>162</v>
      </c>
      <c r="I130" t="s">
        <v>277</v>
      </c>
      <c r="J130" s="27">
        <f>COUNTIFS($B$2:B130,B130,$H$2:H130,"Flash")+COUNTIFS($B$2:B130,B130,$H$2:H130,"Red point")</f>
        <v>1</v>
      </c>
    </row>
    <row r="131" spans="1:10" x14ac:dyDescent="0.3">
      <c r="A131" s="20">
        <v>45367</v>
      </c>
      <c r="B131" s="5">
        <v>3</v>
      </c>
      <c r="C131" s="27" t="str">
        <f>IF(B131&lt;&gt;"",VLOOKUP(B131,'Indoor Lead - Routes'!A:H,3),"-")</f>
        <v>Elf on a Shelf</v>
      </c>
      <c r="D131" s="27">
        <f>IF(B131&lt;&gt;"",VLOOKUP(B131,'Indoor Lead - Routes'!A:H,4),"-")</f>
        <v>22</v>
      </c>
      <c r="E131" s="27" t="str">
        <f>VLOOKUP(B131,'Indoor Lead - Routes'!A:E,5,FALSE)</f>
        <v>White</v>
      </c>
      <c r="F131" s="27" t="str">
        <f>IFERROR(IF(OR(AND(VLOOKUP(B131,'Indoor Lead - Routes'!A:O,14,TRUE)&lt;'Indoor Lead - Log'!A131,H131='Indoor Lead - Admin'!$C$2),AND(H131='Indoor Lead - Admin'!$C$3,COUNTIF($B$2:B131, B131) = 1)),"X", "-"),"-")</f>
        <v>-</v>
      </c>
      <c r="G131" s="27">
        <f>IFERROR(D131+VLOOKUP(H131,'Indoor Lead - Admin'!$E$2:$F$5,2,FALSE)+IF(J131&lt;=1,'Indoor Lead - Admin'!$J$2,IF(J131&lt;=4,'Indoor Lead - Admin'!$J$3,'Indoor Lead - Admin'!$J$4)),"-")</f>
        <v>28</v>
      </c>
      <c r="H131" s="5" t="s">
        <v>161</v>
      </c>
      <c r="J131" s="27">
        <f>COUNTIFS($B$2:B131,B131,$H$2:H131,"Flash")+COUNTIFS($B$2:B131,B131,$H$2:H131,"Red point")</f>
        <v>1</v>
      </c>
    </row>
    <row r="132" spans="1:10" x14ac:dyDescent="0.3">
      <c r="A132" s="20">
        <v>45369</v>
      </c>
      <c r="B132" s="5">
        <v>63</v>
      </c>
      <c r="C132" s="27" t="str">
        <f>IF(B132&lt;&gt;"",VLOOKUP(B132,'Indoor Lead - Routes'!A:H,3),"-")</f>
        <v>Emperor's Warmup</v>
      </c>
      <c r="D132" s="27">
        <f>IF(B132&lt;&gt;"",VLOOKUP(B132,'Indoor Lead - Routes'!A:H,4),"-")</f>
        <v>18</v>
      </c>
      <c r="E132" s="27" t="str">
        <f>VLOOKUP(B132,'Indoor Lead - Routes'!A:E,5,FALSE)</f>
        <v>Purple</v>
      </c>
      <c r="F132" s="27" t="str">
        <f>IFERROR(IF(OR(AND(VLOOKUP(B132,'Indoor Lead - Routes'!A:O,14,TRUE)&lt;'Indoor Lead - Log'!A132,H132='Indoor Lead - Admin'!$C$2),AND(H132='Indoor Lead - Admin'!$C$3,COUNTIF($B$2:B132, B132) = 1)),"X", "-"),"-")</f>
        <v>-</v>
      </c>
      <c r="G132" s="27">
        <f>IFERROR(D132+VLOOKUP(H132,'Indoor Lead - Admin'!$E$2:$F$5,2,FALSE)+IF(J132&lt;=1,'Indoor Lead - Admin'!$J$2,IF(J132&lt;=4,'Indoor Lead - Admin'!$J$3,'Indoor Lead - Admin'!$J$4)),"-")</f>
        <v>25</v>
      </c>
      <c r="H132" s="5" t="s">
        <v>160</v>
      </c>
      <c r="J132" s="27">
        <f>COUNTIFS($B$2:B132,B132,$H$2:H132,"Flash")+COUNTIFS($B$2:B132,B132,$H$2:H132,"Red point")</f>
        <v>1</v>
      </c>
    </row>
    <row r="133" spans="1:10" x14ac:dyDescent="0.3">
      <c r="A133" s="20">
        <v>45369</v>
      </c>
      <c r="B133" s="5">
        <v>64</v>
      </c>
      <c r="C133" s="27" t="str">
        <f>IF(B133&lt;&gt;"",VLOOKUP(B133,'Indoor Lead - Routes'!A:H,3),"-")</f>
        <v>Fumble Toes</v>
      </c>
      <c r="D133" s="27">
        <f>IF(B133&lt;&gt;"",VLOOKUP(B133,'Indoor Lead - Routes'!A:H,4),"-")</f>
        <v>22</v>
      </c>
      <c r="E133" s="27" t="str">
        <f>VLOOKUP(B133,'Indoor Lead - Routes'!A:E,5,FALSE)</f>
        <v>Blue</v>
      </c>
      <c r="F133" s="27" t="str">
        <f>IFERROR(IF(OR(AND(VLOOKUP(B133,'Indoor Lead - Routes'!A:O,14,TRUE)&lt;'Indoor Lead - Log'!A133,H133='Indoor Lead - Admin'!$C$2),AND(H133='Indoor Lead - Admin'!$C$3,COUNTIF($B$2:B133, B133) = 1)),"X", "-"),"-")</f>
        <v>-</v>
      </c>
      <c r="G133" s="27">
        <f>IFERROR(D133+VLOOKUP(H133,'Indoor Lead - Admin'!$E$2:$F$5,2,FALSE)+IF(J133&lt;=1,'Indoor Lead - Admin'!$J$2,IF(J133&lt;=4,'Indoor Lead - Admin'!$J$3,'Indoor Lead - Admin'!$J$4)),"-")</f>
        <v>25</v>
      </c>
      <c r="H133" s="5" t="s">
        <v>163</v>
      </c>
      <c r="I133" t="s">
        <v>304</v>
      </c>
      <c r="J133" s="27">
        <f>COUNTIFS($B$2:B133,B133,$H$2:H133,"Flash")+COUNTIFS($B$2:B133,B133,$H$2:H133,"Red point")</f>
        <v>0</v>
      </c>
    </row>
    <row r="134" spans="1:10" x14ac:dyDescent="0.3">
      <c r="A134" s="20">
        <v>45369</v>
      </c>
      <c r="B134" s="5">
        <v>65</v>
      </c>
      <c r="C134" s="27" t="str">
        <f>IF(B134&lt;&gt;"",VLOOKUP(B134,'Indoor Lead - Routes'!A:H,3),"-")</f>
        <v>Finding Nemo</v>
      </c>
      <c r="D134" s="27">
        <f>IF(B134&lt;&gt;"",VLOOKUP(B134,'Indoor Lead - Routes'!A:H,4),"-")</f>
        <v>19</v>
      </c>
      <c r="E134" s="27" t="str">
        <f>VLOOKUP(B134,'Indoor Lead - Routes'!A:E,5,FALSE)</f>
        <v>Orange</v>
      </c>
      <c r="F134" s="27" t="str">
        <f>IFERROR(IF(OR(AND(VLOOKUP(B134,'Indoor Lead - Routes'!A:O,14,TRUE)&lt;'Indoor Lead - Log'!A134,H134='Indoor Lead - Admin'!$C$2),AND(H134='Indoor Lead - Admin'!$C$3,COUNTIF($B$2:B134, B134) = 1)),"X", "-"),"-")</f>
        <v>-</v>
      </c>
      <c r="G134" s="27">
        <f>IFERROR(D134+VLOOKUP(H134,'Indoor Lead - Admin'!$E$2:$F$5,2,FALSE)+IF(J134&lt;=1,'Indoor Lead - Admin'!$J$2,IF(J134&lt;=4,'Indoor Lead - Admin'!$J$3,'Indoor Lead - Admin'!$J$4)),"-")</f>
        <v>24</v>
      </c>
      <c r="H134" s="5" t="s">
        <v>162</v>
      </c>
      <c r="I134" t="s">
        <v>277</v>
      </c>
      <c r="J134" s="27">
        <f>COUNTIFS($B$2:B134,B134,$H$2:H134,"Flash")+COUNTIFS($B$2:B134,B134,$H$2:H134,"Red point")</f>
        <v>0</v>
      </c>
    </row>
    <row r="135" spans="1:10" x14ac:dyDescent="0.3">
      <c r="A135" s="20">
        <v>45369</v>
      </c>
      <c r="B135" s="5">
        <v>56</v>
      </c>
      <c r="C135" s="27" t="str">
        <f>IF(B135&lt;&gt;"",VLOOKUP(B135,'Indoor Lead - Routes'!A:H,3),"-")</f>
        <v>Uno</v>
      </c>
      <c r="D135" s="27">
        <f>IF(B135&lt;&gt;"",VLOOKUP(B135,'Indoor Lead - Routes'!A:H,4),"-")</f>
        <v>22</v>
      </c>
      <c r="E135" s="27" t="str">
        <f>VLOOKUP(B135,'Indoor Lead - Routes'!A:E,5,FALSE)</f>
        <v>Red</v>
      </c>
      <c r="F135" s="27" t="str">
        <f>IFERROR(IF(OR(AND(VLOOKUP(B135,'Indoor Lead - Routes'!A:O,14,TRUE)&lt;'Indoor Lead - Log'!A135,H135='Indoor Lead - Admin'!$C$2),AND(H135='Indoor Lead - Admin'!$C$3,COUNTIF($B$2:B135, B135) = 1)),"X", "-"),"-")</f>
        <v>-</v>
      </c>
      <c r="G135" s="27">
        <f>IFERROR(D135+VLOOKUP(H135,'Indoor Lead - Admin'!$E$2:$F$5,2,FALSE)+IF(J135&lt;=1,'Indoor Lead - Admin'!$J$2,IF(J135&lt;=4,'Indoor Lead - Admin'!$J$3,'Indoor Lead - Admin'!$J$4)),"-")</f>
        <v>28</v>
      </c>
      <c r="H135" s="5" t="s">
        <v>161</v>
      </c>
      <c r="J135" s="27">
        <f>COUNTIFS($B$2:B135,B135,$H$2:H135,"Flash")+COUNTIFS($B$2:B135,B135,$H$2:H135,"Red point")</f>
        <v>1</v>
      </c>
    </row>
    <row r="136" spans="1:10" x14ac:dyDescent="0.3">
      <c r="A136" s="20">
        <v>45369</v>
      </c>
      <c r="B136" s="5">
        <v>42</v>
      </c>
      <c r="C136" s="27" t="str">
        <f>IF(B136&lt;&gt;"",VLOOKUP(B136,'Indoor Lead - Routes'!A:H,3),"-")</f>
        <v>Purplepeopleeater</v>
      </c>
      <c r="D136" s="27">
        <f>IF(B136&lt;&gt;"",VLOOKUP(B136,'Indoor Lead - Routes'!A:H,4),"-")</f>
        <v>22</v>
      </c>
      <c r="E136" s="27" t="str">
        <f>VLOOKUP(B136,'Indoor Lead - Routes'!A:E,5,FALSE)</f>
        <v>Purple</v>
      </c>
      <c r="F136" s="27" t="str">
        <f>IFERROR(IF(OR(AND(VLOOKUP(B136,'Indoor Lead - Routes'!A:O,14,TRUE)&lt;'Indoor Lead - Log'!A136,H136='Indoor Lead - Admin'!$C$2),AND(H136='Indoor Lead - Admin'!$C$3,COUNTIF($B$2:B136, B136) = 1)),"X", "-"),"-")</f>
        <v>-</v>
      </c>
      <c r="G136" s="27">
        <f>IFERROR(D136+VLOOKUP(H136,'Indoor Lead - Admin'!$E$2:$F$5,2,FALSE)+IF(J136&lt;=1,'Indoor Lead - Admin'!$J$2,IF(J136&lt;=4,'Indoor Lead - Admin'!$J$3,'Indoor Lead - Admin'!$J$4)),"-")</f>
        <v>27</v>
      </c>
      <c r="H136" s="5" t="s">
        <v>161</v>
      </c>
      <c r="J136" s="27">
        <f>COUNTIFS($B$2:B136,B136,$H$2:H136,"Flash")+COUNTIFS($B$2:B136,B136,$H$2:H136,"Red point")</f>
        <v>2</v>
      </c>
    </row>
    <row r="137" spans="1:10" x14ac:dyDescent="0.3">
      <c r="A137" s="20">
        <v>45420</v>
      </c>
      <c r="B137" s="5">
        <v>66</v>
      </c>
      <c r="C137" s="27" t="str">
        <f>IF(B137&lt;&gt;"",VLOOKUP(B137,'Indoor Lead - Routes'!A:H,3),"-")</f>
        <v>Mean Green</v>
      </c>
      <c r="D137" s="27">
        <f>IF(B137&lt;&gt;"",VLOOKUP(B137,'Indoor Lead - Routes'!A:H,4),"-")</f>
        <v>14</v>
      </c>
      <c r="E137" s="27" t="str">
        <f>VLOOKUP(B137,'Indoor Lead - Routes'!A:E,5,FALSE)</f>
        <v>Green</v>
      </c>
      <c r="F137" s="27" t="str">
        <f>IFERROR(IF(OR(AND(VLOOKUP(B137,'Indoor Lead - Routes'!A:O,14,TRUE)&lt;'Indoor Lead - Log'!A137,H137='Indoor Lead - Admin'!$C$2),AND(H137='Indoor Lead - Admin'!$C$3,COUNTIF($B$2:B137, B137) = 1)),"X", "-"),"-")</f>
        <v>-</v>
      </c>
      <c r="G137" s="27">
        <f>IFERROR(D137+VLOOKUP(H137,'Indoor Lead - Admin'!$E$2:$F$5,2,FALSE)+IF(J137&lt;=1,'Indoor Lead - Admin'!$J$2,IF(J137&lt;=4,'Indoor Lead - Admin'!$J$3,'Indoor Lead - Admin'!$J$4)),"-")</f>
        <v>21</v>
      </c>
      <c r="H137" s="5" t="s">
        <v>160</v>
      </c>
      <c r="J137" s="27">
        <f>COUNTIFS($B$2:B137,B137,$H$2:H137,"Flash")+COUNTIFS($B$2:B137,B137,$H$2:H137,"Red point")</f>
        <v>1</v>
      </c>
    </row>
    <row r="138" spans="1:10" x14ac:dyDescent="0.3">
      <c r="A138" s="20">
        <v>45420</v>
      </c>
      <c r="B138" s="5">
        <v>21</v>
      </c>
      <c r="C138" s="27" t="str">
        <f>IF(B138&lt;&gt;"",VLOOKUP(B138,'Indoor Lead - Routes'!A:H,3),"-")</f>
        <v>Slick Tick</v>
      </c>
      <c r="D138" s="27">
        <f>IF(B138&lt;&gt;"",VLOOKUP(B138,'Indoor Lead - Routes'!A:H,4),"-")</f>
        <v>17</v>
      </c>
      <c r="E138" s="27" t="str">
        <f>VLOOKUP(B138,'Indoor Lead - Routes'!A:E,5,FALSE)</f>
        <v>Yellow</v>
      </c>
      <c r="F138" s="27" t="str">
        <f>IFERROR(IF(OR(AND(VLOOKUP(B138,'Indoor Lead - Routes'!A:O,14,TRUE)&lt;'Indoor Lead - Log'!A138,H138='Indoor Lead - Admin'!$C$2),AND(H138='Indoor Lead - Admin'!$C$3,COUNTIF($B$2:B138, B138) = 1)),"X", "-"),"-")</f>
        <v>-</v>
      </c>
      <c r="G138" s="27">
        <f>IFERROR(D138+VLOOKUP(H138,'Indoor Lead - Admin'!$E$2:$F$5,2,FALSE)+IF(J138&lt;=1,'Indoor Lead - Admin'!$J$2,IF(J138&lt;=4,'Indoor Lead - Admin'!$J$3,'Indoor Lead - Admin'!$J$4)),"-")</f>
        <v>22</v>
      </c>
      <c r="H138" s="5" t="s">
        <v>161</v>
      </c>
      <c r="J138" s="27">
        <f>COUNTIFS($B$2:B138,B138,$H$2:H138,"Flash")+COUNTIFS($B$2:B138,B138,$H$2:H138,"Red point")</f>
        <v>2</v>
      </c>
    </row>
    <row r="139" spans="1:10" x14ac:dyDescent="0.3">
      <c r="A139" s="20">
        <v>45420</v>
      </c>
      <c r="B139" s="5">
        <v>33</v>
      </c>
      <c r="C139" s="27" t="str">
        <f>IF(B139&lt;&gt;"",VLOOKUP(B139,'Indoor Lead - Routes'!A:H,3),"-")</f>
        <v>Angry Anteater</v>
      </c>
      <c r="D139" s="27">
        <f>IF(B139&lt;&gt;"",VLOOKUP(B139,'Indoor Lead - Routes'!A:H,4),"-")</f>
        <v>18</v>
      </c>
      <c r="E139" s="27" t="str">
        <f>VLOOKUP(B139,'Indoor Lead - Routes'!A:E,5,FALSE)</f>
        <v>Black</v>
      </c>
      <c r="F139" s="27" t="str">
        <f>IFERROR(IF(OR(AND(VLOOKUP(B139,'Indoor Lead - Routes'!A:O,14,TRUE)&lt;'Indoor Lead - Log'!A139,H139='Indoor Lead - Admin'!$C$2),AND(H139='Indoor Lead - Admin'!$C$3,COUNTIF($B$2:B139, B139) = 1)),"X", "-"),"-")</f>
        <v>-</v>
      </c>
      <c r="G139" s="27">
        <f>IFERROR(D139+VLOOKUP(H139,'Indoor Lead - Admin'!$E$2:$F$5,2,FALSE)+IF(J139&lt;=1,'Indoor Lead - Admin'!$J$2,IF(J139&lt;=4,'Indoor Lead - Admin'!$J$3,'Indoor Lead - Admin'!$J$4)),"-")</f>
        <v>23</v>
      </c>
      <c r="H139" s="5" t="s">
        <v>161</v>
      </c>
      <c r="J139" s="27">
        <f>COUNTIFS($B$2:B139,B139,$H$2:H139,"Flash")+COUNTIFS($B$2:B139,B139,$H$2:H139,"Red point")</f>
        <v>2</v>
      </c>
    </row>
    <row r="140" spans="1:10" x14ac:dyDescent="0.3">
      <c r="A140" s="20">
        <v>45420</v>
      </c>
      <c r="B140" s="5">
        <v>67</v>
      </c>
      <c r="C140" s="27" t="str">
        <f>IF(B140&lt;&gt;"",VLOOKUP(B140,'Indoor Lead - Routes'!A:H,3),"-")</f>
        <v>Slide Winder</v>
      </c>
      <c r="D140" s="27">
        <f>IF(B140&lt;&gt;"",VLOOKUP(B140,'Indoor Lead - Routes'!A:H,4),"-")</f>
        <v>18</v>
      </c>
      <c r="E140" s="27" t="str">
        <f>VLOOKUP(B140,'Indoor Lead - Routes'!A:E,5,FALSE)</f>
        <v>Orange</v>
      </c>
      <c r="F140" s="27" t="str">
        <f>IFERROR(IF(OR(AND(VLOOKUP(B140,'Indoor Lead - Routes'!A:O,14,TRUE)&lt;'Indoor Lead - Log'!A140,H140='Indoor Lead - Admin'!$C$2),AND(H140='Indoor Lead - Admin'!$C$3,COUNTIF($B$2:B140, B140) = 1)),"X", "-"),"-")</f>
        <v>-</v>
      </c>
      <c r="G140" s="27">
        <f>IFERROR(D140+VLOOKUP(H140,'Indoor Lead - Admin'!$E$2:$F$5,2,FALSE)+IF(J140&lt;=1,'Indoor Lead - Admin'!$J$2,IF(J140&lt;=4,'Indoor Lead - Admin'!$J$3,'Indoor Lead - Admin'!$J$4)),"-")</f>
        <v>25</v>
      </c>
      <c r="H140" s="5" t="s">
        <v>160</v>
      </c>
      <c r="J140" s="27">
        <f>COUNTIFS($B$2:B140,B140,$H$2:H140,"Flash")+COUNTIFS($B$2:B140,B140,$H$2:H140,"Red point")</f>
        <v>1</v>
      </c>
    </row>
    <row r="141" spans="1:10" x14ac:dyDescent="0.3">
      <c r="A141" s="20">
        <v>45427</v>
      </c>
      <c r="B141" s="5">
        <v>68</v>
      </c>
      <c r="C141" s="27" t="str">
        <f>IF(B141&lt;&gt;"",VLOOKUP(B141,'Indoor Lead - Routes'!A:H,3),"-")</f>
        <v>Sands of Time</v>
      </c>
      <c r="D141" s="27">
        <f>IF(B141&lt;&gt;"",VLOOKUP(B141,'Indoor Lead - Routes'!A:H,4),"-")</f>
        <v>16</v>
      </c>
      <c r="E141" s="27" t="str">
        <f>VLOOKUP(B141,'Indoor Lead - Routes'!A:E,5,FALSE)</f>
        <v>Orange</v>
      </c>
      <c r="F141" s="27" t="str">
        <f>IFERROR(IF(OR(AND(VLOOKUP(B141,'Indoor Lead - Routes'!A:O,14,TRUE)&lt;'Indoor Lead - Log'!A141,H141='Indoor Lead - Admin'!$C$2),AND(H141='Indoor Lead - Admin'!$C$3,COUNTIF($B$2:B141, B141) = 1)),"X", "-"),"-")</f>
        <v>-</v>
      </c>
      <c r="G141" s="27">
        <f>IFERROR(D141+VLOOKUP(H141,'Indoor Lead - Admin'!$E$2:$F$5,2,FALSE)+IF(J141&lt;=1,'Indoor Lead - Admin'!$J$2,IF(J141&lt;=4,'Indoor Lead - Admin'!$J$3,'Indoor Lead - Admin'!$J$4)),"-")</f>
        <v>23</v>
      </c>
      <c r="H141" s="5" t="s">
        <v>160</v>
      </c>
      <c r="J141" s="27">
        <f>COUNTIFS($B$2:B141,B141,$H$2:H141,"Flash")+COUNTIFS($B$2:B141,B141,$H$2:H141,"Red point")</f>
        <v>1</v>
      </c>
    </row>
    <row r="142" spans="1:10" x14ac:dyDescent="0.3">
      <c r="A142" s="20">
        <v>45427</v>
      </c>
      <c r="B142" s="5">
        <v>69</v>
      </c>
      <c r="C142" s="27" t="str">
        <f>IF(B142&lt;&gt;"",VLOOKUP(B142,'Indoor Lead - Routes'!A:H,3),"-")</f>
        <v>Polar Axis</v>
      </c>
      <c r="D142" s="27">
        <f>IF(B142&lt;&gt;"",VLOOKUP(B142,'Indoor Lead - Routes'!A:H,4),"-")</f>
        <v>19</v>
      </c>
      <c r="E142" s="27" t="str">
        <f>VLOOKUP(B142,'Indoor Lead - Routes'!A:E,5,FALSE)</f>
        <v>White</v>
      </c>
      <c r="F142" s="27" t="str">
        <f>IFERROR(IF(OR(AND(VLOOKUP(B142,'Indoor Lead - Routes'!A:O,14,TRUE)&lt;'Indoor Lead - Log'!A142,H142='Indoor Lead - Admin'!$C$2),AND(H142='Indoor Lead - Admin'!$C$3,COUNTIF($B$2:B142, B142) = 1)),"X", "-"),"-")</f>
        <v>-</v>
      </c>
      <c r="G142" s="27">
        <f>IFERROR(D142+VLOOKUP(H142,'Indoor Lead - Admin'!$E$2:$F$5,2,FALSE)+IF(J142&lt;=1,'Indoor Lead - Admin'!$J$2,IF(J142&lt;=4,'Indoor Lead - Admin'!$J$3,'Indoor Lead - Admin'!$J$4)),"-")</f>
        <v>26</v>
      </c>
      <c r="H142" s="5" t="s">
        <v>160</v>
      </c>
      <c r="J142" s="27">
        <f>COUNTIFS($B$2:B142,B142,$H$2:H142,"Flash")+COUNTIFS($B$2:B142,B142,$H$2:H142,"Red point")</f>
        <v>1</v>
      </c>
    </row>
    <row r="143" spans="1:10" x14ac:dyDescent="0.3">
      <c r="A143" s="20">
        <v>45427</v>
      </c>
      <c r="B143" s="5">
        <v>70</v>
      </c>
      <c r="C143" s="27" t="str">
        <f>IF(B143&lt;&gt;"",VLOOKUP(B143,'Indoor Lead - Routes'!A:H,3),"-")</f>
        <v>Tickle Wickle</v>
      </c>
      <c r="D143" s="27">
        <f>IF(B143&lt;&gt;"",VLOOKUP(B143,'Indoor Lead - Routes'!A:H,4),"-")</f>
        <v>19</v>
      </c>
      <c r="E143" s="27" t="str">
        <f>VLOOKUP(B143,'Indoor Lead - Routes'!A:E,5,FALSE)</f>
        <v>Orange</v>
      </c>
      <c r="F143" s="27" t="str">
        <f>IFERROR(IF(OR(AND(VLOOKUP(B143,'Indoor Lead - Routes'!A:O,14,TRUE)&lt;'Indoor Lead - Log'!A143,H143='Indoor Lead - Admin'!$C$2),AND(H143='Indoor Lead - Admin'!$C$3,COUNTIF($B$2:B143, B143) = 1)),"X", "-"),"-")</f>
        <v>-</v>
      </c>
      <c r="G143" s="27">
        <f>IFERROR(D143+VLOOKUP(H143,'Indoor Lead - Admin'!$E$2:$F$5,2,FALSE)+IF(J143&lt;=1,'Indoor Lead - Admin'!$J$2,IF(J143&lt;=4,'Indoor Lead - Admin'!$J$3,'Indoor Lead - Admin'!$J$4)),"-")</f>
        <v>26</v>
      </c>
      <c r="H143" s="5" t="s">
        <v>160</v>
      </c>
      <c r="J143" s="27">
        <f>COUNTIFS($B$2:B143,B143,$H$2:H143,"Flash")+COUNTIFS($B$2:B143,B143,$H$2:H143,"Red point")</f>
        <v>1</v>
      </c>
    </row>
  </sheetData>
  <autoFilter ref="A1:I142" xr:uid="{ADD202D9-8F4C-4C31-9A58-8CD1A5D1FEE7}"/>
  <phoneticPr fontId="1" type="noConversion"/>
  <conditionalFormatting sqref="F1:G1048576">
    <cfRule type="cellIs" dxfId="18" priority="1" operator="equal">
      <formula>"X"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7AFEEC-036E-46B3-B05F-527B4CB3E540}">
          <x14:formula1>
            <xm:f>'Indoor Lead - Admin'!$C$2:$C$5</xm:f>
          </x14:formula1>
          <xm:sqref>H2:H159</xm:sqref>
        </x14:dataValidation>
        <x14:dataValidation type="list" allowBlank="1" showInputMessage="1" showErrorMessage="1" xr:uid="{79879FDF-29E5-4649-9CA5-A58342303761}">
          <x14:formula1>
            <xm:f>'Indoor Lead - Routes'!$H$2:$H$98618</xm:f>
          </x14:formula1>
          <xm:sqref>B2:B163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1DB7-A76C-4233-82FF-25C6D190D93B}">
  <sheetPr>
    <tabColor theme="4" tint="-0.249977111117893"/>
  </sheetPr>
  <dimension ref="A1:R71"/>
  <sheetViews>
    <sheetView zoomScaleNormal="100" workbookViewId="0">
      <pane ySplit="1" topLeftCell="A68" activePane="bottomLeft" state="frozen"/>
      <selection activeCell="F10" sqref="F10"/>
      <selection pane="bottomLeft" activeCell="C13" sqref="C13"/>
    </sheetView>
  </sheetViews>
  <sheetFormatPr defaultRowHeight="14.4" x14ac:dyDescent="0.3"/>
  <cols>
    <col min="1" max="1" width="8.88671875" style="5"/>
    <col min="2" max="2" width="34.5546875" bestFit="1" customWidth="1"/>
    <col min="3" max="3" width="26.5546875" customWidth="1"/>
    <col min="4" max="5" width="8.88671875" style="5"/>
    <col min="6" max="6" width="10.88671875" style="5" hidden="1" customWidth="1"/>
    <col min="7" max="7" width="12.33203125" style="27" hidden="1" customWidth="1"/>
    <col min="8" max="8" width="8.88671875" style="27"/>
    <col min="9" max="12" width="15.77734375" style="27" customWidth="1"/>
    <col min="13" max="13" width="15.77734375" style="29" customWidth="1"/>
    <col min="14" max="14" width="14.6640625" style="46" customWidth="1"/>
    <col min="15" max="15" width="16.44140625" style="45" customWidth="1"/>
    <col min="16" max="16" width="14" style="27" bestFit="1" customWidth="1"/>
    <col min="17" max="17" width="26.6640625" bestFit="1" customWidth="1"/>
  </cols>
  <sheetData>
    <row r="1" spans="1:17" s="25" customFormat="1" ht="24" customHeight="1" x14ac:dyDescent="0.3">
      <c r="A1" s="24" t="s">
        <v>168</v>
      </c>
      <c r="B1" s="24" t="s">
        <v>151</v>
      </c>
      <c r="C1" s="24" t="s">
        <v>150</v>
      </c>
      <c r="D1" s="24" t="s">
        <v>153</v>
      </c>
      <c r="E1" s="24" t="s">
        <v>152</v>
      </c>
      <c r="F1" s="24" t="s">
        <v>155</v>
      </c>
      <c r="G1" s="24" t="s">
        <v>190</v>
      </c>
      <c r="H1" s="24" t="s">
        <v>169</v>
      </c>
      <c r="I1" s="24" t="s">
        <v>164</v>
      </c>
      <c r="J1" s="24" t="s">
        <v>165</v>
      </c>
      <c r="K1" s="24" t="s">
        <v>166</v>
      </c>
      <c r="L1" s="24" t="s">
        <v>160</v>
      </c>
      <c r="M1" s="24" t="s">
        <v>175</v>
      </c>
      <c r="N1" s="26" t="s">
        <v>194</v>
      </c>
      <c r="O1" s="26" t="s">
        <v>191</v>
      </c>
      <c r="P1" s="24" t="s">
        <v>154</v>
      </c>
      <c r="Q1" s="24" t="s">
        <v>310</v>
      </c>
    </row>
    <row r="2" spans="1:17" x14ac:dyDescent="0.3">
      <c r="A2" s="5">
        <v>1</v>
      </c>
      <c r="B2" t="s">
        <v>23</v>
      </c>
      <c r="C2" t="s">
        <v>176</v>
      </c>
      <c r="D2" s="5">
        <v>17</v>
      </c>
      <c r="E2" s="5" t="s">
        <v>177</v>
      </c>
      <c r="F2" s="5" t="s">
        <v>157</v>
      </c>
      <c r="H2" s="27">
        <f>IF(OR(G2="X",A2=""),"",A2)</f>
        <v>1</v>
      </c>
      <c r="I2" s="27">
        <f>COUNTIFS('Indoor Lead - Log'!$B:$B,'Indoor Lead - Routes'!$A2,'Indoor Lead - Log'!$H:$H,'Indoor Lead - Admin'!$C$5)</f>
        <v>0</v>
      </c>
      <c r="J2" s="27">
        <f>COUNTIFS('Indoor Lead - Log'!$B:$B,'Indoor Lead - Routes'!$A2,'Indoor Lead - Log'!$H:$H,'Indoor Lead - Admin'!$C$4)</f>
        <v>0</v>
      </c>
      <c r="K2" s="27">
        <f>COUNTIFS('Indoor Lead - Log'!$B:$B,'Indoor Lead - Routes'!$A2,'Indoor Lead - Log'!$H:$H,'Indoor Lead - Admin'!$C$3)</f>
        <v>0</v>
      </c>
      <c r="L2" s="27">
        <f>COUNTIFS('Indoor Lead - Log'!$B:$B,'Indoor Lead - Routes'!$A2,'Indoor Lead - Log'!$H:$H,'Indoor Lead - Admin'!$C$2)</f>
        <v>1</v>
      </c>
      <c r="M2" s="27">
        <f>SUM(I2:L2)</f>
        <v>1</v>
      </c>
      <c r="N2" s="45">
        <f>_xlfn.MINIFS('Indoor Lead - Log'!A:A,'Indoor Lead - Log'!B:B,'Indoor Lead - Routes'!A2)</f>
        <v>45308</v>
      </c>
      <c r="O2" s="45">
        <f>_xlfn.MAXIFS('Indoor Lead - Log'!A:A,'Indoor Lead - Log'!B:B,'Indoor Lead - Routes'!A2)</f>
        <v>45308</v>
      </c>
      <c r="P2" s="27" t="str">
        <f>IF(L2&gt;0,'Indoor Lead - Admin'!$C$2,IF('Indoor Lead - Routes'!K2&gt;0,'Indoor Lead - Admin'!$C$3,IF('Indoor Lead - Routes'!J2&gt;0,'Indoor Lead - Admin'!$C$4,IF(I2&gt;0,'Indoor Lead - Admin'!$C$5,"Not climbed yet"))))</f>
        <v>Flash</v>
      </c>
      <c r="Q2" s="82"/>
    </row>
    <row r="3" spans="1:17" x14ac:dyDescent="0.3">
      <c r="A3" s="5">
        <v>2</v>
      </c>
      <c r="B3" t="s">
        <v>23</v>
      </c>
      <c r="C3" t="s">
        <v>178</v>
      </c>
      <c r="D3" s="5">
        <v>23</v>
      </c>
      <c r="E3" s="5" t="s">
        <v>177</v>
      </c>
      <c r="F3" s="5" t="s">
        <v>158</v>
      </c>
      <c r="H3" s="27">
        <f>IF(OR(G3="X",A3=""),"",A3)</f>
        <v>2</v>
      </c>
      <c r="I3" s="27">
        <f>COUNTIFS('Indoor Lead - Log'!$B:$B,'Indoor Lead - Routes'!$A3,'Indoor Lead - Log'!$H:$H,'Indoor Lead - Admin'!$C$5)</f>
        <v>1</v>
      </c>
      <c r="J3" s="27">
        <f>COUNTIFS('Indoor Lead - Log'!$B:$B,'Indoor Lead - Routes'!$A3,'Indoor Lead - Log'!$H:$H,'Indoor Lead - Admin'!$C$4)</f>
        <v>4</v>
      </c>
      <c r="K3" s="27">
        <f>COUNTIFS('Indoor Lead - Log'!$B:$B,'Indoor Lead - Routes'!$A3,'Indoor Lead - Log'!$H:$H,'Indoor Lead - Admin'!$C$3)</f>
        <v>3</v>
      </c>
      <c r="L3" s="27">
        <f>COUNTIFS('Indoor Lead - Log'!$B:$B,'Indoor Lead - Routes'!$A3,'Indoor Lead - Log'!$H:$H,'Indoor Lead - Admin'!$C$2)</f>
        <v>0</v>
      </c>
      <c r="M3" s="27">
        <f t="shared" ref="M3:M8" si="0">SUM(I3:L3)</f>
        <v>8</v>
      </c>
      <c r="N3" s="45">
        <f>_xlfn.MINIFS('Indoor Lead - Log'!A:A,'Indoor Lead - Log'!B:B,'Indoor Lead - Routes'!A3)</f>
        <v>45308</v>
      </c>
      <c r="O3" s="45">
        <f>_xlfn.MAXIFS('Indoor Lead - Log'!A:A,'Indoor Lead - Log'!B:B,'Indoor Lead - Routes'!A3)</f>
        <v>45346</v>
      </c>
      <c r="P3" s="27" t="str">
        <f>IF(L3&gt;0,'Indoor Lead - Admin'!$C$2,IF('Indoor Lead - Routes'!K3&gt;0,'Indoor Lead - Admin'!$C$3,IF('Indoor Lead - Routes'!J3&gt;0,'Indoor Lead - Admin'!$C$4,IF(I3&gt;0,'Indoor Lead - Admin'!$C$5,"Not climbed yet"))))</f>
        <v>Red point</v>
      </c>
      <c r="Q3" t="s">
        <v>312</v>
      </c>
    </row>
    <row r="4" spans="1:17" x14ac:dyDescent="0.3">
      <c r="A4" s="5">
        <v>3</v>
      </c>
      <c r="B4" t="s">
        <v>23</v>
      </c>
      <c r="C4" t="s">
        <v>179</v>
      </c>
      <c r="D4" s="5">
        <v>22</v>
      </c>
      <c r="E4" s="5" t="s">
        <v>180</v>
      </c>
      <c r="F4" s="5" t="s">
        <v>158</v>
      </c>
      <c r="H4" s="27">
        <f t="shared" ref="H4:H8" si="1">IF(OR(G4="X",A4=""),"",A4)</f>
        <v>3</v>
      </c>
      <c r="I4" s="27">
        <f>COUNTIFS('Indoor Lead - Log'!$B:$B,'Indoor Lead - Routes'!$A4,'Indoor Lead - Log'!$H:$H,'Indoor Lead - Admin'!$C$5)</f>
        <v>0</v>
      </c>
      <c r="J4" s="27">
        <f>COUNTIFS('Indoor Lead - Log'!$B:$B,'Indoor Lead - Routes'!$A4,'Indoor Lead - Log'!$H:$H,'Indoor Lead - Admin'!$C$4)</f>
        <v>2</v>
      </c>
      <c r="K4" s="27">
        <f>COUNTIFS('Indoor Lead - Log'!$B:$B,'Indoor Lead - Routes'!$A4,'Indoor Lead - Log'!$H:$H,'Indoor Lead - Admin'!$C$3)</f>
        <v>1</v>
      </c>
      <c r="L4" s="27">
        <f>COUNTIFS('Indoor Lead - Log'!$B:$B,'Indoor Lead - Routes'!$A4,'Indoor Lead - Log'!$H:$H,'Indoor Lead - Admin'!$C$2)</f>
        <v>0</v>
      </c>
      <c r="M4" s="27">
        <f t="shared" si="0"/>
        <v>3</v>
      </c>
      <c r="N4" s="45">
        <f>_xlfn.MINIFS('Indoor Lead - Log'!A:A,'Indoor Lead - Log'!B:B,'Indoor Lead - Routes'!A4)</f>
        <v>45308</v>
      </c>
      <c r="O4" s="45">
        <f>_xlfn.MAXIFS('Indoor Lead - Log'!A:A,'Indoor Lead - Log'!B:B,'Indoor Lead - Routes'!A4)</f>
        <v>45367</v>
      </c>
      <c r="P4" s="27" t="str">
        <f>IF(L4&gt;0,'Indoor Lead - Admin'!$C$2,IF('Indoor Lead - Routes'!K4&gt;0,'Indoor Lead - Admin'!$C$3,IF('Indoor Lead - Routes'!J4&gt;0,'Indoor Lead - Admin'!$C$4,IF(I4&gt;0,'Indoor Lead - Admin'!$C$5,"Not climbed yet"))))</f>
        <v>Red point</v>
      </c>
      <c r="Q4" t="s">
        <v>311</v>
      </c>
    </row>
    <row r="5" spans="1:17" x14ac:dyDescent="0.3">
      <c r="A5" s="5">
        <v>4</v>
      </c>
      <c r="B5" t="s">
        <v>23</v>
      </c>
      <c r="C5" t="s">
        <v>181</v>
      </c>
      <c r="D5" s="5">
        <v>19</v>
      </c>
      <c r="E5" s="5" t="s">
        <v>182</v>
      </c>
      <c r="F5" s="5" t="s">
        <v>158</v>
      </c>
      <c r="H5" s="27">
        <f t="shared" si="1"/>
        <v>4</v>
      </c>
      <c r="I5" s="27">
        <f>COUNTIFS('Indoor Lead - Log'!$B:$B,'Indoor Lead - Routes'!$A5,'Indoor Lead - Log'!$H:$H,'Indoor Lead - Admin'!$C$5)</f>
        <v>0</v>
      </c>
      <c r="J5" s="27">
        <f>COUNTIFS('Indoor Lead - Log'!$B:$B,'Indoor Lead - Routes'!$A5,'Indoor Lead - Log'!$H:$H,'Indoor Lead - Admin'!$C$4)</f>
        <v>0</v>
      </c>
      <c r="K5" s="27">
        <f>COUNTIFS('Indoor Lead - Log'!$B:$B,'Indoor Lead - Routes'!$A5,'Indoor Lead - Log'!$H:$H,'Indoor Lead - Admin'!$C$3)</f>
        <v>0</v>
      </c>
      <c r="L5" s="27">
        <f>COUNTIFS('Indoor Lead - Log'!$B:$B,'Indoor Lead - Routes'!$A5,'Indoor Lead - Log'!$H:$H,'Indoor Lead - Admin'!$C$2)</f>
        <v>1</v>
      </c>
      <c r="M5" s="27">
        <f t="shared" si="0"/>
        <v>1</v>
      </c>
      <c r="N5" s="45">
        <f>_xlfn.MINIFS('Indoor Lead - Log'!A:A,'Indoor Lead - Log'!B:B,'Indoor Lead - Routes'!A5)</f>
        <v>45308</v>
      </c>
      <c r="O5" s="45">
        <f>_xlfn.MAXIFS('Indoor Lead - Log'!A:A,'Indoor Lead - Log'!B:B,'Indoor Lead - Routes'!A5)</f>
        <v>45308</v>
      </c>
      <c r="P5" s="27" t="str">
        <f>IF(L5&gt;0,'Indoor Lead - Admin'!$C$2,IF('Indoor Lead - Routes'!K5&gt;0,'Indoor Lead - Admin'!$C$3,IF('Indoor Lead - Routes'!J5&gt;0,'Indoor Lead - Admin'!$C$4,IF(I5&gt;0,'Indoor Lead - Admin'!$C$5,"Not climbed yet"))))</f>
        <v>Flash</v>
      </c>
      <c r="Q5" s="82"/>
    </row>
    <row r="6" spans="1:17" x14ac:dyDescent="0.3">
      <c r="A6" s="5">
        <v>5</v>
      </c>
      <c r="B6" t="s">
        <v>23</v>
      </c>
      <c r="C6" t="s">
        <v>183</v>
      </c>
      <c r="D6" s="5">
        <v>20</v>
      </c>
      <c r="E6" s="5" t="s">
        <v>184</v>
      </c>
      <c r="F6" s="5" t="s">
        <v>158</v>
      </c>
      <c r="H6" s="27">
        <f t="shared" si="1"/>
        <v>5</v>
      </c>
      <c r="I6" s="27">
        <f>COUNTIFS('Indoor Lead - Log'!$B:$B,'Indoor Lead - Routes'!$A6,'Indoor Lead - Log'!$H:$H,'Indoor Lead - Admin'!$C$5)</f>
        <v>0</v>
      </c>
      <c r="J6" s="27">
        <f>COUNTIFS('Indoor Lead - Log'!$B:$B,'Indoor Lead - Routes'!$A6,'Indoor Lead - Log'!$H:$H,'Indoor Lead - Admin'!$C$4)</f>
        <v>2</v>
      </c>
      <c r="K6" s="27">
        <f>COUNTIFS('Indoor Lead - Log'!$B:$B,'Indoor Lead - Routes'!$A6,'Indoor Lead - Log'!$H:$H,'Indoor Lead - Admin'!$C$3)</f>
        <v>1</v>
      </c>
      <c r="L6" s="27">
        <f>COUNTIFS('Indoor Lead - Log'!$B:$B,'Indoor Lead - Routes'!$A6,'Indoor Lead - Log'!$H:$H,'Indoor Lead - Admin'!$C$2)</f>
        <v>0</v>
      </c>
      <c r="M6" s="27">
        <f t="shared" si="0"/>
        <v>3</v>
      </c>
      <c r="N6" s="45">
        <f>_xlfn.MINIFS('Indoor Lead - Log'!A:A,'Indoor Lead - Log'!B:B,'Indoor Lead - Routes'!A6)</f>
        <v>45308</v>
      </c>
      <c r="O6" s="45">
        <f>_xlfn.MAXIFS('Indoor Lead - Log'!A:A,'Indoor Lead - Log'!B:B,'Indoor Lead - Routes'!A6)</f>
        <v>45313</v>
      </c>
      <c r="P6" s="27" t="str">
        <f>IF(L6&gt;0,'Indoor Lead - Admin'!$C$2,IF('Indoor Lead - Routes'!K6&gt;0,'Indoor Lead - Admin'!$C$3,IF('Indoor Lead - Routes'!J6&gt;0,'Indoor Lead - Admin'!$C$4,IF(I6&gt;0,'Indoor Lead - Admin'!$C$5,"Not climbed yet"))))</f>
        <v>Red point</v>
      </c>
      <c r="Q6" t="s">
        <v>320</v>
      </c>
    </row>
    <row r="7" spans="1:17" x14ac:dyDescent="0.3">
      <c r="A7" s="5">
        <v>6</v>
      </c>
      <c r="B7" t="s">
        <v>23</v>
      </c>
      <c r="C7" t="s">
        <v>185</v>
      </c>
      <c r="D7" s="5">
        <v>21</v>
      </c>
      <c r="E7" s="5" t="s">
        <v>184</v>
      </c>
      <c r="F7" s="5" t="s">
        <v>158</v>
      </c>
      <c r="H7" s="27">
        <f t="shared" si="1"/>
        <v>6</v>
      </c>
      <c r="I7" s="27">
        <f>COUNTIFS('Indoor Lead - Log'!$B:$B,'Indoor Lead - Routes'!$A7,'Indoor Lead - Log'!$H:$H,'Indoor Lead - Admin'!$C$5)</f>
        <v>0</v>
      </c>
      <c r="J7" s="27">
        <f>COUNTIFS('Indoor Lead - Log'!$B:$B,'Indoor Lead - Routes'!$A7,'Indoor Lead - Log'!$H:$H,'Indoor Lead - Admin'!$C$4)</f>
        <v>1</v>
      </c>
      <c r="K7" s="27">
        <f>COUNTIFS('Indoor Lead - Log'!$B:$B,'Indoor Lead - Routes'!$A7,'Indoor Lead - Log'!$H:$H,'Indoor Lead - Admin'!$C$3)</f>
        <v>3</v>
      </c>
      <c r="L7" s="27">
        <f>COUNTIFS('Indoor Lead - Log'!$B:$B,'Indoor Lead - Routes'!$A7,'Indoor Lead - Log'!$H:$H,'Indoor Lead - Admin'!$C$2)</f>
        <v>0</v>
      </c>
      <c r="M7" s="27">
        <f t="shared" si="0"/>
        <v>4</v>
      </c>
      <c r="N7" s="45">
        <f>_xlfn.MINIFS('Indoor Lead - Log'!A:A,'Indoor Lead - Log'!B:B,'Indoor Lead - Routes'!A7)</f>
        <v>45308</v>
      </c>
      <c r="O7" s="45">
        <f>_xlfn.MAXIFS('Indoor Lead - Log'!A:A,'Indoor Lead - Log'!B:B,'Indoor Lead - Routes'!A7)</f>
        <v>45362</v>
      </c>
      <c r="P7" s="27" t="str">
        <f>IF(L7&gt;0,'Indoor Lead - Admin'!$C$2,IF('Indoor Lead - Routes'!K7&gt;0,'Indoor Lead - Admin'!$C$3,IF('Indoor Lead - Routes'!J7&gt;0,'Indoor Lead - Admin'!$C$4,IF(I7&gt;0,'Indoor Lead - Admin'!$C$5,"Not climbed yet"))))</f>
        <v>Red point</v>
      </c>
      <c r="Q7" t="s">
        <v>316</v>
      </c>
    </row>
    <row r="8" spans="1:17" x14ac:dyDescent="0.3">
      <c r="A8" s="5">
        <v>7</v>
      </c>
      <c r="B8" t="s">
        <v>23</v>
      </c>
      <c r="C8" t="s">
        <v>186</v>
      </c>
      <c r="D8" s="5">
        <v>20</v>
      </c>
      <c r="E8" s="5" t="s">
        <v>187</v>
      </c>
      <c r="F8" s="5" t="s">
        <v>157</v>
      </c>
      <c r="H8" s="27">
        <f t="shared" si="1"/>
        <v>7</v>
      </c>
      <c r="I8" s="27">
        <f>COUNTIFS('Indoor Lead - Log'!$B:$B,'Indoor Lead - Routes'!$A8,'Indoor Lead - Log'!$H:$H,'Indoor Lead - Admin'!$C$5)</f>
        <v>0</v>
      </c>
      <c r="J8" s="27">
        <f>COUNTIFS('Indoor Lead - Log'!$B:$B,'Indoor Lead - Routes'!$A8,'Indoor Lead - Log'!$H:$H,'Indoor Lead - Admin'!$C$4)</f>
        <v>0</v>
      </c>
      <c r="K8" s="27">
        <f>COUNTIFS('Indoor Lead - Log'!$B:$B,'Indoor Lead - Routes'!$A8,'Indoor Lead - Log'!$H:$H,'Indoor Lead - Admin'!$C$3)</f>
        <v>0</v>
      </c>
      <c r="L8" s="27">
        <f>COUNTIFS('Indoor Lead - Log'!$B:$B,'Indoor Lead - Routes'!$A8,'Indoor Lead - Log'!$H:$H,'Indoor Lead - Admin'!$C$2)</f>
        <v>1</v>
      </c>
      <c r="M8" s="27">
        <f t="shared" si="0"/>
        <v>1</v>
      </c>
      <c r="N8" s="45">
        <f>_xlfn.MINIFS('Indoor Lead - Log'!A:A,'Indoor Lead - Log'!B:B,'Indoor Lead - Routes'!A8)</f>
        <v>45308</v>
      </c>
      <c r="O8" s="45">
        <f>_xlfn.MAXIFS('Indoor Lead - Log'!A:A,'Indoor Lead - Log'!B:B,'Indoor Lead - Routes'!A8)</f>
        <v>45308</v>
      </c>
      <c r="P8" s="27" t="str">
        <f>IF(L8&gt;0,'Indoor Lead - Admin'!$C$2,IF('Indoor Lead - Routes'!K8&gt;0,'Indoor Lead - Admin'!$C$3,IF('Indoor Lead - Routes'!J8&gt;0,'Indoor Lead - Admin'!$C$4,IF(I8&gt;0,'Indoor Lead - Admin'!$C$5,"Not climbed yet"))))</f>
        <v>Flash</v>
      </c>
      <c r="Q8" s="82"/>
    </row>
    <row r="9" spans="1:17" x14ac:dyDescent="0.3">
      <c r="A9" s="5">
        <v>8</v>
      </c>
      <c r="B9" t="s">
        <v>23</v>
      </c>
      <c r="C9" t="s">
        <v>196</v>
      </c>
      <c r="D9" s="5">
        <v>16</v>
      </c>
      <c r="E9" s="5" t="s">
        <v>197</v>
      </c>
      <c r="F9" s="5" t="s">
        <v>158</v>
      </c>
      <c r="H9" s="27">
        <f t="shared" ref="H9:H13" si="2">IF(OR(G9="X",A9=""),"",A9)</f>
        <v>8</v>
      </c>
      <c r="I9" s="27">
        <f>COUNTIFS('Indoor Lead - Log'!$B:$B,'Indoor Lead - Routes'!$A9,'Indoor Lead - Log'!$H:$H,'Indoor Lead - Admin'!$C$5)</f>
        <v>0</v>
      </c>
      <c r="J9" s="27">
        <f>COUNTIFS('Indoor Lead - Log'!$B:$B,'Indoor Lead - Routes'!$A9,'Indoor Lead - Log'!$H:$H,'Indoor Lead - Admin'!$C$4)</f>
        <v>0</v>
      </c>
      <c r="K9" s="27">
        <f>COUNTIFS('Indoor Lead - Log'!$B:$B,'Indoor Lead - Routes'!$A9,'Indoor Lead - Log'!$H:$H,'Indoor Lead - Admin'!$C$3)</f>
        <v>0</v>
      </c>
      <c r="L9" s="27">
        <f>COUNTIFS('Indoor Lead - Log'!$B:$B,'Indoor Lead - Routes'!$A9,'Indoor Lead - Log'!$H:$H,'Indoor Lead - Admin'!$C$2)</f>
        <v>1</v>
      </c>
      <c r="M9" s="27">
        <f t="shared" ref="M9:M13" si="3">SUM(I9:L9)</f>
        <v>1</v>
      </c>
      <c r="N9" s="45">
        <f>_xlfn.MINIFS('Indoor Lead - Log'!A:A,'Indoor Lead - Log'!B:B,'Indoor Lead - Routes'!A9)</f>
        <v>45310</v>
      </c>
      <c r="O9" s="45">
        <f>_xlfn.MAXIFS('Indoor Lead - Log'!A:A,'Indoor Lead - Log'!B:B,'Indoor Lead - Routes'!A9)</f>
        <v>45310</v>
      </c>
      <c r="P9" s="27" t="str">
        <f>IF(L9&gt;0,'Indoor Lead - Admin'!$C$2,IF('Indoor Lead - Routes'!K9&gt;0,'Indoor Lead - Admin'!$C$3,IF('Indoor Lead - Routes'!J9&gt;0,'Indoor Lead - Admin'!$C$4,IF(I9&gt;0,'Indoor Lead - Admin'!$C$5,"Not climbed yet"))))</f>
        <v>Flash</v>
      </c>
      <c r="Q9" s="82"/>
    </row>
    <row r="10" spans="1:17" x14ac:dyDescent="0.3">
      <c r="A10" s="5">
        <v>9</v>
      </c>
      <c r="B10" t="s">
        <v>23</v>
      </c>
      <c r="C10" t="s">
        <v>198</v>
      </c>
      <c r="D10" s="5">
        <v>18</v>
      </c>
      <c r="E10" s="5" t="s">
        <v>199</v>
      </c>
      <c r="F10" s="5" t="s">
        <v>158</v>
      </c>
      <c r="H10" s="27">
        <f t="shared" si="2"/>
        <v>9</v>
      </c>
      <c r="I10" s="27">
        <f>COUNTIFS('Indoor Lead - Log'!$B:$B,'Indoor Lead - Routes'!$A10,'Indoor Lead - Log'!$H:$H,'Indoor Lead - Admin'!$C$5)</f>
        <v>0</v>
      </c>
      <c r="J10" s="27">
        <f>COUNTIFS('Indoor Lead - Log'!$B:$B,'Indoor Lead - Routes'!$A10,'Indoor Lead - Log'!$H:$H,'Indoor Lead - Admin'!$C$4)</f>
        <v>0</v>
      </c>
      <c r="K10" s="27">
        <f>COUNTIFS('Indoor Lead - Log'!$B:$B,'Indoor Lead - Routes'!$A10,'Indoor Lead - Log'!$H:$H,'Indoor Lead - Admin'!$C$3)</f>
        <v>0</v>
      </c>
      <c r="L10" s="27">
        <f>COUNTIFS('Indoor Lead - Log'!$B:$B,'Indoor Lead - Routes'!$A10,'Indoor Lead - Log'!$H:$H,'Indoor Lead - Admin'!$C$2)</f>
        <v>1</v>
      </c>
      <c r="M10" s="27">
        <f t="shared" si="3"/>
        <v>1</v>
      </c>
      <c r="N10" s="45">
        <f>_xlfn.MINIFS('Indoor Lead - Log'!A:A,'Indoor Lead - Log'!B:B,'Indoor Lead - Routes'!A10)</f>
        <v>45310</v>
      </c>
      <c r="O10" s="45">
        <f>_xlfn.MAXIFS('Indoor Lead - Log'!A:A,'Indoor Lead - Log'!B:B,'Indoor Lead - Routes'!A10)</f>
        <v>45310</v>
      </c>
      <c r="P10" s="27" t="str">
        <f>IF(L10&gt;0,'Indoor Lead - Admin'!$C$2,IF('Indoor Lead - Routes'!K10&gt;0,'Indoor Lead - Admin'!$C$3,IF('Indoor Lead - Routes'!J10&gt;0,'Indoor Lead - Admin'!$C$4,IF(I10&gt;0,'Indoor Lead - Admin'!$C$5,"Not climbed yet"))))</f>
        <v>Flash</v>
      </c>
      <c r="Q10" s="82"/>
    </row>
    <row r="11" spans="1:17" x14ac:dyDescent="0.3">
      <c r="A11" s="5">
        <v>10</v>
      </c>
      <c r="B11" t="s">
        <v>23</v>
      </c>
      <c r="C11" t="s">
        <v>200</v>
      </c>
      <c r="D11" s="5">
        <v>23</v>
      </c>
      <c r="E11" s="5" t="s">
        <v>199</v>
      </c>
      <c r="F11" s="5" t="s">
        <v>158</v>
      </c>
      <c r="H11" s="27">
        <f>IF(OR(G11="X",A11=""),"",A11)</f>
        <v>10</v>
      </c>
      <c r="I11" s="27">
        <f>COUNTIFS('Indoor Lead - Log'!$B:$B,'Indoor Lead - Routes'!$A11,'Indoor Lead - Log'!$H:$H,'Indoor Lead - Admin'!$C$5)</f>
        <v>0</v>
      </c>
      <c r="J11" s="27">
        <f>COUNTIFS('Indoor Lead - Log'!$B:$B,'Indoor Lead - Routes'!$A11,'Indoor Lead - Log'!$H:$H,'Indoor Lead - Admin'!$C$4)</f>
        <v>3</v>
      </c>
      <c r="K11" s="27">
        <f>COUNTIFS('Indoor Lead - Log'!$B:$B,'Indoor Lead - Routes'!$A11,'Indoor Lead - Log'!$H:$H,'Indoor Lead - Admin'!$C$3)</f>
        <v>0</v>
      </c>
      <c r="L11" s="27">
        <f>COUNTIFS('Indoor Lead - Log'!$B:$B,'Indoor Lead - Routes'!$A11,'Indoor Lead - Log'!$H:$H,'Indoor Lead - Admin'!$C$2)</f>
        <v>0</v>
      </c>
      <c r="M11" s="27">
        <f t="shared" si="3"/>
        <v>3</v>
      </c>
      <c r="N11" s="45">
        <f>_xlfn.MINIFS('Indoor Lead - Log'!A:A,'Indoor Lead - Log'!B:B,'Indoor Lead - Routes'!A11)</f>
        <v>45310</v>
      </c>
      <c r="O11" s="45">
        <f>_xlfn.MAXIFS('Indoor Lead - Log'!A:A,'Indoor Lead - Log'!B:B,'Indoor Lead - Routes'!A11)</f>
        <v>45320</v>
      </c>
      <c r="P11" s="27" t="str">
        <f>IF(L11&gt;0,'Indoor Lead - Admin'!$C$2,IF('Indoor Lead - Routes'!K11&gt;0,'Indoor Lead - Admin'!$C$3,IF('Indoor Lead - Routes'!J11&gt;0,'Indoor Lead - Admin'!$C$4,IF(I11&gt;0,'Indoor Lead - Admin'!$C$5,"Not climbed yet"))))</f>
        <v>Hang dog</v>
      </c>
      <c r="Q11" t="s">
        <v>321</v>
      </c>
    </row>
    <row r="12" spans="1:17" x14ac:dyDescent="0.3">
      <c r="A12" s="5">
        <v>11</v>
      </c>
      <c r="B12" t="s">
        <v>23</v>
      </c>
      <c r="C12" t="s">
        <v>201</v>
      </c>
      <c r="D12" s="5">
        <v>23</v>
      </c>
      <c r="E12" s="5" t="s">
        <v>199</v>
      </c>
      <c r="F12" s="5" t="s">
        <v>158</v>
      </c>
      <c r="H12" s="27">
        <f t="shared" si="2"/>
        <v>11</v>
      </c>
      <c r="I12" s="27">
        <f>COUNTIFS('Indoor Lead - Log'!$B:$B,'Indoor Lead - Routes'!$A12,'Indoor Lead - Log'!$H:$H,'Indoor Lead - Admin'!$C$5)</f>
        <v>1</v>
      </c>
      <c r="J12" s="27">
        <f>COUNTIFS('Indoor Lead - Log'!$B:$B,'Indoor Lead - Routes'!$A12,'Indoor Lead - Log'!$H:$H,'Indoor Lead - Admin'!$C$4)</f>
        <v>0</v>
      </c>
      <c r="K12" s="27">
        <f>COUNTIFS('Indoor Lead - Log'!$B:$B,'Indoor Lead - Routes'!$A12,'Indoor Lead - Log'!$H:$H,'Indoor Lead - Admin'!$C$3)</f>
        <v>0</v>
      </c>
      <c r="L12" s="27">
        <f>COUNTIFS('Indoor Lead - Log'!$B:$B,'Indoor Lead - Routes'!$A12,'Indoor Lead - Log'!$H:$H,'Indoor Lead - Admin'!$C$2)</f>
        <v>0</v>
      </c>
      <c r="M12" s="27">
        <f t="shared" si="3"/>
        <v>1</v>
      </c>
      <c r="N12" s="45">
        <f>_xlfn.MINIFS('Indoor Lead - Log'!A:A,'Indoor Lead - Log'!B:B,'Indoor Lead - Routes'!A12)</f>
        <v>45310</v>
      </c>
      <c r="O12" s="45">
        <f>_xlfn.MAXIFS('Indoor Lead - Log'!A:A,'Indoor Lead - Log'!B:B,'Indoor Lead - Routes'!A12)</f>
        <v>45310</v>
      </c>
      <c r="P12" s="27" t="str">
        <f>IF(L12&gt;0,'Indoor Lead - Admin'!$C$2,IF('Indoor Lead - Routes'!K12&gt;0,'Indoor Lead - Admin'!$C$3,IF('Indoor Lead - Routes'!J12&gt;0,'Indoor Lead - Admin'!$C$4,IF(I12&gt;0,'Indoor Lead - Admin'!$C$5,"Not climbed yet"))))</f>
        <v>Attempt</v>
      </c>
      <c r="Q12" t="s">
        <v>320</v>
      </c>
    </row>
    <row r="13" spans="1:17" x14ac:dyDescent="0.3">
      <c r="A13" s="5">
        <v>12</v>
      </c>
      <c r="B13" t="s">
        <v>23</v>
      </c>
      <c r="C13" t="s">
        <v>202</v>
      </c>
      <c r="D13" s="5">
        <v>21</v>
      </c>
      <c r="E13" s="5" t="s">
        <v>187</v>
      </c>
      <c r="F13" s="5" t="s">
        <v>158</v>
      </c>
      <c r="H13" s="27">
        <f t="shared" si="2"/>
        <v>12</v>
      </c>
      <c r="I13" s="27">
        <f>COUNTIFS('Indoor Lead - Log'!$B:$B,'Indoor Lead - Routes'!$A13,'Indoor Lead - Log'!$H:$H,'Indoor Lead - Admin'!$C$5)</f>
        <v>0</v>
      </c>
      <c r="J13" s="27">
        <f>COUNTIFS('Indoor Lead - Log'!$B:$B,'Indoor Lead - Routes'!$A13,'Indoor Lead - Log'!$H:$H,'Indoor Lead - Admin'!$C$4)</f>
        <v>3</v>
      </c>
      <c r="K13" s="27">
        <f>COUNTIFS('Indoor Lead - Log'!$B:$B,'Indoor Lead - Routes'!$A13,'Indoor Lead - Log'!$H:$H,'Indoor Lead - Admin'!$C$3)</f>
        <v>4</v>
      </c>
      <c r="L13" s="27">
        <f>COUNTIFS('Indoor Lead - Log'!$B:$B,'Indoor Lead - Routes'!$A13,'Indoor Lead - Log'!$H:$H,'Indoor Lead - Admin'!$C$2)</f>
        <v>0</v>
      </c>
      <c r="M13" s="27">
        <f t="shared" si="3"/>
        <v>7</v>
      </c>
      <c r="N13" s="45">
        <f>_xlfn.MINIFS('Indoor Lead - Log'!A:A,'Indoor Lead - Log'!B:B,'Indoor Lead - Routes'!A13)</f>
        <v>45310</v>
      </c>
      <c r="O13" s="45">
        <f>_xlfn.MAXIFS('Indoor Lead - Log'!A:A,'Indoor Lead - Log'!B:B,'Indoor Lead - Routes'!A13)</f>
        <v>45357</v>
      </c>
      <c r="P13" s="27" t="str">
        <f>IF(L13&gt;0,'Indoor Lead - Admin'!$C$2,IF('Indoor Lead - Routes'!K13&gt;0,'Indoor Lead - Admin'!$C$3,IF('Indoor Lead - Routes'!J13&gt;0,'Indoor Lead - Admin'!$C$4,IF(I13&gt;0,'Indoor Lead - Admin'!$C$5,"Not climbed yet"))))</f>
        <v>Red point</v>
      </c>
      <c r="Q13" t="s">
        <v>312</v>
      </c>
    </row>
    <row r="14" spans="1:17" x14ac:dyDescent="0.3">
      <c r="A14" s="5">
        <v>13</v>
      </c>
      <c r="B14" t="s">
        <v>23</v>
      </c>
      <c r="C14" t="s">
        <v>205</v>
      </c>
      <c r="D14" s="5">
        <v>16</v>
      </c>
      <c r="E14" s="5" t="s">
        <v>182</v>
      </c>
      <c r="F14" s="5" t="s">
        <v>157</v>
      </c>
      <c r="H14" s="27">
        <f t="shared" ref="H14:H17" si="4">IF(OR(G14="X",A14=""),"",A14)</f>
        <v>13</v>
      </c>
      <c r="I14" s="27">
        <f>COUNTIFS('Indoor Lead - Log'!$B:$B,'Indoor Lead - Routes'!$A14,'Indoor Lead - Log'!$H:$H,'Indoor Lead - Admin'!$C$5)</f>
        <v>0</v>
      </c>
      <c r="J14" s="27">
        <f>COUNTIFS('Indoor Lead - Log'!$B:$B,'Indoor Lead - Routes'!$A14,'Indoor Lead - Log'!$H:$H,'Indoor Lead - Admin'!$C$4)</f>
        <v>0</v>
      </c>
      <c r="K14" s="27">
        <f>COUNTIFS('Indoor Lead - Log'!$B:$B,'Indoor Lead - Routes'!$A14,'Indoor Lead - Log'!$H:$H,'Indoor Lead - Admin'!$C$3)</f>
        <v>0</v>
      </c>
      <c r="L14" s="27">
        <f>COUNTIFS('Indoor Lead - Log'!$B:$B,'Indoor Lead - Routes'!$A14,'Indoor Lead - Log'!$H:$H,'Indoor Lead - Admin'!$C$2)</f>
        <v>1</v>
      </c>
      <c r="M14" s="27">
        <f t="shared" ref="M14:M17" si="5">SUM(I14:L14)</f>
        <v>1</v>
      </c>
      <c r="N14" s="45">
        <f>_xlfn.MINIFS('Indoor Lead - Log'!A:A,'Indoor Lead - Log'!B:B,'Indoor Lead - Routes'!A14)</f>
        <v>45313</v>
      </c>
      <c r="O14" s="45">
        <f>_xlfn.MAXIFS('Indoor Lead - Log'!A:A,'Indoor Lead - Log'!B:B,'Indoor Lead - Routes'!A14)</f>
        <v>45313</v>
      </c>
      <c r="P14" s="27" t="str">
        <f>IF(L14&gt;0,'Indoor Lead - Admin'!$C$2,IF('Indoor Lead - Routes'!K14&gt;0,'Indoor Lead - Admin'!$C$3,IF('Indoor Lead - Routes'!J14&gt;0,'Indoor Lead - Admin'!$C$4,IF(I14&gt;0,'Indoor Lead - Admin'!$C$5,"Not climbed yet"))))</f>
        <v>Flash</v>
      </c>
      <c r="Q14" s="82"/>
    </row>
    <row r="15" spans="1:17" x14ac:dyDescent="0.3">
      <c r="A15" s="5">
        <v>14</v>
      </c>
      <c r="B15" t="s">
        <v>23</v>
      </c>
      <c r="C15" t="s">
        <v>206</v>
      </c>
      <c r="D15" s="5">
        <v>19</v>
      </c>
      <c r="E15" s="5" t="s">
        <v>187</v>
      </c>
      <c r="F15" s="5" t="s">
        <v>158</v>
      </c>
      <c r="H15" s="27">
        <f t="shared" si="4"/>
        <v>14</v>
      </c>
      <c r="I15" s="27">
        <f>COUNTIFS('Indoor Lead - Log'!$B:$B,'Indoor Lead - Routes'!$A15,'Indoor Lead - Log'!$H:$H,'Indoor Lead - Admin'!$C$5)</f>
        <v>0</v>
      </c>
      <c r="J15" s="27">
        <f>COUNTIFS('Indoor Lead - Log'!$B:$B,'Indoor Lead - Routes'!$A15,'Indoor Lead - Log'!$H:$H,'Indoor Lead - Admin'!$C$4)</f>
        <v>0</v>
      </c>
      <c r="K15" s="27">
        <f>COUNTIFS('Indoor Lead - Log'!$B:$B,'Indoor Lead - Routes'!$A15,'Indoor Lead - Log'!$H:$H,'Indoor Lead - Admin'!$C$3)</f>
        <v>0</v>
      </c>
      <c r="L15" s="27">
        <f>COUNTIFS('Indoor Lead - Log'!$B:$B,'Indoor Lead - Routes'!$A15,'Indoor Lead - Log'!$H:$H,'Indoor Lead - Admin'!$C$2)</f>
        <v>1</v>
      </c>
      <c r="M15" s="27">
        <f t="shared" si="5"/>
        <v>1</v>
      </c>
      <c r="N15" s="45">
        <f>_xlfn.MINIFS('Indoor Lead - Log'!A:A,'Indoor Lead - Log'!B:B,'Indoor Lead - Routes'!A15)</f>
        <v>45313</v>
      </c>
      <c r="O15" s="45">
        <f>_xlfn.MAXIFS('Indoor Lead - Log'!A:A,'Indoor Lead - Log'!B:B,'Indoor Lead - Routes'!A15)</f>
        <v>45313</v>
      </c>
      <c r="P15" s="27" t="str">
        <f>IF(L15&gt;0,'Indoor Lead - Admin'!$C$2,IF('Indoor Lead - Routes'!K15&gt;0,'Indoor Lead - Admin'!$C$3,IF('Indoor Lead - Routes'!J15&gt;0,'Indoor Lead - Admin'!$C$4,IF(I15&gt;0,'Indoor Lead - Admin'!$C$5,"Not climbed yet"))))</f>
        <v>Flash</v>
      </c>
      <c r="Q15" s="82"/>
    </row>
    <row r="16" spans="1:17" x14ac:dyDescent="0.3">
      <c r="A16" s="5">
        <v>15</v>
      </c>
      <c r="B16" t="s">
        <v>23</v>
      </c>
      <c r="C16" t="s">
        <v>207</v>
      </c>
      <c r="D16" s="5">
        <v>19</v>
      </c>
      <c r="E16" s="5" t="s">
        <v>180</v>
      </c>
      <c r="F16" s="5" t="s">
        <v>158</v>
      </c>
      <c r="H16" s="27">
        <f t="shared" si="4"/>
        <v>15</v>
      </c>
      <c r="I16" s="27">
        <f>COUNTIFS('Indoor Lead - Log'!$B:$B,'Indoor Lead - Routes'!$A16,'Indoor Lead - Log'!$H:$H,'Indoor Lead - Admin'!$C$5)</f>
        <v>0</v>
      </c>
      <c r="J16" s="27">
        <f>COUNTIFS('Indoor Lead - Log'!$B:$B,'Indoor Lead - Routes'!$A16,'Indoor Lead - Log'!$H:$H,'Indoor Lead - Admin'!$C$4)</f>
        <v>0</v>
      </c>
      <c r="K16" s="27">
        <f>COUNTIFS('Indoor Lead - Log'!$B:$B,'Indoor Lead - Routes'!$A16,'Indoor Lead - Log'!$H:$H,'Indoor Lead - Admin'!$C$3)</f>
        <v>0</v>
      </c>
      <c r="L16" s="27">
        <f>COUNTIFS('Indoor Lead - Log'!$B:$B,'Indoor Lead - Routes'!$A16,'Indoor Lead - Log'!$H:$H,'Indoor Lead - Admin'!$C$2)</f>
        <v>1</v>
      </c>
      <c r="M16" s="27">
        <f t="shared" si="5"/>
        <v>1</v>
      </c>
      <c r="N16" s="45">
        <f>_xlfn.MINIFS('Indoor Lead - Log'!A:A,'Indoor Lead - Log'!B:B,'Indoor Lead - Routes'!A16)</f>
        <v>45313</v>
      </c>
      <c r="O16" s="45">
        <f>_xlfn.MAXIFS('Indoor Lead - Log'!A:A,'Indoor Lead - Log'!B:B,'Indoor Lead - Routes'!A16)</f>
        <v>45313</v>
      </c>
      <c r="P16" s="27" t="str">
        <f>IF(L16&gt;0,'Indoor Lead - Admin'!$C$2,IF('Indoor Lead - Routes'!K16&gt;0,'Indoor Lead - Admin'!$C$3,IF('Indoor Lead - Routes'!J16&gt;0,'Indoor Lead - Admin'!$C$4,IF(I16&gt;0,'Indoor Lead - Admin'!$C$5,"Not climbed yet"))))</f>
        <v>Flash</v>
      </c>
      <c r="Q16" s="82"/>
    </row>
    <row r="17" spans="1:17" x14ac:dyDescent="0.3">
      <c r="A17" s="5">
        <v>16</v>
      </c>
      <c r="B17" t="s">
        <v>23</v>
      </c>
      <c r="C17" t="s">
        <v>208</v>
      </c>
      <c r="D17" s="5">
        <v>21</v>
      </c>
      <c r="E17" s="5" t="s">
        <v>184</v>
      </c>
      <c r="F17" s="5" t="s">
        <v>158</v>
      </c>
      <c r="H17" s="27">
        <f t="shared" si="4"/>
        <v>16</v>
      </c>
      <c r="I17" s="27">
        <f>COUNTIFS('Indoor Lead - Log'!$B:$B,'Indoor Lead - Routes'!$A17,'Indoor Lead - Log'!$H:$H,'Indoor Lead - Admin'!$C$5)</f>
        <v>0</v>
      </c>
      <c r="J17" s="27">
        <f>COUNTIFS('Indoor Lead - Log'!$B:$B,'Indoor Lead - Routes'!$A17,'Indoor Lead - Log'!$H:$H,'Indoor Lead - Admin'!$C$4)</f>
        <v>0</v>
      </c>
      <c r="K17" s="27">
        <f>COUNTIFS('Indoor Lead - Log'!$B:$B,'Indoor Lead - Routes'!$A17,'Indoor Lead - Log'!$H:$H,'Indoor Lead - Admin'!$C$3)</f>
        <v>0</v>
      </c>
      <c r="L17" s="27">
        <f>COUNTIFS('Indoor Lead - Log'!$B:$B,'Indoor Lead - Routes'!$A17,'Indoor Lead - Log'!$H:$H,'Indoor Lead - Admin'!$C$2)</f>
        <v>1</v>
      </c>
      <c r="M17" s="27">
        <f t="shared" si="5"/>
        <v>1</v>
      </c>
      <c r="N17" s="45">
        <f>_xlfn.MINIFS('Indoor Lead - Log'!A:A,'Indoor Lead - Log'!B:B,'Indoor Lead - Routes'!A17)</f>
        <v>45313</v>
      </c>
      <c r="O17" s="45">
        <f>_xlfn.MAXIFS('Indoor Lead - Log'!A:A,'Indoor Lead - Log'!B:B,'Indoor Lead - Routes'!A17)</f>
        <v>45313</v>
      </c>
      <c r="P17" s="27" t="str">
        <f>IF(L17&gt;0,'Indoor Lead - Admin'!$C$2,IF('Indoor Lead - Routes'!K17&gt;0,'Indoor Lead - Admin'!$C$3,IF('Indoor Lead - Routes'!J17&gt;0,'Indoor Lead - Admin'!$C$4,IF(I17&gt;0,'Indoor Lead - Admin'!$C$5,"Not climbed yet"))))</f>
        <v>Flash</v>
      </c>
      <c r="Q17" t="s">
        <v>317</v>
      </c>
    </row>
    <row r="18" spans="1:17" x14ac:dyDescent="0.3">
      <c r="A18" s="5">
        <v>17</v>
      </c>
      <c r="B18" t="s">
        <v>23</v>
      </c>
      <c r="C18" t="s">
        <v>209</v>
      </c>
      <c r="D18" s="5">
        <v>18</v>
      </c>
      <c r="E18" s="5" t="s">
        <v>180</v>
      </c>
      <c r="F18" s="5" t="s">
        <v>157</v>
      </c>
      <c r="H18" s="27">
        <f t="shared" ref="H18:H22" si="6">IF(OR(G18="X",A18=""),"",A18)</f>
        <v>17</v>
      </c>
      <c r="I18" s="27">
        <f>COUNTIFS('Indoor Lead - Log'!$B:$B,'Indoor Lead - Routes'!$A18,'Indoor Lead - Log'!$H:$H,'Indoor Lead - Admin'!$C$5)</f>
        <v>0</v>
      </c>
      <c r="J18" s="27">
        <f>COUNTIFS('Indoor Lead - Log'!$B:$B,'Indoor Lead - Routes'!$A18,'Indoor Lead - Log'!$H:$H,'Indoor Lead - Admin'!$C$4)</f>
        <v>0</v>
      </c>
      <c r="K18" s="27">
        <f>COUNTIFS('Indoor Lead - Log'!$B:$B,'Indoor Lead - Routes'!$A18,'Indoor Lead - Log'!$H:$H,'Indoor Lead - Admin'!$C$3)</f>
        <v>1</v>
      </c>
      <c r="L18" s="27">
        <f>COUNTIFS('Indoor Lead - Log'!$B:$B,'Indoor Lead - Routes'!$A18,'Indoor Lead - Log'!$H:$H,'Indoor Lead - Admin'!$C$2)</f>
        <v>1</v>
      </c>
      <c r="M18" s="27">
        <f t="shared" ref="M18:M22" si="7">SUM(I18:L18)</f>
        <v>2</v>
      </c>
      <c r="N18" s="45">
        <f>_xlfn.MINIFS('Indoor Lead - Log'!A:A,'Indoor Lead - Log'!B:B,'Indoor Lead - Routes'!A18)</f>
        <v>45315</v>
      </c>
      <c r="O18" s="45">
        <f>_xlfn.MAXIFS('Indoor Lead - Log'!A:A,'Indoor Lead - Log'!B:B,'Indoor Lead - Routes'!A18)</f>
        <v>45362</v>
      </c>
      <c r="P18" s="27" t="str">
        <f>IF(L18&gt;0,'Indoor Lead - Admin'!$C$2,IF('Indoor Lead - Routes'!K18&gt;0,'Indoor Lead - Admin'!$C$3,IF('Indoor Lead - Routes'!J18&gt;0,'Indoor Lead - Admin'!$C$4,IF(I18&gt;0,'Indoor Lead - Admin'!$C$5,"Not climbed yet"))))</f>
        <v>Flash</v>
      </c>
      <c r="Q18" t="s">
        <v>313</v>
      </c>
    </row>
    <row r="19" spans="1:17" x14ac:dyDescent="0.3">
      <c r="A19" s="5">
        <v>18</v>
      </c>
      <c r="B19" t="s">
        <v>23</v>
      </c>
      <c r="C19" t="s">
        <v>210</v>
      </c>
      <c r="D19" s="5">
        <v>19</v>
      </c>
      <c r="E19" s="5" t="s">
        <v>184</v>
      </c>
      <c r="F19" s="5" t="s">
        <v>158</v>
      </c>
      <c r="H19" s="27">
        <f t="shared" si="6"/>
        <v>18</v>
      </c>
      <c r="I19" s="27">
        <f>COUNTIFS('Indoor Lead - Log'!$B:$B,'Indoor Lead - Routes'!$A19,'Indoor Lead - Log'!$H:$H,'Indoor Lead - Admin'!$C$5)</f>
        <v>0</v>
      </c>
      <c r="J19" s="27">
        <f>COUNTIFS('Indoor Lead - Log'!$B:$B,'Indoor Lead - Routes'!$A19,'Indoor Lead - Log'!$H:$H,'Indoor Lead - Admin'!$C$4)</f>
        <v>0</v>
      </c>
      <c r="K19" s="27">
        <f>COUNTIFS('Indoor Lead - Log'!$B:$B,'Indoor Lead - Routes'!$A19,'Indoor Lead - Log'!$H:$H,'Indoor Lead - Admin'!$C$3)</f>
        <v>0</v>
      </c>
      <c r="L19" s="27">
        <f>COUNTIFS('Indoor Lead - Log'!$B:$B,'Indoor Lead - Routes'!$A19,'Indoor Lead - Log'!$H:$H,'Indoor Lead - Admin'!$C$2)</f>
        <v>1</v>
      </c>
      <c r="M19" s="27">
        <f t="shared" si="7"/>
        <v>1</v>
      </c>
      <c r="N19" s="45">
        <f>_xlfn.MINIFS('Indoor Lead - Log'!A:A,'Indoor Lead - Log'!B:B,'Indoor Lead - Routes'!A19)</f>
        <v>45315</v>
      </c>
      <c r="O19" s="45">
        <f>_xlfn.MAXIFS('Indoor Lead - Log'!A:A,'Indoor Lead - Log'!B:B,'Indoor Lead - Routes'!A19)</f>
        <v>45315</v>
      </c>
      <c r="P19" s="27" t="str">
        <f>IF(L19&gt;0,'Indoor Lead - Admin'!$C$2,IF('Indoor Lead - Routes'!K19&gt;0,'Indoor Lead - Admin'!$C$3,IF('Indoor Lead - Routes'!J19&gt;0,'Indoor Lead - Admin'!$C$4,IF(I19&gt;0,'Indoor Lead - Admin'!$C$5,"Not climbed yet"))))</f>
        <v>Flash</v>
      </c>
      <c r="Q19" s="82"/>
    </row>
    <row r="20" spans="1:17" x14ac:dyDescent="0.3">
      <c r="A20" s="5">
        <v>19</v>
      </c>
      <c r="B20" t="s">
        <v>23</v>
      </c>
      <c r="C20" t="s">
        <v>211</v>
      </c>
      <c r="D20" s="5">
        <v>22</v>
      </c>
      <c r="E20" s="5" t="s">
        <v>212</v>
      </c>
      <c r="F20" s="5" t="s">
        <v>158</v>
      </c>
      <c r="H20" s="27">
        <f t="shared" si="6"/>
        <v>19</v>
      </c>
      <c r="I20" s="27">
        <f>COUNTIFS('Indoor Lead - Log'!$B:$B,'Indoor Lead - Routes'!$A20,'Indoor Lead - Log'!$H:$H,'Indoor Lead - Admin'!$C$5)</f>
        <v>0</v>
      </c>
      <c r="J20" s="27">
        <f>COUNTIFS('Indoor Lead - Log'!$B:$B,'Indoor Lead - Routes'!$A20,'Indoor Lead - Log'!$H:$H,'Indoor Lead - Admin'!$C$4)</f>
        <v>4</v>
      </c>
      <c r="K20" s="27">
        <f>COUNTIFS('Indoor Lead - Log'!$B:$B,'Indoor Lead - Routes'!$A20,'Indoor Lead - Log'!$H:$H,'Indoor Lead - Admin'!$C$3)</f>
        <v>2</v>
      </c>
      <c r="L20" s="27">
        <f>COUNTIFS('Indoor Lead - Log'!$B:$B,'Indoor Lead - Routes'!$A20,'Indoor Lead - Log'!$H:$H,'Indoor Lead - Admin'!$C$2)</f>
        <v>0</v>
      </c>
      <c r="M20" s="27">
        <f t="shared" si="7"/>
        <v>6</v>
      </c>
      <c r="N20" s="45">
        <f>_xlfn.MINIFS('Indoor Lead - Log'!A:A,'Indoor Lead - Log'!B:B,'Indoor Lead - Routes'!A20)</f>
        <v>45315</v>
      </c>
      <c r="O20" s="45">
        <f>_xlfn.MAXIFS('Indoor Lead - Log'!A:A,'Indoor Lead - Log'!B:B,'Indoor Lead - Routes'!A20)</f>
        <v>45346</v>
      </c>
      <c r="P20" s="27" t="str">
        <f>IF(L20&gt;0,'Indoor Lead - Admin'!$C$2,IF('Indoor Lead - Routes'!K20&gt;0,'Indoor Lead - Admin'!$C$3,IF('Indoor Lead - Routes'!J20&gt;0,'Indoor Lead - Admin'!$C$4,IF(I20&gt;0,'Indoor Lead - Admin'!$C$5,"Not climbed yet"))))</f>
        <v>Red point</v>
      </c>
      <c r="Q20" t="s">
        <v>311</v>
      </c>
    </row>
    <row r="21" spans="1:17" x14ac:dyDescent="0.3">
      <c r="A21" s="5">
        <v>20</v>
      </c>
      <c r="B21" t="s">
        <v>23</v>
      </c>
      <c r="C21" t="s">
        <v>213</v>
      </c>
      <c r="D21" s="5">
        <v>21</v>
      </c>
      <c r="E21" s="5" t="s">
        <v>177</v>
      </c>
      <c r="F21" s="5" t="s">
        <v>157</v>
      </c>
      <c r="H21" s="27">
        <f t="shared" si="6"/>
        <v>20</v>
      </c>
      <c r="I21" s="27">
        <f>COUNTIFS('Indoor Lead - Log'!$B:$B,'Indoor Lead - Routes'!$A21,'Indoor Lead - Log'!$H:$H,'Indoor Lead - Admin'!$C$5)</f>
        <v>0</v>
      </c>
      <c r="J21" s="27">
        <f>COUNTIFS('Indoor Lead - Log'!$B:$B,'Indoor Lead - Routes'!$A21,'Indoor Lead - Log'!$H:$H,'Indoor Lead - Admin'!$C$4)</f>
        <v>1</v>
      </c>
      <c r="K21" s="27">
        <f>COUNTIFS('Indoor Lead - Log'!$B:$B,'Indoor Lead - Routes'!$A21,'Indoor Lead - Log'!$H:$H,'Indoor Lead - Admin'!$C$3)</f>
        <v>0</v>
      </c>
      <c r="L21" s="27">
        <f>COUNTIFS('Indoor Lead - Log'!$B:$B,'Indoor Lead - Routes'!$A21,'Indoor Lead - Log'!$H:$H,'Indoor Lead - Admin'!$C$2)</f>
        <v>0</v>
      </c>
      <c r="M21" s="27">
        <f t="shared" si="7"/>
        <v>1</v>
      </c>
      <c r="N21" s="45">
        <f>_xlfn.MINIFS('Indoor Lead - Log'!A:A,'Indoor Lead - Log'!B:B,'Indoor Lead - Routes'!A21)</f>
        <v>45315</v>
      </c>
      <c r="O21" s="45">
        <f>_xlfn.MAXIFS('Indoor Lead - Log'!A:A,'Indoor Lead - Log'!B:B,'Indoor Lead - Routes'!A21)</f>
        <v>45315</v>
      </c>
      <c r="P21" s="27" t="str">
        <f>IF(L21&gt;0,'Indoor Lead - Admin'!$C$2,IF('Indoor Lead - Routes'!K21&gt;0,'Indoor Lead - Admin'!$C$3,IF('Indoor Lead - Routes'!J21&gt;0,'Indoor Lead - Admin'!$C$4,IF(I21&gt;0,'Indoor Lead - Admin'!$C$5,"Not climbed yet"))))</f>
        <v>Hang dog</v>
      </c>
      <c r="Q21" t="s">
        <v>321</v>
      </c>
    </row>
    <row r="22" spans="1:17" x14ac:dyDescent="0.3">
      <c r="A22" s="5">
        <v>21</v>
      </c>
      <c r="B22" t="s">
        <v>23</v>
      </c>
      <c r="C22" t="s">
        <v>214</v>
      </c>
      <c r="D22" s="5">
        <v>17</v>
      </c>
      <c r="E22" s="5" t="s">
        <v>182</v>
      </c>
      <c r="F22" s="5" t="s">
        <v>157</v>
      </c>
      <c r="H22" s="27">
        <f t="shared" si="6"/>
        <v>21</v>
      </c>
      <c r="I22" s="27">
        <f>COUNTIFS('Indoor Lead - Log'!$B:$B,'Indoor Lead - Routes'!$A22,'Indoor Lead - Log'!$H:$H,'Indoor Lead - Admin'!$C$5)</f>
        <v>0</v>
      </c>
      <c r="J22" s="27">
        <f>COUNTIFS('Indoor Lead - Log'!$B:$B,'Indoor Lead - Routes'!$A22,'Indoor Lead - Log'!$H:$H,'Indoor Lead - Admin'!$C$4)</f>
        <v>0</v>
      </c>
      <c r="K22" s="27">
        <f>COUNTIFS('Indoor Lead - Log'!$B:$B,'Indoor Lead - Routes'!$A22,'Indoor Lead - Log'!$H:$H,'Indoor Lead - Admin'!$C$3)</f>
        <v>1</v>
      </c>
      <c r="L22" s="27">
        <f>COUNTIFS('Indoor Lead - Log'!$B:$B,'Indoor Lead - Routes'!$A22,'Indoor Lead - Log'!$H:$H,'Indoor Lead - Admin'!$C$2)</f>
        <v>1</v>
      </c>
      <c r="M22" s="27">
        <f t="shared" si="7"/>
        <v>2</v>
      </c>
      <c r="N22" s="45">
        <f>_xlfn.MINIFS('Indoor Lead - Log'!A:A,'Indoor Lead - Log'!B:B,'Indoor Lead - Routes'!A22)</f>
        <v>45315</v>
      </c>
      <c r="O22" s="45">
        <f>_xlfn.MAXIFS('Indoor Lead - Log'!A:A,'Indoor Lead - Log'!B:B,'Indoor Lead - Routes'!A22)</f>
        <v>45420</v>
      </c>
      <c r="P22" s="27" t="str">
        <f>IF(L22&gt;0,'Indoor Lead - Admin'!$C$2,IF('Indoor Lead - Routes'!K22&gt;0,'Indoor Lead - Admin'!$C$3,IF('Indoor Lead - Routes'!J22&gt;0,'Indoor Lead - Admin'!$C$4,IF(I22&gt;0,'Indoor Lead - Admin'!$C$5,"Not climbed yet"))))</f>
        <v>Flash</v>
      </c>
      <c r="Q22" s="82"/>
    </row>
    <row r="23" spans="1:17" x14ac:dyDescent="0.3">
      <c r="A23" s="5">
        <v>22</v>
      </c>
      <c r="B23" t="s">
        <v>23</v>
      </c>
      <c r="C23" t="s">
        <v>216</v>
      </c>
      <c r="D23" s="5">
        <v>17</v>
      </c>
      <c r="E23" s="5" t="s">
        <v>180</v>
      </c>
      <c r="F23" s="5" t="s">
        <v>158</v>
      </c>
      <c r="H23" s="27">
        <f t="shared" ref="H23:H28" si="8">IF(OR(G23="X",A23=""),"",A23)</f>
        <v>22</v>
      </c>
      <c r="I23" s="27">
        <f>COUNTIFS('Indoor Lead - Log'!$B:$B,'Indoor Lead - Routes'!$A23,'Indoor Lead - Log'!$H:$H,'Indoor Lead - Admin'!$C$5)</f>
        <v>0</v>
      </c>
      <c r="J23" s="27">
        <f>COUNTIFS('Indoor Lead - Log'!$B:$B,'Indoor Lead - Routes'!$A23,'Indoor Lead - Log'!$H:$H,'Indoor Lead - Admin'!$C$4)</f>
        <v>0</v>
      </c>
      <c r="K23" s="27">
        <f>COUNTIFS('Indoor Lead - Log'!$B:$B,'Indoor Lead - Routes'!$A23,'Indoor Lead - Log'!$H:$H,'Indoor Lead - Admin'!$C$3)</f>
        <v>1</v>
      </c>
      <c r="L23" s="27">
        <f>COUNTIFS('Indoor Lead - Log'!$B:$B,'Indoor Lead - Routes'!$A23,'Indoor Lead - Log'!$H:$H,'Indoor Lead - Admin'!$C$2)</f>
        <v>1</v>
      </c>
      <c r="M23" s="27">
        <f t="shared" ref="M23:M28" si="9">SUM(I23:L23)</f>
        <v>2</v>
      </c>
      <c r="N23" s="45">
        <f>_xlfn.MINIFS('Indoor Lead - Log'!A:A,'Indoor Lead - Log'!B:B,'Indoor Lead - Routes'!A23)</f>
        <v>45320</v>
      </c>
      <c r="O23" s="45">
        <f>_xlfn.MAXIFS('Indoor Lead - Log'!A:A,'Indoor Lead - Log'!B:B,'Indoor Lead - Routes'!A23)</f>
        <v>45337</v>
      </c>
      <c r="P23" s="27" t="str">
        <f>IF(L23&gt;0,'Indoor Lead - Admin'!$C$2,IF('Indoor Lead - Routes'!K23&gt;0,'Indoor Lead - Admin'!$C$3,IF('Indoor Lead - Routes'!J23&gt;0,'Indoor Lead - Admin'!$C$4,IF(I23&gt;0,'Indoor Lead - Admin'!$C$5,"Not climbed yet"))))</f>
        <v>Flash</v>
      </c>
      <c r="Q23" t="s">
        <v>320</v>
      </c>
    </row>
    <row r="24" spans="1:17" x14ac:dyDescent="0.3">
      <c r="A24" s="5">
        <v>23</v>
      </c>
      <c r="B24" t="s">
        <v>23</v>
      </c>
      <c r="C24" t="s">
        <v>217</v>
      </c>
      <c r="D24" s="5">
        <v>23</v>
      </c>
      <c r="E24" s="5" t="s">
        <v>184</v>
      </c>
      <c r="F24" s="5" t="s">
        <v>158</v>
      </c>
      <c r="H24" s="27">
        <f t="shared" si="8"/>
        <v>23</v>
      </c>
      <c r="I24" s="27">
        <f>COUNTIFS('Indoor Lead - Log'!$B:$B,'Indoor Lead - Routes'!$A24,'Indoor Lead - Log'!$H:$H,'Indoor Lead - Admin'!$C$5)</f>
        <v>1</v>
      </c>
      <c r="J24" s="27">
        <f>COUNTIFS('Indoor Lead - Log'!$B:$B,'Indoor Lead - Routes'!$A24,'Indoor Lead - Log'!$H:$H,'Indoor Lead - Admin'!$C$4)</f>
        <v>2</v>
      </c>
      <c r="K24" s="27">
        <f>COUNTIFS('Indoor Lead - Log'!$B:$B,'Indoor Lead - Routes'!$A24,'Indoor Lead - Log'!$H:$H,'Indoor Lead - Admin'!$C$3)</f>
        <v>0</v>
      </c>
      <c r="L24" s="27">
        <f>COUNTIFS('Indoor Lead - Log'!$B:$B,'Indoor Lead - Routes'!$A24,'Indoor Lead - Log'!$H:$H,'Indoor Lead - Admin'!$C$2)</f>
        <v>0</v>
      </c>
      <c r="M24" s="27">
        <f t="shared" si="9"/>
        <v>3</v>
      </c>
      <c r="N24" s="45">
        <f>_xlfn.MINIFS('Indoor Lead - Log'!A:A,'Indoor Lead - Log'!B:B,'Indoor Lead - Routes'!A24)</f>
        <v>45320</v>
      </c>
      <c r="O24" s="45">
        <f>_xlfn.MAXIFS('Indoor Lead - Log'!A:A,'Indoor Lead - Log'!B:B,'Indoor Lead - Routes'!A24)</f>
        <v>45357</v>
      </c>
      <c r="P24" s="27" t="str">
        <f>IF(L24&gt;0,'Indoor Lead - Admin'!$C$2,IF('Indoor Lead - Routes'!K24&gt;0,'Indoor Lead - Admin'!$C$3,IF('Indoor Lead - Routes'!J24&gt;0,'Indoor Lead - Admin'!$C$4,IF(I24&gt;0,'Indoor Lead - Admin'!$C$5,"Not climbed yet"))))</f>
        <v>Hang dog</v>
      </c>
      <c r="Q24" t="s">
        <v>311</v>
      </c>
    </row>
    <row r="25" spans="1:17" x14ac:dyDescent="0.3">
      <c r="A25" s="5">
        <v>24</v>
      </c>
      <c r="B25" t="s">
        <v>23</v>
      </c>
      <c r="C25" t="s">
        <v>218</v>
      </c>
      <c r="D25" s="5">
        <v>19</v>
      </c>
      <c r="E25" s="5" t="s">
        <v>184</v>
      </c>
      <c r="F25" s="5" t="s">
        <v>158</v>
      </c>
      <c r="H25" s="27">
        <f t="shared" si="8"/>
        <v>24</v>
      </c>
      <c r="I25" s="27">
        <f>COUNTIFS('Indoor Lead - Log'!$B:$B,'Indoor Lead - Routes'!$A25,'Indoor Lead - Log'!$H:$H,'Indoor Lead - Admin'!$C$5)</f>
        <v>0</v>
      </c>
      <c r="J25" s="27">
        <f>COUNTIFS('Indoor Lead - Log'!$B:$B,'Indoor Lead - Routes'!$A25,'Indoor Lead - Log'!$H:$H,'Indoor Lead - Admin'!$C$4)</f>
        <v>1</v>
      </c>
      <c r="K25" s="27">
        <f>COUNTIFS('Indoor Lead - Log'!$B:$B,'Indoor Lead - Routes'!$A25,'Indoor Lead - Log'!$H:$H,'Indoor Lead - Admin'!$C$3)</f>
        <v>0</v>
      </c>
      <c r="L25" s="27">
        <f>COUNTIFS('Indoor Lead - Log'!$B:$B,'Indoor Lead - Routes'!$A25,'Indoor Lead - Log'!$H:$H,'Indoor Lead - Admin'!$C$2)</f>
        <v>0</v>
      </c>
      <c r="M25" s="27">
        <f t="shared" si="9"/>
        <v>1</v>
      </c>
      <c r="N25" s="45">
        <f>_xlfn.MINIFS('Indoor Lead - Log'!A:A,'Indoor Lead - Log'!B:B,'Indoor Lead - Routes'!A25)</f>
        <v>45320</v>
      </c>
      <c r="O25" s="45">
        <f>_xlfn.MAXIFS('Indoor Lead - Log'!A:A,'Indoor Lead - Log'!B:B,'Indoor Lead - Routes'!A25)</f>
        <v>45320</v>
      </c>
      <c r="P25" s="27" t="str">
        <f>IF(L25&gt;0,'Indoor Lead - Admin'!$C$2,IF('Indoor Lead - Routes'!K25&gt;0,'Indoor Lead - Admin'!$C$3,IF('Indoor Lead - Routes'!J25&gt;0,'Indoor Lead - Admin'!$C$4,IF(I25&gt;0,'Indoor Lead - Admin'!$C$5,"Not climbed yet"))))</f>
        <v>Hang dog</v>
      </c>
      <c r="Q25" t="s">
        <v>316</v>
      </c>
    </row>
    <row r="26" spans="1:17" x14ac:dyDescent="0.3">
      <c r="A26" s="5">
        <v>25</v>
      </c>
      <c r="B26" t="s">
        <v>23</v>
      </c>
      <c r="C26" t="s">
        <v>219</v>
      </c>
      <c r="D26" s="5">
        <v>24</v>
      </c>
      <c r="E26" s="5" t="s">
        <v>220</v>
      </c>
      <c r="F26" s="5" t="s">
        <v>158</v>
      </c>
      <c r="H26" s="27">
        <f t="shared" si="8"/>
        <v>25</v>
      </c>
      <c r="I26" s="27">
        <f>COUNTIFS('Indoor Lead - Log'!$B:$B,'Indoor Lead - Routes'!$A26,'Indoor Lead - Log'!$H:$H,'Indoor Lead - Admin'!$C$5)</f>
        <v>2</v>
      </c>
      <c r="J26" s="27">
        <f>COUNTIFS('Indoor Lead - Log'!$B:$B,'Indoor Lead - Routes'!$A26,'Indoor Lead - Log'!$H:$H,'Indoor Lead - Admin'!$C$4)</f>
        <v>7</v>
      </c>
      <c r="K26" s="27">
        <f>COUNTIFS('Indoor Lead - Log'!$B:$B,'Indoor Lead - Routes'!$A26,'Indoor Lead - Log'!$H:$H,'Indoor Lead - Admin'!$C$3)</f>
        <v>1</v>
      </c>
      <c r="L26" s="27">
        <f>COUNTIFS('Indoor Lead - Log'!$B:$B,'Indoor Lead - Routes'!$A26,'Indoor Lead - Log'!$H:$H,'Indoor Lead - Admin'!$C$2)</f>
        <v>0</v>
      </c>
      <c r="M26" s="27">
        <f>SUM(I26:L26)</f>
        <v>10</v>
      </c>
      <c r="N26" s="45">
        <f>_xlfn.MINIFS('Indoor Lead - Log'!A:A,'Indoor Lead - Log'!B:B,'Indoor Lead - Routes'!A26)</f>
        <v>45320</v>
      </c>
      <c r="O26" s="45">
        <f>_xlfn.MAXIFS('Indoor Lead - Log'!A:A,'Indoor Lead - Log'!B:B,'Indoor Lead - Routes'!A26)</f>
        <v>45364</v>
      </c>
      <c r="P26" s="27" t="str">
        <f>IF(L26&gt;0,'Indoor Lead - Admin'!$C$2,IF('Indoor Lead - Routes'!K26&gt;0,'Indoor Lead - Admin'!$C$3,IF('Indoor Lead - Routes'!J26&gt;0,'Indoor Lead - Admin'!$C$4,IF(I26&gt;0,'Indoor Lead - Admin'!$C$5,"Not climbed yet"))))</f>
        <v>Red point</v>
      </c>
      <c r="Q26" t="s">
        <v>316</v>
      </c>
    </row>
    <row r="27" spans="1:17" x14ac:dyDescent="0.3">
      <c r="A27" s="5">
        <v>26</v>
      </c>
      <c r="B27" t="s">
        <v>23</v>
      </c>
      <c r="C27" t="s">
        <v>225</v>
      </c>
      <c r="D27" s="5">
        <v>18</v>
      </c>
      <c r="E27" s="5" t="s">
        <v>182</v>
      </c>
      <c r="F27" s="5" t="s">
        <v>157</v>
      </c>
      <c r="H27" s="27">
        <f t="shared" si="8"/>
        <v>26</v>
      </c>
      <c r="I27" s="27">
        <f>COUNTIFS('Indoor Lead - Log'!$B:$B,'Indoor Lead - Routes'!$A27,'Indoor Lead - Log'!$H:$H,'Indoor Lead - Admin'!$C$5)</f>
        <v>0</v>
      </c>
      <c r="J27" s="27">
        <f>COUNTIFS('Indoor Lead - Log'!$B:$B,'Indoor Lead - Routes'!$A27,'Indoor Lead - Log'!$H:$H,'Indoor Lead - Admin'!$C$4)</f>
        <v>0</v>
      </c>
      <c r="K27" s="27">
        <f>COUNTIFS('Indoor Lead - Log'!$B:$B,'Indoor Lead - Routes'!$A27,'Indoor Lead - Log'!$H:$H,'Indoor Lead - Admin'!$C$3)</f>
        <v>1</v>
      </c>
      <c r="L27" s="27">
        <f>COUNTIFS('Indoor Lead - Log'!$B:$B,'Indoor Lead - Routes'!$A27,'Indoor Lead - Log'!$H:$H,'Indoor Lead - Admin'!$C$2)</f>
        <v>1</v>
      </c>
      <c r="M27" s="27">
        <f t="shared" si="9"/>
        <v>2</v>
      </c>
      <c r="N27" s="45">
        <f>_xlfn.MINIFS('Indoor Lead - Log'!A:A,'Indoor Lead - Log'!B:B,'Indoor Lead - Routes'!A27)</f>
        <v>45323</v>
      </c>
      <c r="O27" s="45">
        <f>_xlfn.MAXIFS('Indoor Lead - Log'!A:A,'Indoor Lead - Log'!B:B,'Indoor Lead - Routes'!A27)</f>
        <v>45355</v>
      </c>
      <c r="P27" s="27" t="str">
        <f>IF(L27&gt;0,'Indoor Lead - Admin'!$C$2,IF('Indoor Lead - Routes'!K27&gt;0,'Indoor Lead - Admin'!$C$3,IF('Indoor Lead - Routes'!J27&gt;0,'Indoor Lead - Admin'!$C$4,IF(I27&gt;0,'Indoor Lead - Admin'!$C$5,"Not climbed yet"))))</f>
        <v>Flash</v>
      </c>
      <c r="Q27" s="82"/>
    </row>
    <row r="28" spans="1:17" x14ac:dyDescent="0.3">
      <c r="A28" s="5">
        <v>27</v>
      </c>
      <c r="B28" t="s">
        <v>23</v>
      </c>
      <c r="C28" t="s">
        <v>226</v>
      </c>
      <c r="D28" s="5">
        <v>22</v>
      </c>
      <c r="E28" s="5" t="s">
        <v>187</v>
      </c>
      <c r="F28" s="5" t="s">
        <v>159</v>
      </c>
      <c r="H28" s="27">
        <f t="shared" si="8"/>
        <v>27</v>
      </c>
      <c r="I28" s="27">
        <f>COUNTIFS('Indoor Lead - Log'!$B:$B,'Indoor Lead - Routes'!$A28,'Indoor Lead - Log'!$H:$H,'Indoor Lead - Admin'!$C$5)</f>
        <v>1</v>
      </c>
      <c r="J28" s="27">
        <f>COUNTIFS('Indoor Lead - Log'!$B:$B,'Indoor Lead - Routes'!$A28,'Indoor Lead - Log'!$H:$H,'Indoor Lead - Admin'!$C$4)</f>
        <v>0</v>
      </c>
      <c r="K28" s="27">
        <f>COUNTIFS('Indoor Lead - Log'!$B:$B,'Indoor Lead - Routes'!$A28,'Indoor Lead - Log'!$H:$H,'Indoor Lead - Admin'!$C$3)</f>
        <v>0</v>
      </c>
      <c r="L28" s="27">
        <f>COUNTIFS('Indoor Lead - Log'!$B:$B,'Indoor Lead - Routes'!$A28,'Indoor Lead - Log'!$H:$H,'Indoor Lead - Admin'!$C$2)</f>
        <v>0</v>
      </c>
      <c r="M28" s="27">
        <f t="shared" si="9"/>
        <v>1</v>
      </c>
      <c r="N28" s="45">
        <f>_xlfn.MINIFS('Indoor Lead - Log'!A:A,'Indoor Lead - Log'!B:B,'Indoor Lead - Routes'!A28)</f>
        <v>45323</v>
      </c>
      <c r="O28" s="45">
        <f>_xlfn.MAXIFS('Indoor Lead - Log'!A:A,'Indoor Lead - Log'!B:B,'Indoor Lead - Routes'!A28)</f>
        <v>45323</v>
      </c>
      <c r="P28" s="27" t="str">
        <f>IF(L28&gt;0,'Indoor Lead - Admin'!$C$2,IF('Indoor Lead - Routes'!K28&gt;0,'Indoor Lead - Admin'!$C$3,IF('Indoor Lead - Routes'!J28&gt;0,'Indoor Lead - Admin'!$C$4,IF(I28&gt;0,'Indoor Lead - Admin'!$C$5,"Not climbed yet"))))</f>
        <v>Attempt</v>
      </c>
      <c r="Q28" s="82"/>
    </row>
    <row r="29" spans="1:17" x14ac:dyDescent="0.3">
      <c r="A29" s="5">
        <v>28</v>
      </c>
      <c r="B29" t="s">
        <v>23</v>
      </c>
      <c r="C29" t="s">
        <v>227</v>
      </c>
      <c r="D29" s="5">
        <v>24</v>
      </c>
      <c r="E29" s="5" t="s">
        <v>197</v>
      </c>
      <c r="F29" s="5" t="s">
        <v>158</v>
      </c>
      <c r="H29" s="27">
        <f t="shared" ref="H29:H30" si="10">IF(OR(G29="X",A29=""),"",A29)</f>
        <v>28</v>
      </c>
      <c r="I29" s="27">
        <f>COUNTIFS('Indoor Lead - Log'!$B:$B,'Indoor Lead - Routes'!$A29,'Indoor Lead - Log'!$H:$H,'Indoor Lead - Admin'!$C$5)</f>
        <v>2</v>
      </c>
      <c r="J29" s="27">
        <f>COUNTIFS('Indoor Lead - Log'!$B:$B,'Indoor Lead - Routes'!$A29,'Indoor Lead - Log'!$H:$H,'Indoor Lead - Admin'!$C$4)</f>
        <v>0</v>
      </c>
      <c r="K29" s="27">
        <f>COUNTIFS('Indoor Lead - Log'!$B:$B,'Indoor Lead - Routes'!$A29,'Indoor Lead - Log'!$H:$H,'Indoor Lead - Admin'!$C$3)</f>
        <v>0</v>
      </c>
      <c r="L29" s="27">
        <f>COUNTIFS('Indoor Lead - Log'!$B:$B,'Indoor Lead - Routes'!$A29,'Indoor Lead - Log'!$H:$H,'Indoor Lead - Admin'!$C$2)</f>
        <v>0</v>
      </c>
      <c r="M29" s="27">
        <f t="shared" ref="M29:M30" si="11">SUM(I29:L29)</f>
        <v>2</v>
      </c>
      <c r="N29" s="45">
        <f>_xlfn.MINIFS('Indoor Lead - Log'!A:A,'Indoor Lead - Log'!B:B,'Indoor Lead - Routes'!A29)</f>
        <v>45323</v>
      </c>
      <c r="O29" s="45">
        <f>_xlfn.MAXIFS('Indoor Lead - Log'!A:A,'Indoor Lead - Log'!B:B,'Indoor Lead - Routes'!A29)</f>
        <v>45323</v>
      </c>
      <c r="P29" s="27" t="str">
        <f>IF(L29&gt;0,'Indoor Lead - Admin'!$C$2,IF('Indoor Lead - Routes'!K29&gt;0,'Indoor Lead - Admin'!$C$3,IF('Indoor Lead - Routes'!J29&gt;0,'Indoor Lead - Admin'!$C$4,IF(I29&gt;0,'Indoor Lead - Admin'!$C$5,"Not climbed yet"))))</f>
        <v>Attempt</v>
      </c>
      <c r="Q29" t="s">
        <v>320</v>
      </c>
    </row>
    <row r="30" spans="1:17" x14ac:dyDescent="0.3">
      <c r="A30" s="5">
        <v>29</v>
      </c>
      <c r="B30" t="s">
        <v>23</v>
      </c>
      <c r="C30" t="s">
        <v>228</v>
      </c>
      <c r="D30" s="5">
        <v>20</v>
      </c>
      <c r="E30" s="5" t="s">
        <v>180</v>
      </c>
      <c r="F30" s="5" t="s">
        <v>158</v>
      </c>
      <c r="H30" s="27">
        <f t="shared" si="10"/>
        <v>29</v>
      </c>
      <c r="I30" s="27">
        <f>COUNTIFS('Indoor Lead - Log'!$B:$B,'Indoor Lead - Routes'!$A30,'Indoor Lead - Log'!$H:$H,'Indoor Lead - Admin'!$C$5)</f>
        <v>0</v>
      </c>
      <c r="J30" s="27">
        <f>COUNTIFS('Indoor Lead - Log'!$B:$B,'Indoor Lead - Routes'!$A30,'Indoor Lead - Log'!$H:$H,'Indoor Lead - Admin'!$C$4)</f>
        <v>1</v>
      </c>
      <c r="K30" s="27">
        <f>COUNTIFS('Indoor Lead - Log'!$B:$B,'Indoor Lead - Routes'!$A30,'Indoor Lead - Log'!$H:$H,'Indoor Lead - Admin'!$C$3)</f>
        <v>1</v>
      </c>
      <c r="L30" s="27">
        <f>COUNTIFS('Indoor Lead - Log'!$B:$B,'Indoor Lead - Routes'!$A30,'Indoor Lead - Log'!$H:$H,'Indoor Lead - Admin'!$C$2)</f>
        <v>0</v>
      </c>
      <c r="M30" s="27">
        <f t="shared" si="11"/>
        <v>2</v>
      </c>
      <c r="N30" s="45">
        <f>_xlfn.MINIFS('Indoor Lead - Log'!A:A,'Indoor Lead - Log'!B:B,'Indoor Lead - Routes'!A30)</f>
        <v>45323</v>
      </c>
      <c r="O30" s="45">
        <f>_xlfn.MAXIFS('Indoor Lead - Log'!A:A,'Indoor Lead - Log'!B:B,'Indoor Lead - Routes'!A30)</f>
        <v>45338</v>
      </c>
      <c r="P30" s="27" t="str">
        <f>IF(L30&gt;0,'Indoor Lead - Admin'!$C$2,IF('Indoor Lead - Routes'!K30&gt;0,'Indoor Lead - Admin'!$C$3,IF('Indoor Lead - Routes'!J30&gt;0,'Indoor Lead - Admin'!$C$4,IF(I30&gt;0,'Indoor Lead - Admin'!$C$5,"Not climbed yet"))))</f>
        <v>Red point</v>
      </c>
      <c r="Q30" t="s">
        <v>316</v>
      </c>
    </row>
    <row r="31" spans="1:17" x14ac:dyDescent="0.3">
      <c r="A31" s="5">
        <v>30</v>
      </c>
      <c r="B31" t="s">
        <v>23</v>
      </c>
      <c r="C31" t="s">
        <v>237</v>
      </c>
      <c r="D31" s="5">
        <v>17</v>
      </c>
      <c r="E31" s="5" t="s">
        <v>212</v>
      </c>
      <c r="F31" s="5" t="s">
        <v>157</v>
      </c>
      <c r="H31" s="27">
        <f t="shared" ref="H31:H32" si="12">IF(OR(G31="X",A31=""),"",A31)</f>
        <v>30</v>
      </c>
      <c r="I31" s="27">
        <f>COUNTIFS('Indoor Lead - Log'!$B:$B,'Indoor Lead - Routes'!$A31,'Indoor Lead - Log'!$H:$H,'Indoor Lead - Admin'!$C$5)</f>
        <v>0</v>
      </c>
      <c r="J31" s="27">
        <f>COUNTIFS('Indoor Lead - Log'!$B:$B,'Indoor Lead - Routes'!$A31,'Indoor Lead - Log'!$H:$H,'Indoor Lead - Admin'!$C$4)</f>
        <v>0</v>
      </c>
      <c r="K31" s="27">
        <f>COUNTIFS('Indoor Lead - Log'!$B:$B,'Indoor Lead - Routes'!$A31,'Indoor Lead - Log'!$H:$H,'Indoor Lead - Admin'!$C$3)</f>
        <v>0</v>
      </c>
      <c r="L31" s="27">
        <f>COUNTIFS('Indoor Lead - Log'!$B:$B,'Indoor Lead - Routes'!$A31,'Indoor Lead - Log'!$H:$H,'Indoor Lead - Admin'!$C$2)</f>
        <v>1</v>
      </c>
      <c r="M31" s="27">
        <f t="shared" ref="M31:M32" si="13">SUM(I31:L31)</f>
        <v>1</v>
      </c>
      <c r="N31" s="45">
        <f>_xlfn.MINIFS('Indoor Lead - Log'!A:A,'Indoor Lead - Log'!B:B,'Indoor Lead - Routes'!A31)</f>
        <v>45326</v>
      </c>
      <c r="O31" s="45">
        <f>_xlfn.MAXIFS('Indoor Lead - Log'!A:A,'Indoor Lead - Log'!B:B,'Indoor Lead - Routes'!A31)</f>
        <v>45326</v>
      </c>
      <c r="P31" s="27" t="str">
        <f>IF(L31&gt;0,'Indoor Lead - Admin'!$C$2,IF('Indoor Lead - Routes'!K31&gt;0,'Indoor Lead - Admin'!$C$3,IF('Indoor Lead - Routes'!J31&gt;0,'Indoor Lead - Admin'!$C$4,IF(I31&gt;0,'Indoor Lead - Admin'!$C$5,"Not climbed yet"))))</f>
        <v>Flash</v>
      </c>
      <c r="Q31" s="82"/>
    </row>
    <row r="32" spans="1:17" x14ac:dyDescent="0.3">
      <c r="A32" s="5">
        <v>31</v>
      </c>
      <c r="B32" t="s">
        <v>23</v>
      </c>
      <c r="C32" t="s">
        <v>239</v>
      </c>
      <c r="D32" s="5">
        <v>22</v>
      </c>
      <c r="E32" s="5" t="s">
        <v>197</v>
      </c>
      <c r="F32" s="5" t="s">
        <v>158</v>
      </c>
      <c r="H32" s="27">
        <f t="shared" si="12"/>
        <v>31</v>
      </c>
      <c r="I32" s="27">
        <f>COUNTIFS('Indoor Lead - Log'!$B:$B,'Indoor Lead - Routes'!$A32,'Indoor Lead - Log'!$H:$H,'Indoor Lead - Admin'!$C$5)</f>
        <v>1</v>
      </c>
      <c r="J32" s="27">
        <f>COUNTIFS('Indoor Lead - Log'!$B:$B,'Indoor Lead - Routes'!$A32,'Indoor Lead - Log'!$H:$H,'Indoor Lead - Admin'!$C$4)</f>
        <v>3</v>
      </c>
      <c r="K32" s="27">
        <f>COUNTIFS('Indoor Lead - Log'!$B:$B,'Indoor Lead - Routes'!$A32,'Indoor Lead - Log'!$H:$H,'Indoor Lead - Admin'!$C$3)</f>
        <v>2</v>
      </c>
      <c r="L32" s="27">
        <f>COUNTIFS('Indoor Lead - Log'!$B:$B,'Indoor Lead - Routes'!$A32,'Indoor Lead - Log'!$H:$H,'Indoor Lead - Admin'!$C$2)</f>
        <v>0</v>
      </c>
      <c r="M32" s="27">
        <f t="shared" si="13"/>
        <v>6</v>
      </c>
      <c r="N32" s="45">
        <f>_xlfn.MINIFS('Indoor Lead - Log'!A:A,'Indoor Lead - Log'!B:B,'Indoor Lead - Routes'!A32)</f>
        <v>45326</v>
      </c>
      <c r="O32" s="45">
        <f>_xlfn.MAXIFS('Indoor Lead - Log'!A:A,'Indoor Lead - Log'!B:B,'Indoor Lead - Routes'!A32)</f>
        <v>45346</v>
      </c>
      <c r="P32" s="27" t="str">
        <f>IF(L32&gt;0,'Indoor Lead - Admin'!$C$2,IF('Indoor Lead - Routes'!K32&gt;0,'Indoor Lead - Admin'!$C$3,IF('Indoor Lead - Routes'!J32&gt;0,'Indoor Lead - Admin'!$C$4,IF(I32&gt;0,'Indoor Lead - Admin'!$C$5,"Not climbed yet"))))</f>
        <v>Red point</v>
      </c>
      <c r="Q32" t="s">
        <v>321</v>
      </c>
    </row>
    <row r="33" spans="1:18" x14ac:dyDescent="0.3">
      <c r="A33" s="5">
        <v>32</v>
      </c>
      <c r="B33" t="s">
        <v>23</v>
      </c>
      <c r="C33" t="s">
        <v>240</v>
      </c>
      <c r="D33" s="5">
        <v>25</v>
      </c>
      <c r="E33" s="5" t="s">
        <v>199</v>
      </c>
      <c r="F33" s="5" t="s">
        <v>158</v>
      </c>
      <c r="H33" s="27">
        <f t="shared" ref="H33:H38" si="14">IF(OR(G33="X",A33=""),"",A33)</f>
        <v>32</v>
      </c>
      <c r="I33" s="27">
        <f>COUNTIFS('Indoor Lead - Log'!$B:$B,'Indoor Lead - Routes'!$A33,'Indoor Lead - Log'!$H:$H,'Indoor Lead - Admin'!$C$5)</f>
        <v>1</v>
      </c>
      <c r="J33" s="27">
        <f>COUNTIFS('Indoor Lead - Log'!$B:$B,'Indoor Lead - Routes'!$A33,'Indoor Lead - Log'!$H:$H,'Indoor Lead - Admin'!$C$4)</f>
        <v>1</v>
      </c>
      <c r="K33" s="27">
        <f>COUNTIFS('Indoor Lead - Log'!$B:$B,'Indoor Lead - Routes'!$A33,'Indoor Lead - Log'!$H:$H,'Indoor Lead - Admin'!$C$3)</f>
        <v>0</v>
      </c>
      <c r="L33" s="27">
        <f>COUNTIFS('Indoor Lead - Log'!$B:$B,'Indoor Lead - Routes'!$A33,'Indoor Lead - Log'!$H:$H,'Indoor Lead - Admin'!$C$2)</f>
        <v>0</v>
      </c>
      <c r="M33" s="27">
        <f t="shared" ref="M33:M38" si="15">SUM(I33:L33)</f>
        <v>2</v>
      </c>
      <c r="N33" s="45">
        <f>_xlfn.MINIFS('Indoor Lead - Log'!A:A,'Indoor Lead - Log'!B:B,'Indoor Lead - Routes'!A33)</f>
        <v>45326</v>
      </c>
      <c r="O33" s="45">
        <f>_xlfn.MAXIFS('Indoor Lead - Log'!A:A,'Indoor Lead - Log'!B:B,'Indoor Lead - Routes'!A33)</f>
        <v>45354</v>
      </c>
      <c r="P33" s="27" t="str">
        <f>IF(L33&gt;0,'Indoor Lead - Admin'!$C$2,IF('Indoor Lead - Routes'!K33&gt;0,'Indoor Lead - Admin'!$C$3,IF('Indoor Lead - Routes'!J33&gt;0,'Indoor Lead - Admin'!$C$4,IF(I33&gt;0,'Indoor Lead - Admin'!$C$5,"Not climbed yet"))))</f>
        <v>Hang dog</v>
      </c>
      <c r="Q33" t="s">
        <v>321</v>
      </c>
    </row>
    <row r="34" spans="1:18" x14ac:dyDescent="0.3">
      <c r="A34" s="5">
        <v>33</v>
      </c>
      <c r="B34" t="s">
        <v>23</v>
      </c>
      <c r="C34" t="s">
        <v>241</v>
      </c>
      <c r="D34" s="5">
        <v>18</v>
      </c>
      <c r="E34" s="5" t="s">
        <v>212</v>
      </c>
      <c r="F34" s="5" t="s">
        <v>158</v>
      </c>
      <c r="H34" s="27">
        <f t="shared" si="14"/>
        <v>33</v>
      </c>
      <c r="I34" s="27">
        <f>COUNTIFS('Indoor Lead - Log'!$B:$B,'Indoor Lead - Routes'!$A34,'Indoor Lead - Log'!$H:$H,'Indoor Lead - Admin'!$C$5)</f>
        <v>0</v>
      </c>
      <c r="J34" s="27">
        <f>COUNTIFS('Indoor Lead - Log'!$B:$B,'Indoor Lead - Routes'!$A34,'Indoor Lead - Log'!$H:$H,'Indoor Lead - Admin'!$C$4)</f>
        <v>0</v>
      </c>
      <c r="K34" s="27">
        <f>COUNTIFS('Indoor Lead - Log'!$B:$B,'Indoor Lead - Routes'!$A34,'Indoor Lead - Log'!$H:$H,'Indoor Lead - Admin'!$C$3)</f>
        <v>1</v>
      </c>
      <c r="L34" s="27">
        <f>COUNTIFS('Indoor Lead - Log'!$B:$B,'Indoor Lead - Routes'!$A34,'Indoor Lead - Log'!$H:$H,'Indoor Lead - Admin'!$C$2)</f>
        <v>1</v>
      </c>
      <c r="M34" s="27">
        <f t="shared" si="15"/>
        <v>2</v>
      </c>
      <c r="N34" s="45">
        <f>_xlfn.MINIFS('Indoor Lead - Log'!A:A,'Indoor Lead - Log'!B:B,'Indoor Lead - Routes'!A34)</f>
        <v>45329</v>
      </c>
      <c r="O34" s="45">
        <f>_xlfn.MAXIFS('Indoor Lead - Log'!A:A,'Indoor Lead - Log'!B:B,'Indoor Lead - Routes'!A34)</f>
        <v>45420</v>
      </c>
      <c r="P34" s="27" t="str">
        <f>IF(L34&gt;0,'Indoor Lead - Admin'!$C$2,IF('Indoor Lead - Routes'!K34&gt;0,'Indoor Lead - Admin'!$C$3,IF('Indoor Lead - Routes'!J34&gt;0,'Indoor Lead - Admin'!$C$4,IF(I34&gt;0,'Indoor Lead - Admin'!$C$5,"Not climbed yet"))))</f>
        <v>Flash</v>
      </c>
      <c r="Q34" s="82"/>
    </row>
    <row r="35" spans="1:18" x14ac:dyDescent="0.3">
      <c r="A35" s="5">
        <v>34</v>
      </c>
      <c r="B35" t="s">
        <v>23</v>
      </c>
      <c r="C35" t="s">
        <v>242</v>
      </c>
      <c r="D35" s="5">
        <v>21</v>
      </c>
      <c r="E35" s="5" t="s">
        <v>182</v>
      </c>
      <c r="F35" s="5" t="s">
        <v>158</v>
      </c>
      <c r="H35" s="27">
        <f t="shared" si="14"/>
        <v>34</v>
      </c>
      <c r="I35" s="27">
        <f>COUNTIFS('Indoor Lead - Log'!$B:$B,'Indoor Lead - Routes'!$A35,'Indoor Lead - Log'!$H:$H,'Indoor Lead - Admin'!$C$5)</f>
        <v>0</v>
      </c>
      <c r="J35" s="27">
        <f>COUNTIFS('Indoor Lead - Log'!$B:$B,'Indoor Lead - Routes'!$A35,'Indoor Lead - Log'!$H:$H,'Indoor Lead - Admin'!$C$4)</f>
        <v>0</v>
      </c>
      <c r="K35" s="27">
        <f>COUNTIFS('Indoor Lead - Log'!$B:$B,'Indoor Lead - Routes'!$A35,'Indoor Lead - Log'!$H:$H,'Indoor Lead - Admin'!$C$3)</f>
        <v>0</v>
      </c>
      <c r="L35" s="27">
        <f>COUNTIFS('Indoor Lead - Log'!$B:$B,'Indoor Lead - Routes'!$A35,'Indoor Lead - Log'!$H:$H,'Indoor Lead - Admin'!$C$2)</f>
        <v>1</v>
      </c>
      <c r="M35" s="27">
        <f t="shared" si="15"/>
        <v>1</v>
      </c>
      <c r="N35" s="45">
        <f>_xlfn.MINIFS('Indoor Lead - Log'!A:A,'Indoor Lead - Log'!B:B,'Indoor Lead - Routes'!A35)</f>
        <v>45329</v>
      </c>
      <c r="O35" s="45">
        <f>_xlfn.MAXIFS('Indoor Lead - Log'!A:A,'Indoor Lead - Log'!B:B,'Indoor Lead - Routes'!A35)</f>
        <v>45329</v>
      </c>
      <c r="P35" s="27" t="str">
        <f>IF(L35&gt;0,'Indoor Lead - Admin'!$C$2,IF('Indoor Lead - Routes'!K35&gt;0,'Indoor Lead - Admin'!$C$3,IF('Indoor Lead - Routes'!J35&gt;0,'Indoor Lead - Admin'!$C$4,IF(I35&gt;0,'Indoor Lead - Admin'!$C$5,"Not climbed yet"))))</f>
        <v>Flash</v>
      </c>
      <c r="Q35" t="s">
        <v>311</v>
      </c>
    </row>
    <row r="36" spans="1:18" x14ac:dyDescent="0.3">
      <c r="A36" s="5">
        <v>35</v>
      </c>
      <c r="B36" t="s">
        <v>23</v>
      </c>
      <c r="C36" t="s">
        <v>243</v>
      </c>
      <c r="D36" s="5">
        <v>22</v>
      </c>
      <c r="E36" s="5" t="s">
        <v>212</v>
      </c>
      <c r="F36" s="5" t="s">
        <v>158</v>
      </c>
      <c r="H36" s="27">
        <f t="shared" si="14"/>
        <v>35</v>
      </c>
      <c r="I36" s="27">
        <f>COUNTIFS('Indoor Lead - Log'!$B:$B,'Indoor Lead - Routes'!$A36,'Indoor Lead - Log'!$H:$H,'Indoor Lead - Admin'!$C$5)</f>
        <v>1</v>
      </c>
      <c r="J36" s="27">
        <f>COUNTIFS('Indoor Lead - Log'!$B:$B,'Indoor Lead - Routes'!$A36,'Indoor Lead - Log'!$H:$H,'Indoor Lead - Admin'!$C$4)</f>
        <v>2</v>
      </c>
      <c r="K36" s="27">
        <f>COUNTIFS('Indoor Lead - Log'!$B:$B,'Indoor Lead - Routes'!$A36,'Indoor Lead - Log'!$H:$H,'Indoor Lead - Admin'!$C$3)</f>
        <v>2</v>
      </c>
      <c r="L36" s="27">
        <f>COUNTIFS('Indoor Lead - Log'!$B:$B,'Indoor Lead - Routes'!$A36,'Indoor Lead - Log'!$H:$H,'Indoor Lead - Admin'!$C$2)</f>
        <v>0</v>
      </c>
      <c r="M36" s="27">
        <f t="shared" si="15"/>
        <v>5</v>
      </c>
      <c r="N36" s="45">
        <f>_xlfn.MINIFS('Indoor Lead - Log'!A:A,'Indoor Lead - Log'!B:B,'Indoor Lead - Routes'!A36)</f>
        <v>45329</v>
      </c>
      <c r="O36" s="45">
        <f>_xlfn.MAXIFS('Indoor Lead - Log'!A:A,'Indoor Lead - Log'!B:B,'Indoor Lead - Routes'!A36)</f>
        <v>45343</v>
      </c>
      <c r="P36" s="27" t="str">
        <f>IF(L36&gt;0,'Indoor Lead - Admin'!$C$2,IF('Indoor Lead - Routes'!K36&gt;0,'Indoor Lead - Admin'!$C$3,IF('Indoor Lead - Routes'!J36&gt;0,'Indoor Lead - Admin'!$C$4,IF(I36&gt;0,'Indoor Lead - Admin'!$C$5,"Not climbed yet"))))</f>
        <v>Red point</v>
      </c>
      <c r="Q36" t="s">
        <v>321</v>
      </c>
    </row>
    <row r="37" spans="1:18" x14ac:dyDescent="0.3">
      <c r="A37" s="5">
        <v>36</v>
      </c>
      <c r="B37" t="s">
        <v>23</v>
      </c>
      <c r="C37" t="s">
        <v>244</v>
      </c>
      <c r="D37" s="5">
        <v>17</v>
      </c>
      <c r="E37" s="5" t="s">
        <v>187</v>
      </c>
      <c r="F37" s="5" t="s">
        <v>158</v>
      </c>
      <c r="H37" s="27">
        <f t="shared" si="14"/>
        <v>36</v>
      </c>
      <c r="I37" s="27">
        <f>COUNTIFS('Indoor Lead - Log'!$B:$B,'Indoor Lead - Routes'!$A37,'Indoor Lead - Log'!$H:$H,'Indoor Lead - Admin'!$C$5)</f>
        <v>0</v>
      </c>
      <c r="J37" s="27">
        <f>COUNTIFS('Indoor Lead - Log'!$B:$B,'Indoor Lead - Routes'!$A37,'Indoor Lead - Log'!$H:$H,'Indoor Lead - Admin'!$C$4)</f>
        <v>0</v>
      </c>
      <c r="K37" s="27">
        <f>COUNTIFS('Indoor Lead - Log'!$B:$B,'Indoor Lead - Routes'!$A37,'Indoor Lead - Log'!$H:$H,'Indoor Lead - Admin'!$C$3)</f>
        <v>0</v>
      </c>
      <c r="L37" s="27">
        <f>COUNTIFS('Indoor Lead - Log'!$B:$B,'Indoor Lead - Routes'!$A37,'Indoor Lead - Log'!$H:$H,'Indoor Lead - Admin'!$C$2)</f>
        <v>1</v>
      </c>
      <c r="M37" s="27">
        <f t="shared" si="15"/>
        <v>1</v>
      </c>
      <c r="N37" s="45">
        <f>_xlfn.MINIFS('Indoor Lead - Log'!A:A,'Indoor Lead - Log'!B:B,'Indoor Lead - Routes'!A37)</f>
        <v>45329</v>
      </c>
      <c r="O37" s="45">
        <f>_xlfn.MAXIFS('Indoor Lead - Log'!A:A,'Indoor Lead - Log'!B:B,'Indoor Lead - Routes'!A37)</f>
        <v>45329</v>
      </c>
      <c r="P37" s="27" t="str">
        <f>IF(L37&gt;0,'Indoor Lead - Admin'!$C$2,IF('Indoor Lead - Routes'!K37&gt;0,'Indoor Lead - Admin'!$C$3,IF('Indoor Lead - Routes'!J37&gt;0,'Indoor Lead - Admin'!$C$4,IF(I37&gt;0,'Indoor Lead - Admin'!$C$5,"Not climbed yet"))))</f>
        <v>Flash</v>
      </c>
      <c r="Q37" s="82"/>
    </row>
    <row r="38" spans="1:18" x14ac:dyDescent="0.3">
      <c r="A38" s="5">
        <v>37</v>
      </c>
      <c r="B38" t="s">
        <v>23</v>
      </c>
      <c r="C38" t="s">
        <v>247</v>
      </c>
      <c r="D38" s="5">
        <v>26</v>
      </c>
      <c r="E38" s="5" t="s">
        <v>197</v>
      </c>
      <c r="F38" s="5" t="s">
        <v>158</v>
      </c>
      <c r="H38" s="27">
        <f t="shared" si="14"/>
        <v>37</v>
      </c>
      <c r="I38" s="27">
        <f>COUNTIFS('Indoor Lead - Log'!$B:$B,'Indoor Lead - Routes'!$A38,'Indoor Lead - Log'!$H:$H,'Indoor Lead - Admin'!$C$5)</f>
        <v>4</v>
      </c>
      <c r="J38" s="27">
        <f>COUNTIFS('Indoor Lead - Log'!$B:$B,'Indoor Lead - Routes'!$A38,'Indoor Lead - Log'!$H:$H,'Indoor Lead - Admin'!$C$4)</f>
        <v>0</v>
      </c>
      <c r="K38" s="27">
        <f>COUNTIFS('Indoor Lead - Log'!$B:$B,'Indoor Lead - Routes'!$A38,'Indoor Lead - Log'!$H:$H,'Indoor Lead - Admin'!$C$3)</f>
        <v>0</v>
      </c>
      <c r="L38" s="27">
        <f>COUNTIFS('Indoor Lead - Log'!$B:$B,'Indoor Lead - Routes'!$A38,'Indoor Lead - Log'!$H:$H,'Indoor Lead - Admin'!$C$2)</f>
        <v>0</v>
      </c>
      <c r="M38" s="27">
        <f t="shared" si="15"/>
        <v>4</v>
      </c>
      <c r="N38" s="45">
        <f>_xlfn.MINIFS('Indoor Lead - Log'!A:A,'Indoor Lead - Log'!B:B,'Indoor Lead - Routes'!A38)</f>
        <v>45337</v>
      </c>
      <c r="O38" s="45">
        <f>_xlfn.MAXIFS('Indoor Lead - Log'!A:A,'Indoor Lead - Log'!B:B,'Indoor Lead - Routes'!A38)</f>
        <v>45364</v>
      </c>
      <c r="P38" s="27" t="str">
        <f>IF(L38&gt;0,'Indoor Lead - Admin'!$C$2,IF('Indoor Lead - Routes'!K38&gt;0,'Indoor Lead - Admin'!$C$3,IF('Indoor Lead - Routes'!J38&gt;0,'Indoor Lead - Admin'!$C$4,IF(I38&gt;0,'Indoor Lead - Admin'!$C$5,"Not climbed yet"))))</f>
        <v>Attempt</v>
      </c>
      <c r="Q38" t="s">
        <v>321</v>
      </c>
    </row>
    <row r="39" spans="1:18" x14ac:dyDescent="0.3">
      <c r="A39" s="5">
        <v>38</v>
      </c>
      <c r="B39" t="s">
        <v>23</v>
      </c>
      <c r="C39" t="s">
        <v>249</v>
      </c>
      <c r="D39" s="5">
        <v>18</v>
      </c>
      <c r="E39" s="5" t="s">
        <v>182</v>
      </c>
      <c r="F39" s="5" t="s">
        <v>158</v>
      </c>
      <c r="H39" s="27">
        <f t="shared" ref="H39:H44" si="16">IF(OR(G39="X",A39=""),"",A39)</f>
        <v>38</v>
      </c>
      <c r="I39" s="27">
        <f>COUNTIFS('Indoor Lead - Log'!$B:$B,'Indoor Lead - Routes'!$A39,'Indoor Lead - Log'!$H:$H,'Indoor Lead - Admin'!$C$5)</f>
        <v>0</v>
      </c>
      <c r="J39" s="27">
        <f>COUNTIFS('Indoor Lead - Log'!$B:$B,'Indoor Lead - Routes'!$A39,'Indoor Lead - Log'!$H:$H,'Indoor Lead - Admin'!$C$4)</f>
        <v>0</v>
      </c>
      <c r="K39" s="27">
        <f>COUNTIFS('Indoor Lead - Log'!$B:$B,'Indoor Lead - Routes'!$A39,'Indoor Lead - Log'!$H:$H,'Indoor Lead - Admin'!$C$3)</f>
        <v>0</v>
      </c>
      <c r="L39" s="27">
        <f>COUNTIFS('Indoor Lead - Log'!$B:$B,'Indoor Lead - Routes'!$A39,'Indoor Lead - Log'!$H:$H,'Indoor Lead - Admin'!$C$2)</f>
        <v>1</v>
      </c>
      <c r="M39" s="27">
        <f t="shared" ref="M39:M44" si="17">SUM(I39:L39)</f>
        <v>1</v>
      </c>
      <c r="N39" s="45">
        <f>_xlfn.MINIFS('Indoor Lead - Log'!A:A,'Indoor Lead - Log'!B:B,'Indoor Lead - Routes'!A39)</f>
        <v>45338</v>
      </c>
      <c r="O39" s="45">
        <f>_xlfn.MAXIFS('Indoor Lead - Log'!A:A,'Indoor Lead - Log'!B:B,'Indoor Lead - Routes'!A39)</f>
        <v>45338</v>
      </c>
      <c r="P39" s="27" t="str">
        <f>IF(L39&gt;0,'Indoor Lead - Admin'!$C$2,IF('Indoor Lead - Routes'!K39&gt;0,'Indoor Lead - Admin'!$C$3,IF('Indoor Lead - Routes'!J39&gt;0,'Indoor Lead - Admin'!$C$4,IF(I39&gt;0,'Indoor Lead - Admin'!$C$5,"Not climbed yet"))))</f>
        <v>Flash</v>
      </c>
      <c r="Q39" s="82"/>
      <c r="R39" t="s">
        <v>322</v>
      </c>
    </row>
    <row r="40" spans="1:18" x14ac:dyDescent="0.3">
      <c r="A40" s="5">
        <v>39</v>
      </c>
      <c r="B40" t="s">
        <v>23</v>
      </c>
      <c r="C40" t="s">
        <v>250</v>
      </c>
      <c r="D40" s="5">
        <v>18</v>
      </c>
      <c r="E40" s="5" t="s">
        <v>184</v>
      </c>
      <c r="F40" s="5" t="s">
        <v>158</v>
      </c>
      <c r="H40" s="27">
        <f t="shared" si="16"/>
        <v>39</v>
      </c>
      <c r="I40" s="27">
        <f>COUNTIFS('Indoor Lead - Log'!$B:$B,'Indoor Lead - Routes'!$A40,'Indoor Lead - Log'!$H:$H,'Indoor Lead - Admin'!$C$5)</f>
        <v>0</v>
      </c>
      <c r="J40" s="27">
        <f>COUNTIFS('Indoor Lead - Log'!$B:$B,'Indoor Lead - Routes'!$A40,'Indoor Lead - Log'!$H:$H,'Indoor Lead - Admin'!$C$4)</f>
        <v>0</v>
      </c>
      <c r="K40" s="27">
        <f>COUNTIFS('Indoor Lead - Log'!$B:$B,'Indoor Lead - Routes'!$A40,'Indoor Lead - Log'!$H:$H,'Indoor Lead - Admin'!$C$3)</f>
        <v>0</v>
      </c>
      <c r="L40" s="27">
        <f>COUNTIFS('Indoor Lead - Log'!$B:$B,'Indoor Lead - Routes'!$A40,'Indoor Lead - Log'!$H:$H,'Indoor Lead - Admin'!$C$2)</f>
        <v>1</v>
      </c>
      <c r="M40" s="27">
        <f t="shared" si="17"/>
        <v>1</v>
      </c>
      <c r="N40" s="45">
        <f>_xlfn.MINIFS('Indoor Lead - Log'!A:A,'Indoor Lead - Log'!B:B,'Indoor Lead - Routes'!A40)</f>
        <v>45338</v>
      </c>
      <c r="O40" s="45">
        <f>_xlfn.MAXIFS('Indoor Lead - Log'!A:A,'Indoor Lead - Log'!B:B,'Indoor Lead - Routes'!A40)</f>
        <v>45338</v>
      </c>
      <c r="P40" s="27" t="str">
        <f>IF(L40&gt;0,'Indoor Lead - Admin'!$C$2,IF('Indoor Lead - Routes'!K40&gt;0,'Indoor Lead - Admin'!$C$3,IF('Indoor Lead - Routes'!J40&gt;0,'Indoor Lead - Admin'!$C$4,IF(I40&gt;0,'Indoor Lead - Admin'!$C$5,"Not climbed yet"))))</f>
        <v>Flash</v>
      </c>
      <c r="Q40" s="82"/>
      <c r="R40" t="s">
        <v>322</v>
      </c>
    </row>
    <row r="41" spans="1:18" x14ac:dyDescent="0.3">
      <c r="A41" s="5">
        <v>40</v>
      </c>
      <c r="B41" t="s">
        <v>23</v>
      </c>
      <c r="C41" t="s">
        <v>252</v>
      </c>
      <c r="D41" s="5">
        <v>17</v>
      </c>
      <c r="E41" s="5" t="s">
        <v>187</v>
      </c>
      <c r="F41" s="5" t="s">
        <v>159</v>
      </c>
      <c r="H41" s="27">
        <f t="shared" si="16"/>
        <v>40</v>
      </c>
      <c r="I41" s="27">
        <f>COUNTIFS('Indoor Lead - Log'!$B:$B,'Indoor Lead - Routes'!$A41,'Indoor Lead - Log'!$H:$H,'Indoor Lead - Admin'!$C$5)</f>
        <v>0</v>
      </c>
      <c r="J41" s="27">
        <f>COUNTIFS('Indoor Lead - Log'!$B:$B,'Indoor Lead - Routes'!$A41,'Indoor Lead - Log'!$H:$H,'Indoor Lead - Admin'!$C$4)</f>
        <v>0</v>
      </c>
      <c r="K41" s="27">
        <f>COUNTIFS('Indoor Lead - Log'!$B:$B,'Indoor Lead - Routes'!$A41,'Indoor Lead - Log'!$H:$H,'Indoor Lead - Admin'!$C$3)</f>
        <v>1</v>
      </c>
      <c r="L41" s="27">
        <f>COUNTIFS('Indoor Lead - Log'!$B:$B,'Indoor Lead - Routes'!$A41,'Indoor Lead - Log'!$H:$H,'Indoor Lead - Admin'!$C$2)</f>
        <v>1</v>
      </c>
      <c r="M41" s="27">
        <f t="shared" si="17"/>
        <v>2</v>
      </c>
      <c r="N41" s="45">
        <f>_xlfn.MINIFS('Indoor Lead - Log'!A:A,'Indoor Lead - Log'!B:B,'Indoor Lead - Routes'!A41)</f>
        <v>45343</v>
      </c>
      <c r="O41" s="45">
        <f>_xlfn.MAXIFS('Indoor Lead - Log'!A:A,'Indoor Lead - Log'!B:B,'Indoor Lead - Routes'!A41)</f>
        <v>45364</v>
      </c>
      <c r="P41" s="27" t="str">
        <f>IF(L41&gt;0,'Indoor Lead - Admin'!$C$2,IF('Indoor Lead - Routes'!K41&gt;0,'Indoor Lead - Admin'!$C$3,IF('Indoor Lead - Routes'!J41&gt;0,'Indoor Lead - Admin'!$C$4,IF(I41&gt;0,'Indoor Lead - Admin'!$C$5,"Not climbed yet"))))</f>
        <v>Flash</v>
      </c>
      <c r="Q41" t="s">
        <v>313</v>
      </c>
    </row>
    <row r="42" spans="1:18" x14ac:dyDescent="0.3">
      <c r="A42" s="5">
        <v>41</v>
      </c>
      <c r="B42" t="s">
        <v>23</v>
      </c>
      <c r="C42" t="s">
        <v>253</v>
      </c>
      <c r="D42" s="5">
        <v>18</v>
      </c>
      <c r="E42" s="5" t="s">
        <v>197</v>
      </c>
      <c r="F42" s="5" t="s">
        <v>159</v>
      </c>
      <c r="H42" s="27">
        <f t="shared" si="16"/>
        <v>41</v>
      </c>
      <c r="I42" s="27">
        <f>COUNTIFS('Indoor Lead - Log'!$B:$B,'Indoor Lead - Routes'!$A42,'Indoor Lead - Log'!$H:$H,'Indoor Lead - Admin'!$C$5)</f>
        <v>0</v>
      </c>
      <c r="J42" s="27">
        <f>COUNTIFS('Indoor Lead - Log'!$B:$B,'Indoor Lead - Routes'!$A42,'Indoor Lead - Log'!$H:$H,'Indoor Lead - Admin'!$C$4)</f>
        <v>0</v>
      </c>
      <c r="K42" s="27">
        <f>COUNTIFS('Indoor Lead - Log'!$B:$B,'Indoor Lead - Routes'!$A42,'Indoor Lead - Log'!$H:$H,'Indoor Lead - Admin'!$C$3)</f>
        <v>0</v>
      </c>
      <c r="L42" s="27">
        <f>COUNTIFS('Indoor Lead - Log'!$B:$B,'Indoor Lead - Routes'!$A42,'Indoor Lead - Log'!$H:$H,'Indoor Lead - Admin'!$C$2)</f>
        <v>1</v>
      </c>
      <c r="M42" s="27">
        <f t="shared" si="17"/>
        <v>1</v>
      </c>
      <c r="N42" s="45">
        <f>_xlfn.MINIFS('Indoor Lead - Log'!A:A,'Indoor Lead - Log'!B:B,'Indoor Lead - Routes'!A42)</f>
        <v>45343</v>
      </c>
      <c r="O42" s="45">
        <f>_xlfn.MAXIFS('Indoor Lead - Log'!A:A,'Indoor Lead - Log'!B:B,'Indoor Lead - Routes'!A42)</f>
        <v>45343</v>
      </c>
      <c r="P42" s="27" t="str">
        <f>IF(L42&gt;0,'Indoor Lead - Admin'!$C$2,IF('Indoor Lead - Routes'!K42&gt;0,'Indoor Lead - Admin'!$C$3,IF('Indoor Lead - Routes'!J42&gt;0,'Indoor Lead - Admin'!$C$4,IF(I42&gt;0,'Indoor Lead - Admin'!$C$5,"Not climbed yet"))))</f>
        <v>Flash</v>
      </c>
      <c r="Q42" t="s">
        <v>313</v>
      </c>
    </row>
    <row r="43" spans="1:18" x14ac:dyDescent="0.3">
      <c r="A43" s="5">
        <v>42</v>
      </c>
      <c r="B43" t="s">
        <v>23</v>
      </c>
      <c r="C43" t="s">
        <v>254</v>
      </c>
      <c r="D43" s="5">
        <v>22</v>
      </c>
      <c r="E43" s="5" t="s">
        <v>177</v>
      </c>
      <c r="F43" s="5" t="s">
        <v>158</v>
      </c>
      <c r="H43" s="27">
        <f t="shared" si="16"/>
        <v>42</v>
      </c>
      <c r="I43" s="27">
        <f>COUNTIFS('Indoor Lead - Log'!$B:$B,'Indoor Lead - Routes'!$A43,'Indoor Lead - Log'!$H:$H,'Indoor Lead - Admin'!$C$5)</f>
        <v>0</v>
      </c>
      <c r="J43" s="27">
        <f>COUNTIFS('Indoor Lead - Log'!$B:$B,'Indoor Lead - Routes'!$A43,'Indoor Lead - Log'!$H:$H,'Indoor Lead - Admin'!$C$4)</f>
        <v>2</v>
      </c>
      <c r="K43" s="27">
        <f>COUNTIFS('Indoor Lead - Log'!$B:$B,'Indoor Lead - Routes'!$A43,'Indoor Lead - Log'!$H:$H,'Indoor Lead - Admin'!$C$3)</f>
        <v>1</v>
      </c>
      <c r="L43" s="27">
        <f>COUNTIFS('Indoor Lead - Log'!$B:$B,'Indoor Lead - Routes'!$A43,'Indoor Lead - Log'!$H:$H,'Indoor Lead - Admin'!$C$2)</f>
        <v>1</v>
      </c>
      <c r="M43" s="27">
        <f t="shared" si="17"/>
        <v>4</v>
      </c>
      <c r="N43" s="45">
        <f>_xlfn.MINIFS('Indoor Lead - Log'!A:A,'Indoor Lead - Log'!B:B,'Indoor Lead - Routes'!A43)</f>
        <v>45343</v>
      </c>
      <c r="O43" s="45">
        <f>_xlfn.MAXIFS('Indoor Lead - Log'!A:A,'Indoor Lead - Log'!B:B,'Indoor Lead - Routes'!A43)</f>
        <v>45369</v>
      </c>
      <c r="P43" s="27" t="str">
        <f>IF(L43&gt;0,'Indoor Lead - Admin'!$C$2,IF('Indoor Lead - Routes'!K43&gt;0,'Indoor Lead - Admin'!$C$3,IF('Indoor Lead - Routes'!J43&gt;0,'Indoor Lead - Admin'!$C$4,IF(I43&gt;0,'Indoor Lead - Admin'!$C$5,"Not climbed yet"))))</f>
        <v>Flash</v>
      </c>
      <c r="Q43" t="s">
        <v>317</v>
      </c>
    </row>
    <row r="44" spans="1:18" x14ac:dyDescent="0.3">
      <c r="A44" s="5">
        <v>43</v>
      </c>
      <c r="B44" t="s">
        <v>23</v>
      </c>
      <c r="C44" t="s">
        <v>255</v>
      </c>
      <c r="D44" s="5">
        <v>22</v>
      </c>
      <c r="E44" s="5" t="s">
        <v>187</v>
      </c>
      <c r="F44" s="5" t="s">
        <v>158</v>
      </c>
      <c r="H44" s="27">
        <f t="shared" si="16"/>
        <v>43</v>
      </c>
      <c r="I44" s="27">
        <f>COUNTIFS('Indoor Lead - Log'!$B:$B,'Indoor Lead - Routes'!$A44,'Indoor Lead - Log'!$H:$H,'Indoor Lead - Admin'!$C$5)</f>
        <v>0</v>
      </c>
      <c r="J44" s="27">
        <f>COUNTIFS('Indoor Lead - Log'!$B:$B,'Indoor Lead - Routes'!$A44,'Indoor Lead - Log'!$H:$H,'Indoor Lead - Admin'!$C$4)</f>
        <v>1</v>
      </c>
      <c r="K44" s="27">
        <f>COUNTIFS('Indoor Lead - Log'!$B:$B,'Indoor Lead - Routes'!$A44,'Indoor Lead - Log'!$H:$H,'Indoor Lead - Admin'!$C$3)</f>
        <v>0</v>
      </c>
      <c r="L44" s="27">
        <f>COUNTIFS('Indoor Lead - Log'!$B:$B,'Indoor Lead - Routes'!$A44,'Indoor Lead - Log'!$H:$H,'Indoor Lead - Admin'!$C$2)</f>
        <v>0</v>
      </c>
      <c r="M44" s="27">
        <f t="shared" si="17"/>
        <v>1</v>
      </c>
      <c r="N44" s="45">
        <f>_xlfn.MINIFS('Indoor Lead - Log'!A:A,'Indoor Lead - Log'!B:B,'Indoor Lead - Routes'!A44)</f>
        <v>45343</v>
      </c>
      <c r="O44" s="45">
        <f>_xlfn.MAXIFS('Indoor Lead - Log'!A:A,'Indoor Lead - Log'!B:B,'Indoor Lead - Routes'!A44)</f>
        <v>45343</v>
      </c>
      <c r="P44" s="27" t="str">
        <f>IF(L44&gt;0,'Indoor Lead - Admin'!$C$2,IF('Indoor Lead - Routes'!K44&gt;0,'Indoor Lead - Admin'!$C$3,IF('Indoor Lead - Routes'!J44&gt;0,'Indoor Lead - Admin'!$C$4,IF(I44&gt;0,'Indoor Lead - Admin'!$C$5,"Not climbed yet"))))</f>
        <v>Hang dog</v>
      </c>
      <c r="Q44" t="s">
        <v>311</v>
      </c>
    </row>
    <row r="45" spans="1:18" x14ac:dyDescent="0.3">
      <c r="A45" s="5">
        <v>44</v>
      </c>
      <c r="B45" t="s">
        <v>23</v>
      </c>
      <c r="C45" t="s">
        <v>257</v>
      </c>
      <c r="D45" s="5">
        <v>17</v>
      </c>
      <c r="E45" s="5" t="s">
        <v>180</v>
      </c>
      <c r="F45" s="5" t="s">
        <v>158</v>
      </c>
      <c r="H45" s="27">
        <f t="shared" ref="H45:H51" si="18">IF(OR(G45="X",A45=""),"",A45)</f>
        <v>44</v>
      </c>
      <c r="I45" s="27">
        <f>COUNTIFS('Indoor Lead - Log'!$B:$B,'Indoor Lead - Routes'!$A45,'Indoor Lead - Log'!$H:$H,'Indoor Lead - Admin'!$C$5)</f>
        <v>0</v>
      </c>
      <c r="J45" s="27">
        <f>COUNTIFS('Indoor Lead - Log'!$B:$B,'Indoor Lead - Routes'!$A45,'Indoor Lead - Log'!$H:$H,'Indoor Lead - Admin'!$C$4)</f>
        <v>0</v>
      </c>
      <c r="K45" s="27">
        <f>COUNTIFS('Indoor Lead - Log'!$B:$B,'Indoor Lead - Routes'!$A45,'Indoor Lead - Log'!$H:$H,'Indoor Lead - Admin'!$C$3)</f>
        <v>0</v>
      </c>
      <c r="L45" s="27">
        <f>COUNTIFS('Indoor Lead - Log'!$B:$B,'Indoor Lead - Routes'!$A45,'Indoor Lead - Log'!$H:$H,'Indoor Lead - Admin'!$C$2)</f>
        <v>1</v>
      </c>
      <c r="M45" s="27">
        <f t="shared" ref="M45:M51" si="19">SUM(I45:L45)</f>
        <v>1</v>
      </c>
      <c r="N45" s="45">
        <f>_xlfn.MINIFS('Indoor Lead - Log'!A:A,'Indoor Lead - Log'!B:B,'Indoor Lead - Routes'!A45)</f>
        <v>45345</v>
      </c>
      <c r="O45" s="45">
        <f>_xlfn.MAXIFS('Indoor Lead - Log'!A:A,'Indoor Lead - Log'!B:B,'Indoor Lead - Routes'!A45)</f>
        <v>45345</v>
      </c>
      <c r="P45" s="27" t="str">
        <f>IF(L45&gt;0,'Indoor Lead - Admin'!$C$2,IF('Indoor Lead - Routes'!K45&gt;0,'Indoor Lead - Admin'!$C$3,IF('Indoor Lead - Routes'!J45&gt;0,'Indoor Lead - Admin'!$C$4,IF(I45&gt;0,'Indoor Lead - Admin'!$C$5,"Not climbed yet"))))</f>
        <v>Flash</v>
      </c>
      <c r="Q45" s="82"/>
    </row>
    <row r="46" spans="1:18" x14ac:dyDescent="0.3">
      <c r="A46" s="5">
        <v>45</v>
      </c>
      <c r="B46" t="s">
        <v>23</v>
      </c>
      <c r="C46" t="s">
        <v>258</v>
      </c>
      <c r="D46" s="5">
        <v>19</v>
      </c>
      <c r="E46" s="5" t="s">
        <v>184</v>
      </c>
      <c r="F46" s="5" t="s">
        <v>158</v>
      </c>
      <c r="H46" s="27">
        <f t="shared" si="18"/>
        <v>45</v>
      </c>
      <c r="I46" s="27">
        <f>COUNTIFS('Indoor Lead - Log'!$B:$B,'Indoor Lead - Routes'!$A46,'Indoor Lead - Log'!$H:$H,'Indoor Lead - Admin'!$C$5)</f>
        <v>0</v>
      </c>
      <c r="J46" s="27">
        <f>COUNTIFS('Indoor Lead - Log'!$B:$B,'Indoor Lead - Routes'!$A46,'Indoor Lead - Log'!$H:$H,'Indoor Lead - Admin'!$C$4)</f>
        <v>0</v>
      </c>
      <c r="K46" s="27">
        <f>COUNTIFS('Indoor Lead - Log'!$B:$B,'Indoor Lead - Routes'!$A46,'Indoor Lead - Log'!$H:$H,'Indoor Lead - Admin'!$C$3)</f>
        <v>1</v>
      </c>
      <c r="L46" s="27">
        <f>COUNTIFS('Indoor Lead - Log'!$B:$B,'Indoor Lead - Routes'!$A46,'Indoor Lead - Log'!$H:$H,'Indoor Lead - Admin'!$C$2)</f>
        <v>1</v>
      </c>
      <c r="M46" s="27">
        <f t="shared" si="19"/>
        <v>2</v>
      </c>
      <c r="N46" s="45">
        <f>_xlfn.MINIFS('Indoor Lead - Log'!A:A,'Indoor Lead - Log'!B:B,'Indoor Lead - Routes'!A46)</f>
        <v>45345</v>
      </c>
      <c r="O46" s="45">
        <f>_xlfn.MAXIFS('Indoor Lead - Log'!A:A,'Indoor Lead - Log'!B:B,'Indoor Lead - Routes'!A46)</f>
        <v>45354</v>
      </c>
      <c r="P46" s="27" t="str">
        <f>IF(L46&gt;0,'Indoor Lead - Admin'!$C$2,IF('Indoor Lead - Routes'!K46&gt;0,'Indoor Lead - Admin'!$C$3,IF('Indoor Lead - Routes'!J46&gt;0,'Indoor Lead - Admin'!$C$4,IF(I46&gt;0,'Indoor Lead - Admin'!$C$5,"Not climbed yet"))))</f>
        <v>Flash</v>
      </c>
      <c r="Q46" s="82"/>
    </row>
    <row r="47" spans="1:18" x14ac:dyDescent="0.3">
      <c r="A47" s="5">
        <v>46</v>
      </c>
      <c r="B47" t="s">
        <v>23</v>
      </c>
      <c r="C47" t="s">
        <v>259</v>
      </c>
      <c r="D47" s="5">
        <v>22</v>
      </c>
      <c r="E47" s="5" t="s">
        <v>177</v>
      </c>
      <c r="F47" s="5" t="s">
        <v>158</v>
      </c>
      <c r="H47" s="27">
        <f t="shared" si="18"/>
        <v>46</v>
      </c>
      <c r="I47" s="27">
        <f>COUNTIFS('Indoor Lead - Log'!$B:$B,'Indoor Lead - Routes'!$A47,'Indoor Lead - Log'!$H:$H,'Indoor Lead - Admin'!$C$5)</f>
        <v>0</v>
      </c>
      <c r="J47" s="27">
        <f>COUNTIFS('Indoor Lead - Log'!$B:$B,'Indoor Lead - Routes'!$A47,'Indoor Lead - Log'!$H:$H,'Indoor Lead - Admin'!$C$4)</f>
        <v>1</v>
      </c>
      <c r="K47" s="27">
        <f>COUNTIFS('Indoor Lead - Log'!$B:$B,'Indoor Lead - Routes'!$A47,'Indoor Lead - Log'!$H:$H,'Indoor Lead - Admin'!$C$3)</f>
        <v>0</v>
      </c>
      <c r="L47" s="27">
        <f>COUNTIFS('Indoor Lead - Log'!$B:$B,'Indoor Lead - Routes'!$A47,'Indoor Lead - Log'!$H:$H,'Indoor Lead - Admin'!$C$2)</f>
        <v>0</v>
      </c>
      <c r="M47" s="27">
        <f t="shared" si="19"/>
        <v>1</v>
      </c>
      <c r="N47" s="45">
        <f>_xlfn.MINIFS('Indoor Lead - Log'!A:A,'Indoor Lead - Log'!B:B,'Indoor Lead - Routes'!A47)</f>
        <v>45345</v>
      </c>
      <c r="O47" s="45">
        <f>_xlfn.MAXIFS('Indoor Lead - Log'!A:A,'Indoor Lead - Log'!B:B,'Indoor Lead - Routes'!A47)</f>
        <v>45345</v>
      </c>
      <c r="P47" s="27" t="str">
        <f>IF(L47&gt;0,'Indoor Lead - Admin'!$C$2,IF('Indoor Lead - Routes'!K47&gt;0,'Indoor Lead - Admin'!$C$3,IF('Indoor Lead - Routes'!J47&gt;0,'Indoor Lead - Admin'!$C$4,IF(I47&gt;0,'Indoor Lead - Admin'!$C$5,"Not climbed yet"))))</f>
        <v>Hang dog</v>
      </c>
      <c r="Q47" t="s">
        <v>312</v>
      </c>
    </row>
    <row r="48" spans="1:18" x14ac:dyDescent="0.3">
      <c r="A48" s="5">
        <v>47</v>
      </c>
      <c r="B48" t="s">
        <v>23</v>
      </c>
      <c r="C48" t="s">
        <v>260</v>
      </c>
      <c r="D48" s="5">
        <v>20</v>
      </c>
      <c r="E48" s="5" t="s">
        <v>187</v>
      </c>
      <c r="F48" s="5" t="s">
        <v>158</v>
      </c>
      <c r="H48" s="27">
        <f t="shared" si="18"/>
        <v>47</v>
      </c>
      <c r="I48" s="27">
        <f>COUNTIFS('Indoor Lead - Log'!$B:$B,'Indoor Lead - Routes'!$A48,'Indoor Lead - Log'!$H:$H,'Indoor Lead - Admin'!$C$5)</f>
        <v>0</v>
      </c>
      <c r="J48" s="27">
        <f>COUNTIFS('Indoor Lead - Log'!$B:$B,'Indoor Lead - Routes'!$A48,'Indoor Lead - Log'!$H:$H,'Indoor Lead - Admin'!$C$4)</f>
        <v>0</v>
      </c>
      <c r="K48" s="27">
        <f>COUNTIFS('Indoor Lead - Log'!$B:$B,'Indoor Lead - Routes'!$A48,'Indoor Lead - Log'!$H:$H,'Indoor Lead - Admin'!$C$3)</f>
        <v>1</v>
      </c>
      <c r="L48" s="27">
        <f>COUNTIFS('Indoor Lead - Log'!$B:$B,'Indoor Lead - Routes'!$A48,'Indoor Lead - Log'!$H:$H,'Indoor Lead - Admin'!$C$2)</f>
        <v>1</v>
      </c>
      <c r="M48" s="27">
        <f t="shared" si="19"/>
        <v>2</v>
      </c>
      <c r="N48" s="45">
        <f>_xlfn.MINIFS('Indoor Lead - Log'!A:A,'Indoor Lead - Log'!B:B,'Indoor Lead - Routes'!A48)</f>
        <v>45345</v>
      </c>
      <c r="O48" s="45">
        <f>_xlfn.MAXIFS('Indoor Lead - Log'!A:A,'Indoor Lead - Log'!B:B,'Indoor Lead - Routes'!A48)</f>
        <v>45350</v>
      </c>
      <c r="P48" s="27" t="str">
        <f>IF(L48&gt;0,'Indoor Lead - Admin'!$C$2,IF('Indoor Lead - Routes'!K48&gt;0,'Indoor Lead - Admin'!$C$3,IF('Indoor Lead - Routes'!J48&gt;0,'Indoor Lead - Admin'!$C$4,IF(I48&gt;0,'Indoor Lead - Admin'!$C$5,"Not climbed yet"))))</f>
        <v>Flash</v>
      </c>
      <c r="Q48" t="s">
        <v>321</v>
      </c>
    </row>
    <row r="49" spans="1:18" x14ac:dyDescent="0.3">
      <c r="A49" s="5">
        <v>48</v>
      </c>
      <c r="B49" t="s">
        <v>23</v>
      </c>
      <c r="C49" t="s">
        <v>262</v>
      </c>
      <c r="D49" s="5">
        <v>17</v>
      </c>
      <c r="E49" s="5" t="s">
        <v>180</v>
      </c>
      <c r="F49" s="5" t="s">
        <v>158</v>
      </c>
      <c r="H49" s="27">
        <f t="shared" si="18"/>
        <v>48</v>
      </c>
      <c r="I49" s="27">
        <f>COUNTIFS('Indoor Lead - Log'!$B:$B,'Indoor Lead - Routes'!$A49,'Indoor Lead - Log'!$H:$H,'Indoor Lead - Admin'!$C$5)</f>
        <v>0</v>
      </c>
      <c r="J49" s="27">
        <f>COUNTIFS('Indoor Lead - Log'!$B:$B,'Indoor Lead - Routes'!$A49,'Indoor Lead - Log'!$H:$H,'Indoor Lead - Admin'!$C$4)</f>
        <v>0</v>
      </c>
      <c r="K49" s="27">
        <f>COUNTIFS('Indoor Lead - Log'!$B:$B,'Indoor Lead - Routes'!$A49,'Indoor Lead - Log'!$H:$H,'Indoor Lead - Admin'!$C$3)</f>
        <v>0</v>
      </c>
      <c r="L49" s="27">
        <f>COUNTIFS('Indoor Lead - Log'!$B:$B,'Indoor Lead - Routes'!$A49,'Indoor Lead - Log'!$H:$H,'Indoor Lead - Admin'!$C$2)</f>
        <v>1</v>
      </c>
      <c r="M49" s="27">
        <f t="shared" si="19"/>
        <v>1</v>
      </c>
      <c r="N49" s="45">
        <f>_xlfn.MINIFS('Indoor Lead - Log'!A:A,'Indoor Lead - Log'!B:B,'Indoor Lead - Routes'!A49)</f>
        <v>45346</v>
      </c>
      <c r="O49" s="45">
        <f>_xlfn.MAXIFS('Indoor Lead - Log'!A:A,'Indoor Lead - Log'!B:B,'Indoor Lead - Routes'!A49)</f>
        <v>45346</v>
      </c>
      <c r="P49" s="27" t="str">
        <f>IF(L49&gt;0,'Indoor Lead - Admin'!$C$2,IF('Indoor Lead - Routes'!K49&gt;0,'Indoor Lead - Admin'!$C$3,IF('Indoor Lead - Routes'!J49&gt;0,'Indoor Lead - Admin'!$C$4,IF(I49&gt;0,'Indoor Lead - Admin'!$C$5,"Not climbed yet"))))</f>
        <v>Flash</v>
      </c>
      <c r="Q49" s="82"/>
    </row>
    <row r="50" spans="1:18" x14ac:dyDescent="0.3">
      <c r="A50" s="5">
        <v>49</v>
      </c>
      <c r="B50" t="s">
        <v>23</v>
      </c>
      <c r="C50" t="s">
        <v>263</v>
      </c>
      <c r="D50" s="5">
        <v>15</v>
      </c>
      <c r="E50" s="5" t="s">
        <v>184</v>
      </c>
      <c r="F50" s="5" t="s">
        <v>157</v>
      </c>
      <c r="H50" s="27">
        <f t="shared" si="18"/>
        <v>49</v>
      </c>
      <c r="I50" s="27">
        <f>COUNTIFS('Indoor Lead - Log'!$B:$B,'Indoor Lead - Routes'!$A50,'Indoor Lead - Log'!$H:$H,'Indoor Lead - Admin'!$C$5)</f>
        <v>0</v>
      </c>
      <c r="J50" s="27">
        <f>COUNTIFS('Indoor Lead - Log'!$B:$B,'Indoor Lead - Routes'!$A50,'Indoor Lead - Log'!$H:$H,'Indoor Lead - Admin'!$C$4)</f>
        <v>0</v>
      </c>
      <c r="K50" s="27">
        <f>COUNTIFS('Indoor Lead - Log'!$B:$B,'Indoor Lead - Routes'!$A50,'Indoor Lead - Log'!$H:$H,'Indoor Lead - Admin'!$C$3)</f>
        <v>0</v>
      </c>
      <c r="L50" s="27">
        <f>COUNTIFS('Indoor Lead - Log'!$B:$B,'Indoor Lead - Routes'!$A50,'Indoor Lead - Log'!$H:$H,'Indoor Lead - Admin'!$C$2)</f>
        <v>1</v>
      </c>
      <c r="M50" s="27">
        <f t="shared" si="19"/>
        <v>1</v>
      </c>
      <c r="N50" s="45">
        <f>_xlfn.MINIFS('Indoor Lead - Log'!A:A,'Indoor Lead - Log'!B:B,'Indoor Lead - Routes'!A50)</f>
        <v>45346</v>
      </c>
      <c r="O50" s="45">
        <f>_xlfn.MAXIFS('Indoor Lead - Log'!A:A,'Indoor Lead - Log'!B:B,'Indoor Lead - Routes'!A50)</f>
        <v>45346</v>
      </c>
      <c r="P50" s="27" t="str">
        <f>IF(L50&gt;0,'Indoor Lead - Admin'!$C$2,IF('Indoor Lead - Routes'!K50&gt;0,'Indoor Lead - Admin'!$C$3,IF('Indoor Lead - Routes'!J50&gt;0,'Indoor Lead - Admin'!$C$4,IF(I50&gt;0,'Indoor Lead - Admin'!$C$5,"Not climbed yet"))))</f>
        <v>Flash</v>
      </c>
      <c r="Q50" t="s">
        <v>313</v>
      </c>
    </row>
    <row r="51" spans="1:18" x14ac:dyDescent="0.3">
      <c r="A51" s="5">
        <v>50</v>
      </c>
      <c r="B51" t="s">
        <v>23</v>
      </c>
      <c r="C51" t="s">
        <v>267</v>
      </c>
      <c r="D51" s="5">
        <v>18</v>
      </c>
      <c r="E51" s="5" t="s">
        <v>184</v>
      </c>
      <c r="F51" s="5" t="s">
        <v>158</v>
      </c>
      <c r="H51" s="27">
        <f t="shared" si="18"/>
        <v>50</v>
      </c>
      <c r="I51" s="27">
        <f>COUNTIFS('Indoor Lead - Log'!$B:$B,'Indoor Lead - Routes'!$A51,'Indoor Lead - Log'!$H:$H,'Indoor Lead - Admin'!$C$5)</f>
        <v>0</v>
      </c>
      <c r="J51" s="27">
        <f>COUNTIFS('Indoor Lead - Log'!$B:$B,'Indoor Lead - Routes'!$A51,'Indoor Lead - Log'!$H:$H,'Indoor Lead - Admin'!$C$4)</f>
        <v>0</v>
      </c>
      <c r="K51" s="27">
        <f>COUNTIFS('Indoor Lead - Log'!$B:$B,'Indoor Lead - Routes'!$A51,'Indoor Lead - Log'!$H:$H,'Indoor Lead - Admin'!$C$3)</f>
        <v>0</v>
      </c>
      <c r="L51" s="27">
        <f>COUNTIFS('Indoor Lead - Log'!$B:$B,'Indoor Lead - Routes'!$A51,'Indoor Lead - Log'!$H:$H,'Indoor Lead - Admin'!$C$2)</f>
        <v>1</v>
      </c>
      <c r="M51" s="27">
        <f t="shared" si="19"/>
        <v>1</v>
      </c>
      <c r="N51" s="45">
        <f>_xlfn.MINIFS('Indoor Lead - Log'!A:A,'Indoor Lead - Log'!B:B,'Indoor Lead - Routes'!A51)</f>
        <v>45350</v>
      </c>
      <c r="O51" s="45">
        <f>_xlfn.MAXIFS('Indoor Lead - Log'!A:A,'Indoor Lead - Log'!B:B,'Indoor Lead - Routes'!A51)</f>
        <v>45350</v>
      </c>
      <c r="P51" s="27" t="str">
        <f>IF(L51&gt;0,'Indoor Lead - Admin'!$C$2,IF('Indoor Lead - Routes'!K51&gt;0,'Indoor Lead - Admin'!$C$3,IF('Indoor Lead - Routes'!J51&gt;0,'Indoor Lead - Admin'!$C$4,IF(I51&gt;0,'Indoor Lead - Admin'!$C$5,"Not climbed yet"))))</f>
        <v>Flash</v>
      </c>
      <c r="Q51" s="82"/>
    </row>
    <row r="52" spans="1:18" x14ac:dyDescent="0.3">
      <c r="A52" s="5">
        <v>51</v>
      </c>
      <c r="B52" t="s">
        <v>23</v>
      </c>
      <c r="C52" t="s">
        <v>268</v>
      </c>
      <c r="D52" s="5">
        <v>22</v>
      </c>
      <c r="E52" s="5" t="s">
        <v>199</v>
      </c>
      <c r="F52" s="5" t="s">
        <v>158</v>
      </c>
      <c r="H52" s="27">
        <f t="shared" ref="H52:H58" si="20">IF(OR(G52="X",A52=""),"",A52)</f>
        <v>51</v>
      </c>
      <c r="I52" s="27">
        <f>COUNTIFS('Indoor Lead - Log'!$B:$B,'Indoor Lead - Routes'!$A52,'Indoor Lead - Log'!$H:$H,'Indoor Lead - Admin'!$C$5)</f>
        <v>0</v>
      </c>
      <c r="J52" s="27">
        <f>COUNTIFS('Indoor Lead - Log'!$B:$B,'Indoor Lead - Routes'!$A52,'Indoor Lead - Log'!$H:$H,'Indoor Lead - Admin'!$C$4)</f>
        <v>2</v>
      </c>
      <c r="K52" s="27">
        <f>COUNTIFS('Indoor Lead - Log'!$B:$B,'Indoor Lead - Routes'!$A52,'Indoor Lead - Log'!$H:$H,'Indoor Lead - Admin'!$C$3)</f>
        <v>2</v>
      </c>
      <c r="L52" s="27">
        <f>COUNTIFS('Indoor Lead - Log'!$B:$B,'Indoor Lead - Routes'!$A52,'Indoor Lead - Log'!$H:$H,'Indoor Lead - Admin'!$C$2)</f>
        <v>0</v>
      </c>
      <c r="M52" s="27">
        <f t="shared" ref="M52:M58" si="21">SUM(I52:L52)</f>
        <v>4</v>
      </c>
      <c r="N52" s="45">
        <f>_xlfn.MINIFS('Indoor Lead - Log'!A:A,'Indoor Lead - Log'!B:B,'Indoor Lead - Routes'!A52)</f>
        <v>45350</v>
      </c>
      <c r="O52" s="45">
        <f>_xlfn.MAXIFS('Indoor Lead - Log'!A:A,'Indoor Lead - Log'!B:B,'Indoor Lead - Routes'!A52)</f>
        <v>45357</v>
      </c>
      <c r="P52" s="27" t="str">
        <f>IF(L52&gt;0,'Indoor Lead - Admin'!$C$2,IF('Indoor Lead - Routes'!K52&gt;0,'Indoor Lead - Admin'!$C$3,IF('Indoor Lead - Routes'!J52&gt;0,'Indoor Lead - Admin'!$C$4,IF(I52&gt;0,'Indoor Lead - Admin'!$C$5,"Not climbed yet"))))</f>
        <v>Red point</v>
      </c>
      <c r="Q52" t="s">
        <v>317</v>
      </c>
    </row>
    <row r="53" spans="1:18" x14ac:dyDescent="0.3">
      <c r="A53" s="5">
        <v>52</v>
      </c>
      <c r="B53" t="s">
        <v>23</v>
      </c>
      <c r="C53" t="s">
        <v>269</v>
      </c>
      <c r="D53" s="5">
        <v>18</v>
      </c>
      <c r="E53" s="5" t="s">
        <v>187</v>
      </c>
      <c r="F53" s="5" t="s">
        <v>158</v>
      </c>
      <c r="H53" s="27">
        <f t="shared" si="20"/>
        <v>52</v>
      </c>
      <c r="I53" s="27">
        <f>COUNTIFS('Indoor Lead - Log'!$B:$B,'Indoor Lead - Routes'!$A53,'Indoor Lead - Log'!$H:$H,'Indoor Lead - Admin'!$C$5)</f>
        <v>0</v>
      </c>
      <c r="J53" s="27">
        <f>COUNTIFS('Indoor Lead - Log'!$B:$B,'Indoor Lead - Routes'!$A53,'Indoor Lead - Log'!$H:$H,'Indoor Lead - Admin'!$C$4)</f>
        <v>0</v>
      </c>
      <c r="K53" s="27">
        <f>COUNTIFS('Indoor Lead - Log'!$B:$B,'Indoor Lead - Routes'!$A53,'Indoor Lead - Log'!$H:$H,'Indoor Lead - Admin'!$C$3)</f>
        <v>0</v>
      </c>
      <c r="L53" s="27">
        <f>COUNTIFS('Indoor Lead - Log'!$B:$B,'Indoor Lead - Routes'!$A53,'Indoor Lead - Log'!$H:$H,'Indoor Lead - Admin'!$C$2)</f>
        <v>1</v>
      </c>
      <c r="M53" s="27">
        <f t="shared" si="21"/>
        <v>1</v>
      </c>
      <c r="N53" s="45">
        <f>_xlfn.MINIFS('Indoor Lead - Log'!A:A,'Indoor Lead - Log'!B:B,'Indoor Lead - Routes'!A53)</f>
        <v>45350</v>
      </c>
      <c r="O53" s="45">
        <f>_xlfn.MAXIFS('Indoor Lead - Log'!A:A,'Indoor Lead - Log'!B:B,'Indoor Lead - Routes'!A53)</f>
        <v>45350</v>
      </c>
      <c r="P53" s="27" t="str">
        <f>IF(L53&gt;0,'Indoor Lead - Admin'!$C$2,IF('Indoor Lead - Routes'!K53&gt;0,'Indoor Lead - Admin'!$C$3,IF('Indoor Lead - Routes'!J53&gt;0,'Indoor Lead - Admin'!$C$4,IF(I53&gt;0,'Indoor Lead - Admin'!$C$5,"Not climbed yet"))))</f>
        <v>Flash</v>
      </c>
      <c r="Q53" s="82"/>
    </row>
    <row r="54" spans="1:18" x14ac:dyDescent="0.3">
      <c r="A54" s="5">
        <v>53</v>
      </c>
      <c r="B54" t="s">
        <v>23</v>
      </c>
      <c r="C54" t="s">
        <v>270</v>
      </c>
      <c r="D54" s="5">
        <v>21</v>
      </c>
      <c r="E54" s="5" t="s">
        <v>197</v>
      </c>
      <c r="F54" s="5" t="s">
        <v>158</v>
      </c>
      <c r="H54" s="27">
        <f t="shared" si="20"/>
        <v>53</v>
      </c>
      <c r="I54" s="27">
        <f>COUNTIFS('Indoor Lead - Log'!$B:$B,'Indoor Lead - Routes'!$A54,'Indoor Lead - Log'!$H:$H,'Indoor Lead - Admin'!$C$5)</f>
        <v>0</v>
      </c>
      <c r="J54" s="27">
        <f>COUNTIFS('Indoor Lead - Log'!$B:$B,'Indoor Lead - Routes'!$A54,'Indoor Lead - Log'!$H:$H,'Indoor Lead - Admin'!$C$4)</f>
        <v>0</v>
      </c>
      <c r="K54" s="27">
        <f>COUNTIFS('Indoor Lead - Log'!$B:$B,'Indoor Lead - Routes'!$A54,'Indoor Lead - Log'!$H:$H,'Indoor Lead - Admin'!$C$3)</f>
        <v>0</v>
      </c>
      <c r="L54" s="27">
        <f>COUNTIFS('Indoor Lead - Log'!$B:$B,'Indoor Lead - Routes'!$A54,'Indoor Lead - Log'!$H:$H,'Indoor Lead - Admin'!$C$2)</f>
        <v>1</v>
      </c>
      <c r="M54" s="27">
        <f t="shared" si="21"/>
        <v>1</v>
      </c>
      <c r="N54" s="45">
        <f>_xlfn.MINIFS('Indoor Lead - Log'!A:A,'Indoor Lead - Log'!B:B,'Indoor Lead - Routes'!A54)</f>
        <v>45350</v>
      </c>
      <c r="O54" s="45">
        <f>_xlfn.MAXIFS('Indoor Lead - Log'!A:A,'Indoor Lead - Log'!B:B,'Indoor Lead - Routes'!A54)</f>
        <v>45350</v>
      </c>
      <c r="P54" s="27" t="str">
        <f>IF(L54&gt;0,'Indoor Lead - Admin'!$C$2,IF('Indoor Lead - Routes'!K54&gt;0,'Indoor Lead - Admin'!$C$3,IF('Indoor Lead - Routes'!J54&gt;0,'Indoor Lead - Admin'!$C$4,IF(I54&gt;0,'Indoor Lead - Admin'!$C$5,"Not climbed yet"))))</f>
        <v>Flash</v>
      </c>
      <c r="Q54" t="s">
        <v>316</v>
      </c>
    </row>
    <row r="55" spans="1:18" x14ac:dyDescent="0.3">
      <c r="A55" s="5">
        <v>54</v>
      </c>
      <c r="B55" t="s">
        <v>23</v>
      </c>
      <c r="C55" t="s">
        <v>286</v>
      </c>
      <c r="D55" s="5">
        <v>17</v>
      </c>
      <c r="E55" s="5" t="s">
        <v>197</v>
      </c>
      <c r="F55" s="5" t="s">
        <v>158</v>
      </c>
      <c r="H55" s="27">
        <f t="shared" si="20"/>
        <v>54</v>
      </c>
      <c r="I55" s="27">
        <f>COUNTIFS('Indoor Lead - Log'!$B:$B,'Indoor Lead - Routes'!$A55,'Indoor Lead - Log'!$H:$H,'Indoor Lead - Admin'!$C$5)</f>
        <v>0</v>
      </c>
      <c r="J55" s="27">
        <f>COUNTIFS('Indoor Lead - Log'!$B:$B,'Indoor Lead - Routes'!$A55,'Indoor Lead - Log'!$H:$H,'Indoor Lead - Admin'!$C$4)</f>
        <v>0</v>
      </c>
      <c r="K55" s="27">
        <f>COUNTIFS('Indoor Lead - Log'!$B:$B,'Indoor Lead - Routes'!$A55,'Indoor Lead - Log'!$H:$H,'Indoor Lead - Admin'!$C$3)</f>
        <v>0</v>
      </c>
      <c r="L55" s="27">
        <f>COUNTIFS('Indoor Lead - Log'!$B:$B,'Indoor Lead - Routes'!$A55,'Indoor Lead - Log'!$H:$H,'Indoor Lead - Admin'!$C$2)</f>
        <v>1</v>
      </c>
      <c r="M55" s="27">
        <f t="shared" si="21"/>
        <v>1</v>
      </c>
      <c r="N55" s="45">
        <f>_xlfn.MINIFS('Indoor Lead - Log'!A:A,'Indoor Lead - Log'!B:B,'Indoor Lead - Routes'!A55)</f>
        <v>45357</v>
      </c>
      <c r="O55" s="45">
        <f>_xlfn.MAXIFS('Indoor Lead - Log'!A:A,'Indoor Lead - Log'!B:B,'Indoor Lead - Routes'!A55)</f>
        <v>45357</v>
      </c>
      <c r="P55" s="27" t="str">
        <f>IF(L55&gt;0,'Indoor Lead - Admin'!$C$2,IF('Indoor Lead - Routes'!K55&gt;0,'Indoor Lead - Admin'!$C$3,IF('Indoor Lead - Routes'!J55&gt;0,'Indoor Lead - Admin'!$C$4,IF(I55&gt;0,'Indoor Lead - Admin'!$C$5,"Not climbed yet"))))</f>
        <v>Flash</v>
      </c>
      <c r="Q55" s="82"/>
    </row>
    <row r="56" spans="1:18" x14ac:dyDescent="0.3">
      <c r="A56" s="5">
        <v>55</v>
      </c>
      <c r="B56" t="s">
        <v>23</v>
      </c>
      <c r="C56" t="s">
        <v>287</v>
      </c>
      <c r="D56" s="5">
        <v>21</v>
      </c>
      <c r="E56" s="5" t="s">
        <v>212</v>
      </c>
      <c r="F56" s="5" t="s">
        <v>158</v>
      </c>
      <c r="H56" s="27">
        <f t="shared" si="20"/>
        <v>55</v>
      </c>
      <c r="I56" s="27">
        <f>COUNTIFS('Indoor Lead - Log'!$B:$B,'Indoor Lead - Routes'!$A56,'Indoor Lead - Log'!$H:$H,'Indoor Lead - Admin'!$C$5)</f>
        <v>0</v>
      </c>
      <c r="J56" s="27">
        <f>COUNTIFS('Indoor Lead - Log'!$B:$B,'Indoor Lead - Routes'!$A56,'Indoor Lead - Log'!$H:$H,'Indoor Lead - Admin'!$C$4)</f>
        <v>0</v>
      </c>
      <c r="K56" s="27">
        <f>COUNTIFS('Indoor Lead - Log'!$B:$B,'Indoor Lead - Routes'!$A56,'Indoor Lead - Log'!$H:$H,'Indoor Lead - Admin'!$C$3)</f>
        <v>0</v>
      </c>
      <c r="L56" s="27">
        <f>COUNTIFS('Indoor Lead - Log'!$B:$B,'Indoor Lead - Routes'!$A56,'Indoor Lead - Log'!$H:$H,'Indoor Lead - Admin'!$C$2)</f>
        <v>1</v>
      </c>
      <c r="M56" s="27">
        <f t="shared" si="21"/>
        <v>1</v>
      </c>
      <c r="N56" s="45">
        <f>_xlfn.MINIFS('Indoor Lead - Log'!A:A,'Indoor Lead - Log'!B:B,'Indoor Lead - Routes'!A56)</f>
        <v>45357</v>
      </c>
      <c r="O56" s="45">
        <f>_xlfn.MAXIFS('Indoor Lead - Log'!A:A,'Indoor Lead - Log'!B:B,'Indoor Lead - Routes'!A56)</f>
        <v>45357</v>
      </c>
      <c r="P56" s="27" t="str">
        <f>IF(L56&gt;0,'Indoor Lead - Admin'!$C$2,IF('Indoor Lead - Routes'!K56&gt;0,'Indoor Lead - Admin'!$C$3,IF('Indoor Lead - Routes'!J56&gt;0,'Indoor Lead - Admin'!$C$4,IF(I56&gt;0,'Indoor Lead - Admin'!$C$5,"Not climbed yet"))))</f>
        <v>Flash</v>
      </c>
      <c r="Q56" t="s">
        <v>311</v>
      </c>
    </row>
    <row r="57" spans="1:18" x14ac:dyDescent="0.3">
      <c r="A57" s="5">
        <v>56</v>
      </c>
      <c r="B57" t="s">
        <v>23</v>
      </c>
      <c r="C57" t="s">
        <v>288</v>
      </c>
      <c r="D57" s="5">
        <v>22</v>
      </c>
      <c r="E57" s="5" t="s">
        <v>187</v>
      </c>
      <c r="F57" s="5" t="s">
        <v>158</v>
      </c>
      <c r="H57" s="27">
        <f t="shared" si="20"/>
        <v>56</v>
      </c>
      <c r="I57" s="27">
        <f>COUNTIFS('Indoor Lead - Log'!$B:$B,'Indoor Lead - Routes'!$A57,'Indoor Lead - Log'!$H:$H,'Indoor Lead - Admin'!$C$5)</f>
        <v>0</v>
      </c>
      <c r="J57" s="27">
        <f>COUNTIFS('Indoor Lead - Log'!$B:$B,'Indoor Lead - Routes'!$A57,'Indoor Lead - Log'!$H:$H,'Indoor Lead - Admin'!$C$4)</f>
        <v>2</v>
      </c>
      <c r="K57" s="27">
        <f>COUNTIFS('Indoor Lead - Log'!$B:$B,'Indoor Lead - Routes'!$A57,'Indoor Lead - Log'!$H:$H,'Indoor Lead - Admin'!$C$3)</f>
        <v>1</v>
      </c>
      <c r="L57" s="27">
        <f>COUNTIFS('Indoor Lead - Log'!$B:$B,'Indoor Lead - Routes'!$A57,'Indoor Lead - Log'!$H:$H,'Indoor Lead - Admin'!$C$2)</f>
        <v>0</v>
      </c>
      <c r="M57" s="27">
        <f t="shared" si="21"/>
        <v>3</v>
      </c>
      <c r="N57" s="45">
        <f>_xlfn.MINIFS('Indoor Lead - Log'!A:A,'Indoor Lead - Log'!B:B,'Indoor Lead - Routes'!A57)</f>
        <v>45357</v>
      </c>
      <c r="O57" s="45">
        <f>_xlfn.MAXIFS('Indoor Lead - Log'!A:A,'Indoor Lead - Log'!B:B,'Indoor Lead - Routes'!A57)</f>
        <v>45369</v>
      </c>
      <c r="P57" s="27" t="str">
        <f>IF(L57&gt;0,'Indoor Lead - Admin'!$C$2,IF('Indoor Lead - Routes'!K57&gt;0,'Indoor Lead - Admin'!$C$3,IF('Indoor Lead - Routes'!J57&gt;0,'Indoor Lead - Admin'!$C$4,IF(I57&gt;0,'Indoor Lead - Admin'!$C$5,"Not climbed yet"))))</f>
        <v>Red point</v>
      </c>
      <c r="Q57" t="s">
        <v>320</v>
      </c>
    </row>
    <row r="58" spans="1:18" x14ac:dyDescent="0.3">
      <c r="A58" s="5">
        <v>57</v>
      </c>
      <c r="B58" t="s">
        <v>23</v>
      </c>
      <c r="C58" t="s">
        <v>289</v>
      </c>
      <c r="D58" s="5">
        <v>21</v>
      </c>
      <c r="E58" s="5" t="s">
        <v>177</v>
      </c>
      <c r="F58" s="5" t="s">
        <v>157</v>
      </c>
      <c r="H58" s="27">
        <f t="shared" si="20"/>
        <v>57</v>
      </c>
      <c r="I58" s="27">
        <f>COUNTIFS('Indoor Lead - Log'!$B:$B,'Indoor Lead - Routes'!$A58,'Indoor Lead - Log'!$H:$H,'Indoor Lead - Admin'!$C$5)</f>
        <v>0</v>
      </c>
      <c r="J58" s="27">
        <f>COUNTIFS('Indoor Lead - Log'!$B:$B,'Indoor Lead - Routes'!$A58,'Indoor Lead - Log'!$H:$H,'Indoor Lead - Admin'!$C$4)</f>
        <v>0</v>
      </c>
      <c r="K58" s="27">
        <f>COUNTIFS('Indoor Lead - Log'!$B:$B,'Indoor Lead - Routes'!$A58,'Indoor Lead - Log'!$H:$H,'Indoor Lead - Admin'!$C$3)</f>
        <v>0</v>
      </c>
      <c r="L58" s="27">
        <f>COUNTIFS('Indoor Lead - Log'!$B:$B,'Indoor Lead - Routes'!$A58,'Indoor Lead - Log'!$H:$H,'Indoor Lead - Admin'!$C$2)</f>
        <v>1</v>
      </c>
      <c r="M58" s="27">
        <f t="shared" si="21"/>
        <v>1</v>
      </c>
      <c r="N58" s="45">
        <f>_xlfn.MINIFS('Indoor Lead - Log'!A:A,'Indoor Lead - Log'!B:B,'Indoor Lead - Routes'!A58)</f>
        <v>45357</v>
      </c>
      <c r="O58" s="45">
        <f>_xlfn.MAXIFS('Indoor Lead - Log'!A:A,'Indoor Lead - Log'!B:B,'Indoor Lead - Routes'!A58)</f>
        <v>45357</v>
      </c>
      <c r="P58" s="27" t="str">
        <f>IF(L58&gt;0,'Indoor Lead - Admin'!$C$2,IF('Indoor Lead - Routes'!K58&gt;0,'Indoor Lead - Admin'!$C$3,IF('Indoor Lead - Routes'!J58&gt;0,'Indoor Lead - Admin'!$C$4,IF(I58&gt;0,'Indoor Lead - Admin'!$C$5,"Not climbed yet"))))</f>
        <v>Flash</v>
      </c>
      <c r="Q58" t="s">
        <v>316</v>
      </c>
      <c r="R58" t="s">
        <v>319</v>
      </c>
    </row>
    <row r="59" spans="1:18" x14ac:dyDescent="0.3">
      <c r="A59" s="5">
        <v>58</v>
      </c>
      <c r="B59" t="s">
        <v>23</v>
      </c>
      <c r="C59" t="s">
        <v>292</v>
      </c>
      <c r="D59" s="5">
        <v>19</v>
      </c>
      <c r="E59" s="5" t="s">
        <v>197</v>
      </c>
      <c r="F59" s="5" t="s">
        <v>158</v>
      </c>
      <c r="H59" s="27">
        <f t="shared" ref="H59:H65" si="22">IF(OR(G59="X",A59=""),"",A59)</f>
        <v>58</v>
      </c>
      <c r="I59" s="27">
        <f>COUNTIFS('Indoor Lead - Log'!$B:$B,'Indoor Lead - Routes'!$A59,'Indoor Lead - Log'!$H:$H,'Indoor Lead - Admin'!$C$5)</f>
        <v>0</v>
      </c>
      <c r="J59" s="27">
        <f>COUNTIFS('Indoor Lead - Log'!$B:$B,'Indoor Lead - Routes'!$A59,'Indoor Lead - Log'!$H:$H,'Indoor Lead - Admin'!$C$4)</f>
        <v>0</v>
      </c>
      <c r="K59" s="27">
        <f>COUNTIFS('Indoor Lead - Log'!$B:$B,'Indoor Lead - Routes'!$A59,'Indoor Lead - Log'!$H:$H,'Indoor Lead - Admin'!$C$3)</f>
        <v>0</v>
      </c>
      <c r="L59" s="27">
        <f>COUNTIFS('Indoor Lead - Log'!$B:$B,'Indoor Lead - Routes'!$A59,'Indoor Lead - Log'!$H:$H,'Indoor Lead - Admin'!$C$2)</f>
        <v>1</v>
      </c>
      <c r="M59" s="27">
        <f t="shared" ref="M59:M65" si="23">SUM(I59:L59)</f>
        <v>1</v>
      </c>
      <c r="N59" s="45">
        <f>_xlfn.MINIFS('Indoor Lead - Log'!A:A,'Indoor Lead - Log'!B:B,'Indoor Lead - Routes'!A59)</f>
        <v>45364</v>
      </c>
      <c r="O59" s="45">
        <f>_xlfn.MAXIFS('Indoor Lead - Log'!A:A,'Indoor Lead - Log'!B:B,'Indoor Lead - Routes'!A59)</f>
        <v>45364</v>
      </c>
      <c r="P59" s="27" t="str">
        <f>IF(L59&gt;0,'Indoor Lead - Admin'!$C$2,IF('Indoor Lead - Routes'!K59&gt;0,'Indoor Lead - Admin'!$C$3,IF('Indoor Lead - Routes'!J59&gt;0,'Indoor Lead - Admin'!$C$4,IF(I59&gt;0,'Indoor Lead - Admin'!$C$5,"Not climbed yet"))))</f>
        <v>Flash</v>
      </c>
      <c r="Q59" s="82"/>
    </row>
    <row r="60" spans="1:18" x14ac:dyDescent="0.3">
      <c r="A60" s="5">
        <v>59</v>
      </c>
      <c r="B60" t="s">
        <v>23</v>
      </c>
      <c r="C60" t="s">
        <v>293</v>
      </c>
      <c r="D60" s="5">
        <v>21</v>
      </c>
      <c r="E60" s="5" t="s">
        <v>187</v>
      </c>
      <c r="F60" s="5" t="s">
        <v>157</v>
      </c>
      <c r="H60" s="27">
        <f t="shared" si="22"/>
        <v>59</v>
      </c>
      <c r="I60" s="27">
        <f>COUNTIFS('Indoor Lead - Log'!$B:$B,'Indoor Lead - Routes'!$A60,'Indoor Lead - Log'!$H:$H,'Indoor Lead - Admin'!$C$5)</f>
        <v>2</v>
      </c>
      <c r="J60" s="27">
        <f>COUNTIFS('Indoor Lead - Log'!$B:$B,'Indoor Lead - Routes'!$A60,'Indoor Lead - Log'!$H:$H,'Indoor Lead - Admin'!$C$4)</f>
        <v>1</v>
      </c>
      <c r="K60" s="27">
        <f>COUNTIFS('Indoor Lead - Log'!$B:$B,'Indoor Lead - Routes'!$A60,'Indoor Lead - Log'!$H:$H,'Indoor Lead - Admin'!$C$3)</f>
        <v>0</v>
      </c>
      <c r="L60" s="27">
        <f>COUNTIFS('Indoor Lead - Log'!$B:$B,'Indoor Lead - Routes'!$A60,'Indoor Lead - Log'!$H:$H,'Indoor Lead - Admin'!$C$2)</f>
        <v>0</v>
      </c>
      <c r="M60" s="27">
        <f t="shared" si="23"/>
        <v>3</v>
      </c>
      <c r="N60" s="45">
        <f>_xlfn.MINIFS('Indoor Lead - Log'!A:A,'Indoor Lead - Log'!B:B,'Indoor Lead - Routes'!A60)</f>
        <v>45364</v>
      </c>
      <c r="O60" s="45">
        <f>_xlfn.MAXIFS('Indoor Lead - Log'!A:A,'Indoor Lead - Log'!B:B,'Indoor Lead - Routes'!A60)</f>
        <v>45364</v>
      </c>
      <c r="P60" s="27" t="str">
        <f>IF(L60&gt;0,'Indoor Lead - Admin'!$C$2,IF('Indoor Lead - Routes'!K60&gt;0,'Indoor Lead - Admin'!$C$3,IF('Indoor Lead - Routes'!J60&gt;0,'Indoor Lead - Admin'!$C$4,IF(I60&gt;0,'Indoor Lead - Admin'!$C$5,"Not climbed yet"))))</f>
        <v>Hang dog</v>
      </c>
      <c r="Q60" t="s">
        <v>313</v>
      </c>
    </row>
    <row r="61" spans="1:18" x14ac:dyDescent="0.3">
      <c r="A61" s="5">
        <v>60</v>
      </c>
      <c r="B61" t="s">
        <v>23</v>
      </c>
      <c r="C61" t="s">
        <v>294</v>
      </c>
      <c r="D61" s="5">
        <v>24</v>
      </c>
      <c r="E61" s="5" t="s">
        <v>184</v>
      </c>
      <c r="F61" s="5" t="s">
        <v>158</v>
      </c>
      <c r="H61" s="27">
        <f t="shared" si="22"/>
        <v>60</v>
      </c>
      <c r="I61" s="27">
        <f>COUNTIFS('Indoor Lead - Log'!$B:$B,'Indoor Lead - Routes'!$A61,'Indoor Lead - Log'!$H:$H,'Indoor Lead - Admin'!$C$5)</f>
        <v>0</v>
      </c>
      <c r="J61" s="27">
        <f>COUNTIFS('Indoor Lead - Log'!$B:$B,'Indoor Lead - Routes'!$A61,'Indoor Lead - Log'!$H:$H,'Indoor Lead - Admin'!$C$4)</f>
        <v>2</v>
      </c>
      <c r="K61" s="27">
        <f>COUNTIFS('Indoor Lead - Log'!$B:$B,'Indoor Lead - Routes'!$A61,'Indoor Lead - Log'!$H:$H,'Indoor Lead - Admin'!$C$3)</f>
        <v>0</v>
      </c>
      <c r="L61" s="27">
        <f>COUNTIFS('Indoor Lead - Log'!$B:$B,'Indoor Lead - Routes'!$A61,'Indoor Lead - Log'!$H:$H,'Indoor Lead - Admin'!$C$2)</f>
        <v>0</v>
      </c>
      <c r="M61" s="27">
        <f t="shared" si="23"/>
        <v>2</v>
      </c>
      <c r="N61" s="45">
        <f>_xlfn.MINIFS('Indoor Lead - Log'!A:A,'Indoor Lead - Log'!B:B,'Indoor Lead - Routes'!A61)</f>
        <v>45364</v>
      </c>
      <c r="O61" s="45">
        <f>_xlfn.MAXIFS('Indoor Lead - Log'!A:A,'Indoor Lead - Log'!B:B,'Indoor Lead - Routes'!A61)</f>
        <v>45367</v>
      </c>
      <c r="P61" s="27" t="str">
        <f>IF(L61&gt;0,'Indoor Lead - Admin'!$C$2,IF('Indoor Lead - Routes'!K61&gt;0,'Indoor Lead - Admin'!$C$3,IF('Indoor Lead - Routes'!J61&gt;0,'Indoor Lead - Admin'!$C$4,IF(I61&gt;0,'Indoor Lead - Admin'!$C$5,"Not climbed yet"))))</f>
        <v>Hang dog</v>
      </c>
      <c r="Q61" t="s">
        <v>311</v>
      </c>
      <c r="R61" t="s">
        <v>318</v>
      </c>
    </row>
    <row r="62" spans="1:18" x14ac:dyDescent="0.3">
      <c r="A62" s="5">
        <v>61</v>
      </c>
      <c r="B62" t="s">
        <v>23</v>
      </c>
      <c r="C62" t="s">
        <v>297</v>
      </c>
      <c r="D62" s="5">
        <v>19</v>
      </c>
      <c r="E62" s="5" t="s">
        <v>182</v>
      </c>
      <c r="F62" s="5" t="s">
        <v>157</v>
      </c>
      <c r="H62" s="27">
        <f t="shared" si="22"/>
        <v>61</v>
      </c>
      <c r="I62" s="27">
        <f>COUNTIFS('Indoor Lead - Log'!$B:$B,'Indoor Lead - Routes'!$A62,'Indoor Lead - Log'!$H:$H,'Indoor Lead - Admin'!$C$5)</f>
        <v>0</v>
      </c>
      <c r="J62" s="27">
        <f>COUNTIFS('Indoor Lead - Log'!$B:$B,'Indoor Lead - Routes'!$A62,'Indoor Lead - Log'!$H:$H,'Indoor Lead - Admin'!$C$4)</f>
        <v>0</v>
      </c>
      <c r="K62" s="27">
        <f>COUNTIFS('Indoor Lead - Log'!$B:$B,'Indoor Lead - Routes'!$A62,'Indoor Lead - Log'!$H:$H,'Indoor Lead - Admin'!$C$3)</f>
        <v>0</v>
      </c>
      <c r="L62" s="27">
        <f>COUNTIFS('Indoor Lead - Log'!$B:$B,'Indoor Lead - Routes'!$A62,'Indoor Lead - Log'!$H:$H,'Indoor Lead - Admin'!$C$2)</f>
        <v>1</v>
      </c>
      <c r="M62" s="27">
        <f t="shared" si="23"/>
        <v>1</v>
      </c>
      <c r="N62" s="45">
        <f>_xlfn.MINIFS('Indoor Lead - Log'!A:A,'Indoor Lead - Log'!B:B,'Indoor Lead - Routes'!A62)</f>
        <v>45367</v>
      </c>
      <c r="O62" s="45">
        <f>_xlfn.MAXIFS('Indoor Lead - Log'!A:A,'Indoor Lead - Log'!B:B,'Indoor Lead - Routes'!A62)</f>
        <v>45367</v>
      </c>
      <c r="P62" s="27" t="str">
        <f>IF(L62&gt;0,'Indoor Lead - Admin'!$C$2,IF('Indoor Lead - Routes'!K62&gt;0,'Indoor Lead - Admin'!$C$3,IF('Indoor Lead - Routes'!J62&gt;0,'Indoor Lead - Admin'!$C$4,IF(I62&gt;0,'Indoor Lead - Admin'!$C$5,"Not climbed yet"))))</f>
        <v>Flash</v>
      </c>
      <c r="Q62" s="82"/>
    </row>
    <row r="63" spans="1:18" x14ac:dyDescent="0.3">
      <c r="A63" s="5">
        <v>62</v>
      </c>
      <c r="B63" t="s">
        <v>23</v>
      </c>
      <c r="C63" t="s">
        <v>298</v>
      </c>
      <c r="D63" s="5">
        <v>23</v>
      </c>
      <c r="E63" s="5" t="s">
        <v>212</v>
      </c>
      <c r="F63" s="5" t="s">
        <v>158</v>
      </c>
      <c r="H63" s="27">
        <f t="shared" si="22"/>
        <v>62</v>
      </c>
      <c r="I63" s="27">
        <f>COUNTIFS('Indoor Lead - Log'!$B:$B,'Indoor Lead - Routes'!$A63,'Indoor Lead - Log'!$H:$H,'Indoor Lead - Admin'!$C$5)</f>
        <v>0</v>
      </c>
      <c r="J63" s="27">
        <f>COUNTIFS('Indoor Lead - Log'!$B:$B,'Indoor Lead - Routes'!$A63,'Indoor Lead - Log'!$H:$H,'Indoor Lead - Admin'!$C$4)</f>
        <v>1</v>
      </c>
      <c r="K63" s="27">
        <f>COUNTIFS('Indoor Lead - Log'!$B:$B,'Indoor Lead - Routes'!$A63,'Indoor Lead - Log'!$H:$H,'Indoor Lead - Admin'!$C$3)</f>
        <v>0</v>
      </c>
      <c r="L63" s="27">
        <f>COUNTIFS('Indoor Lead - Log'!$B:$B,'Indoor Lead - Routes'!$A63,'Indoor Lead - Log'!$H:$H,'Indoor Lead - Admin'!$C$2)</f>
        <v>0</v>
      </c>
      <c r="M63" s="27">
        <f t="shared" si="23"/>
        <v>1</v>
      </c>
      <c r="N63" s="45">
        <f>_xlfn.MINIFS('Indoor Lead - Log'!A:A,'Indoor Lead - Log'!B:B,'Indoor Lead - Routes'!A63)</f>
        <v>45367</v>
      </c>
      <c r="O63" s="45">
        <f>_xlfn.MAXIFS('Indoor Lead - Log'!A:A,'Indoor Lead - Log'!B:B,'Indoor Lead - Routes'!A63)</f>
        <v>45367</v>
      </c>
      <c r="P63" s="27" t="str">
        <f>IF(L63&gt;0,'Indoor Lead - Admin'!$C$2,IF('Indoor Lead - Routes'!K63&gt;0,'Indoor Lead - Admin'!$C$3,IF('Indoor Lead - Routes'!J63&gt;0,'Indoor Lead - Admin'!$C$4,IF(I63&gt;0,'Indoor Lead - Admin'!$C$5,"Not climbed yet"))))</f>
        <v>Hang dog</v>
      </c>
      <c r="Q63" t="s">
        <v>317</v>
      </c>
    </row>
    <row r="64" spans="1:18" x14ac:dyDescent="0.3">
      <c r="A64" s="5">
        <v>63</v>
      </c>
      <c r="B64" t="s">
        <v>23</v>
      </c>
      <c r="C64" t="s">
        <v>301</v>
      </c>
      <c r="D64" s="5">
        <v>18</v>
      </c>
      <c r="E64" s="5" t="s">
        <v>177</v>
      </c>
      <c r="F64" s="5" t="s">
        <v>157</v>
      </c>
      <c r="H64" s="27">
        <f t="shared" si="22"/>
        <v>63</v>
      </c>
      <c r="I64" s="27">
        <f>COUNTIFS('Indoor Lead - Log'!$B:$B,'Indoor Lead - Routes'!$A64,'Indoor Lead - Log'!$H:$H,'Indoor Lead - Admin'!$C$5)</f>
        <v>0</v>
      </c>
      <c r="J64" s="27">
        <f>COUNTIFS('Indoor Lead - Log'!$B:$B,'Indoor Lead - Routes'!$A64,'Indoor Lead - Log'!$H:$H,'Indoor Lead - Admin'!$C$4)</f>
        <v>0</v>
      </c>
      <c r="K64" s="27">
        <f>COUNTIFS('Indoor Lead - Log'!$B:$B,'Indoor Lead - Routes'!$A64,'Indoor Lead - Log'!$H:$H,'Indoor Lead - Admin'!$C$3)</f>
        <v>0</v>
      </c>
      <c r="L64" s="27">
        <f>COUNTIFS('Indoor Lead - Log'!$B:$B,'Indoor Lead - Routes'!$A64,'Indoor Lead - Log'!$H:$H,'Indoor Lead - Admin'!$C$2)</f>
        <v>1</v>
      </c>
      <c r="M64" s="27">
        <f t="shared" si="23"/>
        <v>1</v>
      </c>
      <c r="N64" s="45">
        <f>_xlfn.MINIFS('Indoor Lead - Log'!A:A,'Indoor Lead - Log'!B:B,'Indoor Lead - Routes'!A64)</f>
        <v>45369</v>
      </c>
      <c r="O64" s="45">
        <f>_xlfn.MAXIFS('Indoor Lead - Log'!A:A,'Indoor Lead - Log'!B:B,'Indoor Lead - Routes'!A64)</f>
        <v>45369</v>
      </c>
      <c r="P64" s="27" t="str">
        <f>IF(L64&gt;0,'Indoor Lead - Admin'!$C$2,IF('Indoor Lead - Routes'!K64&gt;0,'Indoor Lead - Admin'!$C$3,IF('Indoor Lead - Routes'!J64&gt;0,'Indoor Lead - Admin'!$C$4,IF(I64&gt;0,'Indoor Lead - Admin'!$C$5,"Not climbed yet"))))</f>
        <v>Flash</v>
      </c>
      <c r="Q64" t="s">
        <v>316</v>
      </c>
    </row>
    <row r="65" spans="1:17" x14ac:dyDescent="0.3">
      <c r="A65" s="5">
        <v>64</v>
      </c>
      <c r="B65" t="s">
        <v>23</v>
      </c>
      <c r="C65" t="s">
        <v>302</v>
      </c>
      <c r="D65" s="5">
        <v>22</v>
      </c>
      <c r="E65" s="5" t="s">
        <v>197</v>
      </c>
      <c r="F65" s="5" t="s">
        <v>157</v>
      </c>
      <c r="H65" s="27">
        <f t="shared" si="22"/>
        <v>64</v>
      </c>
      <c r="I65" s="27">
        <f>COUNTIFS('Indoor Lead - Log'!$B:$B,'Indoor Lead - Routes'!$A65,'Indoor Lead - Log'!$H:$H,'Indoor Lead - Admin'!$C$5)</f>
        <v>1</v>
      </c>
      <c r="J65" s="27">
        <f>COUNTIFS('Indoor Lead - Log'!$B:$B,'Indoor Lead - Routes'!$A65,'Indoor Lead - Log'!$H:$H,'Indoor Lead - Admin'!$C$4)</f>
        <v>0</v>
      </c>
      <c r="K65" s="27">
        <f>COUNTIFS('Indoor Lead - Log'!$B:$B,'Indoor Lead - Routes'!$A65,'Indoor Lead - Log'!$H:$H,'Indoor Lead - Admin'!$C$3)</f>
        <v>0</v>
      </c>
      <c r="L65" s="27">
        <f>COUNTIFS('Indoor Lead - Log'!$B:$B,'Indoor Lead - Routes'!$A65,'Indoor Lead - Log'!$H:$H,'Indoor Lead - Admin'!$C$2)</f>
        <v>0</v>
      </c>
      <c r="M65" s="27">
        <f t="shared" si="23"/>
        <v>1</v>
      </c>
      <c r="N65" s="45">
        <f>_xlfn.MINIFS('Indoor Lead - Log'!A:A,'Indoor Lead - Log'!B:B,'Indoor Lead - Routes'!A65)</f>
        <v>45369</v>
      </c>
      <c r="O65" s="45">
        <f>_xlfn.MAXIFS('Indoor Lead - Log'!A:A,'Indoor Lead - Log'!B:B,'Indoor Lead - Routes'!A65)</f>
        <v>45369</v>
      </c>
      <c r="P65" s="27" t="str">
        <f>IF(L65&gt;0,'Indoor Lead - Admin'!$C$2,IF('Indoor Lead - Routes'!K65&gt;0,'Indoor Lead - Admin'!$C$3,IF('Indoor Lead - Routes'!J65&gt;0,'Indoor Lead - Admin'!$C$4,IF(I65&gt;0,'Indoor Lead - Admin'!$C$5,"Not climbed yet"))))</f>
        <v>Attempt</v>
      </c>
      <c r="Q65" t="s">
        <v>313</v>
      </c>
    </row>
    <row r="66" spans="1:17" x14ac:dyDescent="0.3">
      <c r="A66" s="5">
        <v>65</v>
      </c>
      <c r="B66" t="s">
        <v>23</v>
      </c>
      <c r="C66" t="s">
        <v>303</v>
      </c>
      <c r="D66" s="5">
        <v>19</v>
      </c>
      <c r="E66" s="5" t="s">
        <v>184</v>
      </c>
      <c r="F66" s="5" t="s">
        <v>159</v>
      </c>
      <c r="H66" s="27">
        <f t="shared" ref="H66:H71" si="24">IF(OR(G66="X",A66=""),"",A66)</f>
        <v>65</v>
      </c>
      <c r="I66" s="27">
        <f>COUNTIFS('Indoor Lead - Log'!$B:$B,'Indoor Lead - Routes'!$A66,'Indoor Lead - Log'!$H:$H,'Indoor Lead - Admin'!$C$5)</f>
        <v>0</v>
      </c>
      <c r="J66" s="27">
        <f>COUNTIFS('Indoor Lead - Log'!$B:$B,'Indoor Lead - Routes'!$A66,'Indoor Lead - Log'!$H:$H,'Indoor Lead - Admin'!$C$4)</f>
        <v>1</v>
      </c>
      <c r="K66" s="27">
        <f>COUNTIFS('Indoor Lead - Log'!$B:$B,'Indoor Lead - Routes'!$A66,'Indoor Lead - Log'!$H:$H,'Indoor Lead - Admin'!$C$3)</f>
        <v>0</v>
      </c>
      <c r="L66" s="27">
        <f>COUNTIFS('Indoor Lead - Log'!$B:$B,'Indoor Lead - Routes'!$A66,'Indoor Lead - Log'!$H:$H,'Indoor Lead - Admin'!$C$2)</f>
        <v>0</v>
      </c>
      <c r="M66" s="27">
        <f t="shared" ref="M66:M68" si="25">SUM(I66:L66)</f>
        <v>1</v>
      </c>
      <c r="N66" s="45">
        <f>_xlfn.MINIFS('Indoor Lead - Log'!A:A,'Indoor Lead - Log'!B:B,'Indoor Lead - Routes'!A66)</f>
        <v>45369</v>
      </c>
      <c r="O66" s="45">
        <f>_xlfn.MAXIFS('Indoor Lead - Log'!A:A,'Indoor Lead - Log'!B:B,'Indoor Lead - Routes'!A66)</f>
        <v>45369</v>
      </c>
      <c r="P66" s="27" t="str">
        <f>IF(L66&gt;0,'Indoor Lead - Admin'!$C$2,IF('Indoor Lead - Routes'!K66&gt;0,'Indoor Lead - Admin'!$C$3,IF('Indoor Lead - Routes'!J66&gt;0,'Indoor Lead - Admin'!$C$4,IF(I66&gt;0,'Indoor Lead - Admin'!$C$5,"Not climbed yet"))))</f>
        <v>Hang dog</v>
      </c>
      <c r="Q66" t="s">
        <v>314</v>
      </c>
    </row>
    <row r="67" spans="1:17" x14ac:dyDescent="0.3">
      <c r="A67" s="5">
        <v>66</v>
      </c>
      <c r="B67" t="s">
        <v>23</v>
      </c>
      <c r="C67" t="s">
        <v>308</v>
      </c>
      <c r="D67" s="5">
        <v>14</v>
      </c>
      <c r="E67" s="5" t="s">
        <v>199</v>
      </c>
      <c r="F67" s="5" t="s">
        <v>157</v>
      </c>
      <c r="H67" s="27">
        <f t="shared" si="24"/>
        <v>66</v>
      </c>
      <c r="I67" s="27">
        <f>COUNTIFS('Indoor Lead - Log'!$B:$B,'Indoor Lead - Routes'!$A67,'Indoor Lead - Log'!$H:$H,'Indoor Lead - Admin'!$C$5)</f>
        <v>0</v>
      </c>
      <c r="J67" s="27">
        <f>COUNTIFS('Indoor Lead - Log'!$B:$B,'Indoor Lead - Routes'!$A67,'Indoor Lead - Log'!$H:$H,'Indoor Lead - Admin'!$C$4)</f>
        <v>0</v>
      </c>
      <c r="K67" s="27">
        <f>COUNTIFS('Indoor Lead - Log'!$B:$B,'Indoor Lead - Routes'!$A67,'Indoor Lead - Log'!$H:$H,'Indoor Lead - Admin'!$C$3)</f>
        <v>0</v>
      </c>
      <c r="L67" s="27">
        <f>COUNTIFS('Indoor Lead - Log'!$B:$B,'Indoor Lead - Routes'!$A67,'Indoor Lead - Log'!$H:$H,'Indoor Lead - Admin'!$C$2)</f>
        <v>1</v>
      </c>
      <c r="M67" s="27">
        <f t="shared" si="25"/>
        <v>1</v>
      </c>
      <c r="N67" s="45">
        <f>_xlfn.MINIFS('Indoor Lead - Log'!A:A,'Indoor Lead - Log'!B:B,'Indoor Lead - Routes'!A67)</f>
        <v>45420</v>
      </c>
      <c r="O67" s="45">
        <f>_xlfn.MAXIFS('Indoor Lead - Log'!A:A,'Indoor Lead - Log'!B:B,'Indoor Lead - Routes'!A67)</f>
        <v>45420</v>
      </c>
      <c r="P67" s="27" t="str">
        <f>IF(L67&gt;0,'Indoor Lead - Admin'!$C$2,IF('Indoor Lead - Routes'!K67&gt;0,'Indoor Lead - Admin'!$C$3,IF('Indoor Lead - Routes'!J67&gt;0,'Indoor Lead - Admin'!$C$4,IF(I67&gt;0,'Indoor Lead - Admin'!$C$5,"Not climbed yet"))))</f>
        <v>Flash</v>
      </c>
      <c r="Q67" t="s">
        <v>311</v>
      </c>
    </row>
    <row r="68" spans="1:17" x14ac:dyDescent="0.3">
      <c r="A68" s="5">
        <v>67</v>
      </c>
      <c r="B68" t="s">
        <v>23</v>
      </c>
      <c r="C68" t="s">
        <v>309</v>
      </c>
      <c r="D68" s="5">
        <v>18</v>
      </c>
      <c r="E68" s="5" t="s">
        <v>184</v>
      </c>
      <c r="F68" s="5" t="s">
        <v>158</v>
      </c>
      <c r="H68" s="27">
        <f t="shared" si="24"/>
        <v>67</v>
      </c>
      <c r="I68" s="27">
        <f>COUNTIFS('Indoor Lead - Log'!$B:$B,'Indoor Lead - Routes'!$A68,'Indoor Lead - Log'!$H:$H,'Indoor Lead - Admin'!$C$5)</f>
        <v>0</v>
      </c>
      <c r="J68" s="27">
        <f>COUNTIFS('Indoor Lead - Log'!$B:$B,'Indoor Lead - Routes'!$A68,'Indoor Lead - Log'!$H:$H,'Indoor Lead - Admin'!$C$4)</f>
        <v>0</v>
      </c>
      <c r="K68" s="27">
        <f>COUNTIFS('Indoor Lead - Log'!$B:$B,'Indoor Lead - Routes'!$A68,'Indoor Lead - Log'!$H:$H,'Indoor Lead - Admin'!$C$3)</f>
        <v>0</v>
      </c>
      <c r="L68" s="27">
        <f>COUNTIFS('Indoor Lead - Log'!$B:$B,'Indoor Lead - Routes'!$A68,'Indoor Lead - Log'!$H:$H,'Indoor Lead - Admin'!$C$2)</f>
        <v>1</v>
      </c>
      <c r="M68" s="27">
        <f t="shared" si="25"/>
        <v>1</v>
      </c>
      <c r="N68" s="45">
        <f>_xlfn.MINIFS('Indoor Lead - Log'!A:A,'Indoor Lead - Log'!B:B,'Indoor Lead - Routes'!A68)</f>
        <v>45420</v>
      </c>
      <c r="O68" s="45">
        <f>_xlfn.MAXIFS('Indoor Lead - Log'!A:A,'Indoor Lead - Log'!B:B,'Indoor Lead - Routes'!A68)</f>
        <v>45420</v>
      </c>
      <c r="P68" s="27" t="str">
        <f>IF(L68&gt;0,'Indoor Lead - Admin'!$C$2,IF('Indoor Lead - Routes'!K68&gt;0,'Indoor Lead - Admin'!$C$3,IF('Indoor Lead - Routes'!J68&gt;0,'Indoor Lead - Admin'!$C$4,IF(I68&gt;0,'Indoor Lead - Admin'!$C$5,"Not climbed yet"))))</f>
        <v>Flash</v>
      </c>
      <c r="Q68" t="s">
        <v>312</v>
      </c>
    </row>
    <row r="69" spans="1:17" x14ac:dyDescent="0.3">
      <c r="A69" s="5">
        <v>68</v>
      </c>
      <c r="B69" t="s">
        <v>23</v>
      </c>
      <c r="C69" t="s">
        <v>323</v>
      </c>
      <c r="D69" s="5">
        <v>16</v>
      </c>
      <c r="E69" s="5" t="s">
        <v>184</v>
      </c>
      <c r="F69" s="83"/>
      <c r="H69" s="27">
        <f t="shared" si="24"/>
        <v>68</v>
      </c>
      <c r="I69" s="27">
        <f>COUNTIFS('Indoor Lead - Log'!$B:$B,'Indoor Lead - Routes'!$A69,'Indoor Lead - Log'!$H:$H,'Indoor Lead - Admin'!$C$5)</f>
        <v>0</v>
      </c>
      <c r="J69" s="27">
        <f>COUNTIFS('Indoor Lead - Log'!$B:$B,'Indoor Lead - Routes'!$A69,'Indoor Lead - Log'!$H:$H,'Indoor Lead - Admin'!$C$4)</f>
        <v>0</v>
      </c>
      <c r="K69" s="27">
        <f>COUNTIFS('Indoor Lead - Log'!$B:$B,'Indoor Lead - Routes'!$A69,'Indoor Lead - Log'!$H:$H,'Indoor Lead - Admin'!$C$3)</f>
        <v>0</v>
      </c>
      <c r="L69" s="27">
        <f>COUNTIFS('Indoor Lead - Log'!$B:$B,'Indoor Lead - Routes'!$A69,'Indoor Lead - Log'!$H:$H,'Indoor Lead - Admin'!$C$2)</f>
        <v>1</v>
      </c>
      <c r="M69" s="27">
        <f t="shared" ref="M69:M71" si="26">SUM(I69:L69)</f>
        <v>1</v>
      </c>
      <c r="N69" s="45">
        <f>_xlfn.MINIFS('Indoor Lead - Log'!A:A,'Indoor Lead - Log'!B:B,'Indoor Lead - Routes'!A69)</f>
        <v>45427</v>
      </c>
      <c r="O69" s="45">
        <f>_xlfn.MAXIFS('Indoor Lead - Log'!A:A,'Indoor Lead - Log'!B:B,'Indoor Lead - Routes'!A69)</f>
        <v>45427</v>
      </c>
      <c r="P69" s="27" t="str">
        <f>IF(L69&gt;0,'Indoor Lead - Admin'!$C$2,IF('Indoor Lead - Routes'!K69&gt;0,'Indoor Lead - Admin'!$C$3,IF('Indoor Lead - Routes'!J69&gt;0,'Indoor Lead - Admin'!$C$4,IF(I69&gt;0,'Indoor Lead - Admin'!$C$5,"Not climbed yet"))))</f>
        <v>Flash</v>
      </c>
      <c r="Q69" t="s">
        <v>321</v>
      </c>
    </row>
    <row r="70" spans="1:17" x14ac:dyDescent="0.3">
      <c r="A70" s="5">
        <v>69</v>
      </c>
      <c r="B70" t="s">
        <v>23</v>
      </c>
      <c r="C70" t="s">
        <v>324</v>
      </c>
      <c r="D70" s="5">
        <v>19</v>
      </c>
      <c r="E70" s="5" t="s">
        <v>180</v>
      </c>
      <c r="F70" s="83"/>
      <c r="H70" s="27">
        <f t="shared" si="24"/>
        <v>69</v>
      </c>
      <c r="I70" s="27">
        <f>COUNTIFS('Indoor Lead - Log'!$B:$B,'Indoor Lead - Routes'!$A70,'Indoor Lead - Log'!$H:$H,'Indoor Lead - Admin'!$C$5)</f>
        <v>0</v>
      </c>
      <c r="J70" s="27">
        <f>COUNTIFS('Indoor Lead - Log'!$B:$B,'Indoor Lead - Routes'!$A70,'Indoor Lead - Log'!$H:$H,'Indoor Lead - Admin'!$C$4)</f>
        <v>0</v>
      </c>
      <c r="K70" s="27">
        <f>COUNTIFS('Indoor Lead - Log'!$B:$B,'Indoor Lead - Routes'!$A70,'Indoor Lead - Log'!$H:$H,'Indoor Lead - Admin'!$C$3)</f>
        <v>0</v>
      </c>
      <c r="L70" s="27">
        <f>COUNTIFS('Indoor Lead - Log'!$B:$B,'Indoor Lead - Routes'!$A70,'Indoor Lead - Log'!$H:$H,'Indoor Lead - Admin'!$C$2)</f>
        <v>1</v>
      </c>
      <c r="M70" s="27">
        <f t="shared" si="26"/>
        <v>1</v>
      </c>
      <c r="N70" s="45">
        <f>_xlfn.MINIFS('Indoor Lead - Log'!A:A,'Indoor Lead - Log'!B:B,'Indoor Lead - Routes'!A70)</f>
        <v>45427</v>
      </c>
      <c r="O70" s="45">
        <f>_xlfn.MAXIFS('Indoor Lead - Log'!A:A,'Indoor Lead - Log'!B:B,'Indoor Lead - Routes'!A70)</f>
        <v>45427</v>
      </c>
      <c r="P70" s="27" t="str">
        <f>IF(L70&gt;0,'Indoor Lead - Admin'!$C$2,IF('Indoor Lead - Routes'!K70&gt;0,'Indoor Lead - Admin'!$C$3,IF('Indoor Lead - Routes'!J70&gt;0,'Indoor Lead - Admin'!$C$4,IF(I70&gt;0,'Indoor Lead - Admin'!$C$5,"Not climbed yet"))))</f>
        <v>Flash</v>
      </c>
      <c r="Q70" t="s">
        <v>313</v>
      </c>
    </row>
    <row r="71" spans="1:17" x14ac:dyDescent="0.3">
      <c r="A71" s="5">
        <v>70</v>
      </c>
      <c r="B71" t="s">
        <v>23</v>
      </c>
      <c r="C71" t="s">
        <v>325</v>
      </c>
      <c r="D71" s="5">
        <v>19</v>
      </c>
      <c r="E71" s="5" t="s">
        <v>184</v>
      </c>
      <c r="F71" s="83"/>
      <c r="H71" s="27">
        <f t="shared" si="24"/>
        <v>70</v>
      </c>
      <c r="I71" s="27">
        <f>COUNTIFS('Indoor Lead - Log'!$B:$B,'Indoor Lead - Routes'!$A71,'Indoor Lead - Log'!$H:$H,'Indoor Lead - Admin'!$C$5)</f>
        <v>0</v>
      </c>
      <c r="J71" s="27">
        <f>COUNTIFS('Indoor Lead - Log'!$B:$B,'Indoor Lead - Routes'!$A71,'Indoor Lead - Log'!$H:$H,'Indoor Lead - Admin'!$C$4)</f>
        <v>0</v>
      </c>
      <c r="K71" s="27">
        <f>COUNTIFS('Indoor Lead - Log'!$B:$B,'Indoor Lead - Routes'!$A71,'Indoor Lead - Log'!$H:$H,'Indoor Lead - Admin'!$C$3)</f>
        <v>0</v>
      </c>
      <c r="L71" s="27">
        <f>COUNTIFS('Indoor Lead - Log'!$B:$B,'Indoor Lead - Routes'!$A71,'Indoor Lead - Log'!$H:$H,'Indoor Lead - Admin'!$C$2)</f>
        <v>1</v>
      </c>
      <c r="M71" s="27">
        <f t="shared" si="26"/>
        <v>1</v>
      </c>
      <c r="N71" s="45">
        <f>_xlfn.MINIFS('Indoor Lead - Log'!A:A,'Indoor Lead - Log'!B:B,'Indoor Lead - Routes'!A71)</f>
        <v>45427</v>
      </c>
      <c r="O71" s="45">
        <f>_xlfn.MAXIFS('Indoor Lead - Log'!A:A,'Indoor Lead - Log'!B:B,'Indoor Lead - Routes'!A71)</f>
        <v>45427</v>
      </c>
      <c r="P71" s="27" t="str">
        <f>IF(L71&gt;0,'Indoor Lead - Admin'!$C$2,IF('Indoor Lead - Routes'!K71&gt;0,'Indoor Lead - Admin'!$C$3,IF('Indoor Lead - Routes'!J71&gt;0,'Indoor Lead - Admin'!$C$4,IF(I71&gt;0,'Indoor Lead - Admin'!$C$5,"Not climbed yet"))))</f>
        <v>Flash</v>
      </c>
      <c r="Q71" t="s">
        <v>316</v>
      </c>
    </row>
  </sheetData>
  <autoFilter ref="A1:O71" xr:uid="{FDD31DB7-A76C-4233-82FF-25C6D190D93B}"/>
  <phoneticPr fontId="1" type="noConversion"/>
  <conditionalFormatting sqref="A1:A1048576">
    <cfRule type="duplicateValues" dxfId="17" priority="8"/>
  </conditionalFormatting>
  <conditionalFormatting sqref="A1:H32 C33:F34 C36 C37:F37 A38:F68 A69:H1048576 A33:B37 G33:H68 D35:F36">
    <cfRule type="expression" dxfId="16" priority="7">
      <formula>$G1="X"</formula>
    </cfRule>
  </conditionalFormatting>
  <conditionalFormatting sqref="C1:C1048576">
    <cfRule type="duplicateValues" dxfId="15" priority="6"/>
  </conditionalFormatting>
  <conditionalFormatting sqref="C35">
    <cfRule type="expression" dxfId="14" priority="19">
      <formula>$G36="X"</formula>
    </cfRule>
  </conditionalFormatting>
  <conditionalFormatting sqref="L1:L1048576">
    <cfRule type="cellIs" dxfId="13" priority="5" operator="between">
      <formula>2</formula>
      <formula>10</formula>
    </cfRule>
  </conditionalFormatting>
  <conditionalFormatting sqref="M1:M1048576">
    <cfRule type="expression" dxfId="12" priority="1">
      <formula>$K1+$L1&gt;=4</formula>
    </cfRule>
    <cfRule type="expression" dxfId="11" priority="2">
      <formula>AND($K1+$L1&gt;1,$K1+$L1&lt;=4)</formula>
    </cfRule>
    <cfRule type="expression" dxfId="10" priority="3">
      <formula>$K1+$L1=1</formula>
    </cfRule>
    <cfRule type="expression" dxfId="9" priority="4">
      <formula>$G1="X"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223B24-843F-484D-8BA8-B8149BD9B971}">
          <x14:formula1>
            <xm:f>'Indoor Lead - Admin'!$A$2:$A$5</xm:f>
          </x14:formula1>
          <xm:sqref>F2:F22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B529-5D5A-4086-9AF9-798455064827}">
  <sheetPr>
    <tabColor theme="4" tint="-0.249977111117893"/>
  </sheetPr>
  <dimension ref="A1:J5"/>
  <sheetViews>
    <sheetView workbookViewId="0">
      <selection activeCell="H10" sqref="H10"/>
    </sheetView>
  </sheetViews>
  <sheetFormatPr defaultRowHeight="14.4" x14ac:dyDescent="0.3"/>
  <cols>
    <col min="1" max="1" width="9.88671875" bestFit="1" customWidth="1"/>
    <col min="2" max="2" width="4.33203125" customWidth="1"/>
    <col min="3" max="3" width="14.5546875" bestFit="1" customWidth="1"/>
    <col min="4" max="4" width="4.21875" customWidth="1"/>
    <col min="5" max="5" width="11.6640625" customWidth="1"/>
    <col min="6" max="6" width="6.44140625" customWidth="1"/>
    <col min="7" max="7" width="4.44140625" customWidth="1"/>
    <col min="9" max="9" width="22.109375" customWidth="1"/>
  </cols>
  <sheetData>
    <row r="1" spans="1:10" x14ac:dyDescent="0.3">
      <c r="A1" s="61" t="s">
        <v>155</v>
      </c>
      <c r="C1" s="61" t="s">
        <v>172</v>
      </c>
      <c r="E1" s="61" t="s">
        <v>234</v>
      </c>
      <c r="F1" s="62"/>
      <c r="H1" s="61" t="s">
        <v>278</v>
      </c>
      <c r="I1" s="62"/>
      <c r="J1" s="62"/>
    </row>
    <row r="2" spans="1:10" ht="28.8" x14ac:dyDescent="0.3">
      <c r="A2" s="63" t="s">
        <v>156</v>
      </c>
      <c r="C2" s="63" t="s">
        <v>160</v>
      </c>
      <c r="E2" s="63" t="s">
        <v>160</v>
      </c>
      <c r="F2" s="63">
        <v>5</v>
      </c>
      <c r="H2" s="63" t="s">
        <v>279</v>
      </c>
      <c r="I2" s="64" t="s">
        <v>282</v>
      </c>
      <c r="J2" s="63">
        <v>2</v>
      </c>
    </row>
    <row r="3" spans="1:10" ht="43.2" x14ac:dyDescent="0.3">
      <c r="A3" s="63" t="s">
        <v>157</v>
      </c>
      <c r="C3" s="63" t="s">
        <v>161</v>
      </c>
      <c r="E3" s="63" t="s">
        <v>161</v>
      </c>
      <c r="F3" s="63">
        <v>4</v>
      </c>
      <c r="H3" s="63" t="s">
        <v>280</v>
      </c>
      <c r="I3" s="64" t="s">
        <v>283</v>
      </c>
      <c r="J3" s="63">
        <v>1</v>
      </c>
    </row>
    <row r="4" spans="1:10" ht="28.8" x14ac:dyDescent="0.3">
      <c r="A4" s="63" t="s">
        <v>158</v>
      </c>
      <c r="C4" s="63" t="s">
        <v>162</v>
      </c>
      <c r="E4" s="63" t="s">
        <v>162</v>
      </c>
      <c r="F4" s="63">
        <v>3</v>
      </c>
      <c r="H4" s="63" t="s">
        <v>281</v>
      </c>
      <c r="I4" s="64" t="s">
        <v>284</v>
      </c>
      <c r="J4" s="63">
        <v>0</v>
      </c>
    </row>
    <row r="5" spans="1:10" x14ac:dyDescent="0.3">
      <c r="A5" s="63" t="s">
        <v>159</v>
      </c>
      <c r="C5" s="63" t="s">
        <v>163</v>
      </c>
      <c r="E5" s="63" t="s">
        <v>163</v>
      </c>
      <c r="F5" s="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B77-25A8-4EF3-931F-E377AEB97E72}">
  <sheetPr>
    <tabColor theme="4" tint="-0.249977111117893"/>
  </sheetPr>
  <dimension ref="A1:N66"/>
  <sheetViews>
    <sheetView topLeftCell="A21" workbookViewId="0">
      <selection activeCell="O32" sqref="O32"/>
    </sheetView>
  </sheetViews>
  <sheetFormatPr defaultRowHeight="14.4" x14ac:dyDescent="0.3"/>
  <cols>
    <col min="1" max="1" width="10.5546875" style="31" bestFit="1" customWidth="1"/>
    <col min="4" max="4" width="10.109375" customWidth="1"/>
    <col min="14" max="14" width="10.109375" style="6" customWidth="1"/>
  </cols>
  <sheetData>
    <row r="1" spans="1:14" x14ac:dyDescent="0.3">
      <c r="A1" s="30" t="s">
        <v>154</v>
      </c>
      <c r="B1" s="32"/>
      <c r="D1" s="16" t="s">
        <v>155</v>
      </c>
      <c r="E1" s="32"/>
    </row>
    <row r="3" spans="1:14" x14ac:dyDescent="0.3">
      <c r="A3" s="33" t="s">
        <v>171</v>
      </c>
      <c r="B3" s="85" t="s">
        <v>153</v>
      </c>
      <c r="C3" s="86"/>
      <c r="D3" s="86"/>
      <c r="E3" s="86"/>
      <c r="F3" s="86"/>
      <c r="G3" s="86"/>
      <c r="H3" s="86"/>
      <c r="I3" s="86"/>
      <c r="J3" s="86"/>
      <c r="K3" s="86"/>
      <c r="L3" s="87"/>
      <c r="M3" s="39" t="s">
        <v>175</v>
      </c>
      <c r="N3" s="84" t="s">
        <v>235</v>
      </c>
    </row>
    <row r="4" spans="1:14" x14ac:dyDescent="0.3">
      <c r="A4" s="34"/>
      <c r="B4" s="37">
        <v>16</v>
      </c>
      <c r="C4" s="38">
        <f>B4+1</f>
        <v>17</v>
      </c>
      <c r="D4" s="38">
        <f t="shared" ref="D4:L4" si="0">C4+1</f>
        <v>18</v>
      </c>
      <c r="E4" s="38">
        <f t="shared" si="0"/>
        <v>19</v>
      </c>
      <c r="F4" s="38">
        <f t="shared" si="0"/>
        <v>20</v>
      </c>
      <c r="G4" s="38">
        <f t="shared" si="0"/>
        <v>21</v>
      </c>
      <c r="H4" s="38">
        <f t="shared" si="0"/>
        <v>22</v>
      </c>
      <c r="I4" s="38">
        <f t="shared" si="0"/>
        <v>23</v>
      </c>
      <c r="J4" s="38">
        <f t="shared" si="0"/>
        <v>24</v>
      </c>
      <c r="K4" s="38">
        <f t="shared" si="0"/>
        <v>25</v>
      </c>
      <c r="L4" s="38">
        <f t="shared" si="0"/>
        <v>26</v>
      </c>
      <c r="M4" s="40"/>
      <c r="N4" s="84"/>
    </row>
    <row r="5" spans="1:14" x14ac:dyDescent="0.3">
      <c r="A5" s="35">
        <v>45292</v>
      </c>
      <c r="B5" s="5">
        <f>IF(AND($B$1="",$E$1=""),COUNTIFS('Indoor Lead - Log'!$A:$A, "&gt;="&amp;'Indoor Lead - Statistics'!$A5,'Indoor Lead - Log'!$A:$A,"&lt;"&amp;EDATE('Indoor Lead - Statistics'!$A5,1),'Indoor Lead - Log'!$D:$D,'Indoor Lead - Statistics'!B$4),IF($E$1="",COUNTIFS('Indoor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Statistics'!B$4),IF($B$1="",COUNTIFS('Indoor Lead - Log'!$A:$A, "&gt;="&amp;'Indoor Lead - Statistics'!$A5,'Indoor Lead - Log'!$A:$A,"&lt;"&amp;EDATE('Indoor Lead - Statistics'!$A5,1),'Indoor Lead - Log'!$D:$D,'Indoor Lead - Statistics'!B$4,'Indoor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Statistics'!B$4,'Indoor Lead - Log'!#REF!,'Indoor Lead - Statistics'!$E$1))))</f>
        <v>2</v>
      </c>
      <c r="C5" s="5">
        <f>IF(AND($B$1="",$E$1=""),COUNTIFS('Indoor Lead - Log'!$A:$A, "&gt;="&amp;'Indoor Lead - Statistics'!$A5,'Indoor Lead - Log'!$A:$A,"&lt;"&amp;EDATE('Indoor Lead - Statistics'!$A5,1),'Indoor Lead - Log'!$D:$D,'Indoor Lead - Statistics'!C$4),IF($E$1="",COUNTIFS('Indoor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Statistics'!C$4),IF($B$1="",COUNTIFS('Indoor Lead - Log'!$A:$A, "&gt;="&amp;'Indoor Lead - Statistics'!$A5,'Indoor Lead - Log'!$A:$A,"&lt;"&amp;EDATE('Indoor Lead - Statistics'!$A5,1),'Indoor Lead - Log'!$D:$D,'Indoor Lead - Statistics'!C$4,'Indoor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Statistics'!C$4,'Indoor Lead - Log'!#REF!,'Indoor Lead - Statistics'!$E$1))))</f>
        <v>3</v>
      </c>
      <c r="D5" s="5">
        <f>IF(AND($B$1="",$E$1=""),COUNTIFS('Indoor Lead - Log'!$A:$A, "&gt;="&amp;'Indoor Lead - Statistics'!$A5,'Indoor Lead - Log'!$A:$A,"&lt;"&amp;EDATE('Indoor Lead - Statistics'!$A5,1),'Indoor Lead - Log'!$D:$D,'Indoor Lead - Statistics'!D$4),IF($E$1="",COUNTIFS('Indoor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Statistics'!D$4),IF($B$1="",COUNTIFS('Indoor Lead - Log'!$A:$A, "&gt;="&amp;'Indoor Lead - Statistics'!$A5,'Indoor Lead - Log'!$A:$A,"&lt;"&amp;EDATE('Indoor Lead - Statistics'!$A5,1),'Indoor Lead - Log'!$D:$D,'Indoor Lead - Statistics'!D$4,'Indoor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Statistics'!D$4,'Indoor Lead - Log'!#REF!,'Indoor Lead - Statistics'!$E$1))))</f>
        <v>2</v>
      </c>
      <c r="E5" s="5">
        <f>IF(AND($B$1="",$E$1=""),COUNTIFS('Indoor Lead - Log'!$A:$A, "&gt;="&amp;'Indoor Lead - Statistics'!$A5,'Indoor Lead - Log'!$A:$A,"&lt;"&amp;EDATE('Indoor Lead - Statistics'!$A5,1),'Indoor Lead - Log'!$D:$D,'Indoor Lead - Statistics'!E$4),IF($E$1="",COUNTIFS('Indoor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Statistics'!E$4),IF($B$1="",COUNTIFS('Indoor Lead - Log'!$A:$A, "&gt;="&amp;'Indoor Lead - Statistics'!$A5,'Indoor Lead - Log'!$A:$A,"&lt;"&amp;EDATE('Indoor Lead - Statistics'!$A5,1),'Indoor Lead - Log'!$D:$D,'Indoor Lead - Statistics'!E$4,'Indoor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Statistics'!E$4,'Indoor Lead - Log'!#REF!,'Indoor Lead - Statistics'!$E$1))))</f>
        <v>5</v>
      </c>
      <c r="F5" s="5">
        <f>IF(AND($B$1="",$E$1=""),COUNTIFS('Indoor Lead - Log'!$A:$A, "&gt;="&amp;'Indoor Lead - Statistics'!$A5,'Indoor Lead - Log'!$A:$A,"&lt;"&amp;EDATE('Indoor Lead - Statistics'!$A5,1),'Indoor Lead - Log'!$D:$D,'Indoor Lead - Statistics'!F$4),IF($E$1="",COUNTIFS('Indoor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Statistics'!F$4),IF($B$1="",COUNTIFS('Indoor Lead - Log'!$A:$A, "&gt;="&amp;'Indoor Lead - Statistics'!$A5,'Indoor Lead - Log'!$A:$A,"&lt;"&amp;EDATE('Indoor Lead - Statistics'!$A5,1),'Indoor Lead - Log'!$D:$D,'Indoor Lead - Statistics'!F$4,'Indoor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Statistics'!F$4,'Indoor Lead - Log'!#REF!,'Indoor Lead - Statistics'!$E$1))))</f>
        <v>4</v>
      </c>
      <c r="G5" s="5">
        <f>IF(AND($B$1="",$E$1=""),COUNTIFS('Indoor Lead - Log'!$A:$A, "&gt;="&amp;'Indoor Lead - Statistics'!$A5,'Indoor Lead - Log'!$A:$A,"&lt;"&amp;EDATE('Indoor Lead - Statistics'!$A5,1),'Indoor Lead - Log'!$D:$D,'Indoor Lead - Statistics'!G$4),IF($E$1="",COUNTIFS('Indoor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Statistics'!G$4),IF($B$1="",COUNTIFS('Indoor Lead - Log'!$A:$A, "&gt;="&amp;'Indoor Lead - Statistics'!$A5,'Indoor Lead - Log'!$A:$A,"&lt;"&amp;EDATE('Indoor Lead - Statistics'!$A5,1),'Indoor Lead - Log'!$D:$D,'Indoor Lead - Statistics'!G$4,'Indoor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Statistics'!G$4,'Indoor Lead - Log'!#REF!,'Indoor Lead - Statistics'!$E$1))))</f>
        <v>7</v>
      </c>
      <c r="H5" s="5">
        <f>IF(AND($B$1="",$E$1=""),COUNTIFS('Indoor Lead - Log'!$A:$A, "&gt;="&amp;'Indoor Lead - Statistics'!$A5,'Indoor Lead - Log'!$A:$A,"&lt;"&amp;EDATE('Indoor Lead - Statistics'!$A5,1),'Indoor Lead - Log'!$D:$D,'Indoor Lead - Statistics'!H$4),IF($E$1="",COUNTIFS('Indoor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Statistics'!H$4),IF($B$1="",COUNTIFS('Indoor Lead - Log'!$A:$A, "&gt;="&amp;'Indoor Lead - Statistics'!$A5,'Indoor Lead - Log'!$A:$A,"&lt;"&amp;EDATE('Indoor Lead - Statistics'!$A5,1),'Indoor Lead - Log'!$D:$D,'Indoor Lead - Statistics'!H$4,'Indoor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Statistics'!H$4,'Indoor Lead - Log'!#REF!,'Indoor Lead - Statistics'!$E$1))))</f>
        <v>2</v>
      </c>
      <c r="I5" s="5">
        <f>IF(AND($B$1="",$E$1=""),COUNTIFS('Indoor Lead - Log'!$A:$A, "&gt;="&amp;'Indoor Lead - Statistics'!$A5,'Indoor Lead - Log'!$A:$A,"&lt;"&amp;EDATE('Indoor Lead - Statistics'!$A5,1),'Indoor Lead - Log'!$D:$D,'Indoor Lead - Statistics'!I$4),IF($E$1="",COUNTIFS('Indoor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Statistics'!I$4),IF($B$1="",COUNTIFS('Indoor Lead - Log'!$A:$A, "&gt;="&amp;'Indoor Lead - Statistics'!$A5,'Indoor Lead - Log'!$A:$A,"&lt;"&amp;EDATE('Indoor Lead - Statistics'!$A5,1),'Indoor Lead - Log'!$D:$D,'Indoor Lead - Statistics'!I$4,'Indoor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Statistics'!I$4,'Indoor Lead - Log'!#REF!,'Indoor Lead - Statistics'!$E$1))))</f>
        <v>10</v>
      </c>
      <c r="J5" s="5">
        <f>IF(AND($B$1="",$E$1=""),COUNTIFS('Indoor Lead - Log'!$A:$A, "&gt;="&amp;'Indoor Lead - Statistics'!$A5,'Indoor Lead - Log'!$A:$A,"&lt;"&amp;EDATE('Indoor Lead - Statistics'!$A5,1),'Indoor Lead - Log'!$D:$D,'Indoor Lead - Statistics'!J$4),IF($E$1="",COUNTIFS('Indoor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Statistics'!J$4),IF($B$1="",COUNTIFS('Indoor Lead - Log'!$A:$A, "&gt;="&amp;'Indoor Lead - Statistics'!$A5,'Indoor Lead - Log'!$A:$A,"&lt;"&amp;EDATE('Indoor Lead - Statistics'!$A5,1),'Indoor Lead - Log'!$D:$D,'Indoor Lead - Statistics'!J$4,'Indoor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Statistics'!J$4,'Indoor Lead - Log'!#REF!,'Indoor Lead - Statistics'!$E$1))))</f>
        <v>1</v>
      </c>
      <c r="K5" s="5">
        <f>IF(AND($B$1="",$E$1=""),COUNTIFS('Indoor Lead - Log'!$A:$A, "&gt;="&amp;'Indoor Lead - Statistics'!$A5,'Indoor Lead - Log'!$A:$A,"&lt;"&amp;EDATE('Indoor Lead - Statistics'!$A5,1),'Indoor Lead - Log'!$D:$D,'Indoor Lead - Statistics'!K$4),IF($E$1="",COUNTIFS('Indoor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Statistics'!K$4),IF($B$1="",COUNTIFS('Indoor Lead - Log'!$A:$A, "&gt;="&amp;'Indoor Lead - Statistics'!$A5,'Indoor Lead - Log'!$A:$A,"&lt;"&amp;EDATE('Indoor Lead - Statistics'!$A5,1),'Indoor Lead - Log'!$D:$D,'Indoor Lead - Statistics'!K$4,'Indoor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Statistics'!K$4,'Indoor Lead - Log'!#REF!,'Indoor Lead - Statistics'!$E$1))))</f>
        <v>0</v>
      </c>
      <c r="L5" s="5">
        <f>IF(AND($B$1="",$E$1=""),COUNTIFS('Indoor Lead - Log'!$A:$A, "&gt;="&amp;'Indoor Lead - Statistics'!$A5,'Indoor Lead - Log'!$A:$A,"&lt;"&amp;EDATE('Indoor Lead - Statistics'!$A5,1),'Indoor Lead - Log'!$D:$D,'Indoor Lead - Statistics'!L$4),IF($E$1="",COUNTIFS('Indoor Lead - Log'!$A:$A, "&gt;="&amp;'Indoor Lead - Statistics'!$A5,'Indoor Lead - Log'!$A:$A,"&lt;"&amp;EDATE('Indoor Lead - Statistics'!$A5,1),'Indoor Lead - Log'!$H:$H,'Indoor Lead - Statistics'!$B$1,'Indoor Lead - Log'!$D:$D,'Indoor Lead - Statistics'!L$4),IF($B$1="",COUNTIFS('Indoor Lead - Log'!$A:$A, "&gt;="&amp;'Indoor Lead - Statistics'!$A5,'Indoor Lead - Log'!$A:$A,"&lt;"&amp;EDATE('Indoor Lead - Statistics'!$A5,1),'Indoor Lead - Log'!$D:$D,'Indoor Lead - Statistics'!L$4,'Indoor Lead - Log'!#REF!,'Indoor Lead - Statistics'!$E$1),COUNTIFS('Indoor Lead - Log'!$A:$A, "&gt;="&amp;'Indoor Lead - Statistics'!$A5,'Indoor Lead - Log'!$A:$A,"&lt;"&amp;EDATE('Indoor Lead - Statistics'!$A5,1),'Indoor Lead - Log'!$H:$H,'Indoor Lead - Statistics'!$B$1,'Indoor Lead - Log'!$D:$D,'Indoor Lead - Statistics'!L$4,'Indoor Lead - Log'!#REF!,'Indoor Lead - Statistics'!$E$1))))</f>
        <v>0</v>
      </c>
      <c r="M5" s="41">
        <f>SUM(B5:L5)</f>
        <v>36</v>
      </c>
      <c r="N5" s="50">
        <f>IFERROR(SUMIFS('Indoor Lead - Log'!G:G,'Indoor Lead - Log'!$A:$A, "&gt;="&amp;'Indoor Lead - Statistics'!$A5,'Indoor Lead - Log'!$A:$A,"&lt;"&amp;EDATE('Indoor Lead - Statistics'!$A5,1))/COUNTIFS('Indoor Lead - Log'!$A:$A, "&gt;="&amp;'Indoor Lead - Statistics'!$A5,'Indoor Lead - Log'!$A:$A,"&lt;"&amp;EDATE('Indoor Lead - Statistics'!$A5,1)),"-")</f>
        <v>26.166666666666668</v>
      </c>
    </row>
    <row r="6" spans="1:14" x14ac:dyDescent="0.3">
      <c r="A6" s="36">
        <f>EDATE(A5,1)</f>
        <v>45323</v>
      </c>
      <c r="B6" s="5">
        <f>IF(AND($B$1="",$E$1=""),COUNTIFS('Indoor Lead - Log'!$A:$A, "&gt;="&amp;'Indoor Lead - Statistics'!$A6,'Indoor Lead - Log'!$A:$A,"&lt;"&amp;EDATE('Indoor Lead - Statistics'!$A6,1),'Indoor Lead - Log'!$D:$D,'Indoor Lead - Statistics'!B$4),IF($E$1="",COUNTIFS('Indoor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Statistics'!B$4),IF($B$1="",COUNTIFS('Indoor Lead - Log'!$A:$A, "&gt;="&amp;'Indoor Lead - Statistics'!$A6,'Indoor Lead - Log'!$A:$A,"&lt;"&amp;EDATE('Indoor Lead - Statistics'!$A6,1),'Indoor Lead - Log'!$D:$D,'Indoor Lead - Statistics'!B$4,'Indoor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Statistics'!B$4,'Indoor Lead - Log'!#REF!,'Indoor Lead - Statistics'!$E$1))))</f>
        <v>0</v>
      </c>
      <c r="C6" s="5">
        <f>IF(AND($B$1="",$E$1=""),COUNTIFS('Indoor Lead - Log'!$A:$A, "&gt;="&amp;'Indoor Lead - Statistics'!$A6,'Indoor Lead - Log'!$A:$A,"&lt;"&amp;EDATE('Indoor Lead - Statistics'!$A6,1),'Indoor Lead - Log'!$D:$D,'Indoor Lead - Statistics'!C$4),IF($E$1="",COUNTIFS('Indoor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Statistics'!C$4),IF($B$1="",COUNTIFS('Indoor Lead - Log'!$A:$A, "&gt;="&amp;'Indoor Lead - Statistics'!$A6,'Indoor Lead - Log'!$A:$A,"&lt;"&amp;EDATE('Indoor Lead - Statistics'!$A6,1),'Indoor Lead - Log'!$D:$D,'Indoor Lead - Statistics'!C$4,'Indoor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Statistics'!C$4,'Indoor Lead - Log'!#REF!,'Indoor Lead - Statistics'!$E$1))))</f>
        <v>6</v>
      </c>
      <c r="D6" s="5">
        <f>IF(AND($B$1="",$E$1=""),COUNTIFS('Indoor Lead - Log'!$A:$A, "&gt;="&amp;'Indoor Lead - Statistics'!$A6,'Indoor Lead - Log'!$A:$A,"&lt;"&amp;EDATE('Indoor Lead - Statistics'!$A6,1),'Indoor Lead - Log'!$D:$D,'Indoor Lead - Statistics'!D$4),IF($E$1="",COUNTIFS('Indoor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Statistics'!D$4),IF($B$1="",COUNTIFS('Indoor Lead - Log'!$A:$A, "&gt;="&amp;'Indoor Lead - Statistics'!$A6,'Indoor Lead - Log'!$A:$A,"&lt;"&amp;EDATE('Indoor Lead - Statistics'!$A6,1),'Indoor Lead - Log'!$D:$D,'Indoor Lead - Statistics'!D$4,'Indoor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Statistics'!D$4,'Indoor Lead - Log'!#REF!,'Indoor Lead - Statistics'!$E$1))))</f>
        <v>7</v>
      </c>
      <c r="E6" s="5">
        <f>IF(AND($B$1="",$E$1=""),COUNTIFS('Indoor Lead - Log'!$A:$A, "&gt;="&amp;'Indoor Lead - Statistics'!$A6,'Indoor Lead - Log'!$A:$A,"&lt;"&amp;EDATE('Indoor Lead - Statistics'!$A6,1),'Indoor Lead - Log'!$D:$D,'Indoor Lead - Statistics'!E$4),IF($E$1="",COUNTIFS('Indoor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Statistics'!E$4),IF($B$1="",COUNTIFS('Indoor Lead - Log'!$A:$A, "&gt;="&amp;'Indoor Lead - Statistics'!$A6,'Indoor Lead - Log'!$A:$A,"&lt;"&amp;EDATE('Indoor Lead - Statistics'!$A6,1),'Indoor Lead - Log'!$D:$D,'Indoor Lead - Statistics'!E$4,'Indoor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Statistics'!E$4,'Indoor Lead - Log'!#REF!,'Indoor Lead - Statistics'!$E$1))))</f>
        <v>1</v>
      </c>
      <c r="F6" s="5">
        <f>IF(AND($B$1="",$E$1=""),COUNTIFS('Indoor Lead - Log'!$A:$A, "&gt;="&amp;'Indoor Lead - Statistics'!$A6,'Indoor Lead - Log'!$A:$A,"&lt;"&amp;EDATE('Indoor Lead - Statistics'!$A6,1),'Indoor Lead - Log'!$D:$D,'Indoor Lead - Statistics'!F$4),IF($E$1="",COUNTIFS('Indoor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Statistics'!F$4),IF($B$1="",COUNTIFS('Indoor Lead - Log'!$A:$A, "&gt;="&amp;'Indoor Lead - Statistics'!$A6,'Indoor Lead - Log'!$A:$A,"&lt;"&amp;EDATE('Indoor Lead - Statistics'!$A6,1),'Indoor Lead - Log'!$D:$D,'Indoor Lead - Statistics'!F$4,'Indoor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Statistics'!F$4,'Indoor Lead - Log'!#REF!,'Indoor Lead - Statistics'!$E$1))))</f>
        <v>4</v>
      </c>
      <c r="G6" s="5">
        <f>IF(AND($B$1="",$E$1=""),COUNTIFS('Indoor Lead - Log'!$A:$A, "&gt;="&amp;'Indoor Lead - Statistics'!$A6,'Indoor Lead - Log'!$A:$A,"&lt;"&amp;EDATE('Indoor Lead - Statistics'!$A6,1),'Indoor Lead - Log'!$D:$D,'Indoor Lead - Statistics'!G$4),IF($E$1="",COUNTIFS('Indoor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Statistics'!G$4),IF($B$1="",COUNTIFS('Indoor Lead - Log'!$A:$A, "&gt;="&amp;'Indoor Lead - Statistics'!$A6,'Indoor Lead - Log'!$A:$A,"&lt;"&amp;EDATE('Indoor Lead - Statistics'!$A6,1),'Indoor Lead - Log'!$D:$D,'Indoor Lead - Statistics'!G$4,'Indoor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Statistics'!G$4,'Indoor Lead - Log'!#REF!,'Indoor Lead - Statistics'!$E$1))))</f>
        <v>5</v>
      </c>
      <c r="H6" s="5">
        <f>IF(AND($B$1="",$E$1=""),COUNTIFS('Indoor Lead - Log'!$A:$A, "&gt;="&amp;'Indoor Lead - Statistics'!$A6,'Indoor Lead - Log'!$A:$A,"&lt;"&amp;EDATE('Indoor Lead - Statistics'!$A6,1),'Indoor Lead - Log'!$D:$D,'Indoor Lead - Statistics'!H$4),IF($E$1="",COUNTIFS('Indoor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Statistics'!H$4),IF($B$1="",COUNTIFS('Indoor Lead - Log'!$A:$A, "&gt;="&amp;'Indoor Lead - Statistics'!$A6,'Indoor Lead - Log'!$A:$A,"&lt;"&amp;EDATE('Indoor Lead - Statistics'!$A6,1),'Indoor Lead - Log'!$D:$D,'Indoor Lead - Statistics'!H$4,'Indoor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Statistics'!H$4,'Indoor Lead - Log'!#REF!,'Indoor Lead - Statistics'!$E$1))))</f>
        <v>22</v>
      </c>
      <c r="I6" s="5">
        <f>IF(AND($B$1="",$E$1=""),COUNTIFS('Indoor Lead - Log'!$A:$A, "&gt;="&amp;'Indoor Lead - Statistics'!$A6,'Indoor Lead - Log'!$A:$A,"&lt;"&amp;EDATE('Indoor Lead - Statistics'!$A6,1),'Indoor Lead - Log'!$D:$D,'Indoor Lead - Statistics'!I$4),IF($E$1="",COUNTIFS('Indoor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Statistics'!I$4),IF($B$1="",COUNTIFS('Indoor Lead - Log'!$A:$A, "&gt;="&amp;'Indoor Lead - Statistics'!$A6,'Indoor Lead - Log'!$A:$A,"&lt;"&amp;EDATE('Indoor Lead - Statistics'!$A6,1),'Indoor Lead - Log'!$D:$D,'Indoor Lead - Statistics'!I$4,'Indoor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Statistics'!I$4,'Indoor Lead - Log'!#REF!,'Indoor Lead - Statistics'!$E$1))))</f>
        <v>4</v>
      </c>
      <c r="J6" s="5">
        <f>IF(AND($B$1="",$E$1=""),COUNTIFS('Indoor Lead - Log'!$A:$A, "&gt;="&amp;'Indoor Lead - Statistics'!$A6,'Indoor Lead - Log'!$A:$A,"&lt;"&amp;EDATE('Indoor Lead - Statistics'!$A6,1),'Indoor Lead - Log'!$D:$D,'Indoor Lead - Statistics'!J$4),IF($E$1="",COUNTIFS('Indoor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Statistics'!J$4),IF($B$1="",COUNTIFS('Indoor Lead - Log'!$A:$A, "&gt;="&amp;'Indoor Lead - Statistics'!$A6,'Indoor Lead - Log'!$A:$A,"&lt;"&amp;EDATE('Indoor Lead - Statistics'!$A6,1),'Indoor Lead - Log'!$D:$D,'Indoor Lead - Statistics'!J$4,'Indoor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Statistics'!J$4,'Indoor Lead - Log'!#REF!,'Indoor Lead - Statistics'!$E$1))))</f>
        <v>6</v>
      </c>
      <c r="K6" s="5">
        <f>IF(AND($B$1="",$E$1=""),COUNTIFS('Indoor Lead - Log'!$A:$A, "&gt;="&amp;'Indoor Lead - Statistics'!$A6,'Indoor Lead - Log'!$A:$A,"&lt;"&amp;EDATE('Indoor Lead - Statistics'!$A6,1),'Indoor Lead - Log'!$D:$D,'Indoor Lead - Statistics'!K$4),IF($E$1="",COUNTIFS('Indoor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Statistics'!K$4),IF($B$1="",COUNTIFS('Indoor Lead - Log'!$A:$A, "&gt;="&amp;'Indoor Lead - Statistics'!$A6,'Indoor Lead - Log'!$A:$A,"&lt;"&amp;EDATE('Indoor Lead - Statistics'!$A6,1),'Indoor Lead - Log'!$D:$D,'Indoor Lead - Statistics'!K$4,'Indoor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Statistics'!K$4,'Indoor Lead - Log'!#REF!,'Indoor Lead - Statistics'!$E$1))))</f>
        <v>1</v>
      </c>
      <c r="L6" s="5">
        <f>IF(AND($B$1="",$E$1=""),COUNTIFS('Indoor Lead - Log'!$A:$A, "&gt;="&amp;'Indoor Lead - Statistics'!$A6,'Indoor Lead - Log'!$A:$A,"&lt;"&amp;EDATE('Indoor Lead - Statistics'!$A6,1),'Indoor Lead - Log'!$D:$D,'Indoor Lead - Statistics'!L$4),IF($E$1="",COUNTIFS('Indoor Lead - Log'!$A:$A, "&gt;="&amp;'Indoor Lead - Statistics'!$A6,'Indoor Lead - Log'!$A:$A,"&lt;"&amp;EDATE('Indoor Lead - Statistics'!$A6,1),'Indoor Lead - Log'!$H:$H,'Indoor Lead - Statistics'!$B$1,'Indoor Lead - Log'!$D:$D,'Indoor Lead - Statistics'!L$4),IF($B$1="",COUNTIFS('Indoor Lead - Log'!$A:$A, "&gt;="&amp;'Indoor Lead - Statistics'!$A6,'Indoor Lead - Log'!$A:$A,"&lt;"&amp;EDATE('Indoor Lead - Statistics'!$A6,1),'Indoor Lead - Log'!$D:$D,'Indoor Lead - Statistics'!L$4,'Indoor Lead - Log'!#REF!,'Indoor Lead - Statistics'!$E$1),COUNTIFS('Indoor Lead - Log'!$A:$A, "&gt;="&amp;'Indoor Lead - Statistics'!$A6,'Indoor Lead - Log'!$A:$A,"&lt;"&amp;EDATE('Indoor Lead - Statistics'!$A6,1),'Indoor Lead - Log'!$H:$H,'Indoor Lead - Statistics'!$B$1,'Indoor Lead - Log'!$D:$D,'Indoor Lead - Statistics'!L$4,'Indoor Lead - Log'!#REF!,'Indoor Lead - Statistics'!$E$1))))</f>
        <v>1</v>
      </c>
      <c r="M6" s="41">
        <f t="shared" ref="M6:M16" si="1">SUM(B6:L6)</f>
        <v>57</v>
      </c>
      <c r="N6" s="50">
        <f>IFERROR(SUMIFS('Indoor Lead - Log'!G:G,'Indoor Lead - Log'!$A:$A, "&gt;="&amp;'Indoor Lead - Statistics'!$A6,'Indoor Lead - Log'!$A:$A,"&lt;"&amp;EDATE('Indoor Lead - Statistics'!$A6,1))/COUNTIFS('Indoor Lead - Log'!$A:$A, "&gt;="&amp;'Indoor Lead - Statistics'!$A6,'Indoor Lead - Log'!$A:$A,"&lt;"&amp;EDATE('Indoor Lead - Statistics'!$A6,1)),"-")</f>
        <v>26.431034482758619</v>
      </c>
    </row>
    <row r="7" spans="1:14" x14ac:dyDescent="0.3">
      <c r="A7" s="36">
        <f t="shared" ref="A7:A16" si="2">EDATE(A6,1)</f>
        <v>45352</v>
      </c>
      <c r="B7" s="5">
        <f>IF(AND($B$1="",$E$1=""),COUNTIFS('Indoor Lead - Log'!$A:$A, "&gt;="&amp;'Indoor Lead - Statistics'!$A7,'Indoor Lead - Log'!$A:$A,"&lt;"&amp;EDATE('Indoor Lead - Statistics'!$A7,1),'Indoor Lead - Log'!$D:$D,'Indoor Lead - Statistics'!B$4),IF($E$1="",COUNTIFS('Indoor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Statistics'!B$4),IF($B$1="",COUNTIFS('Indoor Lead - Log'!$A:$A, "&gt;="&amp;'Indoor Lead - Statistics'!$A7,'Indoor Lead - Log'!$A:$A,"&lt;"&amp;EDATE('Indoor Lead - Statistics'!$A7,1),'Indoor Lead - Log'!$D:$D,'Indoor Lead - Statistics'!B$4,'Indoor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Statistics'!B$4,'Indoor Lead - Log'!#REF!,'Indoor Lead - Statistics'!$E$1))))</f>
        <v>0</v>
      </c>
      <c r="C7" s="5">
        <f>IF(AND($B$1="",$E$1=""),COUNTIFS('Indoor Lead - Log'!$A:$A, "&gt;="&amp;'Indoor Lead - Statistics'!$A7,'Indoor Lead - Log'!$A:$A,"&lt;"&amp;EDATE('Indoor Lead - Statistics'!$A7,1),'Indoor Lead - Log'!$D:$D,'Indoor Lead - Statistics'!C$4),IF($E$1="",COUNTIFS('Indoor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Statistics'!C$4),IF($B$1="",COUNTIFS('Indoor Lead - Log'!$A:$A, "&gt;="&amp;'Indoor Lead - Statistics'!$A7,'Indoor Lead - Log'!$A:$A,"&lt;"&amp;EDATE('Indoor Lead - Statistics'!$A7,1),'Indoor Lead - Log'!$D:$D,'Indoor Lead - Statistics'!C$4,'Indoor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Statistics'!C$4,'Indoor Lead - Log'!#REF!,'Indoor Lead - Statistics'!$E$1))))</f>
        <v>2</v>
      </c>
      <c r="D7" s="5">
        <f>IF(AND($B$1="",$E$1=""),COUNTIFS('Indoor Lead - Log'!$A:$A, "&gt;="&amp;'Indoor Lead - Statistics'!$A7,'Indoor Lead - Log'!$A:$A,"&lt;"&amp;EDATE('Indoor Lead - Statistics'!$A7,1),'Indoor Lead - Log'!$D:$D,'Indoor Lead - Statistics'!D$4),IF($E$1="",COUNTIFS('Indoor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Statistics'!D$4),IF($B$1="",COUNTIFS('Indoor Lead - Log'!$A:$A, "&gt;="&amp;'Indoor Lead - Statistics'!$A7,'Indoor Lead - Log'!$A:$A,"&lt;"&amp;EDATE('Indoor Lead - Statistics'!$A7,1),'Indoor Lead - Log'!$D:$D,'Indoor Lead - Statistics'!D$4,'Indoor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Statistics'!D$4,'Indoor Lead - Log'!#REF!,'Indoor Lead - Statistics'!$E$1))))</f>
        <v>3</v>
      </c>
      <c r="E7" s="5">
        <f>IF(AND($B$1="",$E$1=""),COUNTIFS('Indoor Lead - Log'!$A:$A, "&gt;="&amp;'Indoor Lead - Statistics'!$A7,'Indoor Lead - Log'!$A:$A,"&lt;"&amp;EDATE('Indoor Lead - Statistics'!$A7,1),'Indoor Lead - Log'!$D:$D,'Indoor Lead - Statistics'!E$4),IF($E$1="",COUNTIFS('Indoor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Statistics'!E$4),IF($B$1="",COUNTIFS('Indoor Lead - Log'!$A:$A, "&gt;="&amp;'Indoor Lead - Statistics'!$A7,'Indoor Lead - Log'!$A:$A,"&lt;"&amp;EDATE('Indoor Lead - Statistics'!$A7,1),'Indoor Lead - Log'!$D:$D,'Indoor Lead - Statistics'!E$4,'Indoor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Statistics'!E$4,'Indoor Lead - Log'!#REF!,'Indoor Lead - Statistics'!$E$1))))</f>
        <v>4</v>
      </c>
      <c r="F7" s="5">
        <f>IF(AND($B$1="",$E$1=""),COUNTIFS('Indoor Lead - Log'!$A:$A, "&gt;="&amp;'Indoor Lead - Statistics'!$A7,'Indoor Lead - Log'!$A:$A,"&lt;"&amp;EDATE('Indoor Lead - Statistics'!$A7,1),'Indoor Lead - Log'!$D:$D,'Indoor Lead - Statistics'!F$4),IF($E$1="",COUNTIFS('Indoor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Statistics'!F$4),IF($B$1="",COUNTIFS('Indoor Lead - Log'!$A:$A, "&gt;="&amp;'Indoor Lead - Statistics'!$A7,'Indoor Lead - Log'!$A:$A,"&lt;"&amp;EDATE('Indoor Lead - Statistics'!$A7,1),'Indoor Lead - Log'!$D:$D,'Indoor Lead - Statistics'!F$4,'Indoor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Statistics'!F$4,'Indoor Lead - Log'!#REF!,'Indoor Lead - Statistics'!$E$1))))</f>
        <v>0</v>
      </c>
      <c r="G7" s="5">
        <f>IF(AND($B$1="",$E$1=""),COUNTIFS('Indoor Lead - Log'!$A:$A, "&gt;="&amp;'Indoor Lead - Statistics'!$A7,'Indoor Lead - Log'!$A:$A,"&lt;"&amp;EDATE('Indoor Lead - Statistics'!$A7,1),'Indoor Lead - Log'!$D:$D,'Indoor Lead - Statistics'!G$4),IF($E$1="",COUNTIFS('Indoor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Statistics'!G$4),IF($B$1="",COUNTIFS('Indoor Lead - Log'!$A:$A, "&gt;="&amp;'Indoor Lead - Statistics'!$A7,'Indoor Lead - Log'!$A:$A,"&lt;"&amp;EDATE('Indoor Lead - Statistics'!$A7,1),'Indoor Lead - Log'!$D:$D,'Indoor Lead - Statistics'!G$4,'Indoor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Statistics'!G$4,'Indoor Lead - Log'!#REF!,'Indoor Lead - Statistics'!$E$1))))</f>
        <v>8</v>
      </c>
      <c r="H7" s="5">
        <f>IF(AND($B$1="",$E$1=""),COUNTIFS('Indoor Lead - Log'!$A:$A, "&gt;="&amp;'Indoor Lead - Statistics'!$A7,'Indoor Lead - Log'!$A:$A,"&lt;"&amp;EDATE('Indoor Lead - Statistics'!$A7,1),'Indoor Lead - Log'!$D:$D,'Indoor Lead - Statistics'!H$4),IF($E$1="",COUNTIFS('Indoor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Statistics'!H$4),IF($B$1="",COUNTIFS('Indoor Lead - Log'!$A:$A, "&gt;="&amp;'Indoor Lead - Statistics'!$A7,'Indoor Lead - Log'!$A:$A,"&lt;"&amp;EDATE('Indoor Lead - Statistics'!$A7,1),'Indoor Lead - Log'!$D:$D,'Indoor Lead - Statistics'!H$4,'Indoor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Statistics'!H$4,'Indoor Lead - Log'!#REF!,'Indoor Lead - Statistics'!$E$1))))</f>
        <v>11</v>
      </c>
      <c r="I7" s="5">
        <f>IF(AND($B$1="",$E$1=""),COUNTIFS('Indoor Lead - Log'!$A:$A, "&gt;="&amp;'Indoor Lead - Statistics'!$A7,'Indoor Lead - Log'!$A:$A,"&lt;"&amp;EDATE('Indoor Lead - Statistics'!$A7,1),'Indoor Lead - Log'!$D:$D,'Indoor Lead - Statistics'!I$4),IF($E$1="",COUNTIFS('Indoor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Statistics'!I$4),IF($B$1="",COUNTIFS('Indoor Lead - Log'!$A:$A, "&gt;="&amp;'Indoor Lead - Statistics'!$A7,'Indoor Lead - Log'!$A:$A,"&lt;"&amp;EDATE('Indoor Lead - Statistics'!$A7,1),'Indoor Lead - Log'!$D:$D,'Indoor Lead - Statistics'!I$4,'Indoor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Statistics'!I$4,'Indoor Lead - Log'!#REF!,'Indoor Lead - Statistics'!$E$1))))</f>
        <v>2</v>
      </c>
      <c r="J7" s="5">
        <f>IF(AND($B$1="",$E$1=""),COUNTIFS('Indoor Lead - Log'!$A:$A, "&gt;="&amp;'Indoor Lead - Statistics'!$A7,'Indoor Lead - Log'!$A:$A,"&lt;"&amp;EDATE('Indoor Lead - Statistics'!$A7,1),'Indoor Lead - Log'!$D:$D,'Indoor Lead - Statistics'!J$4),IF($E$1="",COUNTIFS('Indoor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Statistics'!J$4),IF($B$1="",COUNTIFS('Indoor Lead - Log'!$A:$A, "&gt;="&amp;'Indoor Lead - Statistics'!$A7,'Indoor Lead - Log'!$A:$A,"&lt;"&amp;EDATE('Indoor Lead - Statistics'!$A7,1),'Indoor Lead - Log'!$D:$D,'Indoor Lead - Statistics'!J$4,'Indoor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Statistics'!J$4,'Indoor Lead - Log'!#REF!,'Indoor Lead - Statistics'!$E$1))))</f>
        <v>7</v>
      </c>
      <c r="K7" s="5">
        <f>IF(AND($B$1="",$E$1=""),COUNTIFS('Indoor Lead - Log'!$A:$A, "&gt;="&amp;'Indoor Lead - Statistics'!$A7,'Indoor Lead - Log'!$A:$A,"&lt;"&amp;EDATE('Indoor Lead - Statistics'!$A7,1),'Indoor Lead - Log'!$D:$D,'Indoor Lead - Statistics'!K$4),IF($E$1="",COUNTIFS('Indoor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Statistics'!K$4),IF($B$1="",COUNTIFS('Indoor Lead - Log'!$A:$A, "&gt;="&amp;'Indoor Lead - Statistics'!$A7,'Indoor Lead - Log'!$A:$A,"&lt;"&amp;EDATE('Indoor Lead - Statistics'!$A7,1),'Indoor Lead - Log'!$D:$D,'Indoor Lead - Statistics'!K$4,'Indoor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Statistics'!K$4,'Indoor Lead - Log'!#REF!,'Indoor Lead - Statistics'!$E$1))))</f>
        <v>1</v>
      </c>
      <c r="L7" s="5">
        <f>IF(AND($B$1="",$E$1=""),COUNTIFS('Indoor Lead - Log'!$A:$A, "&gt;="&amp;'Indoor Lead - Statistics'!$A7,'Indoor Lead - Log'!$A:$A,"&lt;"&amp;EDATE('Indoor Lead - Statistics'!$A7,1),'Indoor Lead - Log'!$D:$D,'Indoor Lead - Statistics'!L$4),IF($E$1="",COUNTIFS('Indoor Lead - Log'!$A:$A, "&gt;="&amp;'Indoor Lead - Statistics'!$A7,'Indoor Lead - Log'!$A:$A,"&lt;"&amp;EDATE('Indoor Lead - Statistics'!$A7,1),'Indoor Lead - Log'!$H:$H,'Indoor Lead - Statistics'!$B$1,'Indoor Lead - Log'!$D:$D,'Indoor Lead - Statistics'!L$4),IF($B$1="",COUNTIFS('Indoor Lead - Log'!$A:$A, "&gt;="&amp;'Indoor Lead - Statistics'!$A7,'Indoor Lead - Log'!$A:$A,"&lt;"&amp;EDATE('Indoor Lead - Statistics'!$A7,1),'Indoor Lead - Log'!$D:$D,'Indoor Lead - Statistics'!L$4,'Indoor Lead - Log'!#REF!,'Indoor Lead - Statistics'!$E$1),COUNTIFS('Indoor Lead - Log'!$A:$A, "&gt;="&amp;'Indoor Lead - Statistics'!$A7,'Indoor Lead - Log'!$A:$A,"&lt;"&amp;EDATE('Indoor Lead - Statistics'!$A7,1),'Indoor Lead - Log'!$H:$H,'Indoor Lead - Statistics'!$B$1,'Indoor Lead - Log'!$D:$D,'Indoor Lead - Statistics'!L$4,'Indoor Lead - Log'!#REF!,'Indoor Lead - Statistics'!$E$1))))</f>
        <v>3</v>
      </c>
      <c r="M7" s="41">
        <f t="shared" si="1"/>
        <v>41</v>
      </c>
      <c r="N7" s="50">
        <f>IFERROR(SUMIFS('Indoor Lead - Log'!G:G,'Indoor Lead - Log'!$A:$A, "&gt;="&amp;'Indoor Lead - Statistics'!$A7,'Indoor Lead - Log'!$A:$A,"&lt;"&amp;EDATE('Indoor Lead - Statistics'!$A7,1))/COUNTIFS('Indoor Lead - Log'!$A:$A, "&gt;="&amp;'Indoor Lead - Statistics'!$A7,'Indoor Lead - Log'!$A:$A,"&lt;"&amp;EDATE('Indoor Lead - Statistics'!$A7,1)),"-")</f>
        <v>26.780487804878049</v>
      </c>
    </row>
    <row r="8" spans="1:14" x14ac:dyDescent="0.3">
      <c r="A8" s="36">
        <f t="shared" si="2"/>
        <v>45383</v>
      </c>
      <c r="B8" s="5">
        <f>IF(AND($B$1="",$E$1=""),COUNTIFS('Indoor Lead - Log'!$A:$A, "&gt;="&amp;'Indoor Lead - Statistics'!$A8,'Indoor Lead - Log'!$A:$A,"&lt;"&amp;EDATE('Indoor Lead - Statistics'!$A8,1),'Indoor Lead - Log'!$D:$D,'Indoor Lead - Statistics'!B$4),IF($E$1="",COUNTIFS('Indoor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Statistics'!B$4),IF($B$1="",COUNTIFS('Indoor Lead - Log'!$A:$A, "&gt;="&amp;'Indoor Lead - Statistics'!$A8,'Indoor Lead - Log'!$A:$A,"&lt;"&amp;EDATE('Indoor Lead - Statistics'!$A8,1),'Indoor Lead - Log'!$D:$D,'Indoor Lead - Statistics'!B$4,'Indoor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Statistics'!B$4,'Indoor Lead - Log'!#REF!,'Indoor Lead - Statistics'!$E$1))))</f>
        <v>0</v>
      </c>
      <c r="C8" s="5">
        <f>IF(AND($B$1="",$E$1=""),COUNTIFS('Indoor Lead - Log'!$A:$A, "&gt;="&amp;'Indoor Lead - Statistics'!$A8,'Indoor Lead - Log'!$A:$A,"&lt;"&amp;EDATE('Indoor Lead - Statistics'!$A8,1),'Indoor Lead - Log'!$D:$D,'Indoor Lead - Statistics'!C$4),IF($E$1="",COUNTIFS('Indoor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Statistics'!C$4),IF($B$1="",COUNTIFS('Indoor Lead - Log'!$A:$A, "&gt;="&amp;'Indoor Lead - Statistics'!$A8,'Indoor Lead - Log'!$A:$A,"&lt;"&amp;EDATE('Indoor Lead - Statistics'!$A8,1),'Indoor Lead - Log'!$D:$D,'Indoor Lead - Statistics'!C$4,'Indoor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Statistics'!C$4,'Indoor Lead - Log'!#REF!,'Indoor Lead - Statistics'!$E$1))))</f>
        <v>0</v>
      </c>
      <c r="D8" s="5">
        <f>IF(AND($B$1="",$E$1=""),COUNTIFS('Indoor Lead - Log'!$A:$A, "&gt;="&amp;'Indoor Lead - Statistics'!$A8,'Indoor Lead - Log'!$A:$A,"&lt;"&amp;EDATE('Indoor Lead - Statistics'!$A8,1),'Indoor Lead - Log'!$D:$D,'Indoor Lead - Statistics'!D$4),IF($E$1="",COUNTIFS('Indoor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Statistics'!D$4),IF($B$1="",COUNTIFS('Indoor Lead - Log'!$A:$A, "&gt;="&amp;'Indoor Lead - Statistics'!$A8,'Indoor Lead - Log'!$A:$A,"&lt;"&amp;EDATE('Indoor Lead - Statistics'!$A8,1),'Indoor Lead - Log'!$D:$D,'Indoor Lead - Statistics'!D$4,'Indoor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Statistics'!D$4,'Indoor Lead - Log'!#REF!,'Indoor Lead - Statistics'!$E$1))))</f>
        <v>0</v>
      </c>
      <c r="E8" s="5">
        <f>IF(AND($B$1="",$E$1=""),COUNTIFS('Indoor Lead - Log'!$A:$A, "&gt;="&amp;'Indoor Lead - Statistics'!$A8,'Indoor Lead - Log'!$A:$A,"&lt;"&amp;EDATE('Indoor Lead - Statistics'!$A8,1),'Indoor Lead - Log'!$D:$D,'Indoor Lead - Statistics'!E$4),IF($E$1="",COUNTIFS('Indoor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Statistics'!E$4),IF($B$1="",COUNTIFS('Indoor Lead - Log'!$A:$A, "&gt;="&amp;'Indoor Lead - Statistics'!$A8,'Indoor Lead - Log'!$A:$A,"&lt;"&amp;EDATE('Indoor Lead - Statistics'!$A8,1),'Indoor Lead - Log'!$D:$D,'Indoor Lead - Statistics'!E$4,'Indoor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Statistics'!E$4,'Indoor Lead - Log'!#REF!,'Indoor Lead - Statistics'!$E$1))))</f>
        <v>0</v>
      </c>
      <c r="F8" s="5">
        <f>IF(AND($B$1="",$E$1=""),COUNTIFS('Indoor Lead - Log'!$A:$A, "&gt;="&amp;'Indoor Lead - Statistics'!$A8,'Indoor Lead - Log'!$A:$A,"&lt;"&amp;EDATE('Indoor Lead - Statistics'!$A8,1),'Indoor Lead - Log'!$D:$D,'Indoor Lead - Statistics'!F$4),IF($E$1="",COUNTIFS('Indoor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Statistics'!F$4),IF($B$1="",COUNTIFS('Indoor Lead - Log'!$A:$A, "&gt;="&amp;'Indoor Lead - Statistics'!$A8,'Indoor Lead - Log'!$A:$A,"&lt;"&amp;EDATE('Indoor Lead - Statistics'!$A8,1),'Indoor Lead - Log'!$D:$D,'Indoor Lead - Statistics'!F$4,'Indoor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Statistics'!F$4,'Indoor Lead - Log'!#REF!,'Indoor Lead - Statistics'!$E$1))))</f>
        <v>0</v>
      </c>
      <c r="G8" s="5">
        <f>IF(AND($B$1="",$E$1=""),COUNTIFS('Indoor Lead - Log'!$A:$A, "&gt;="&amp;'Indoor Lead - Statistics'!$A8,'Indoor Lead - Log'!$A:$A,"&lt;"&amp;EDATE('Indoor Lead - Statistics'!$A8,1),'Indoor Lead - Log'!$D:$D,'Indoor Lead - Statistics'!G$4),IF($E$1="",COUNTIFS('Indoor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Statistics'!G$4),IF($B$1="",COUNTIFS('Indoor Lead - Log'!$A:$A, "&gt;="&amp;'Indoor Lead - Statistics'!$A8,'Indoor Lead - Log'!$A:$A,"&lt;"&amp;EDATE('Indoor Lead - Statistics'!$A8,1),'Indoor Lead - Log'!$D:$D,'Indoor Lead - Statistics'!G$4,'Indoor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Statistics'!G$4,'Indoor Lead - Log'!#REF!,'Indoor Lead - Statistics'!$E$1))))</f>
        <v>0</v>
      </c>
      <c r="H8" s="5">
        <f>IF(AND($B$1="",$E$1=""),COUNTIFS('Indoor Lead - Log'!$A:$A, "&gt;="&amp;'Indoor Lead - Statistics'!$A8,'Indoor Lead - Log'!$A:$A,"&lt;"&amp;EDATE('Indoor Lead - Statistics'!$A8,1),'Indoor Lead - Log'!$D:$D,'Indoor Lead - Statistics'!H$4),IF($E$1="",COUNTIFS('Indoor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Statistics'!H$4),IF($B$1="",COUNTIFS('Indoor Lead - Log'!$A:$A, "&gt;="&amp;'Indoor Lead - Statistics'!$A8,'Indoor Lead - Log'!$A:$A,"&lt;"&amp;EDATE('Indoor Lead - Statistics'!$A8,1),'Indoor Lead - Log'!$D:$D,'Indoor Lead - Statistics'!H$4,'Indoor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Statistics'!H$4,'Indoor Lead - Log'!#REF!,'Indoor Lead - Statistics'!$E$1))))</f>
        <v>0</v>
      </c>
      <c r="I8" s="5">
        <f>IF(AND($B$1="",$E$1=""),COUNTIFS('Indoor Lead - Log'!$A:$A, "&gt;="&amp;'Indoor Lead - Statistics'!$A8,'Indoor Lead - Log'!$A:$A,"&lt;"&amp;EDATE('Indoor Lead - Statistics'!$A8,1),'Indoor Lead - Log'!$D:$D,'Indoor Lead - Statistics'!I$4),IF($E$1="",COUNTIFS('Indoor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Statistics'!I$4),IF($B$1="",COUNTIFS('Indoor Lead - Log'!$A:$A, "&gt;="&amp;'Indoor Lead - Statistics'!$A8,'Indoor Lead - Log'!$A:$A,"&lt;"&amp;EDATE('Indoor Lead - Statistics'!$A8,1),'Indoor Lead - Log'!$D:$D,'Indoor Lead - Statistics'!I$4,'Indoor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Statistics'!I$4,'Indoor Lead - Log'!#REF!,'Indoor Lead - Statistics'!$E$1))))</f>
        <v>0</v>
      </c>
      <c r="J8" s="5">
        <f>IF(AND($B$1="",$E$1=""),COUNTIFS('Indoor Lead - Log'!$A:$A, "&gt;="&amp;'Indoor Lead - Statistics'!$A8,'Indoor Lead - Log'!$A:$A,"&lt;"&amp;EDATE('Indoor Lead - Statistics'!$A8,1),'Indoor Lead - Log'!$D:$D,'Indoor Lead - Statistics'!J$4),IF($E$1="",COUNTIFS('Indoor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Statistics'!J$4),IF($B$1="",COUNTIFS('Indoor Lead - Log'!$A:$A, "&gt;="&amp;'Indoor Lead - Statistics'!$A8,'Indoor Lead - Log'!$A:$A,"&lt;"&amp;EDATE('Indoor Lead - Statistics'!$A8,1),'Indoor Lead - Log'!$D:$D,'Indoor Lead - Statistics'!J$4,'Indoor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Statistics'!J$4,'Indoor Lead - Log'!#REF!,'Indoor Lead - Statistics'!$E$1))))</f>
        <v>0</v>
      </c>
      <c r="K8" s="5">
        <f>IF(AND($B$1="",$E$1=""),COUNTIFS('Indoor Lead - Log'!$A:$A, "&gt;="&amp;'Indoor Lead - Statistics'!$A8,'Indoor Lead - Log'!$A:$A,"&lt;"&amp;EDATE('Indoor Lead - Statistics'!$A8,1),'Indoor Lead - Log'!$D:$D,'Indoor Lead - Statistics'!K$4),IF($E$1="",COUNTIFS('Indoor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Statistics'!K$4),IF($B$1="",COUNTIFS('Indoor Lead - Log'!$A:$A, "&gt;="&amp;'Indoor Lead - Statistics'!$A8,'Indoor Lead - Log'!$A:$A,"&lt;"&amp;EDATE('Indoor Lead - Statistics'!$A8,1),'Indoor Lead - Log'!$D:$D,'Indoor Lead - Statistics'!K$4,'Indoor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Statistics'!K$4,'Indoor Lead - Log'!#REF!,'Indoor Lead - Statistics'!$E$1))))</f>
        <v>0</v>
      </c>
      <c r="L8" s="5">
        <f>IF(AND($B$1="",$E$1=""),COUNTIFS('Indoor Lead - Log'!$A:$A, "&gt;="&amp;'Indoor Lead - Statistics'!$A8,'Indoor Lead - Log'!$A:$A,"&lt;"&amp;EDATE('Indoor Lead - Statistics'!$A8,1),'Indoor Lead - Log'!$D:$D,'Indoor Lead - Statistics'!L$4),IF($E$1="",COUNTIFS('Indoor Lead - Log'!$A:$A, "&gt;="&amp;'Indoor Lead - Statistics'!$A8,'Indoor Lead - Log'!$A:$A,"&lt;"&amp;EDATE('Indoor Lead - Statistics'!$A8,1),'Indoor Lead - Log'!$H:$H,'Indoor Lead - Statistics'!$B$1,'Indoor Lead - Log'!$D:$D,'Indoor Lead - Statistics'!L$4),IF($B$1="",COUNTIFS('Indoor Lead - Log'!$A:$A, "&gt;="&amp;'Indoor Lead - Statistics'!$A8,'Indoor Lead - Log'!$A:$A,"&lt;"&amp;EDATE('Indoor Lead - Statistics'!$A8,1),'Indoor Lead - Log'!$D:$D,'Indoor Lead - Statistics'!L$4,'Indoor Lead - Log'!#REF!,'Indoor Lead - Statistics'!$E$1),COUNTIFS('Indoor Lead - Log'!$A:$A, "&gt;="&amp;'Indoor Lead - Statistics'!$A8,'Indoor Lead - Log'!$A:$A,"&lt;"&amp;EDATE('Indoor Lead - Statistics'!$A8,1),'Indoor Lead - Log'!$H:$H,'Indoor Lead - Statistics'!$B$1,'Indoor Lead - Log'!$D:$D,'Indoor Lead - Statistics'!L$4,'Indoor Lead - Log'!#REF!,'Indoor Lead - Statistics'!$E$1))))</f>
        <v>0</v>
      </c>
      <c r="M8" s="41">
        <f t="shared" si="1"/>
        <v>0</v>
      </c>
      <c r="N8" s="50" t="str">
        <f>IFERROR(SUMIFS('Indoor Lead - Log'!G:G,'Indoor Lead - Log'!$A:$A, "&gt;="&amp;'Indoor Lead - Statistics'!$A8,'Indoor Lead - Log'!$A:$A,"&lt;"&amp;EDATE('Indoor Lead - Statistics'!$A8,1))/COUNTIFS('Indoor Lead - Log'!$A:$A, "&gt;="&amp;'Indoor Lead - Statistics'!$A8,'Indoor Lead - Log'!$A:$A,"&lt;"&amp;EDATE('Indoor Lead - Statistics'!$A8,1)),"-")</f>
        <v>-</v>
      </c>
    </row>
    <row r="9" spans="1:14" x14ac:dyDescent="0.3">
      <c r="A9" s="36">
        <f t="shared" si="2"/>
        <v>45413</v>
      </c>
      <c r="B9" s="5">
        <f>IF(AND($B$1="",$E$1=""),COUNTIFS('Indoor Lead - Log'!$A:$A, "&gt;="&amp;'Indoor Lead - Statistics'!$A9,'Indoor Lead - Log'!$A:$A,"&lt;"&amp;EDATE('Indoor Lead - Statistics'!$A9,1),'Indoor Lead - Log'!$D:$D,'Indoor Lead - Statistics'!B$4),IF($E$1="",COUNTIFS('Indoor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Statistics'!B$4),IF($B$1="",COUNTIFS('Indoor Lead - Log'!$A:$A, "&gt;="&amp;'Indoor Lead - Statistics'!$A9,'Indoor Lead - Log'!$A:$A,"&lt;"&amp;EDATE('Indoor Lead - Statistics'!$A9,1),'Indoor Lead - Log'!$D:$D,'Indoor Lead - Statistics'!B$4,'Indoor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Statistics'!B$4,'Indoor Lead - Log'!#REF!,'Indoor Lead - Statistics'!$E$1))))</f>
        <v>1</v>
      </c>
      <c r="C9" s="5">
        <f>IF(AND($B$1="",$E$1=""),COUNTIFS('Indoor Lead - Log'!$A:$A, "&gt;="&amp;'Indoor Lead - Statistics'!$A9,'Indoor Lead - Log'!$A:$A,"&lt;"&amp;EDATE('Indoor Lead - Statistics'!$A9,1),'Indoor Lead - Log'!$D:$D,'Indoor Lead - Statistics'!C$4),IF($E$1="",COUNTIFS('Indoor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Statistics'!C$4),IF($B$1="",COUNTIFS('Indoor Lead - Log'!$A:$A, "&gt;="&amp;'Indoor Lead - Statistics'!$A9,'Indoor Lead - Log'!$A:$A,"&lt;"&amp;EDATE('Indoor Lead - Statistics'!$A9,1),'Indoor Lead - Log'!$D:$D,'Indoor Lead - Statistics'!C$4,'Indoor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Statistics'!C$4,'Indoor Lead - Log'!#REF!,'Indoor Lead - Statistics'!$E$1))))</f>
        <v>1</v>
      </c>
      <c r="D9" s="5">
        <f>IF(AND($B$1="",$E$1=""),COUNTIFS('Indoor Lead - Log'!$A:$A, "&gt;="&amp;'Indoor Lead - Statistics'!$A9,'Indoor Lead - Log'!$A:$A,"&lt;"&amp;EDATE('Indoor Lead - Statistics'!$A9,1),'Indoor Lead - Log'!$D:$D,'Indoor Lead - Statistics'!D$4),IF($E$1="",COUNTIFS('Indoor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Statistics'!D$4),IF($B$1="",COUNTIFS('Indoor Lead - Log'!$A:$A, "&gt;="&amp;'Indoor Lead - Statistics'!$A9,'Indoor Lead - Log'!$A:$A,"&lt;"&amp;EDATE('Indoor Lead - Statistics'!$A9,1),'Indoor Lead - Log'!$D:$D,'Indoor Lead - Statistics'!D$4,'Indoor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Statistics'!D$4,'Indoor Lead - Log'!#REF!,'Indoor Lead - Statistics'!$E$1))))</f>
        <v>2</v>
      </c>
      <c r="E9" s="5">
        <f>IF(AND($B$1="",$E$1=""),COUNTIFS('Indoor Lead - Log'!$A:$A, "&gt;="&amp;'Indoor Lead - Statistics'!$A9,'Indoor Lead - Log'!$A:$A,"&lt;"&amp;EDATE('Indoor Lead - Statistics'!$A9,1),'Indoor Lead - Log'!$D:$D,'Indoor Lead - Statistics'!E$4),IF($E$1="",COUNTIFS('Indoor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Statistics'!E$4),IF($B$1="",COUNTIFS('Indoor Lead - Log'!$A:$A, "&gt;="&amp;'Indoor Lead - Statistics'!$A9,'Indoor Lead - Log'!$A:$A,"&lt;"&amp;EDATE('Indoor Lead - Statistics'!$A9,1),'Indoor Lead - Log'!$D:$D,'Indoor Lead - Statistics'!E$4,'Indoor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Statistics'!E$4,'Indoor Lead - Log'!#REF!,'Indoor Lead - Statistics'!$E$1))))</f>
        <v>2</v>
      </c>
      <c r="F9" s="5">
        <f>IF(AND($B$1="",$E$1=""),COUNTIFS('Indoor Lead - Log'!$A:$A, "&gt;="&amp;'Indoor Lead - Statistics'!$A9,'Indoor Lead - Log'!$A:$A,"&lt;"&amp;EDATE('Indoor Lead - Statistics'!$A9,1),'Indoor Lead - Log'!$D:$D,'Indoor Lead - Statistics'!F$4),IF($E$1="",COUNTIFS('Indoor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Statistics'!F$4),IF($B$1="",COUNTIFS('Indoor Lead - Log'!$A:$A, "&gt;="&amp;'Indoor Lead - Statistics'!$A9,'Indoor Lead - Log'!$A:$A,"&lt;"&amp;EDATE('Indoor Lead - Statistics'!$A9,1),'Indoor Lead - Log'!$D:$D,'Indoor Lead - Statistics'!F$4,'Indoor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Statistics'!F$4,'Indoor Lead - Log'!#REF!,'Indoor Lead - Statistics'!$E$1))))</f>
        <v>0</v>
      </c>
      <c r="G9" s="5">
        <f>IF(AND($B$1="",$E$1=""),COUNTIFS('Indoor Lead - Log'!$A:$A, "&gt;="&amp;'Indoor Lead - Statistics'!$A9,'Indoor Lead - Log'!$A:$A,"&lt;"&amp;EDATE('Indoor Lead - Statistics'!$A9,1),'Indoor Lead - Log'!$D:$D,'Indoor Lead - Statistics'!G$4),IF($E$1="",COUNTIFS('Indoor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Statistics'!G$4),IF($B$1="",COUNTIFS('Indoor Lead - Log'!$A:$A, "&gt;="&amp;'Indoor Lead - Statistics'!$A9,'Indoor Lead - Log'!$A:$A,"&lt;"&amp;EDATE('Indoor Lead - Statistics'!$A9,1),'Indoor Lead - Log'!$D:$D,'Indoor Lead - Statistics'!G$4,'Indoor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Statistics'!G$4,'Indoor Lead - Log'!#REF!,'Indoor Lead - Statistics'!$E$1))))</f>
        <v>0</v>
      </c>
      <c r="H9" s="5">
        <f>IF(AND($B$1="",$E$1=""),COUNTIFS('Indoor Lead - Log'!$A:$A, "&gt;="&amp;'Indoor Lead - Statistics'!$A9,'Indoor Lead - Log'!$A:$A,"&lt;"&amp;EDATE('Indoor Lead - Statistics'!$A9,1),'Indoor Lead - Log'!$D:$D,'Indoor Lead - Statistics'!H$4),IF($E$1="",COUNTIFS('Indoor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Statistics'!H$4),IF($B$1="",COUNTIFS('Indoor Lead - Log'!$A:$A, "&gt;="&amp;'Indoor Lead - Statistics'!$A9,'Indoor Lead - Log'!$A:$A,"&lt;"&amp;EDATE('Indoor Lead - Statistics'!$A9,1),'Indoor Lead - Log'!$D:$D,'Indoor Lead - Statistics'!H$4,'Indoor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Statistics'!H$4,'Indoor Lead - Log'!#REF!,'Indoor Lead - Statistics'!$E$1))))</f>
        <v>0</v>
      </c>
      <c r="I9" s="5">
        <f>IF(AND($B$1="",$E$1=""),COUNTIFS('Indoor Lead - Log'!$A:$A, "&gt;="&amp;'Indoor Lead - Statistics'!$A9,'Indoor Lead - Log'!$A:$A,"&lt;"&amp;EDATE('Indoor Lead - Statistics'!$A9,1),'Indoor Lead - Log'!$D:$D,'Indoor Lead - Statistics'!I$4),IF($E$1="",COUNTIFS('Indoor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Statistics'!I$4),IF($B$1="",COUNTIFS('Indoor Lead - Log'!$A:$A, "&gt;="&amp;'Indoor Lead - Statistics'!$A9,'Indoor Lead - Log'!$A:$A,"&lt;"&amp;EDATE('Indoor Lead - Statistics'!$A9,1),'Indoor Lead - Log'!$D:$D,'Indoor Lead - Statistics'!I$4,'Indoor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Statistics'!I$4,'Indoor Lead - Log'!#REF!,'Indoor Lead - Statistics'!$E$1))))</f>
        <v>0</v>
      </c>
      <c r="J9" s="5">
        <f>IF(AND($B$1="",$E$1=""),COUNTIFS('Indoor Lead - Log'!$A:$A, "&gt;="&amp;'Indoor Lead - Statistics'!$A9,'Indoor Lead - Log'!$A:$A,"&lt;"&amp;EDATE('Indoor Lead - Statistics'!$A9,1),'Indoor Lead - Log'!$D:$D,'Indoor Lead - Statistics'!J$4),IF($E$1="",COUNTIFS('Indoor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Statistics'!J$4),IF($B$1="",COUNTIFS('Indoor Lead - Log'!$A:$A, "&gt;="&amp;'Indoor Lead - Statistics'!$A9,'Indoor Lead - Log'!$A:$A,"&lt;"&amp;EDATE('Indoor Lead - Statistics'!$A9,1),'Indoor Lead - Log'!$D:$D,'Indoor Lead - Statistics'!J$4,'Indoor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Statistics'!J$4,'Indoor Lead - Log'!#REF!,'Indoor Lead - Statistics'!$E$1))))</f>
        <v>0</v>
      </c>
      <c r="K9" s="5">
        <f>IF(AND($B$1="",$E$1=""),COUNTIFS('Indoor Lead - Log'!$A:$A, "&gt;="&amp;'Indoor Lead - Statistics'!$A9,'Indoor Lead - Log'!$A:$A,"&lt;"&amp;EDATE('Indoor Lead - Statistics'!$A9,1),'Indoor Lead - Log'!$D:$D,'Indoor Lead - Statistics'!K$4),IF($E$1="",COUNTIFS('Indoor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Statistics'!K$4),IF($B$1="",COUNTIFS('Indoor Lead - Log'!$A:$A, "&gt;="&amp;'Indoor Lead - Statistics'!$A9,'Indoor Lead - Log'!$A:$A,"&lt;"&amp;EDATE('Indoor Lead - Statistics'!$A9,1),'Indoor Lead - Log'!$D:$D,'Indoor Lead - Statistics'!K$4,'Indoor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Statistics'!K$4,'Indoor Lead - Log'!#REF!,'Indoor Lead - Statistics'!$E$1))))</f>
        <v>0</v>
      </c>
      <c r="L9" s="5">
        <f>IF(AND($B$1="",$E$1=""),COUNTIFS('Indoor Lead - Log'!$A:$A, "&gt;="&amp;'Indoor Lead - Statistics'!$A9,'Indoor Lead - Log'!$A:$A,"&lt;"&amp;EDATE('Indoor Lead - Statistics'!$A9,1),'Indoor Lead - Log'!$D:$D,'Indoor Lead - Statistics'!L$4),IF($E$1="",COUNTIFS('Indoor Lead - Log'!$A:$A, "&gt;="&amp;'Indoor Lead - Statistics'!$A9,'Indoor Lead - Log'!$A:$A,"&lt;"&amp;EDATE('Indoor Lead - Statistics'!$A9,1),'Indoor Lead - Log'!$H:$H,'Indoor Lead - Statistics'!$B$1,'Indoor Lead - Log'!$D:$D,'Indoor Lead - Statistics'!L$4),IF($B$1="",COUNTIFS('Indoor Lead - Log'!$A:$A, "&gt;="&amp;'Indoor Lead - Statistics'!$A9,'Indoor Lead - Log'!$A:$A,"&lt;"&amp;EDATE('Indoor Lead - Statistics'!$A9,1),'Indoor Lead - Log'!$D:$D,'Indoor Lead - Statistics'!L$4,'Indoor Lead - Log'!#REF!,'Indoor Lead - Statistics'!$E$1),COUNTIFS('Indoor Lead - Log'!$A:$A, "&gt;="&amp;'Indoor Lead - Statistics'!$A9,'Indoor Lead - Log'!$A:$A,"&lt;"&amp;EDATE('Indoor Lead - Statistics'!$A9,1),'Indoor Lead - Log'!$H:$H,'Indoor Lead - Statistics'!$B$1,'Indoor Lead - Log'!$D:$D,'Indoor Lead - Statistics'!L$4,'Indoor Lead - Log'!#REF!,'Indoor Lead - Statistics'!$E$1))))</f>
        <v>0</v>
      </c>
      <c r="M9" s="41">
        <f t="shared" si="1"/>
        <v>6</v>
      </c>
      <c r="N9" s="50">
        <f>IFERROR(SUMIFS('Indoor Lead - Log'!G:G,'Indoor Lead - Log'!$A:$A, "&gt;="&amp;'Indoor Lead - Statistics'!$A9,'Indoor Lead - Log'!$A:$A,"&lt;"&amp;EDATE('Indoor Lead - Statistics'!$A9,1))/COUNTIFS('Indoor Lead - Log'!$A:$A, "&gt;="&amp;'Indoor Lead - Statistics'!$A9,'Indoor Lead - Log'!$A:$A,"&lt;"&amp;EDATE('Indoor Lead - Statistics'!$A9,1)),"-")</f>
        <v>23.714285714285715</v>
      </c>
    </row>
    <row r="10" spans="1:14" x14ac:dyDescent="0.3">
      <c r="A10" s="36">
        <f t="shared" si="2"/>
        <v>45444</v>
      </c>
      <c r="B10" s="5">
        <f>IF(AND($B$1="",$E$1=""),COUNTIFS('Indoor Lead - Log'!$A:$A, "&gt;="&amp;'Indoor Lead - Statistics'!$A10,'Indoor Lead - Log'!$A:$A,"&lt;"&amp;EDATE('Indoor Lead - Statistics'!$A10,1),'Indoor Lead - Log'!$D:$D,'Indoor Lead - Statistics'!B$4),IF($E$1="",COUNTIFS('Indoor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Statistics'!B$4),IF($B$1="",COUNTIFS('Indoor Lead - Log'!$A:$A, "&gt;="&amp;'Indoor Lead - Statistics'!$A10,'Indoor Lead - Log'!$A:$A,"&lt;"&amp;EDATE('Indoor Lead - Statistics'!$A10,1),'Indoor Lead - Log'!$D:$D,'Indoor Lead - Statistics'!B$4,'Indoor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Statistics'!B$4,'Indoor Lead - Log'!#REF!,'Indoor Lead - Statistics'!$E$1))))</f>
        <v>0</v>
      </c>
      <c r="C10" s="5">
        <f>IF(AND($B$1="",$E$1=""),COUNTIFS('Indoor Lead - Log'!$A:$A, "&gt;="&amp;'Indoor Lead - Statistics'!$A10,'Indoor Lead - Log'!$A:$A,"&lt;"&amp;EDATE('Indoor Lead - Statistics'!$A10,1),'Indoor Lead - Log'!$D:$D,'Indoor Lead - Statistics'!C$4),IF($E$1="",COUNTIFS('Indoor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Statistics'!C$4),IF($B$1="",COUNTIFS('Indoor Lead - Log'!$A:$A, "&gt;="&amp;'Indoor Lead - Statistics'!$A10,'Indoor Lead - Log'!$A:$A,"&lt;"&amp;EDATE('Indoor Lead - Statistics'!$A10,1),'Indoor Lead - Log'!$D:$D,'Indoor Lead - Statistics'!C$4,'Indoor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Statistics'!C$4,'Indoor Lead - Log'!#REF!,'Indoor Lead - Statistics'!$E$1))))</f>
        <v>0</v>
      </c>
      <c r="D10" s="5">
        <f>IF(AND($B$1="",$E$1=""),COUNTIFS('Indoor Lead - Log'!$A:$A, "&gt;="&amp;'Indoor Lead - Statistics'!$A10,'Indoor Lead - Log'!$A:$A,"&lt;"&amp;EDATE('Indoor Lead - Statistics'!$A10,1),'Indoor Lead - Log'!$D:$D,'Indoor Lead - Statistics'!D$4),IF($E$1="",COUNTIFS('Indoor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Statistics'!D$4),IF($B$1="",COUNTIFS('Indoor Lead - Log'!$A:$A, "&gt;="&amp;'Indoor Lead - Statistics'!$A10,'Indoor Lead - Log'!$A:$A,"&lt;"&amp;EDATE('Indoor Lead - Statistics'!$A10,1),'Indoor Lead - Log'!$D:$D,'Indoor Lead - Statistics'!D$4,'Indoor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Statistics'!D$4,'Indoor Lead - Log'!#REF!,'Indoor Lead - Statistics'!$E$1))))</f>
        <v>0</v>
      </c>
      <c r="E10" s="5">
        <f>IF(AND($B$1="",$E$1=""),COUNTIFS('Indoor Lead - Log'!$A:$A, "&gt;="&amp;'Indoor Lead - Statistics'!$A10,'Indoor Lead - Log'!$A:$A,"&lt;"&amp;EDATE('Indoor Lead - Statistics'!$A10,1),'Indoor Lead - Log'!$D:$D,'Indoor Lead - Statistics'!E$4),IF($E$1="",COUNTIFS('Indoor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Statistics'!E$4),IF($B$1="",COUNTIFS('Indoor Lead - Log'!$A:$A, "&gt;="&amp;'Indoor Lead - Statistics'!$A10,'Indoor Lead - Log'!$A:$A,"&lt;"&amp;EDATE('Indoor Lead - Statistics'!$A10,1),'Indoor Lead - Log'!$D:$D,'Indoor Lead - Statistics'!E$4,'Indoor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Statistics'!E$4,'Indoor Lead - Log'!#REF!,'Indoor Lead - Statistics'!$E$1))))</f>
        <v>0</v>
      </c>
      <c r="F10" s="5">
        <f>IF(AND($B$1="",$E$1=""),COUNTIFS('Indoor Lead - Log'!$A:$A, "&gt;="&amp;'Indoor Lead - Statistics'!$A10,'Indoor Lead - Log'!$A:$A,"&lt;"&amp;EDATE('Indoor Lead - Statistics'!$A10,1),'Indoor Lead - Log'!$D:$D,'Indoor Lead - Statistics'!F$4),IF($E$1="",COUNTIFS('Indoor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Statistics'!F$4),IF($B$1="",COUNTIFS('Indoor Lead - Log'!$A:$A, "&gt;="&amp;'Indoor Lead - Statistics'!$A10,'Indoor Lead - Log'!$A:$A,"&lt;"&amp;EDATE('Indoor Lead - Statistics'!$A10,1),'Indoor Lead - Log'!$D:$D,'Indoor Lead - Statistics'!F$4,'Indoor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Statistics'!F$4,'Indoor Lead - Log'!#REF!,'Indoor Lead - Statistics'!$E$1))))</f>
        <v>0</v>
      </c>
      <c r="G10" s="5">
        <f>IF(AND($B$1="",$E$1=""),COUNTIFS('Indoor Lead - Log'!$A:$A, "&gt;="&amp;'Indoor Lead - Statistics'!$A10,'Indoor Lead - Log'!$A:$A,"&lt;"&amp;EDATE('Indoor Lead - Statistics'!$A10,1),'Indoor Lead - Log'!$D:$D,'Indoor Lead - Statistics'!G$4),IF($E$1="",COUNTIFS('Indoor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Statistics'!G$4),IF($B$1="",COUNTIFS('Indoor Lead - Log'!$A:$A, "&gt;="&amp;'Indoor Lead - Statistics'!$A10,'Indoor Lead - Log'!$A:$A,"&lt;"&amp;EDATE('Indoor Lead - Statistics'!$A10,1),'Indoor Lead - Log'!$D:$D,'Indoor Lead - Statistics'!G$4,'Indoor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Statistics'!G$4,'Indoor Lead - Log'!#REF!,'Indoor Lead - Statistics'!$E$1))))</f>
        <v>0</v>
      </c>
      <c r="H10" s="5">
        <f>IF(AND($B$1="",$E$1=""),COUNTIFS('Indoor Lead - Log'!$A:$A, "&gt;="&amp;'Indoor Lead - Statistics'!$A10,'Indoor Lead - Log'!$A:$A,"&lt;"&amp;EDATE('Indoor Lead - Statistics'!$A10,1),'Indoor Lead - Log'!$D:$D,'Indoor Lead - Statistics'!H$4),IF($E$1="",COUNTIFS('Indoor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Statistics'!H$4),IF($B$1="",COUNTIFS('Indoor Lead - Log'!$A:$A, "&gt;="&amp;'Indoor Lead - Statistics'!$A10,'Indoor Lead - Log'!$A:$A,"&lt;"&amp;EDATE('Indoor Lead - Statistics'!$A10,1),'Indoor Lead - Log'!$D:$D,'Indoor Lead - Statistics'!H$4,'Indoor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Statistics'!H$4,'Indoor Lead - Log'!#REF!,'Indoor Lead - Statistics'!$E$1))))</f>
        <v>0</v>
      </c>
      <c r="I10" s="5">
        <f>IF(AND($B$1="",$E$1=""),COUNTIFS('Indoor Lead - Log'!$A:$A, "&gt;="&amp;'Indoor Lead - Statistics'!$A10,'Indoor Lead - Log'!$A:$A,"&lt;"&amp;EDATE('Indoor Lead - Statistics'!$A10,1),'Indoor Lead - Log'!$D:$D,'Indoor Lead - Statistics'!I$4),IF($E$1="",COUNTIFS('Indoor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Statistics'!I$4),IF($B$1="",COUNTIFS('Indoor Lead - Log'!$A:$A, "&gt;="&amp;'Indoor Lead - Statistics'!$A10,'Indoor Lead - Log'!$A:$A,"&lt;"&amp;EDATE('Indoor Lead - Statistics'!$A10,1),'Indoor Lead - Log'!$D:$D,'Indoor Lead - Statistics'!I$4,'Indoor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Statistics'!I$4,'Indoor Lead - Log'!#REF!,'Indoor Lead - Statistics'!$E$1))))</f>
        <v>0</v>
      </c>
      <c r="J10" s="5">
        <f>IF(AND($B$1="",$E$1=""),COUNTIFS('Indoor Lead - Log'!$A:$A, "&gt;="&amp;'Indoor Lead - Statistics'!$A10,'Indoor Lead - Log'!$A:$A,"&lt;"&amp;EDATE('Indoor Lead - Statistics'!$A10,1),'Indoor Lead - Log'!$D:$D,'Indoor Lead - Statistics'!J$4),IF($E$1="",COUNTIFS('Indoor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Statistics'!J$4),IF($B$1="",COUNTIFS('Indoor Lead - Log'!$A:$A, "&gt;="&amp;'Indoor Lead - Statistics'!$A10,'Indoor Lead - Log'!$A:$A,"&lt;"&amp;EDATE('Indoor Lead - Statistics'!$A10,1),'Indoor Lead - Log'!$D:$D,'Indoor Lead - Statistics'!J$4,'Indoor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Statistics'!J$4,'Indoor Lead - Log'!#REF!,'Indoor Lead - Statistics'!$E$1))))</f>
        <v>0</v>
      </c>
      <c r="K10" s="5">
        <f>IF(AND($B$1="",$E$1=""),COUNTIFS('Indoor Lead - Log'!$A:$A, "&gt;="&amp;'Indoor Lead - Statistics'!$A10,'Indoor Lead - Log'!$A:$A,"&lt;"&amp;EDATE('Indoor Lead - Statistics'!$A10,1),'Indoor Lead - Log'!$D:$D,'Indoor Lead - Statistics'!K$4),IF($E$1="",COUNTIFS('Indoor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Statistics'!K$4),IF($B$1="",COUNTIFS('Indoor Lead - Log'!$A:$A, "&gt;="&amp;'Indoor Lead - Statistics'!$A10,'Indoor Lead - Log'!$A:$A,"&lt;"&amp;EDATE('Indoor Lead - Statistics'!$A10,1),'Indoor Lead - Log'!$D:$D,'Indoor Lead - Statistics'!K$4,'Indoor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Statistics'!K$4,'Indoor Lead - Log'!#REF!,'Indoor Lead - Statistics'!$E$1))))</f>
        <v>0</v>
      </c>
      <c r="L10" s="5">
        <f>IF(AND($B$1="",$E$1=""),COUNTIFS('Indoor Lead - Log'!$A:$A, "&gt;="&amp;'Indoor Lead - Statistics'!$A10,'Indoor Lead - Log'!$A:$A,"&lt;"&amp;EDATE('Indoor Lead - Statistics'!$A10,1),'Indoor Lead - Log'!$D:$D,'Indoor Lead - Statistics'!L$4),IF($E$1="",COUNTIFS('Indoor Lead - Log'!$A:$A, "&gt;="&amp;'Indoor Lead - Statistics'!$A10,'Indoor Lead - Log'!$A:$A,"&lt;"&amp;EDATE('Indoor Lead - Statistics'!$A10,1),'Indoor Lead - Log'!$H:$H,'Indoor Lead - Statistics'!$B$1,'Indoor Lead - Log'!$D:$D,'Indoor Lead - Statistics'!L$4),IF($B$1="",COUNTIFS('Indoor Lead - Log'!$A:$A, "&gt;="&amp;'Indoor Lead - Statistics'!$A10,'Indoor Lead - Log'!$A:$A,"&lt;"&amp;EDATE('Indoor Lead - Statistics'!$A10,1),'Indoor Lead - Log'!$D:$D,'Indoor Lead - Statistics'!L$4,'Indoor Lead - Log'!#REF!,'Indoor Lead - Statistics'!$E$1),COUNTIFS('Indoor Lead - Log'!$A:$A, "&gt;="&amp;'Indoor Lead - Statistics'!$A10,'Indoor Lead - Log'!$A:$A,"&lt;"&amp;EDATE('Indoor Lead - Statistics'!$A10,1),'Indoor Lead - Log'!$H:$H,'Indoor Lead - Statistics'!$B$1,'Indoor Lead - Log'!$D:$D,'Indoor Lead - Statistics'!L$4,'Indoor Lead - Log'!#REF!,'Indoor Lead - Statistics'!$E$1))))</f>
        <v>0</v>
      </c>
      <c r="M10" s="41">
        <f t="shared" si="1"/>
        <v>0</v>
      </c>
      <c r="N10" s="50" t="str">
        <f>IFERROR(SUMIFS('Indoor Lead - Log'!G:G,'Indoor Lead - Log'!$A:$A, "&gt;="&amp;'Indoor Lead - Statistics'!$A10,'Indoor Lead - Log'!$A:$A,"&lt;"&amp;EDATE('Indoor Lead - Statistics'!$A10,1))/COUNTIFS('Indoor Lead - Log'!$A:$A, "&gt;="&amp;'Indoor Lead - Statistics'!$A10,'Indoor Lead - Log'!$A:$A,"&lt;"&amp;EDATE('Indoor Lead - Statistics'!$A10,1)),"-")</f>
        <v>-</v>
      </c>
    </row>
    <row r="11" spans="1:14" x14ac:dyDescent="0.3">
      <c r="A11" s="36">
        <f t="shared" si="2"/>
        <v>45474</v>
      </c>
      <c r="B11" s="5">
        <f>IF(AND($B$1="",$E$1=""),COUNTIFS('Indoor Lead - Log'!$A:$A, "&gt;="&amp;'Indoor Lead - Statistics'!$A11,'Indoor Lead - Log'!$A:$A,"&lt;"&amp;EDATE('Indoor Lead - Statistics'!$A11,1),'Indoor Lead - Log'!$D:$D,'Indoor Lead - Statistics'!B$4),IF($E$1="",COUNTIFS('Indoor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Statistics'!B$4),IF($B$1="",COUNTIFS('Indoor Lead - Log'!$A:$A, "&gt;="&amp;'Indoor Lead - Statistics'!$A11,'Indoor Lead - Log'!$A:$A,"&lt;"&amp;EDATE('Indoor Lead - Statistics'!$A11,1),'Indoor Lead - Log'!$D:$D,'Indoor Lead - Statistics'!B$4,'Indoor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Statistics'!B$4,'Indoor Lead - Log'!#REF!,'Indoor Lead - Statistics'!$E$1))))</f>
        <v>0</v>
      </c>
      <c r="C11" s="5">
        <f>IF(AND($B$1="",$E$1=""),COUNTIFS('Indoor Lead - Log'!$A:$A, "&gt;="&amp;'Indoor Lead - Statistics'!$A11,'Indoor Lead - Log'!$A:$A,"&lt;"&amp;EDATE('Indoor Lead - Statistics'!$A11,1),'Indoor Lead - Log'!$D:$D,'Indoor Lead - Statistics'!C$4),IF($E$1="",COUNTIFS('Indoor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Statistics'!C$4),IF($B$1="",COUNTIFS('Indoor Lead - Log'!$A:$A, "&gt;="&amp;'Indoor Lead - Statistics'!$A11,'Indoor Lead - Log'!$A:$A,"&lt;"&amp;EDATE('Indoor Lead - Statistics'!$A11,1),'Indoor Lead - Log'!$D:$D,'Indoor Lead - Statistics'!C$4,'Indoor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Statistics'!C$4,'Indoor Lead - Log'!#REF!,'Indoor Lead - Statistics'!$E$1))))</f>
        <v>0</v>
      </c>
      <c r="D11" s="5">
        <f>IF(AND($B$1="",$E$1=""),COUNTIFS('Indoor Lead - Log'!$A:$A, "&gt;="&amp;'Indoor Lead - Statistics'!$A11,'Indoor Lead - Log'!$A:$A,"&lt;"&amp;EDATE('Indoor Lead - Statistics'!$A11,1),'Indoor Lead - Log'!$D:$D,'Indoor Lead - Statistics'!D$4),IF($E$1="",COUNTIFS('Indoor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Statistics'!D$4),IF($B$1="",COUNTIFS('Indoor Lead - Log'!$A:$A, "&gt;="&amp;'Indoor Lead - Statistics'!$A11,'Indoor Lead - Log'!$A:$A,"&lt;"&amp;EDATE('Indoor Lead - Statistics'!$A11,1),'Indoor Lead - Log'!$D:$D,'Indoor Lead - Statistics'!D$4,'Indoor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Statistics'!D$4,'Indoor Lead - Log'!#REF!,'Indoor Lead - Statistics'!$E$1))))</f>
        <v>0</v>
      </c>
      <c r="E11" s="5">
        <f>IF(AND($B$1="",$E$1=""),COUNTIFS('Indoor Lead - Log'!$A:$A, "&gt;="&amp;'Indoor Lead - Statistics'!$A11,'Indoor Lead - Log'!$A:$A,"&lt;"&amp;EDATE('Indoor Lead - Statistics'!$A11,1),'Indoor Lead - Log'!$D:$D,'Indoor Lead - Statistics'!E$4),IF($E$1="",COUNTIFS('Indoor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Statistics'!E$4),IF($B$1="",COUNTIFS('Indoor Lead - Log'!$A:$A, "&gt;="&amp;'Indoor Lead - Statistics'!$A11,'Indoor Lead - Log'!$A:$A,"&lt;"&amp;EDATE('Indoor Lead - Statistics'!$A11,1),'Indoor Lead - Log'!$D:$D,'Indoor Lead - Statistics'!E$4,'Indoor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Statistics'!E$4,'Indoor Lead - Log'!#REF!,'Indoor Lead - Statistics'!$E$1))))</f>
        <v>0</v>
      </c>
      <c r="F11" s="5">
        <f>IF(AND($B$1="",$E$1=""),COUNTIFS('Indoor Lead - Log'!$A:$A, "&gt;="&amp;'Indoor Lead - Statistics'!$A11,'Indoor Lead - Log'!$A:$A,"&lt;"&amp;EDATE('Indoor Lead - Statistics'!$A11,1),'Indoor Lead - Log'!$D:$D,'Indoor Lead - Statistics'!F$4),IF($E$1="",COUNTIFS('Indoor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Statistics'!F$4),IF($B$1="",COUNTIFS('Indoor Lead - Log'!$A:$A, "&gt;="&amp;'Indoor Lead - Statistics'!$A11,'Indoor Lead - Log'!$A:$A,"&lt;"&amp;EDATE('Indoor Lead - Statistics'!$A11,1),'Indoor Lead - Log'!$D:$D,'Indoor Lead - Statistics'!F$4,'Indoor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Statistics'!F$4,'Indoor Lead - Log'!#REF!,'Indoor Lead - Statistics'!$E$1))))</f>
        <v>0</v>
      </c>
      <c r="G11" s="5">
        <f>IF(AND($B$1="",$E$1=""),COUNTIFS('Indoor Lead - Log'!$A:$A, "&gt;="&amp;'Indoor Lead - Statistics'!$A11,'Indoor Lead - Log'!$A:$A,"&lt;"&amp;EDATE('Indoor Lead - Statistics'!$A11,1),'Indoor Lead - Log'!$D:$D,'Indoor Lead - Statistics'!G$4),IF($E$1="",COUNTIFS('Indoor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Statistics'!G$4),IF($B$1="",COUNTIFS('Indoor Lead - Log'!$A:$A, "&gt;="&amp;'Indoor Lead - Statistics'!$A11,'Indoor Lead - Log'!$A:$A,"&lt;"&amp;EDATE('Indoor Lead - Statistics'!$A11,1),'Indoor Lead - Log'!$D:$D,'Indoor Lead - Statistics'!G$4,'Indoor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Statistics'!G$4,'Indoor Lead - Log'!#REF!,'Indoor Lead - Statistics'!$E$1))))</f>
        <v>0</v>
      </c>
      <c r="H11" s="5">
        <f>IF(AND($B$1="",$E$1=""),COUNTIFS('Indoor Lead - Log'!$A:$A, "&gt;="&amp;'Indoor Lead - Statistics'!$A11,'Indoor Lead - Log'!$A:$A,"&lt;"&amp;EDATE('Indoor Lead - Statistics'!$A11,1),'Indoor Lead - Log'!$D:$D,'Indoor Lead - Statistics'!H$4),IF($E$1="",COUNTIFS('Indoor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Statistics'!H$4),IF($B$1="",COUNTIFS('Indoor Lead - Log'!$A:$A, "&gt;="&amp;'Indoor Lead - Statistics'!$A11,'Indoor Lead - Log'!$A:$A,"&lt;"&amp;EDATE('Indoor Lead - Statistics'!$A11,1),'Indoor Lead - Log'!$D:$D,'Indoor Lead - Statistics'!H$4,'Indoor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Statistics'!H$4,'Indoor Lead - Log'!#REF!,'Indoor Lead - Statistics'!$E$1))))</f>
        <v>0</v>
      </c>
      <c r="I11" s="5">
        <f>IF(AND($B$1="",$E$1=""),COUNTIFS('Indoor Lead - Log'!$A:$A, "&gt;="&amp;'Indoor Lead - Statistics'!$A11,'Indoor Lead - Log'!$A:$A,"&lt;"&amp;EDATE('Indoor Lead - Statistics'!$A11,1),'Indoor Lead - Log'!$D:$D,'Indoor Lead - Statistics'!I$4),IF($E$1="",COUNTIFS('Indoor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Statistics'!I$4),IF($B$1="",COUNTIFS('Indoor Lead - Log'!$A:$A, "&gt;="&amp;'Indoor Lead - Statistics'!$A11,'Indoor Lead - Log'!$A:$A,"&lt;"&amp;EDATE('Indoor Lead - Statistics'!$A11,1),'Indoor Lead - Log'!$D:$D,'Indoor Lead - Statistics'!I$4,'Indoor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Statistics'!I$4,'Indoor Lead - Log'!#REF!,'Indoor Lead - Statistics'!$E$1))))</f>
        <v>0</v>
      </c>
      <c r="J11" s="5">
        <f>IF(AND($B$1="",$E$1=""),COUNTIFS('Indoor Lead - Log'!$A:$A, "&gt;="&amp;'Indoor Lead - Statistics'!$A11,'Indoor Lead - Log'!$A:$A,"&lt;"&amp;EDATE('Indoor Lead - Statistics'!$A11,1),'Indoor Lead - Log'!$D:$D,'Indoor Lead - Statistics'!J$4),IF($E$1="",COUNTIFS('Indoor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Statistics'!J$4),IF($B$1="",COUNTIFS('Indoor Lead - Log'!$A:$A, "&gt;="&amp;'Indoor Lead - Statistics'!$A11,'Indoor Lead - Log'!$A:$A,"&lt;"&amp;EDATE('Indoor Lead - Statistics'!$A11,1),'Indoor Lead - Log'!$D:$D,'Indoor Lead - Statistics'!J$4,'Indoor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Statistics'!J$4,'Indoor Lead - Log'!#REF!,'Indoor Lead - Statistics'!$E$1))))</f>
        <v>0</v>
      </c>
      <c r="K11" s="5">
        <f>IF(AND($B$1="",$E$1=""),COUNTIFS('Indoor Lead - Log'!$A:$A, "&gt;="&amp;'Indoor Lead - Statistics'!$A11,'Indoor Lead - Log'!$A:$A,"&lt;"&amp;EDATE('Indoor Lead - Statistics'!$A11,1),'Indoor Lead - Log'!$D:$D,'Indoor Lead - Statistics'!K$4),IF($E$1="",COUNTIFS('Indoor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Statistics'!K$4),IF($B$1="",COUNTIFS('Indoor Lead - Log'!$A:$A, "&gt;="&amp;'Indoor Lead - Statistics'!$A11,'Indoor Lead - Log'!$A:$A,"&lt;"&amp;EDATE('Indoor Lead - Statistics'!$A11,1),'Indoor Lead - Log'!$D:$D,'Indoor Lead - Statistics'!K$4,'Indoor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Statistics'!K$4,'Indoor Lead - Log'!#REF!,'Indoor Lead - Statistics'!$E$1))))</f>
        <v>0</v>
      </c>
      <c r="L11" s="5">
        <f>IF(AND($B$1="",$E$1=""),COUNTIFS('Indoor Lead - Log'!$A:$A, "&gt;="&amp;'Indoor Lead - Statistics'!$A11,'Indoor Lead - Log'!$A:$A,"&lt;"&amp;EDATE('Indoor Lead - Statistics'!$A11,1),'Indoor Lead - Log'!$D:$D,'Indoor Lead - Statistics'!L$4),IF($E$1="",COUNTIFS('Indoor Lead - Log'!$A:$A, "&gt;="&amp;'Indoor Lead - Statistics'!$A11,'Indoor Lead - Log'!$A:$A,"&lt;"&amp;EDATE('Indoor Lead - Statistics'!$A11,1),'Indoor Lead - Log'!$H:$H,'Indoor Lead - Statistics'!$B$1,'Indoor Lead - Log'!$D:$D,'Indoor Lead - Statistics'!L$4),IF($B$1="",COUNTIFS('Indoor Lead - Log'!$A:$A, "&gt;="&amp;'Indoor Lead - Statistics'!$A11,'Indoor Lead - Log'!$A:$A,"&lt;"&amp;EDATE('Indoor Lead - Statistics'!$A11,1),'Indoor Lead - Log'!$D:$D,'Indoor Lead - Statistics'!L$4,'Indoor Lead - Log'!#REF!,'Indoor Lead - Statistics'!$E$1),COUNTIFS('Indoor Lead - Log'!$A:$A, "&gt;="&amp;'Indoor Lead - Statistics'!$A11,'Indoor Lead - Log'!$A:$A,"&lt;"&amp;EDATE('Indoor Lead - Statistics'!$A11,1),'Indoor Lead - Log'!$H:$H,'Indoor Lead - Statistics'!$B$1,'Indoor Lead - Log'!$D:$D,'Indoor Lead - Statistics'!L$4,'Indoor Lead - Log'!#REF!,'Indoor Lead - Statistics'!$E$1))))</f>
        <v>0</v>
      </c>
      <c r="M11" s="41">
        <f t="shared" si="1"/>
        <v>0</v>
      </c>
      <c r="N11" s="50" t="str">
        <f>IFERROR(SUMIFS('Indoor Lead - Log'!G:G,'Indoor Lead - Log'!$A:$A, "&gt;="&amp;'Indoor Lead - Statistics'!$A11,'Indoor Lead - Log'!$A:$A,"&lt;"&amp;EDATE('Indoor Lead - Statistics'!$A11,1))/COUNTIFS('Indoor Lead - Log'!$A:$A, "&gt;="&amp;'Indoor Lead - Statistics'!$A11,'Indoor Lead - Log'!$A:$A,"&lt;"&amp;EDATE('Indoor Lead - Statistics'!$A11,1)),"-")</f>
        <v>-</v>
      </c>
    </row>
    <row r="12" spans="1:14" x14ac:dyDescent="0.3">
      <c r="A12" s="36">
        <f t="shared" si="2"/>
        <v>45505</v>
      </c>
      <c r="B12" s="5">
        <f>IF(AND($B$1="",$E$1=""),COUNTIFS('Indoor Lead - Log'!$A:$A, "&gt;="&amp;'Indoor Lead - Statistics'!$A12,'Indoor Lead - Log'!$A:$A,"&lt;"&amp;EDATE('Indoor Lead - Statistics'!$A12,1),'Indoor Lead - Log'!$D:$D,'Indoor Lead - Statistics'!B$4),IF($E$1="",COUNTIFS('Indoor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Statistics'!B$4),IF($B$1="",COUNTIFS('Indoor Lead - Log'!$A:$A, "&gt;="&amp;'Indoor Lead - Statistics'!$A12,'Indoor Lead - Log'!$A:$A,"&lt;"&amp;EDATE('Indoor Lead - Statistics'!$A12,1),'Indoor Lead - Log'!$D:$D,'Indoor Lead - Statistics'!B$4,'Indoor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Statistics'!B$4,'Indoor Lead - Log'!#REF!,'Indoor Lead - Statistics'!$E$1))))</f>
        <v>0</v>
      </c>
      <c r="C12" s="5">
        <f>IF(AND($B$1="",$E$1=""),COUNTIFS('Indoor Lead - Log'!$A:$A, "&gt;="&amp;'Indoor Lead - Statistics'!$A12,'Indoor Lead - Log'!$A:$A,"&lt;"&amp;EDATE('Indoor Lead - Statistics'!$A12,1),'Indoor Lead - Log'!$D:$D,'Indoor Lead - Statistics'!C$4),IF($E$1="",COUNTIFS('Indoor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Statistics'!C$4),IF($B$1="",COUNTIFS('Indoor Lead - Log'!$A:$A, "&gt;="&amp;'Indoor Lead - Statistics'!$A12,'Indoor Lead - Log'!$A:$A,"&lt;"&amp;EDATE('Indoor Lead - Statistics'!$A12,1),'Indoor Lead - Log'!$D:$D,'Indoor Lead - Statistics'!C$4,'Indoor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Statistics'!C$4,'Indoor Lead - Log'!#REF!,'Indoor Lead - Statistics'!$E$1))))</f>
        <v>0</v>
      </c>
      <c r="D12" s="5">
        <f>IF(AND($B$1="",$E$1=""),COUNTIFS('Indoor Lead - Log'!$A:$A, "&gt;="&amp;'Indoor Lead - Statistics'!$A12,'Indoor Lead - Log'!$A:$A,"&lt;"&amp;EDATE('Indoor Lead - Statistics'!$A12,1),'Indoor Lead - Log'!$D:$D,'Indoor Lead - Statistics'!D$4),IF($E$1="",COUNTIFS('Indoor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Statistics'!D$4),IF($B$1="",COUNTIFS('Indoor Lead - Log'!$A:$A, "&gt;="&amp;'Indoor Lead - Statistics'!$A12,'Indoor Lead - Log'!$A:$A,"&lt;"&amp;EDATE('Indoor Lead - Statistics'!$A12,1),'Indoor Lead - Log'!$D:$D,'Indoor Lead - Statistics'!D$4,'Indoor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Statistics'!D$4,'Indoor Lead - Log'!#REF!,'Indoor Lead - Statistics'!$E$1))))</f>
        <v>0</v>
      </c>
      <c r="E12" s="5">
        <f>IF(AND($B$1="",$E$1=""),COUNTIFS('Indoor Lead - Log'!$A:$A, "&gt;="&amp;'Indoor Lead - Statistics'!$A12,'Indoor Lead - Log'!$A:$A,"&lt;"&amp;EDATE('Indoor Lead - Statistics'!$A12,1),'Indoor Lead - Log'!$D:$D,'Indoor Lead - Statistics'!E$4),IF($E$1="",COUNTIFS('Indoor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Statistics'!E$4),IF($B$1="",COUNTIFS('Indoor Lead - Log'!$A:$A, "&gt;="&amp;'Indoor Lead - Statistics'!$A12,'Indoor Lead - Log'!$A:$A,"&lt;"&amp;EDATE('Indoor Lead - Statistics'!$A12,1),'Indoor Lead - Log'!$D:$D,'Indoor Lead - Statistics'!E$4,'Indoor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Statistics'!E$4,'Indoor Lead - Log'!#REF!,'Indoor Lead - Statistics'!$E$1))))</f>
        <v>0</v>
      </c>
      <c r="F12" s="5">
        <f>IF(AND($B$1="",$E$1=""),COUNTIFS('Indoor Lead - Log'!$A:$A, "&gt;="&amp;'Indoor Lead - Statistics'!$A12,'Indoor Lead - Log'!$A:$A,"&lt;"&amp;EDATE('Indoor Lead - Statistics'!$A12,1),'Indoor Lead - Log'!$D:$D,'Indoor Lead - Statistics'!F$4),IF($E$1="",COUNTIFS('Indoor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Statistics'!F$4),IF($B$1="",COUNTIFS('Indoor Lead - Log'!$A:$A, "&gt;="&amp;'Indoor Lead - Statistics'!$A12,'Indoor Lead - Log'!$A:$A,"&lt;"&amp;EDATE('Indoor Lead - Statistics'!$A12,1),'Indoor Lead - Log'!$D:$D,'Indoor Lead - Statistics'!F$4,'Indoor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Statistics'!F$4,'Indoor Lead - Log'!#REF!,'Indoor Lead - Statistics'!$E$1))))</f>
        <v>0</v>
      </c>
      <c r="G12" s="5">
        <f>IF(AND($B$1="",$E$1=""),COUNTIFS('Indoor Lead - Log'!$A:$A, "&gt;="&amp;'Indoor Lead - Statistics'!$A12,'Indoor Lead - Log'!$A:$A,"&lt;"&amp;EDATE('Indoor Lead - Statistics'!$A12,1),'Indoor Lead - Log'!$D:$D,'Indoor Lead - Statistics'!G$4),IF($E$1="",COUNTIFS('Indoor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Statistics'!G$4),IF($B$1="",COUNTIFS('Indoor Lead - Log'!$A:$A, "&gt;="&amp;'Indoor Lead - Statistics'!$A12,'Indoor Lead - Log'!$A:$A,"&lt;"&amp;EDATE('Indoor Lead - Statistics'!$A12,1),'Indoor Lead - Log'!$D:$D,'Indoor Lead - Statistics'!G$4,'Indoor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Statistics'!G$4,'Indoor Lead - Log'!#REF!,'Indoor Lead - Statistics'!$E$1))))</f>
        <v>0</v>
      </c>
      <c r="H12" s="5">
        <f>IF(AND($B$1="",$E$1=""),COUNTIFS('Indoor Lead - Log'!$A:$A, "&gt;="&amp;'Indoor Lead - Statistics'!$A12,'Indoor Lead - Log'!$A:$A,"&lt;"&amp;EDATE('Indoor Lead - Statistics'!$A12,1),'Indoor Lead - Log'!$D:$D,'Indoor Lead - Statistics'!H$4),IF($E$1="",COUNTIFS('Indoor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Statistics'!H$4),IF($B$1="",COUNTIFS('Indoor Lead - Log'!$A:$A, "&gt;="&amp;'Indoor Lead - Statistics'!$A12,'Indoor Lead - Log'!$A:$A,"&lt;"&amp;EDATE('Indoor Lead - Statistics'!$A12,1),'Indoor Lead - Log'!$D:$D,'Indoor Lead - Statistics'!H$4,'Indoor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Statistics'!H$4,'Indoor Lead - Log'!#REF!,'Indoor Lead - Statistics'!$E$1))))</f>
        <v>0</v>
      </c>
      <c r="I12" s="5">
        <f>IF(AND($B$1="",$E$1=""),COUNTIFS('Indoor Lead - Log'!$A:$A, "&gt;="&amp;'Indoor Lead - Statistics'!$A12,'Indoor Lead - Log'!$A:$A,"&lt;"&amp;EDATE('Indoor Lead - Statistics'!$A12,1),'Indoor Lead - Log'!$D:$D,'Indoor Lead - Statistics'!I$4),IF($E$1="",COUNTIFS('Indoor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Statistics'!I$4),IF($B$1="",COUNTIFS('Indoor Lead - Log'!$A:$A, "&gt;="&amp;'Indoor Lead - Statistics'!$A12,'Indoor Lead - Log'!$A:$A,"&lt;"&amp;EDATE('Indoor Lead - Statistics'!$A12,1),'Indoor Lead - Log'!$D:$D,'Indoor Lead - Statistics'!I$4,'Indoor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Statistics'!I$4,'Indoor Lead - Log'!#REF!,'Indoor Lead - Statistics'!$E$1))))</f>
        <v>0</v>
      </c>
      <c r="J12" s="5">
        <f>IF(AND($B$1="",$E$1=""),COUNTIFS('Indoor Lead - Log'!$A:$A, "&gt;="&amp;'Indoor Lead - Statistics'!$A12,'Indoor Lead - Log'!$A:$A,"&lt;"&amp;EDATE('Indoor Lead - Statistics'!$A12,1),'Indoor Lead - Log'!$D:$D,'Indoor Lead - Statistics'!J$4),IF($E$1="",COUNTIFS('Indoor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Statistics'!J$4),IF($B$1="",COUNTIFS('Indoor Lead - Log'!$A:$A, "&gt;="&amp;'Indoor Lead - Statistics'!$A12,'Indoor Lead - Log'!$A:$A,"&lt;"&amp;EDATE('Indoor Lead - Statistics'!$A12,1),'Indoor Lead - Log'!$D:$D,'Indoor Lead - Statistics'!J$4,'Indoor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Statistics'!J$4,'Indoor Lead - Log'!#REF!,'Indoor Lead - Statistics'!$E$1))))</f>
        <v>0</v>
      </c>
      <c r="K12" s="5">
        <f>IF(AND($B$1="",$E$1=""),COUNTIFS('Indoor Lead - Log'!$A:$A, "&gt;="&amp;'Indoor Lead - Statistics'!$A12,'Indoor Lead - Log'!$A:$A,"&lt;"&amp;EDATE('Indoor Lead - Statistics'!$A12,1),'Indoor Lead - Log'!$D:$D,'Indoor Lead - Statistics'!K$4),IF($E$1="",COUNTIFS('Indoor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Statistics'!K$4),IF($B$1="",COUNTIFS('Indoor Lead - Log'!$A:$A, "&gt;="&amp;'Indoor Lead - Statistics'!$A12,'Indoor Lead - Log'!$A:$A,"&lt;"&amp;EDATE('Indoor Lead - Statistics'!$A12,1),'Indoor Lead - Log'!$D:$D,'Indoor Lead - Statistics'!K$4,'Indoor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Statistics'!K$4,'Indoor Lead - Log'!#REF!,'Indoor Lead - Statistics'!$E$1))))</f>
        <v>0</v>
      </c>
      <c r="L12" s="5">
        <f>IF(AND($B$1="",$E$1=""),COUNTIFS('Indoor Lead - Log'!$A:$A, "&gt;="&amp;'Indoor Lead - Statistics'!$A12,'Indoor Lead - Log'!$A:$A,"&lt;"&amp;EDATE('Indoor Lead - Statistics'!$A12,1),'Indoor Lead - Log'!$D:$D,'Indoor Lead - Statistics'!L$4),IF($E$1="",COUNTIFS('Indoor Lead - Log'!$A:$A, "&gt;="&amp;'Indoor Lead - Statistics'!$A12,'Indoor Lead - Log'!$A:$A,"&lt;"&amp;EDATE('Indoor Lead - Statistics'!$A12,1),'Indoor Lead - Log'!$H:$H,'Indoor Lead - Statistics'!$B$1,'Indoor Lead - Log'!$D:$D,'Indoor Lead - Statistics'!L$4),IF($B$1="",COUNTIFS('Indoor Lead - Log'!$A:$A, "&gt;="&amp;'Indoor Lead - Statistics'!$A12,'Indoor Lead - Log'!$A:$A,"&lt;"&amp;EDATE('Indoor Lead - Statistics'!$A12,1),'Indoor Lead - Log'!$D:$D,'Indoor Lead - Statistics'!L$4,'Indoor Lead - Log'!#REF!,'Indoor Lead - Statistics'!$E$1),COUNTIFS('Indoor Lead - Log'!$A:$A, "&gt;="&amp;'Indoor Lead - Statistics'!$A12,'Indoor Lead - Log'!$A:$A,"&lt;"&amp;EDATE('Indoor Lead - Statistics'!$A12,1),'Indoor Lead - Log'!$H:$H,'Indoor Lead - Statistics'!$B$1,'Indoor Lead - Log'!$D:$D,'Indoor Lead - Statistics'!L$4,'Indoor Lead - Log'!#REF!,'Indoor Lead - Statistics'!$E$1))))</f>
        <v>0</v>
      </c>
      <c r="M12" s="41">
        <f t="shared" si="1"/>
        <v>0</v>
      </c>
      <c r="N12" s="50" t="str">
        <f>IFERROR(SUMIFS('Indoor Lead - Log'!G:G,'Indoor Lead - Log'!$A:$A, "&gt;="&amp;'Indoor Lead - Statistics'!$A12,'Indoor Lead - Log'!$A:$A,"&lt;"&amp;EDATE('Indoor Lead - Statistics'!$A12,1))/COUNTIFS('Indoor Lead - Log'!$A:$A, "&gt;="&amp;'Indoor Lead - Statistics'!$A12,'Indoor Lead - Log'!$A:$A,"&lt;"&amp;EDATE('Indoor Lead - Statistics'!$A12,1)),"-")</f>
        <v>-</v>
      </c>
    </row>
    <row r="13" spans="1:14" x14ac:dyDescent="0.3">
      <c r="A13" s="36">
        <f t="shared" si="2"/>
        <v>45536</v>
      </c>
      <c r="B13" s="5">
        <f>IF(AND($B$1="",$E$1=""),COUNTIFS('Indoor Lead - Log'!$A:$A, "&gt;="&amp;'Indoor Lead - Statistics'!$A13,'Indoor Lead - Log'!$A:$A,"&lt;"&amp;EDATE('Indoor Lead - Statistics'!$A13,1),'Indoor Lead - Log'!$D:$D,'Indoor Lead - Statistics'!B$4),IF($E$1="",COUNTIFS('Indoor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Statistics'!B$4),IF($B$1="",COUNTIFS('Indoor Lead - Log'!$A:$A, "&gt;="&amp;'Indoor Lead - Statistics'!$A13,'Indoor Lead - Log'!$A:$A,"&lt;"&amp;EDATE('Indoor Lead - Statistics'!$A13,1),'Indoor Lead - Log'!$D:$D,'Indoor Lead - Statistics'!B$4,'Indoor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Statistics'!B$4,'Indoor Lead - Log'!#REF!,'Indoor Lead - Statistics'!$E$1))))</f>
        <v>0</v>
      </c>
      <c r="C13" s="5">
        <f>IF(AND($B$1="",$E$1=""),COUNTIFS('Indoor Lead - Log'!$A:$A, "&gt;="&amp;'Indoor Lead - Statistics'!$A13,'Indoor Lead - Log'!$A:$A,"&lt;"&amp;EDATE('Indoor Lead - Statistics'!$A13,1),'Indoor Lead - Log'!$D:$D,'Indoor Lead - Statistics'!C$4),IF($E$1="",COUNTIFS('Indoor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Statistics'!C$4),IF($B$1="",COUNTIFS('Indoor Lead - Log'!$A:$A, "&gt;="&amp;'Indoor Lead - Statistics'!$A13,'Indoor Lead - Log'!$A:$A,"&lt;"&amp;EDATE('Indoor Lead - Statistics'!$A13,1),'Indoor Lead - Log'!$D:$D,'Indoor Lead - Statistics'!C$4,'Indoor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Statistics'!C$4,'Indoor Lead - Log'!#REF!,'Indoor Lead - Statistics'!$E$1))))</f>
        <v>0</v>
      </c>
      <c r="D13" s="5">
        <f>IF(AND($B$1="",$E$1=""),COUNTIFS('Indoor Lead - Log'!$A:$A, "&gt;="&amp;'Indoor Lead - Statistics'!$A13,'Indoor Lead - Log'!$A:$A,"&lt;"&amp;EDATE('Indoor Lead - Statistics'!$A13,1),'Indoor Lead - Log'!$D:$D,'Indoor Lead - Statistics'!D$4),IF($E$1="",COUNTIFS('Indoor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Statistics'!D$4),IF($B$1="",COUNTIFS('Indoor Lead - Log'!$A:$A, "&gt;="&amp;'Indoor Lead - Statistics'!$A13,'Indoor Lead - Log'!$A:$A,"&lt;"&amp;EDATE('Indoor Lead - Statistics'!$A13,1),'Indoor Lead - Log'!$D:$D,'Indoor Lead - Statistics'!D$4,'Indoor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Statistics'!D$4,'Indoor Lead - Log'!#REF!,'Indoor Lead - Statistics'!$E$1))))</f>
        <v>0</v>
      </c>
      <c r="E13" s="5">
        <f>IF(AND($B$1="",$E$1=""),COUNTIFS('Indoor Lead - Log'!$A:$A, "&gt;="&amp;'Indoor Lead - Statistics'!$A13,'Indoor Lead - Log'!$A:$A,"&lt;"&amp;EDATE('Indoor Lead - Statistics'!$A13,1),'Indoor Lead - Log'!$D:$D,'Indoor Lead - Statistics'!E$4),IF($E$1="",COUNTIFS('Indoor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Statistics'!E$4),IF($B$1="",COUNTIFS('Indoor Lead - Log'!$A:$A, "&gt;="&amp;'Indoor Lead - Statistics'!$A13,'Indoor Lead - Log'!$A:$A,"&lt;"&amp;EDATE('Indoor Lead - Statistics'!$A13,1),'Indoor Lead - Log'!$D:$D,'Indoor Lead - Statistics'!E$4,'Indoor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Statistics'!E$4,'Indoor Lead - Log'!#REF!,'Indoor Lead - Statistics'!$E$1))))</f>
        <v>0</v>
      </c>
      <c r="F13" s="5">
        <f>IF(AND($B$1="",$E$1=""),COUNTIFS('Indoor Lead - Log'!$A:$A, "&gt;="&amp;'Indoor Lead - Statistics'!$A13,'Indoor Lead - Log'!$A:$A,"&lt;"&amp;EDATE('Indoor Lead - Statistics'!$A13,1),'Indoor Lead - Log'!$D:$D,'Indoor Lead - Statistics'!F$4),IF($E$1="",COUNTIFS('Indoor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Statistics'!F$4),IF($B$1="",COUNTIFS('Indoor Lead - Log'!$A:$A, "&gt;="&amp;'Indoor Lead - Statistics'!$A13,'Indoor Lead - Log'!$A:$A,"&lt;"&amp;EDATE('Indoor Lead - Statistics'!$A13,1),'Indoor Lead - Log'!$D:$D,'Indoor Lead - Statistics'!F$4,'Indoor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Statistics'!F$4,'Indoor Lead - Log'!#REF!,'Indoor Lead - Statistics'!$E$1))))</f>
        <v>0</v>
      </c>
      <c r="G13" s="5">
        <f>IF(AND($B$1="",$E$1=""),COUNTIFS('Indoor Lead - Log'!$A:$A, "&gt;="&amp;'Indoor Lead - Statistics'!$A13,'Indoor Lead - Log'!$A:$A,"&lt;"&amp;EDATE('Indoor Lead - Statistics'!$A13,1),'Indoor Lead - Log'!$D:$D,'Indoor Lead - Statistics'!G$4),IF($E$1="",COUNTIFS('Indoor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Statistics'!G$4),IF($B$1="",COUNTIFS('Indoor Lead - Log'!$A:$A, "&gt;="&amp;'Indoor Lead - Statistics'!$A13,'Indoor Lead - Log'!$A:$A,"&lt;"&amp;EDATE('Indoor Lead - Statistics'!$A13,1),'Indoor Lead - Log'!$D:$D,'Indoor Lead - Statistics'!G$4,'Indoor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Statistics'!G$4,'Indoor Lead - Log'!#REF!,'Indoor Lead - Statistics'!$E$1))))</f>
        <v>0</v>
      </c>
      <c r="H13" s="5">
        <f>IF(AND($B$1="",$E$1=""),COUNTIFS('Indoor Lead - Log'!$A:$A, "&gt;="&amp;'Indoor Lead - Statistics'!$A13,'Indoor Lead - Log'!$A:$A,"&lt;"&amp;EDATE('Indoor Lead - Statistics'!$A13,1),'Indoor Lead - Log'!$D:$D,'Indoor Lead - Statistics'!H$4),IF($E$1="",COUNTIFS('Indoor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Statistics'!H$4),IF($B$1="",COUNTIFS('Indoor Lead - Log'!$A:$A, "&gt;="&amp;'Indoor Lead - Statistics'!$A13,'Indoor Lead - Log'!$A:$A,"&lt;"&amp;EDATE('Indoor Lead - Statistics'!$A13,1),'Indoor Lead - Log'!$D:$D,'Indoor Lead - Statistics'!H$4,'Indoor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Statistics'!H$4,'Indoor Lead - Log'!#REF!,'Indoor Lead - Statistics'!$E$1))))</f>
        <v>0</v>
      </c>
      <c r="I13" s="5">
        <f>IF(AND($B$1="",$E$1=""),COUNTIFS('Indoor Lead - Log'!$A:$A, "&gt;="&amp;'Indoor Lead - Statistics'!$A13,'Indoor Lead - Log'!$A:$A,"&lt;"&amp;EDATE('Indoor Lead - Statistics'!$A13,1),'Indoor Lead - Log'!$D:$D,'Indoor Lead - Statistics'!I$4),IF($E$1="",COUNTIFS('Indoor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Statistics'!I$4),IF($B$1="",COUNTIFS('Indoor Lead - Log'!$A:$A, "&gt;="&amp;'Indoor Lead - Statistics'!$A13,'Indoor Lead - Log'!$A:$A,"&lt;"&amp;EDATE('Indoor Lead - Statistics'!$A13,1),'Indoor Lead - Log'!$D:$D,'Indoor Lead - Statistics'!I$4,'Indoor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Statistics'!I$4,'Indoor Lead - Log'!#REF!,'Indoor Lead - Statistics'!$E$1))))</f>
        <v>0</v>
      </c>
      <c r="J13" s="5">
        <f>IF(AND($B$1="",$E$1=""),COUNTIFS('Indoor Lead - Log'!$A:$A, "&gt;="&amp;'Indoor Lead - Statistics'!$A13,'Indoor Lead - Log'!$A:$A,"&lt;"&amp;EDATE('Indoor Lead - Statistics'!$A13,1),'Indoor Lead - Log'!$D:$D,'Indoor Lead - Statistics'!J$4),IF($E$1="",COUNTIFS('Indoor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Statistics'!J$4),IF($B$1="",COUNTIFS('Indoor Lead - Log'!$A:$A, "&gt;="&amp;'Indoor Lead - Statistics'!$A13,'Indoor Lead - Log'!$A:$A,"&lt;"&amp;EDATE('Indoor Lead - Statistics'!$A13,1),'Indoor Lead - Log'!$D:$D,'Indoor Lead - Statistics'!J$4,'Indoor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Statistics'!J$4,'Indoor Lead - Log'!#REF!,'Indoor Lead - Statistics'!$E$1))))</f>
        <v>0</v>
      </c>
      <c r="K13" s="5">
        <f>IF(AND($B$1="",$E$1=""),COUNTIFS('Indoor Lead - Log'!$A:$A, "&gt;="&amp;'Indoor Lead - Statistics'!$A13,'Indoor Lead - Log'!$A:$A,"&lt;"&amp;EDATE('Indoor Lead - Statistics'!$A13,1),'Indoor Lead - Log'!$D:$D,'Indoor Lead - Statistics'!K$4),IF($E$1="",COUNTIFS('Indoor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Statistics'!K$4),IF($B$1="",COUNTIFS('Indoor Lead - Log'!$A:$A, "&gt;="&amp;'Indoor Lead - Statistics'!$A13,'Indoor Lead - Log'!$A:$A,"&lt;"&amp;EDATE('Indoor Lead - Statistics'!$A13,1),'Indoor Lead - Log'!$D:$D,'Indoor Lead - Statistics'!K$4,'Indoor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Statistics'!K$4,'Indoor Lead - Log'!#REF!,'Indoor Lead - Statistics'!$E$1))))</f>
        <v>0</v>
      </c>
      <c r="L13" s="5">
        <f>IF(AND($B$1="",$E$1=""),COUNTIFS('Indoor Lead - Log'!$A:$A, "&gt;="&amp;'Indoor Lead - Statistics'!$A13,'Indoor Lead - Log'!$A:$A,"&lt;"&amp;EDATE('Indoor Lead - Statistics'!$A13,1),'Indoor Lead - Log'!$D:$D,'Indoor Lead - Statistics'!L$4),IF($E$1="",COUNTIFS('Indoor Lead - Log'!$A:$A, "&gt;="&amp;'Indoor Lead - Statistics'!$A13,'Indoor Lead - Log'!$A:$A,"&lt;"&amp;EDATE('Indoor Lead - Statistics'!$A13,1),'Indoor Lead - Log'!$H:$H,'Indoor Lead - Statistics'!$B$1,'Indoor Lead - Log'!$D:$D,'Indoor Lead - Statistics'!L$4),IF($B$1="",COUNTIFS('Indoor Lead - Log'!$A:$A, "&gt;="&amp;'Indoor Lead - Statistics'!$A13,'Indoor Lead - Log'!$A:$A,"&lt;"&amp;EDATE('Indoor Lead - Statistics'!$A13,1),'Indoor Lead - Log'!$D:$D,'Indoor Lead - Statistics'!L$4,'Indoor Lead - Log'!#REF!,'Indoor Lead - Statistics'!$E$1),COUNTIFS('Indoor Lead - Log'!$A:$A, "&gt;="&amp;'Indoor Lead - Statistics'!$A13,'Indoor Lead - Log'!$A:$A,"&lt;"&amp;EDATE('Indoor Lead - Statistics'!$A13,1),'Indoor Lead - Log'!$H:$H,'Indoor Lead - Statistics'!$B$1,'Indoor Lead - Log'!$D:$D,'Indoor Lead - Statistics'!L$4,'Indoor Lead - Log'!#REF!,'Indoor Lead - Statistics'!$E$1))))</f>
        <v>0</v>
      </c>
      <c r="M13" s="41">
        <f t="shared" si="1"/>
        <v>0</v>
      </c>
      <c r="N13" s="50" t="str">
        <f>IFERROR(SUMIFS('Indoor Lead - Log'!G:G,'Indoor Lead - Log'!$A:$A, "&gt;="&amp;'Indoor Lead - Statistics'!$A13,'Indoor Lead - Log'!$A:$A,"&lt;"&amp;EDATE('Indoor Lead - Statistics'!$A13,1))/COUNTIFS('Indoor Lead - Log'!$A:$A, "&gt;="&amp;'Indoor Lead - Statistics'!$A13,'Indoor Lead - Log'!$A:$A,"&lt;"&amp;EDATE('Indoor Lead - Statistics'!$A13,1)),"-")</f>
        <v>-</v>
      </c>
    </row>
    <row r="14" spans="1:14" x14ac:dyDescent="0.3">
      <c r="A14" s="36">
        <f t="shared" si="2"/>
        <v>45566</v>
      </c>
      <c r="B14" s="5">
        <f>IF(AND($B$1="",$E$1=""),COUNTIFS('Indoor Lead - Log'!$A:$A, "&gt;="&amp;'Indoor Lead - Statistics'!$A14,'Indoor Lead - Log'!$A:$A,"&lt;"&amp;EDATE('Indoor Lead - Statistics'!$A14,1),'Indoor Lead - Log'!$D:$D,'Indoor Lead - Statistics'!B$4),IF($E$1="",COUNTIFS('Indoor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Statistics'!B$4),IF($B$1="",COUNTIFS('Indoor Lead - Log'!$A:$A, "&gt;="&amp;'Indoor Lead - Statistics'!$A14,'Indoor Lead - Log'!$A:$A,"&lt;"&amp;EDATE('Indoor Lead - Statistics'!$A14,1),'Indoor Lead - Log'!$D:$D,'Indoor Lead - Statistics'!B$4,'Indoor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Statistics'!B$4,'Indoor Lead - Log'!#REF!,'Indoor Lead - Statistics'!$E$1))))</f>
        <v>0</v>
      </c>
      <c r="C14" s="5">
        <f>IF(AND($B$1="",$E$1=""),COUNTIFS('Indoor Lead - Log'!$A:$A, "&gt;="&amp;'Indoor Lead - Statistics'!$A14,'Indoor Lead - Log'!$A:$A,"&lt;"&amp;EDATE('Indoor Lead - Statistics'!$A14,1),'Indoor Lead - Log'!$D:$D,'Indoor Lead - Statistics'!C$4),IF($E$1="",COUNTIFS('Indoor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Statistics'!C$4),IF($B$1="",COUNTIFS('Indoor Lead - Log'!$A:$A, "&gt;="&amp;'Indoor Lead - Statistics'!$A14,'Indoor Lead - Log'!$A:$A,"&lt;"&amp;EDATE('Indoor Lead - Statistics'!$A14,1),'Indoor Lead - Log'!$D:$D,'Indoor Lead - Statistics'!C$4,'Indoor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Statistics'!C$4,'Indoor Lead - Log'!#REF!,'Indoor Lead - Statistics'!$E$1))))</f>
        <v>0</v>
      </c>
      <c r="D14" s="5">
        <f>IF(AND($B$1="",$E$1=""),COUNTIFS('Indoor Lead - Log'!$A:$A, "&gt;="&amp;'Indoor Lead - Statistics'!$A14,'Indoor Lead - Log'!$A:$A,"&lt;"&amp;EDATE('Indoor Lead - Statistics'!$A14,1),'Indoor Lead - Log'!$D:$D,'Indoor Lead - Statistics'!D$4),IF($E$1="",COUNTIFS('Indoor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Statistics'!D$4),IF($B$1="",COUNTIFS('Indoor Lead - Log'!$A:$A, "&gt;="&amp;'Indoor Lead - Statistics'!$A14,'Indoor Lead - Log'!$A:$A,"&lt;"&amp;EDATE('Indoor Lead - Statistics'!$A14,1),'Indoor Lead - Log'!$D:$D,'Indoor Lead - Statistics'!D$4,'Indoor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Statistics'!D$4,'Indoor Lead - Log'!#REF!,'Indoor Lead - Statistics'!$E$1))))</f>
        <v>0</v>
      </c>
      <c r="E14" s="5">
        <f>IF(AND($B$1="",$E$1=""),COUNTIFS('Indoor Lead - Log'!$A:$A, "&gt;="&amp;'Indoor Lead - Statistics'!$A14,'Indoor Lead - Log'!$A:$A,"&lt;"&amp;EDATE('Indoor Lead - Statistics'!$A14,1),'Indoor Lead - Log'!$D:$D,'Indoor Lead - Statistics'!E$4),IF($E$1="",COUNTIFS('Indoor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Statistics'!E$4),IF($B$1="",COUNTIFS('Indoor Lead - Log'!$A:$A, "&gt;="&amp;'Indoor Lead - Statistics'!$A14,'Indoor Lead - Log'!$A:$A,"&lt;"&amp;EDATE('Indoor Lead - Statistics'!$A14,1),'Indoor Lead - Log'!$D:$D,'Indoor Lead - Statistics'!E$4,'Indoor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Statistics'!E$4,'Indoor Lead - Log'!#REF!,'Indoor Lead - Statistics'!$E$1))))</f>
        <v>0</v>
      </c>
      <c r="F14" s="5">
        <f>IF(AND($B$1="",$E$1=""),COUNTIFS('Indoor Lead - Log'!$A:$A, "&gt;="&amp;'Indoor Lead - Statistics'!$A14,'Indoor Lead - Log'!$A:$A,"&lt;"&amp;EDATE('Indoor Lead - Statistics'!$A14,1),'Indoor Lead - Log'!$D:$D,'Indoor Lead - Statistics'!F$4),IF($E$1="",COUNTIFS('Indoor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Statistics'!F$4),IF($B$1="",COUNTIFS('Indoor Lead - Log'!$A:$A, "&gt;="&amp;'Indoor Lead - Statistics'!$A14,'Indoor Lead - Log'!$A:$A,"&lt;"&amp;EDATE('Indoor Lead - Statistics'!$A14,1),'Indoor Lead - Log'!$D:$D,'Indoor Lead - Statistics'!F$4,'Indoor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Statistics'!F$4,'Indoor Lead - Log'!#REF!,'Indoor Lead - Statistics'!$E$1))))</f>
        <v>0</v>
      </c>
      <c r="G14" s="5">
        <f>IF(AND($B$1="",$E$1=""),COUNTIFS('Indoor Lead - Log'!$A:$A, "&gt;="&amp;'Indoor Lead - Statistics'!$A14,'Indoor Lead - Log'!$A:$A,"&lt;"&amp;EDATE('Indoor Lead - Statistics'!$A14,1),'Indoor Lead - Log'!$D:$D,'Indoor Lead - Statistics'!G$4),IF($E$1="",COUNTIFS('Indoor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Statistics'!G$4),IF($B$1="",COUNTIFS('Indoor Lead - Log'!$A:$A, "&gt;="&amp;'Indoor Lead - Statistics'!$A14,'Indoor Lead - Log'!$A:$A,"&lt;"&amp;EDATE('Indoor Lead - Statistics'!$A14,1),'Indoor Lead - Log'!$D:$D,'Indoor Lead - Statistics'!G$4,'Indoor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Statistics'!G$4,'Indoor Lead - Log'!#REF!,'Indoor Lead - Statistics'!$E$1))))</f>
        <v>0</v>
      </c>
      <c r="H14" s="5">
        <f>IF(AND($B$1="",$E$1=""),COUNTIFS('Indoor Lead - Log'!$A:$A, "&gt;="&amp;'Indoor Lead - Statistics'!$A14,'Indoor Lead - Log'!$A:$A,"&lt;"&amp;EDATE('Indoor Lead - Statistics'!$A14,1),'Indoor Lead - Log'!$D:$D,'Indoor Lead - Statistics'!H$4),IF($E$1="",COUNTIFS('Indoor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Statistics'!H$4),IF($B$1="",COUNTIFS('Indoor Lead - Log'!$A:$A, "&gt;="&amp;'Indoor Lead - Statistics'!$A14,'Indoor Lead - Log'!$A:$A,"&lt;"&amp;EDATE('Indoor Lead - Statistics'!$A14,1),'Indoor Lead - Log'!$D:$D,'Indoor Lead - Statistics'!H$4,'Indoor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Statistics'!H$4,'Indoor Lead - Log'!#REF!,'Indoor Lead - Statistics'!$E$1))))</f>
        <v>0</v>
      </c>
      <c r="I14" s="5">
        <f>IF(AND($B$1="",$E$1=""),COUNTIFS('Indoor Lead - Log'!$A:$A, "&gt;="&amp;'Indoor Lead - Statistics'!$A14,'Indoor Lead - Log'!$A:$A,"&lt;"&amp;EDATE('Indoor Lead - Statistics'!$A14,1),'Indoor Lead - Log'!$D:$D,'Indoor Lead - Statistics'!I$4),IF($E$1="",COUNTIFS('Indoor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Statistics'!I$4),IF($B$1="",COUNTIFS('Indoor Lead - Log'!$A:$A, "&gt;="&amp;'Indoor Lead - Statistics'!$A14,'Indoor Lead - Log'!$A:$A,"&lt;"&amp;EDATE('Indoor Lead - Statistics'!$A14,1),'Indoor Lead - Log'!$D:$D,'Indoor Lead - Statistics'!I$4,'Indoor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Statistics'!I$4,'Indoor Lead - Log'!#REF!,'Indoor Lead - Statistics'!$E$1))))</f>
        <v>0</v>
      </c>
      <c r="J14" s="5">
        <f>IF(AND($B$1="",$E$1=""),COUNTIFS('Indoor Lead - Log'!$A:$A, "&gt;="&amp;'Indoor Lead - Statistics'!$A14,'Indoor Lead - Log'!$A:$A,"&lt;"&amp;EDATE('Indoor Lead - Statistics'!$A14,1),'Indoor Lead - Log'!$D:$D,'Indoor Lead - Statistics'!J$4),IF($E$1="",COUNTIFS('Indoor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Statistics'!J$4),IF($B$1="",COUNTIFS('Indoor Lead - Log'!$A:$A, "&gt;="&amp;'Indoor Lead - Statistics'!$A14,'Indoor Lead - Log'!$A:$A,"&lt;"&amp;EDATE('Indoor Lead - Statistics'!$A14,1),'Indoor Lead - Log'!$D:$D,'Indoor Lead - Statistics'!J$4,'Indoor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Statistics'!J$4,'Indoor Lead - Log'!#REF!,'Indoor Lead - Statistics'!$E$1))))</f>
        <v>0</v>
      </c>
      <c r="K14" s="5">
        <f>IF(AND($B$1="",$E$1=""),COUNTIFS('Indoor Lead - Log'!$A:$A, "&gt;="&amp;'Indoor Lead - Statistics'!$A14,'Indoor Lead - Log'!$A:$A,"&lt;"&amp;EDATE('Indoor Lead - Statistics'!$A14,1),'Indoor Lead - Log'!$D:$D,'Indoor Lead - Statistics'!K$4),IF($E$1="",COUNTIFS('Indoor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Statistics'!K$4),IF($B$1="",COUNTIFS('Indoor Lead - Log'!$A:$A, "&gt;="&amp;'Indoor Lead - Statistics'!$A14,'Indoor Lead - Log'!$A:$A,"&lt;"&amp;EDATE('Indoor Lead - Statistics'!$A14,1),'Indoor Lead - Log'!$D:$D,'Indoor Lead - Statistics'!K$4,'Indoor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Statistics'!K$4,'Indoor Lead - Log'!#REF!,'Indoor Lead - Statistics'!$E$1))))</f>
        <v>0</v>
      </c>
      <c r="L14" s="5">
        <f>IF(AND($B$1="",$E$1=""),COUNTIFS('Indoor Lead - Log'!$A:$A, "&gt;="&amp;'Indoor Lead - Statistics'!$A14,'Indoor Lead - Log'!$A:$A,"&lt;"&amp;EDATE('Indoor Lead - Statistics'!$A14,1),'Indoor Lead - Log'!$D:$D,'Indoor Lead - Statistics'!L$4),IF($E$1="",COUNTIFS('Indoor Lead - Log'!$A:$A, "&gt;="&amp;'Indoor Lead - Statistics'!$A14,'Indoor Lead - Log'!$A:$A,"&lt;"&amp;EDATE('Indoor Lead - Statistics'!$A14,1),'Indoor Lead - Log'!$H:$H,'Indoor Lead - Statistics'!$B$1,'Indoor Lead - Log'!$D:$D,'Indoor Lead - Statistics'!L$4),IF($B$1="",COUNTIFS('Indoor Lead - Log'!$A:$A, "&gt;="&amp;'Indoor Lead - Statistics'!$A14,'Indoor Lead - Log'!$A:$A,"&lt;"&amp;EDATE('Indoor Lead - Statistics'!$A14,1),'Indoor Lead - Log'!$D:$D,'Indoor Lead - Statistics'!L$4,'Indoor Lead - Log'!#REF!,'Indoor Lead - Statistics'!$E$1),COUNTIFS('Indoor Lead - Log'!$A:$A, "&gt;="&amp;'Indoor Lead - Statistics'!$A14,'Indoor Lead - Log'!$A:$A,"&lt;"&amp;EDATE('Indoor Lead - Statistics'!$A14,1),'Indoor Lead - Log'!$H:$H,'Indoor Lead - Statistics'!$B$1,'Indoor Lead - Log'!$D:$D,'Indoor Lead - Statistics'!L$4,'Indoor Lead - Log'!#REF!,'Indoor Lead - Statistics'!$E$1))))</f>
        <v>0</v>
      </c>
      <c r="M14" s="41">
        <f t="shared" si="1"/>
        <v>0</v>
      </c>
      <c r="N14" s="50" t="str">
        <f>IFERROR(SUMIFS('Indoor Lead - Log'!G:G,'Indoor Lead - Log'!$A:$A, "&gt;="&amp;'Indoor Lead - Statistics'!$A14,'Indoor Lead - Log'!$A:$A,"&lt;"&amp;EDATE('Indoor Lead - Statistics'!$A14,1))/COUNTIFS('Indoor Lead - Log'!$A:$A, "&gt;="&amp;'Indoor Lead - Statistics'!$A14,'Indoor Lead - Log'!$A:$A,"&lt;"&amp;EDATE('Indoor Lead - Statistics'!$A14,1)),"-")</f>
        <v>-</v>
      </c>
    </row>
    <row r="15" spans="1:14" x14ac:dyDescent="0.3">
      <c r="A15" s="36">
        <f t="shared" si="2"/>
        <v>45597</v>
      </c>
      <c r="B15" s="5">
        <f>IF(AND($B$1="",$E$1=""),COUNTIFS('Indoor Lead - Log'!$A:$A, "&gt;="&amp;'Indoor Lead - Statistics'!$A15,'Indoor Lead - Log'!$A:$A,"&lt;"&amp;EDATE('Indoor Lead - Statistics'!$A15,1),'Indoor Lead - Log'!$D:$D,'Indoor Lead - Statistics'!B$4),IF($E$1="",COUNTIFS('Indoor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Statistics'!B$4),IF($B$1="",COUNTIFS('Indoor Lead - Log'!$A:$A, "&gt;="&amp;'Indoor Lead - Statistics'!$A15,'Indoor Lead - Log'!$A:$A,"&lt;"&amp;EDATE('Indoor Lead - Statistics'!$A15,1),'Indoor Lead - Log'!$D:$D,'Indoor Lead - Statistics'!B$4,'Indoor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Statistics'!B$4,'Indoor Lead - Log'!#REF!,'Indoor Lead - Statistics'!$E$1))))</f>
        <v>0</v>
      </c>
      <c r="C15" s="5">
        <f>IF(AND($B$1="",$E$1=""),COUNTIFS('Indoor Lead - Log'!$A:$A, "&gt;="&amp;'Indoor Lead - Statistics'!$A15,'Indoor Lead - Log'!$A:$A,"&lt;"&amp;EDATE('Indoor Lead - Statistics'!$A15,1),'Indoor Lead - Log'!$D:$D,'Indoor Lead - Statistics'!C$4),IF($E$1="",COUNTIFS('Indoor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Statistics'!C$4),IF($B$1="",COUNTIFS('Indoor Lead - Log'!$A:$A, "&gt;="&amp;'Indoor Lead - Statistics'!$A15,'Indoor Lead - Log'!$A:$A,"&lt;"&amp;EDATE('Indoor Lead - Statistics'!$A15,1),'Indoor Lead - Log'!$D:$D,'Indoor Lead - Statistics'!C$4,'Indoor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Statistics'!C$4,'Indoor Lead - Log'!#REF!,'Indoor Lead - Statistics'!$E$1))))</f>
        <v>0</v>
      </c>
      <c r="D15" s="5">
        <f>IF(AND($B$1="",$E$1=""),COUNTIFS('Indoor Lead - Log'!$A:$A, "&gt;="&amp;'Indoor Lead - Statistics'!$A15,'Indoor Lead - Log'!$A:$A,"&lt;"&amp;EDATE('Indoor Lead - Statistics'!$A15,1),'Indoor Lead - Log'!$D:$D,'Indoor Lead - Statistics'!D$4),IF($E$1="",COUNTIFS('Indoor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Statistics'!D$4),IF($B$1="",COUNTIFS('Indoor Lead - Log'!$A:$A, "&gt;="&amp;'Indoor Lead - Statistics'!$A15,'Indoor Lead - Log'!$A:$A,"&lt;"&amp;EDATE('Indoor Lead - Statistics'!$A15,1),'Indoor Lead - Log'!$D:$D,'Indoor Lead - Statistics'!D$4,'Indoor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Statistics'!D$4,'Indoor Lead - Log'!#REF!,'Indoor Lead - Statistics'!$E$1))))</f>
        <v>0</v>
      </c>
      <c r="E15" s="5">
        <f>IF(AND($B$1="",$E$1=""),COUNTIFS('Indoor Lead - Log'!$A:$A, "&gt;="&amp;'Indoor Lead - Statistics'!$A15,'Indoor Lead - Log'!$A:$A,"&lt;"&amp;EDATE('Indoor Lead - Statistics'!$A15,1),'Indoor Lead - Log'!$D:$D,'Indoor Lead - Statistics'!E$4),IF($E$1="",COUNTIFS('Indoor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Statistics'!E$4),IF($B$1="",COUNTIFS('Indoor Lead - Log'!$A:$A, "&gt;="&amp;'Indoor Lead - Statistics'!$A15,'Indoor Lead - Log'!$A:$A,"&lt;"&amp;EDATE('Indoor Lead - Statistics'!$A15,1),'Indoor Lead - Log'!$D:$D,'Indoor Lead - Statistics'!E$4,'Indoor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Statistics'!E$4,'Indoor Lead - Log'!#REF!,'Indoor Lead - Statistics'!$E$1))))</f>
        <v>0</v>
      </c>
      <c r="F15" s="5">
        <f>IF(AND($B$1="",$E$1=""),COUNTIFS('Indoor Lead - Log'!$A:$A, "&gt;="&amp;'Indoor Lead - Statistics'!$A15,'Indoor Lead - Log'!$A:$A,"&lt;"&amp;EDATE('Indoor Lead - Statistics'!$A15,1),'Indoor Lead - Log'!$D:$D,'Indoor Lead - Statistics'!F$4),IF($E$1="",COUNTIFS('Indoor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Statistics'!F$4),IF($B$1="",COUNTIFS('Indoor Lead - Log'!$A:$A, "&gt;="&amp;'Indoor Lead - Statistics'!$A15,'Indoor Lead - Log'!$A:$A,"&lt;"&amp;EDATE('Indoor Lead - Statistics'!$A15,1),'Indoor Lead - Log'!$D:$D,'Indoor Lead - Statistics'!F$4,'Indoor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Statistics'!F$4,'Indoor Lead - Log'!#REF!,'Indoor Lead - Statistics'!$E$1))))</f>
        <v>0</v>
      </c>
      <c r="G15" s="5">
        <f>IF(AND($B$1="",$E$1=""),COUNTIFS('Indoor Lead - Log'!$A:$A, "&gt;="&amp;'Indoor Lead - Statistics'!$A15,'Indoor Lead - Log'!$A:$A,"&lt;"&amp;EDATE('Indoor Lead - Statistics'!$A15,1),'Indoor Lead - Log'!$D:$D,'Indoor Lead - Statistics'!G$4),IF($E$1="",COUNTIFS('Indoor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Statistics'!G$4),IF($B$1="",COUNTIFS('Indoor Lead - Log'!$A:$A, "&gt;="&amp;'Indoor Lead - Statistics'!$A15,'Indoor Lead - Log'!$A:$A,"&lt;"&amp;EDATE('Indoor Lead - Statistics'!$A15,1),'Indoor Lead - Log'!$D:$D,'Indoor Lead - Statistics'!G$4,'Indoor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Statistics'!G$4,'Indoor Lead - Log'!#REF!,'Indoor Lead - Statistics'!$E$1))))</f>
        <v>0</v>
      </c>
      <c r="H15" s="5">
        <f>IF(AND($B$1="",$E$1=""),COUNTIFS('Indoor Lead - Log'!$A:$A, "&gt;="&amp;'Indoor Lead - Statistics'!$A15,'Indoor Lead - Log'!$A:$A,"&lt;"&amp;EDATE('Indoor Lead - Statistics'!$A15,1),'Indoor Lead - Log'!$D:$D,'Indoor Lead - Statistics'!H$4),IF($E$1="",COUNTIFS('Indoor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Statistics'!H$4),IF($B$1="",COUNTIFS('Indoor Lead - Log'!$A:$A, "&gt;="&amp;'Indoor Lead - Statistics'!$A15,'Indoor Lead - Log'!$A:$A,"&lt;"&amp;EDATE('Indoor Lead - Statistics'!$A15,1),'Indoor Lead - Log'!$D:$D,'Indoor Lead - Statistics'!H$4,'Indoor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Statistics'!H$4,'Indoor Lead - Log'!#REF!,'Indoor Lead - Statistics'!$E$1))))</f>
        <v>0</v>
      </c>
      <c r="I15" s="5">
        <f>IF(AND($B$1="",$E$1=""),COUNTIFS('Indoor Lead - Log'!$A:$A, "&gt;="&amp;'Indoor Lead - Statistics'!$A15,'Indoor Lead - Log'!$A:$A,"&lt;"&amp;EDATE('Indoor Lead - Statistics'!$A15,1),'Indoor Lead - Log'!$D:$D,'Indoor Lead - Statistics'!I$4),IF($E$1="",COUNTIFS('Indoor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Statistics'!I$4),IF($B$1="",COUNTIFS('Indoor Lead - Log'!$A:$A, "&gt;="&amp;'Indoor Lead - Statistics'!$A15,'Indoor Lead - Log'!$A:$A,"&lt;"&amp;EDATE('Indoor Lead - Statistics'!$A15,1),'Indoor Lead - Log'!$D:$D,'Indoor Lead - Statistics'!I$4,'Indoor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Statistics'!I$4,'Indoor Lead - Log'!#REF!,'Indoor Lead - Statistics'!$E$1))))</f>
        <v>0</v>
      </c>
      <c r="J15" s="5">
        <f>IF(AND($B$1="",$E$1=""),COUNTIFS('Indoor Lead - Log'!$A:$A, "&gt;="&amp;'Indoor Lead - Statistics'!$A15,'Indoor Lead - Log'!$A:$A,"&lt;"&amp;EDATE('Indoor Lead - Statistics'!$A15,1),'Indoor Lead - Log'!$D:$D,'Indoor Lead - Statistics'!J$4),IF($E$1="",COUNTIFS('Indoor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Statistics'!J$4),IF($B$1="",COUNTIFS('Indoor Lead - Log'!$A:$A, "&gt;="&amp;'Indoor Lead - Statistics'!$A15,'Indoor Lead - Log'!$A:$A,"&lt;"&amp;EDATE('Indoor Lead - Statistics'!$A15,1),'Indoor Lead - Log'!$D:$D,'Indoor Lead - Statistics'!J$4,'Indoor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Statistics'!J$4,'Indoor Lead - Log'!#REF!,'Indoor Lead - Statistics'!$E$1))))</f>
        <v>0</v>
      </c>
      <c r="K15" s="5">
        <f>IF(AND($B$1="",$E$1=""),COUNTIFS('Indoor Lead - Log'!$A:$A, "&gt;="&amp;'Indoor Lead - Statistics'!$A15,'Indoor Lead - Log'!$A:$A,"&lt;"&amp;EDATE('Indoor Lead - Statistics'!$A15,1),'Indoor Lead - Log'!$D:$D,'Indoor Lead - Statistics'!K$4),IF($E$1="",COUNTIFS('Indoor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Statistics'!K$4),IF($B$1="",COUNTIFS('Indoor Lead - Log'!$A:$A, "&gt;="&amp;'Indoor Lead - Statistics'!$A15,'Indoor Lead - Log'!$A:$A,"&lt;"&amp;EDATE('Indoor Lead - Statistics'!$A15,1),'Indoor Lead - Log'!$D:$D,'Indoor Lead - Statistics'!K$4,'Indoor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Statistics'!K$4,'Indoor Lead - Log'!#REF!,'Indoor Lead - Statistics'!$E$1))))</f>
        <v>0</v>
      </c>
      <c r="L15" s="5">
        <f>IF(AND($B$1="",$E$1=""),COUNTIFS('Indoor Lead - Log'!$A:$A, "&gt;="&amp;'Indoor Lead - Statistics'!$A15,'Indoor Lead - Log'!$A:$A,"&lt;"&amp;EDATE('Indoor Lead - Statistics'!$A15,1),'Indoor Lead - Log'!$D:$D,'Indoor Lead - Statistics'!L$4),IF($E$1="",COUNTIFS('Indoor Lead - Log'!$A:$A, "&gt;="&amp;'Indoor Lead - Statistics'!$A15,'Indoor Lead - Log'!$A:$A,"&lt;"&amp;EDATE('Indoor Lead - Statistics'!$A15,1),'Indoor Lead - Log'!$H:$H,'Indoor Lead - Statistics'!$B$1,'Indoor Lead - Log'!$D:$D,'Indoor Lead - Statistics'!L$4),IF($B$1="",COUNTIFS('Indoor Lead - Log'!$A:$A, "&gt;="&amp;'Indoor Lead - Statistics'!$A15,'Indoor Lead - Log'!$A:$A,"&lt;"&amp;EDATE('Indoor Lead - Statistics'!$A15,1),'Indoor Lead - Log'!$D:$D,'Indoor Lead - Statistics'!L$4,'Indoor Lead - Log'!#REF!,'Indoor Lead - Statistics'!$E$1),COUNTIFS('Indoor Lead - Log'!$A:$A, "&gt;="&amp;'Indoor Lead - Statistics'!$A15,'Indoor Lead - Log'!$A:$A,"&lt;"&amp;EDATE('Indoor Lead - Statistics'!$A15,1),'Indoor Lead - Log'!$H:$H,'Indoor Lead - Statistics'!$B$1,'Indoor Lead - Log'!$D:$D,'Indoor Lead - Statistics'!L$4,'Indoor Lead - Log'!#REF!,'Indoor Lead - Statistics'!$E$1))))</f>
        <v>0</v>
      </c>
      <c r="M15" s="41">
        <f t="shared" si="1"/>
        <v>0</v>
      </c>
      <c r="N15" s="50" t="str">
        <f>IFERROR(SUMIFS('Indoor Lead - Log'!G:G,'Indoor Lead - Log'!$A:$A, "&gt;="&amp;'Indoor Lead - Statistics'!$A15,'Indoor Lead - Log'!$A:$A,"&lt;"&amp;EDATE('Indoor Lead - Statistics'!$A15,1))/COUNTIFS('Indoor Lead - Log'!$A:$A, "&gt;="&amp;'Indoor Lead - Statistics'!$A15,'Indoor Lead - Log'!$A:$A,"&lt;"&amp;EDATE('Indoor Lead - Statistics'!$A15,1)),"-")</f>
        <v>-</v>
      </c>
    </row>
    <row r="16" spans="1:14" ht="15" thickBot="1" x14ac:dyDescent="0.35">
      <c r="A16" s="36">
        <f t="shared" si="2"/>
        <v>45627</v>
      </c>
      <c r="B16" s="5">
        <f>IF(AND($B$1="",$E$1=""),COUNTIFS('Indoor Lead - Log'!$A:$A, "&gt;="&amp;'Indoor Lead - Statistics'!$A16,'Indoor Lead - Log'!$A:$A,"&lt;"&amp;EDATE('Indoor Lead - Statistics'!$A16,1),'Indoor Lead - Log'!$D:$D,'Indoor Lead - Statistics'!B$4),IF($E$1="",COUNTIFS('Indoor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Statistics'!B$4),IF($B$1="",COUNTIFS('Indoor Lead - Log'!$A:$A, "&gt;="&amp;'Indoor Lead - Statistics'!$A16,'Indoor Lead - Log'!$A:$A,"&lt;"&amp;EDATE('Indoor Lead - Statistics'!$A16,1),'Indoor Lead - Log'!$D:$D,'Indoor Lead - Statistics'!B$4,'Indoor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Statistics'!B$4,'Indoor Lead - Log'!#REF!,'Indoor Lead - Statistics'!$E$1))))</f>
        <v>0</v>
      </c>
      <c r="C16" s="5">
        <f>IF(AND($B$1="",$E$1=""),COUNTIFS('Indoor Lead - Log'!$A:$A, "&gt;="&amp;'Indoor Lead - Statistics'!$A16,'Indoor Lead - Log'!$A:$A,"&lt;"&amp;EDATE('Indoor Lead - Statistics'!$A16,1),'Indoor Lead - Log'!$D:$D,'Indoor Lead - Statistics'!C$4),IF($E$1="",COUNTIFS('Indoor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Statistics'!C$4),IF($B$1="",COUNTIFS('Indoor Lead - Log'!$A:$A, "&gt;="&amp;'Indoor Lead - Statistics'!$A16,'Indoor Lead - Log'!$A:$A,"&lt;"&amp;EDATE('Indoor Lead - Statistics'!$A16,1),'Indoor Lead - Log'!$D:$D,'Indoor Lead - Statistics'!C$4,'Indoor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Statistics'!C$4,'Indoor Lead - Log'!#REF!,'Indoor Lead - Statistics'!$E$1))))</f>
        <v>0</v>
      </c>
      <c r="D16" s="5">
        <f>IF(AND($B$1="",$E$1=""),COUNTIFS('Indoor Lead - Log'!$A:$A, "&gt;="&amp;'Indoor Lead - Statistics'!$A16,'Indoor Lead - Log'!$A:$A,"&lt;"&amp;EDATE('Indoor Lead - Statistics'!$A16,1),'Indoor Lead - Log'!$D:$D,'Indoor Lead - Statistics'!D$4),IF($E$1="",COUNTIFS('Indoor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Statistics'!D$4),IF($B$1="",COUNTIFS('Indoor Lead - Log'!$A:$A, "&gt;="&amp;'Indoor Lead - Statistics'!$A16,'Indoor Lead - Log'!$A:$A,"&lt;"&amp;EDATE('Indoor Lead - Statistics'!$A16,1),'Indoor Lead - Log'!$D:$D,'Indoor Lead - Statistics'!D$4,'Indoor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Statistics'!D$4,'Indoor Lead - Log'!#REF!,'Indoor Lead - Statistics'!$E$1))))</f>
        <v>0</v>
      </c>
      <c r="E16" s="5">
        <f>IF(AND($B$1="",$E$1=""),COUNTIFS('Indoor Lead - Log'!$A:$A, "&gt;="&amp;'Indoor Lead - Statistics'!$A16,'Indoor Lead - Log'!$A:$A,"&lt;"&amp;EDATE('Indoor Lead - Statistics'!$A16,1),'Indoor Lead - Log'!$D:$D,'Indoor Lead - Statistics'!E$4),IF($E$1="",COUNTIFS('Indoor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Statistics'!E$4),IF($B$1="",COUNTIFS('Indoor Lead - Log'!$A:$A, "&gt;="&amp;'Indoor Lead - Statistics'!$A16,'Indoor Lead - Log'!$A:$A,"&lt;"&amp;EDATE('Indoor Lead - Statistics'!$A16,1),'Indoor Lead - Log'!$D:$D,'Indoor Lead - Statistics'!E$4,'Indoor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Statistics'!E$4,'Indoor Lead - Log'!#REF!,'Indoor Lead - Statistics'!$E$1))))</f>
        <v>0</v>
      </c>
      <c r="F16" s="5">
        <f>IF(AND($B$1="",$E$1=""),COUNTIFS('Indoor Lead - Log'!$A:$A, "&gt;="&amp;'Indoor Lead - Statistics'!$A16,'Indoor Lead - Log'!$A:$A,"&lt;"&amp;EDATE('Indoor Lead - Statistics'!$A16,1),'Indoor Lead - Log'!$D:$D,'Indoor Lead - Statistics'!F$4),IF($E$1="",COUNTIFS('Indoor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Statistics'!F$4),IF($B$1="",COUNTIFS('Indoor Lead - Log'!$A:$A, "&gt;="&amp;'Indoor Lead - Statistics'!$A16,'Indoor Lead - Log'!$A:$A,"&lt;"&amp;EDATE('Indoor Lead - Statistics'!$A16,1),'Indoor Lead - Log'!$D:$D,'Indoor Lead - Statistics'!F$4,'Indoor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Statistics'!F$4,'Indoor Lead - Log'!#REF!,'Indoor Lead - Statistics'!$E$1))))</f>
        <v>0</v>
      </c>
      <c r="G16" s="5">
        <f>IF(AND($B$1="",$E$1=""),COUNTIFS('Indoor Lead - Log'!$A:$A, "&gt;="&amp;'Indoor Lead - Statistics'!$A16,'Indoor Lead - Log'!$A:$A,"&lt;"&amp;EDATE('Indoor Lead - Statistics'!$A16,1),'Indoor Lead - Log'!$D:$D,'Indoor Lead - Statistics'!G$4),IF($E$1="",COUNTIFS('Indoor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Statistics'!G$4),IF($B$1="",COUNTIFS('Indoor Lead - Log'!$A:$A, "&gt;="&amp;'Indoor Lead - Statistics'!$A16,'Indoor Lead - Log'!$A:$A,"&lt;"&amp;EDATE('Indoor Lead - Statistics'!$A16,1),'Indoor Lead - Log'!$D:$D,'Indoor Lead - Statistics'!G$4,'Indoor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Statistics'!G$4,'Indoor Lead - Log'!#REF!,'Indoor Lead - Statistics'!$E$1))))</f>
        <v>0</v>
      </c>
      <c r="H16" s="5">
        <f>IF(AND($B$1="",$E$1=""),COUNTIFS('Indoor Lead - Log'!$A:$A, "&gt;="&amp;'Indoor Lead - Statistics'!$A16,'Indoor Lead - Log'!$A:$A,"&lt;"&amp;EDATE('Indoor Lead - Statistics'!$A16,1),'Indoor Lead - Log'!$D:$D,'Indoor Lead - Statistics'!H$4),IF($E$1="",COUNTIFS('Indoor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Statistics'!H$4),IF($B$1="",COUNTIFS('Indoor Lead - Log'!$A:$A, "&gt;="&amp;'Indoor Lead - Statistics'!$A16,'Indoor Lead - Log'!$A:$A,"&lt;"&amp;EDATE('Indoor Lead - Statistics'!$A16,1),'Indoor Lead - Log'!$D:$D,'Indoor Lead - Statistics'!H$4,'Indoor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Statistics'!H$4,'Indoor Lead - Log'!#REF!,'Indoor Lead - Statistics'!$E$1))))</f>
        <v>0</v>
      </c>
      <c r="I16" s="5">
        <f>IF(AND($B$1="",$E$1=""),COUNTIFS('Indoor Lead - Log'!$A:$A, "&gt;="&amp;'Indoor Lead - Statistics'!$A16,'Indoor Lead - Log'!$A:$A,"&lt;"&amp;EDATE('Indoor Lead - Statistics'!$A16,1),'Indoor Lead - Log'!$D:$D,'Indoor Lead - Statistics'!I$4),IF($E$1="",COUNTIFS('Indoor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Statistics'!I$4),IF($B$1="",COUNTIFS('Indoor Lead - Log'!$A:$A, "&gt;="&amp;'Indoor Lead - Statistics'!$A16,'Indoor Lead - Log'!$A:$A,"&lt;"&amp;EDATE('Indoor Lead - Statistics'!$A16,1),'Indoor Lead - Log'!$D:$D,'Indoor Lead - Statistics'!I$4,'Indoor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Statistics'!I$4,'Indoor Lead - Log'!#REF!,'Indoor Lead - Statistics'!$E$1))))</f>
        <v>0</v>
      </c>
      <c r="J16" s="5">
        <f>IF(AND($B$1="",$E$1=""),COUNTIFS('Indoor Lead - Log'!$A:$A, "&gt;="&amp;'Indoor Lead - Statistics'!$A16,'Indoor Lead - Log'!$A:$A,"&lt;"&amp;EDATE('Indoor Lead - Statistics'!$A16,1),'Indoor Lead - Log'!$D:$D,'Indoor Lead - Statistics'!J$4),IF($E$1="",COUNTIFS('Indoor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Statistics'!J$4),IF($B$1="",COUNTIFS('Indoor Lead - Log'!$A:$A, "&gt;="&amp;'Indoor Lead - Statistics'!$A16,'Indoor Lead - Log'!$A:$A,"&lt;"&amp;EDATE('Indoor Lead - Statistics'!$A16,1),'Indoor Lead - Log'!$D:$D,'Indoor Lead - Statistics'!J$4,'Indoor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Statistics'!J$4,'Indoor Lead - Log'!#REF!,'Indoor Lead - Statistics'!$E$1))))</f>
        <v>0</v>
      </c>
      <c r="K16" s="5">
        <f>IF(AND($B$1="",$E$1=""),COUNTIFS('Indoor Lead - Log'!$A:$A, "&gt;="&amp;'Indoor Lead - Statistics'!$A16,'Indoor Lead - Log'!$A:$A,"&lt;"&amp;EDATE('Indoor Lead - Statistics'!$A16,1),'Indoor Lead - Log'!$D:$D,'Indoor Lead - Statistics'!K$4),IF($E$1="",COUNTIFS('Indoor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Statistics'!K$4),IF($B$1="",COUNTIFS('Indoor Lead - Log'!$A:$A, "&gt;="&amp;'Indoor Lead - Statistics'!$A16,'Indoor Lead - Log'!$A:$A,"&lt;"&amp;EDATE('Indoor Lead - Statistics'!$A16,1),'Indoor Lead - Log'!$D:$D,'Indoor Lead - Statistics'!K$4,'Indoor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Statistics'!K$4,'Indoor Lead - Log'!#REF!,'Indoor Lead - Statistics'!$E$1))))</f>
        <v>0</v>
      </c>
      <c r="L16" s="5">
        <f>IF(AND($B$1="",$E$1=""),COUNTIFS('Indoor Lead - Log'!$A:$A, "&gt;="&amp;'Indoor Lead - Statistics'!$A16,'Indoor Lead - Log'!$A:$A,"&lt;"&amp;EDATE('Indoor Lead - Statistics'!$A16,1),'Indoor Lead - Log'!$D:$D,'Indoor Lead - Statistics'!L$4),IF($E$1="",COUNTIFS('Indoor Lead - Log'!$A:$A, "&gt;="&amp;'Indoor Lead - Statistics'!$A16,'Indoor Lead - Log'!$A:$A,"&lt;"&amp;EDATE('Indoor Lead - Statistics'!$A16,1),'Indoor Lead - Log'!$H:$H,'Indoor Lead - Statistics'!$B$1,'Indoor Lead - Log'!$D:$D,'Indoor Lead - Statistics'!L$4),IF($B$1="",COUNTIFS('Indoor Lead - Log'!$A:$A, "&gt;="&amp;'Indoor Lead - Statistics'!$A16,'Indoor Lead - Log'!$A:$A,"&lt;"&amp;EDATE('Indoor Lead - Statistics'!$A16,1),'Indoor Lead - Log'!$D:$D,'Indoor Lead - Statistics'!L$4,'Indoor Lead - Log'!#REF!,'Indoor Lead - Statistics'!$E$1),COUNTIFS('Indoor Lead - Log'!$A:$A, "&gt;="&amp;'Indoor Lead - Statistics'!$A16,'Indoor Lead - Log'!$A:$A,"&lt;"&amp;EDATE('Indoor Lead - Statistics'!$A16,1),'Indoor Lead - Log'!$H:$H,'Indoor Lead - Statistics'!$B$1,'Indoor Lead - Log'!$D:$D,'Indoor Lead - Statistics'!L$4,'Indoor Lead - Log'!#REF!,'Indoor Lead - Statistics'!$E$1))))</f>
        <v>0</v>
      </c>
      <c r="M16" s="41">
        <f t="shared" si="1"/>
        <v>0</v>
      </c>
      <c r="N16" s="50" t="str">
        <f>IFERROR(SUMIFS('Indoor Lead - Log'!G:G,'Indoor Lead - Log'!$A:$A, "&gt;="&amp;'Indoor Lead - Statistics'!$A16,'Indoor Lead - Log'!$A:$A,"&lt;"&amp;EDATE('Indoor Lead - Statistics'!$A16,1))/COUNTIFS('Indoor Lead - Log'!$A:$A, "&gt;="&amp;'Indoor Lead - Statistics'!$A16,'Indoor Lead - Log'!$A:$A,"&lt;"&amp;EDATE('Indoor Lead - Statistics'!$A16,1)),"-")</f>
        <v>-</v>
      </c>
    </row>
    <row r="17" spans="1:13" ht="15" thickTop="1" x14ac:dyDescent="0.3">
      <c r="A17" s="42" t="s">
        <v>175</v>
      </c>
      <c r="B17" s="43">
        <f>SUM(B5:B16)</f>
        <v>3</v>
      </c>
      <c r="C17" s="43">
        <f t="shared" ref="C17:L17" si="3">SUM(C5:C16)</f>
        <v>12</v>
      </c>
      <c r="D17" s="43">
        <f t="shared" si="3"/>
        <v>14</v>
      </c>
      <c r="E17" s="43">
        <f t="shared" si="3"/>
        <v>12</v>
      </c>
      <c r="F17" s="43">
        <f t="shared" si="3"/>
        <v>8</v>
      </c>
      <c r="G17" s="43">
        <f t="shared" si="3"/>
        <v>20</v>
      </c>
      <c r="H17" s="43">
        <f t="shared" si="3"/>
        <v>35</v>
      </c>
      <c r="I17" s="43">
        <f t="shared" si="3"/>
        <v>16</v>
      </c>
      <c r="J17" s="43">
        <f t="shared" si="3"/>
        <v>14</v>
      </c>
      <c r="K17" s="43">
        <f t="shared" si="3"/>
        <v>2</v>
      </c>
      <c r="L17" s="43">
        <f t="shared" si="3"/>
        <v>4</v>
      </c>
      <c r="M17" s="44">
        <f>SUM(B17:L17)</f>
        <v>140</v>
      </c>
    </row>
    <row r="22" spans="1:13" x14ac:dyDescent="0.3">
      <c r="A22" s="77" t="s">
        <v>153</v>
      </c>
      <c r="B22" s="65" t="s">
        <v>160</v>
      </c>
      <c r="C22" s="80" t="s">
        <v>300</v>
      </c>
      <c r="D22" s="66" t="s">
        <v>163</v>
      </c>
    </row>
    <row r="23" spans="1:13" x14ac:dyDescent="0.3">
      <c r="A23" s="81">
        <v>14</v>
      </c>
      <c r="B23" s="68">
        <f>COUNTIFS('Indoor Lead - Routes'!$P:$P,'Indoor Lead - Admin'!$C$2,'Indoor Lead - Routes'!$D:$D,'Indoor Lead - Statistics'!$A23)</f>
        <v>1</v>
      </c>
      <c r="C23" s="69">
        <f>COUNTIFS('Indoor Lead - Routes'!$P:$P,'Indoor Lead - Admin'!$C$3,'Indoor Lead - Routes'!$D:$D,'Indoor Lead - Statistics'!$A23)</f>
        <v>0</v>
      </c>
      <c r="D23" s="70">
        <f>COUNTIFS('Indoor Lead - Routes'!$P:$P,'Indoor Lead - Admin'!$C$4,'Indoor Lead - Routes'!$D:$D,'Indoor Lead - Statistics'!$A23)+COUNTIFS('Indoor Lead - Routes'!$P:$P,'Indoor Lead - Admin'!$C$5,'Indoor Lead - Routes'!$D:$D,'Indoor Lead - Statistics'!$A23)</f>
        <v>0</v>
      </c>
    </row>
    <row r="24" spans="1:13" x14ac:dyDescent="0.3">
      <c r="A24" s="78">
        <f>A23+1</f>
        <v>15</v>
      </c>
      <c r="B24" s="71">
        <f>COUNTIFS('Indoor Lead - Routes'!$P:$P,'Indoor Lead - Admin'!$C$2,'Indoor Lead - Routes'!$D:$D,'Indoor Lead - Statistics'!$A24)</f>
        <v>1</v>
      </c>
      <c r="C24" s="72">
        <f>COUNTIFS('Indoor Lead - Routes'!$P:$P,'Indoor Lead - Admin'!$C$3,'Indoor Lead - Routes'!$D:$D,'Indoor Lead - Statistics'!$A24)</f>
        <v>0</v>
      </c>
      <c r="D24" s="73">
        <f>COUNTIFS('Indoor Lead - Routes'!$P:$P,'Indoor Lead - Admin'!$C$4,'Indoor Lead - Routes'!$D:$D,'Indoor Lead - Statistics'!$A24)+COUNTIFS('Indoor Lead - Routes'!$P:$P,'Indoor Lead - Admin'!$C$5,'Indoor Lead - Routes'!$D:$D,'Indoor Lead - Statistics'!$A24)</f>
        <v>0</v>
      </c>
    </row>
    <row r="25" spans="1:13" x14ac:dyDescent="0.3">
      <c r="A25" s="78">
        <f t="shared" ref="A25:A43" si="4">A24+1</f>
        <v>16</v>
      </c>
      <c r="B25" s="71">
        <f>COUNTIFS('Indoor Lead - Routes'!$P:$P,'Indoor Lead - Admin'!$C$2,'Indoor Lead - Routes'!$D:$D,'Indoor Lead - Statistics'!$A25)</f>
        <v>3</v>
      </c>
      <c r="C25" s="72">
        <f>COUNTIFS('Indoor Lead - Routes'!$P:$P,'Indoor Lead - Admin'!$C$3,'Indoor Lead - Routes'!$D:$D,'Indoor Lead - Statistics'!$A25)</f>
        <v>0</v>
      </c>
      <c r="D25" s="73">
        <f>COUNTIFS('Indoor Lead - Routes'!$P:$P,'Indoor Lead - Admin'!$C$4,'Indoor Lead - Routes'!$D:$D,'Indoor Lead - Statistics'!$A25)+COUNTIFS('Indoor Lead - Routes'!$P:$P,'Indoor Lead - Admin'!$C$5,'Indoor Lead - Routes'!$D:$D,'Indoor Lead - Statistics'!$A25)</f>
        <v>0</v>
      </c>
    </row>
    <row r="26" spans="1:13" x14ac:dyDescent="0.3">
      <c r="A26" s="78">
        <f t="shared" si="4"/>
        <v>17</v>
      </c>
      <c r="B26" s="71">
        <f>COUNTIFS('Indoor Lead - Routes'!$P:$P,'Indoor Lead - Admin'!$C$2,'Indoor Lead - Routes'!$D:$D,'Indoor Lead - Statistics'!$A26)</f>
        <v>9</v>
      </c>
      <c r="C26" s="72">
        <f>COUNTIFS('Indoor Lead - Routes'!$P:$P,'Indoor Lead - Admin'!$C$3,'Indoor Lead - Routes'!$D:$D,'Indoor Lead - Statistics'!$A26)</f>
        <v>0</v>
      </c>
      <c r="D26" s="73">
        <f>COUNTIFS('Indoor Lead - Routes'!$P:$P,'Indoor Lead - Admin'!$C$4,'Indoor Lead - Routes'!$D:$D,'Indoor Lead - Statistics'!$A26)+COUNTIFS('Indoor Lead - Routes'!$P:$P,'Indoor Lead - Admin'!$C$5,'Indoor Lead - Routes'!$D:$D,'Indoor Lead - Statistics'!$A26)</f>
        <v>0</v>
      </c>
    </row>
    <row r="27" spans="1:13" x14ac:dyDescent="0.3">
      <c r="A27" s="78">
        <f t="shared" si="4"/>
        <v>18</v>
      </c>
      <c r="B27" s="71">
        <f>COUNTIFS('Indoor Lead - Routes'!$P:$P,'Indoor Lead - Admin'!$C$2,'Indoor Lead - Routes'!$D:$D,'Indoor Lead - Statistics'!$A27)</f>
        <v>11</v>
      </c>
      <c r="C27" s="72">
        <f>COUNTIFS('Indoor Lead - Routes'!$P:$P,'Indoor Lead - Admin'!$C$3,'Indoor Lead - Routes'!$D:$D,'Indoor Lead - Statistics'!$A27)</f>
        <v>0</v>
      </c>
      <c r="D27" s="73">
        <f>COUNTIFS('Indoor Lead - Routes'!$P:$P,'Indoor Lead - Admin'!$C$4,'Indoor Lead - Routes'!$D:$D,'Indoor Lead - Statistics'!$A27)+COUNTIFS('Indoor Lead - Routes'!$P:$P,'Indoor Lead - Admin'!$C$5,'Indoor Lead - Routes'!$D:$D,'Indoor Lead - Statistics'!$A27)</f>
        <v>0</v>
      </c>
    </row>
    <row r="28" spans="1:13" x14ac:dyDescent="0.3">
      <c r="A28" s="78">
        <f t="shared" si="4"/>
        <v>19</v>
      </c>
      <c r="B28" s="71">
        <f>COUNTIFS('Indoor Lead - Routes'!$P:$P,'Indoor Lead - Admin'!$C$2,'Indoor Lead - Routes'!$D:$D,'Indoor Lead - Statistics'!$A28)</f>
        <v>9</v>
      </c>
      <c r="C28" s="72">
        <f>COUNTIFS('Indoor Lead - Routes'!$P:$P,'Indoor Lead - Admin'!$C$3,'Indoor Lead - Routes'!$D:$D,'Indoor Lead - Statistics'!$A28)</f>
        <v>0</v>
      </c>
      <c r="D28" s="73">
        <f>COUNTIFS('Indoor Lead - Routes'!$P:$P,'Indoor Lead - Admin'!$C$4,'Indoor Lead - Routes'!$D:$D,'Indoor Lead - Statistics'!$A28)+COUNTIFS('Indoor Lead - Routes'!$P:$P,'Indoor Lead - Admin'!$C$5,'Indoor Lead - Routes'!$D:$D,'Indoor Lead - Statistics'!$A28)</f>
        <v>2</v>
      </c>
    </row>
    <row r="29" spans="1:13" x14ac:dyDescent="0.3">
      <c r="A29" s="78">
        <f t="shared" si="4"/>
        <v>20</v>
      </c>
      <c r="B29" s="71">
        <f>COUNTIFS('Indoor Lead - Routes'!$P:$P,'Indoor Lead - Admin'!$C$2,'Indoor Lead - Routes'!$D:$D,'Indoor Lead - Statistics'!$A29)</f>
        <v>2</v>
      </c>
      <c r="C29" s="72">
        <f>COUNTIFS('Indoor Lead - Routes'!$P:$P,'Indoor Lead - Admin'!$C$3,'Indoor Lead - Routes'!$D:$D,'Indoor Lead - Statistics'!$A29)</f>
        <v>2</v>
      </c>
      <c r="D29" s="73">
        <f>COUNTIFS('Indoor Lead - Routes'!$P:$P,'Indoor Lead - Admin'!$C$4,'Indoor Lead - Routes'!$D:$D,'Indoor Lead - Statistics'!$A29)+COUNTIFS('Indoor Lead - Routes'!$P:$P,'Indoor Lead - Admin'!$C$5,'Indoor Lead - Routes'!$D:$D,'Indoor Lead - Statistics'!$A29)</f>
        <v>0</v>
      </c>
    </row>
    <row r="30" spans="1:13" x14ac:dyDescent="0.3">
      <c r="A30" s="78">
        <f t="shared" si="4"/>
        <v>21</v>
      </c>
      <c r="B30" s="71">
        <f>COUNTIFS('Indoor Lead - Routes'!$P:$P,'Indoor Lead - Admin'!$C$2,'Indoor Lead - Routes'!$D:$D,'Indoor Lead - Statistics'!$A30)</f>
        <v>5</v>
      </c>
      <c r="C30" s="72">
        <f>COUNTIFS('Indoor Lead - Routes'!$P:$P,'Indoor Lead - Admin'!$C$3,'Indoor Lead - Routes'!$D:$D,'Indoor Lead - Statistics'!$A30)</f>
        <v>2</v>
      </c>
      <c r="D30" s="73">
        <f>COUNTIFS('Indoor Lead - Routes'!$P:$P,'Indoor Lead - Admin'!$C$4,'Indoor Lead - Routes'!$D:$D,'Indoor Lead - Statistics'!$A30)+COUNTIFS('Indoor Lead - Routes'!$P:$P,'Indoor Lead - Admin'!$C$5,'Indoor Lead - Routes'!$D:$D,'Indoor Lead - Statistics'!$A30)</f>
        <v>2</v>
      </c>
    </row>
    <row r="31" spans="1:13" x14ac:dyDescent="0.3">
      <c r="A31" s="78">
        <f t="shared" si="4"/>
        <v>22</v>
      </c>
      <c r="B31" s="71">
        <f>COUNTIFS('Indoor Lead - Routes'!$P:$P,'Indoor Lead - Admin'!$C$2,'Indoor Lead - Routes'!$D:$D,'Indoor Lead - Statistics'!$A31)</f>
        <v>1</v>
      </c>
      <c r="C31" s="72">
        <f>COUNTIFS('Indoor Lead - Routes'!$P:$P,'Indoor Lead - Admin'!$C$3,'Indoor Lead - Routes'!$D:$D,'Indoor Lead - Statistics'!$A31)</f>
        <v>6</v>
      </c>
      <c r="D31" s="73">
        <f>COUNTIFS('Indoor Lead - Routes'!$P:$P,'Indoor Lead - Admin'!$C$4,'Indoor Lead - Routes'!$D:$D,'Indoor Lead - Statistics'!$A31)+COUNTIFS('Indoor Lead - Routes'!$P:$P,'Indoor Lead - Admin'!$C$5,'Indoor Lead - Routes'!$D:$D,'Indoor Lead - Statistics'!$A31)</f>
        <v>4</v>
      </c>
    </row>
    <row r="32" spans="1:13" x14ac:dyDescent="0.3">
      <c r="A32" s="78">
        <f t="shared" si="4"/>
        <v>23</v>
      </c>
      <c r="B32" s="71">
        <f>COUNTIFS('Indoor Lead - Routes'!$P:$P,'Indoor Lead - Admin'!$C$2,'Indoor Lead - Routes'!$D:$D,'Indoor Lead - Statistics'!$A32)</f>
        <v>0</v>
      </c>
      <c r="C32" s="72">
        <f>COUNTIFS('Indoor Lead - Routes'!$P:$P,'Indoor Lead - Admin'!$C$3,'Indoor Lead - Routes'!$D:$D,'Indoor Lead - Statistics'!$A32)</f>
        <v>1</v>
      </c>
      <c r="D32" s="73">
        <f>COUNTIFS('Indoor Lead - Routes'!$P:$P,'Indoor Lead - Admin'!$C$4,'Indoor Lead - Routes'!$D:$D,'Indoor Lead - Statistics'!$A32)+COUNTIFS('Indoor Lead - Routes'!$P:$P,'Indoor Lead - Admin'!$C$5,'Indoor Lead - Routes'!$D:$D,'Indoor Lead - Statistics'!$A32)</f>
        <v>4</v>
      </c>
    </row>
    <row r="33" spans="1:4" x14ac:dyDescent="0.3">
      <c r="A33" s="78">
        <f t="shared" si="4"/>
        <v>24</v>
      </c>
      <c r="B33" s="71">
        <f>COUNTIFS('Indoor Lead - Routes'!$P:$P,'Indoor Lead - Admin'!$C$2,'Indoor Lead - Routes'!$D:$D,'Indoor Lead - Statistics'!$A33)</f>
        <v>0</v>
      </c>
      <c r="C33" s="72">
        <f>COUNTIFS('Indoor Lead - Routes'!$P:$P,'Indoor Lead - Admin'!$C$3,'Indoor Lead - Routes'!$D:$D,'Indoor Lead - Statistics'!$A33)</f>
        <v>1</v>
      </c>
      <c r="D33" s="73">
        <f>COUNTIFS('Indoor Lead - Routes'!$P:$P,'Indoor Lead - Admin'!$C$4,'Indoor Lead - Routes'!$D:$D,'Indoor Lead - Statistics'!$A33)+COUNTIFS('Indoor Lead - Routes'!$P:$P,'Indoor Lead - Admin'!$C$5,'Indoor Lead - Routes'!$D:$D,'Indoor Lead - Statistics'!$A33)</f>
        <v>2</v>
      </c>
    </row>
    <row r="34" spans="1:4" x14ac:dyDescent="0.3">
      <c r="A34" s="78">
        <f t="shared" si="4"/>
        <v>25</v>
      </c>
      <c r="B34" s="71">
        <f>COUNTIFS('Indoor Lead - Routes'!$P:$P,'Indoor Lead - Admin'!$C$2,'Indoor Lead - Routes'!$D:$D,'Indoor Lead - Statistics'!$A34)</f>
        <v>0</v>
      </c>
      <c r="C34" s="72">
        <f>COUNTIFS('Indoor Lead - Routes'!$P:$P,'Indoor Lead - Admin'!$C$3,'Indoor Lead - Routes'!$D:$D,'Indoor Lead - Statistics'!$A34)</f>
        <v>0</v>
      </c>
      <c r="D34" s="73">
        <f>COUNTIFS('Indoor Lead - Routes'!$P:$P,'Indoor Lead - Admin'!$C$4,'Indoor Lead - Routes'!$D:$D,'Indoor Lead - Statistics'!$A34)+COUNTIFS('Indoor Lead - Routes'!$P:$P,'Indoor Lead - Admin'!$C$5,'Indoor Lead - Routes'!$D:$D,'Indoor Lead - Statistics'!$A34)</f>
        <v>1</v>
      </c>
    </row>
    <row r="35" spans="1:4" x14ac:dyDescent="0.3">
      <c r="A35" s="78">
        <f t="shared" si="4"/>
        <v>26</v>
      </c>
      <c r="B35" s="71">
        <f>COUNTIFS('Indoor Lead - Routes'!$P:$P,'Indoor Lead - Admin'!$C$2,'Indoor Lead - Routes'!$D:$D,'Indoor Lead - Statistics'!$A35)</f>
        <v>0</v>
      </c>
      <c r="C35" s="72">
        <f>COUNTIFS('Indoor Lead - Routes'!$P:$P,'Indoor Lead - Admin'!$C$3,'Indoor Lead - Routes'!$D:$D,'Indoor Lead - Statistics'!$A35)</f>
        <v>0</v>
      </c>
      <c r="D35" s="73">
        <f>COUNTIFS('Indoor Lead - Routes'!$P:$P,'Indoor Lead - Admin'!$C$4,'Indoor Lead - Routes'!$D:$D,'Indoor Lead - Statistics'!$A35)+COUNTIFS('Indoor Lead - Routes'!$P:$P,'Indoor Lead - Admin'!$C$5,'Indoor Lead - Routes'!$D:$D,'Indoor Lead - Statistics'!$A35)</f>
        <v>1</v>
      </c>
    </row>
    <row r="36" spans="1:4" x14ac:dyDescent="0.3">
      <c r="A36" s="78">
        <f t="shared" si="4"/>
        <v>27</v>
      </c>
      <c r="B36" s="71">
        <f>COUNTIFS('Indoor Lead - Routes'!$P:$P,'Indoor Lead - Admin'!$C$2,'Indoor Lead - Routes'!$D:$D,'Indoor Lead - Statistics'!$A36)</f>
        <v>0</v>
      </c>
      <c r="C36" s="72">
        <f>COUNTIFS('Indoor Lead - Routes'!$P:$P,'Indoor Lead - Admin'!$C$3,'Indoor Lead - Routes'!$D:$D,'Indoor Lead - Statistics'!$A36)</f>
        <v>0</v>
      </c>
      <c r="D36" s="73">
        <f>COUNTIFS('Indoor Lead - Routes'!$P:$P,'Indoor Lead - Admin'!$C$4,'Indoor Lead - Routes'!$D:$D,'Indoor Lead - Statistics'!$A36)+COUNTIFS('Indoor Lead - Routes'!$P:$P,'Indoor Lead - Admin'!$C$5,'Indoor Lead - Routes'!$D:$D,'Indoor Lead - Statistics'!$A36)</f>
        <v>0</v>
      </c>
    </row>
    <row r="37" spans="1:4" x14ac:dyDescent="0.3">
      <c r="A37" s="78">
        <f t="shared" si="4"/>
        <v>28</v>
      </c>
      <c r="B37" s="71">
        <f>COUNTIFS('Indoor Lead - Routes'!$P:$P,'Indoor Lead - Admin'!$C$2,'Indoor Lead - Routes'!$D:$D,'Indoor Lead - Statistics'!$A37)</f>
        <v>0</v>
      </c>
      <c r="C37" s="72">
        <f>COUNTIFS('Indoor Lead - Routes'!$P:$P,'Indoor Lead - Admin'!$C$3,'Indoor Lead - Routes'!$D:$D,'Indoor Lead - Statistics'!$A37)</f>
        <v>0</v>
      </c>
      <c r="D37" s="73">
        <f>COUNTIFS('Indoor Lead - Routes'!$P:$P,'Indoor Lead - Admin'!$C$4,'Indoor Lead - Routes'!$D:$D,'Indoor Lead - Statistics'!$A37)+COUNTIFS('Indoor Lead - Routes'!$P:$P,'Indoor Lead - Admin'!$C$5,'Indoor Lead - Routes'!$D:$D,'Indoor Lead - Statistics'!$A37)</f>
        <v>0</v>
      </c>
    </row>
    <row r="38" spans="1:4" x14ac:dyDescent="0.3">
      <c r="A38" s="78">
        <f>A37+1</f>
        <v>29</v>
      </c>
      <c r="B38" s="71">
        <f>COUNTIFS('Indoor Lead - Routes'!$P:$P,'Indoor Lead - Admin'!$C$2,'Indoor Lead - Routes'!$D:$D,'Indoor Lead - Statistics'!$A38)</f>
        <v>0</v>
      </c>
      <c r="C38" s="72">
        <f>COUNTIFS('Indoor Lead - Routes'!$P:$P,'Indoor Lead - Admin'!$C$3,'Indoor Lead - Routes'!$D:$D,'Indoor Lead - Statistics'!$A38)</f>
        <v>0</v>
      </c>
      <c r="D38" s="73">
        <f>COUNTIFS('Indoor Lead - Routes'!$P:$P,'Indoor Lead - Admin'!$C$4,'Indoor Lead - Routes'!$D:$D,'Indoor Lead - Statistics'!$A38)+COUNTIFS('Indoor Lead - Routes'!$P:$P,'Indoor Lead - Admin'!$C$5,'Indoor Lead - Routes'!$D:$D,'Indoor Lead - Statistics'!$A38)</f>
        <v>0</v>
      </c>
    </row>
    <row r="39" spans="1:4" x14ac:dyDescent="0.3">
      <c r="A39" s="78">
        <f t="shared" si="4"/>
        <v>30</v>
      </c>
      <c r="B39" s="71">
        <f>COUNTIFS('Indoor Lead - Routes'!$P:$P,'Indoor Lead - Admin'!$C$2,'Indoor Lead - Routes'!$D:$D,'Indoor Lead - Statistics'!$A39)</f>
        <v>0</v>
      </c>
      <c r="C39" s="72">
        <f>COUNTIFS('Indoor Lead - Routes'!$P:$P,'Indoor Lead - Admin'!$C$3,'Indoor Lead - Routes'!$D:$D,'Indoor Lead - Statistics'!$A39)</f>
        <v>0</v>
      </c>
      <c r="D39" s="73">
        <f>COUNTIFS('Indoor Lead - Routes'!$P:$P,'Indoor Lead - Admin'!$C$4,'Indoor Lead - Routes'!$D:$D,'Indoor Lead - Statistics'!$A39)+COUNTIFS('Indoor Lead - Routes'!$P:$P,'Indoor Lead - Admin'!$C$5,'Indoor Lead - Routes'!$D:$D,'Indoor Lead - Statistics'!$A39)</f>
        <v>0</v>
      </c>
    </row>
    <row r="40" spans="1:4" x14ac:dyDescent="0.3">
      <c r="A40" s="78">
        <f>A39+1</f>
        <v>31</v>
      </c>
      <c r="B40" s="71">
        <f>COUNTIFS('Indoor Lead - Routes'!$P:$P,'Indoor Lead - Admin'!$C$2,'Indoor Lead - Routes'!$D:$D,'Indoor Lead - Statistics'!$A40)</f>
        <v>0</v>
      </c>
      <c r="C40" s="72">
        <f>COUNTIFS('Indoor Lead - Routes'!$P:$P,'Indoor Lead - Admin'!$C$3,'Indoor Lead - Routes'!$D:$D,'Indoor Lead - Statistics'!$A40)</f>
        <v>0</v>
      </c>
      <c r="D40" s="73">
        <f>COUNTIFS('Indoor Lead - Routes'!$P:$P,'Indoor Lead - Admin'!$C$4,'Indoor Lead - Routes'!$D:$D,'Indoor Lead - Statistics'!$A40)+COUNTIFS('Indoor Lead - Routes'!$P:$P,'Indoor Lead - Admin'!$C$5,'Indoor Lead - Routes'!$D:$D,'Indoor Lead - Statistics'!$A40)</f>
        <v>0</v>
      </c>
    </row>
    <row r="41" spans="1:4" x14ac:dyDescent="0.3">
      <c r="A41" s="78">
        <f t="shared" si="4"/>
        <v>32</v>
      </c>
      <c r="B41" s="71">
        <f>COUNTIFS('Indoor Lead - Routes'!$P:$P,'Indoor Lead - Admin'!$C$2,'Indoor Lead - Routes'!$D:$D,'Indoor Lead - Statistics'!$A41)</f>
        <v>0</v>
      </c>
      <c r="C41" s="72">
        <f>COUNTIFS('Indoor Lead - Routes'!$P:$P,'Indoor Lead - Admin'!$C$3,'Indoor Lead - Routes'!$D:$D,'Indoor Lead - Statistics'!$A41)</f>
        <v>0</v>
      </c>
      <c r="D41" s="73">
        <f>COUNTIFS('Indoor Lead - Routes'!$P:$P,'Indoor Lead - Admin'!$C$4,'Indoor Lead - Routes'!$D:$D,'Indoor Lead - Statistics'!$A41)+COUNTIFS('Indoor Lead - Routes'!$P:$P,'Indoor Lead - Admin'!$C$5,'Indoor Lead - Routes'!$D:$D,'Indoor Lead - Statistics'!$A41)</f>
        <v>0</v>
      </c>
    </row>
    <row r="42" spans="1:4" x14ac:dyDescent="0.3">
      <c r="A42" s="78">
        <f t="shared" si="4"/>
        <v>33</v>
      </c>
      <c r="B42" s="71">
        <f>COUNTIFS('Indoor Lead - Routes'!$P:$P,'Indoor Lead - Admin'!$C$2,'Indoor Lead - Routes'!$D:$D,'Indoor Lead - Statistics'!$A42)</f>
        <v>0</v>
      </c>
      <c r="C42" s="72">
        <f>COUNTIFS('Indoor Lead - Routes'!$P:$P,'Indoor Lead - Admin'!$C$3,'Indoor Lead - Routes'!$D:$D,'Indoor Lead - Statistics'!$A42)</f>
        <v>0</v>
      </c>
      <c r="D42" s="73">
        <f>COUNTIFS('Indoor Lead - Routes'!$P:$P,'Indoor Lead - Admin'!$C$4,'Indoor Lead - Routes'!$D:$D,'Indoor Lead - Statistics'!$A42)+COUNTIFS('Indoor Lead - Routes'!$P:$P,'Indoor Lead - Admin'!$C$5,'Indoor Lead - Routes'!$D:$D,'Indoor Lead - Statistics'!$A42)</f>
        <v>0</v>
      </c>
    </row>
    <row r="43" spans="1:4" x14ac:dyDescent="0.3">
      <c r="A43" s="79">
        <f t="shared" si="4"/>
        <v>34</v>
      </c>
      <c r="B43" s="74">
        <f>COUNTIFS('Indoor Lead - Routes'!$P:$P,'Indoor Lead - Admin'!$C$2,'Indoor Lead - Routes'!$D:$D,'Indoor Lead - Statistics'!$A43)</f>
        <v>0</v>
      </c>
      <c r="C43" s="75">
        <f>COUNTIFS('Indoor Lead - Routes'!$P:$P,'Indoor Lead - Admin'!$C$3,'Indoor Lead - Routes'!$D:$D,'Indoor Lead - Statistics'!$A43)</f>
        <v>0</v>
      </c>
      <c r="D43" s="76">
        <f>COUNTIFS('Indoor Lead - Routes'!$P:$P,'Indoor Lead - Admin'!$C$4,'Indoor Lead - Routes'!$D:$D,'Indoor Lead - Statistics'!$A43)+COUNTIFS('Indoor Lead - Routes'!$P:$P,'Indoor Lead - Admin'!$C$5,'Indoor Lead - Routes'!$D:$D,'Indoor Lead - Statistics'!$A43)</f>
        <v>0</v>
      </c>
    </row>
    <row r="44" spans="1:4" x14ac:dyDescent="0.3">
      <c r="A44" s="67"/>
    </row>
    <row r="45" spans="1:4" x14ac:dyDescent="0.3">
      <c r="A45" s="67"/>
    </row>
    <row r="46" spans="1:4" x14ac:dyDescent="0.3">
      <c r="A46" s="67"/>
    </row>
    <row r="47" spans="1:4" x14ac:dyDescent="0.3">
      <c r="A47" s="67"/>
    </row>
    <row r="48" spans="1:4" x14ac:dyDescent="0.3">
      <c r="A48" s="67"/>
    </row>
    <row r="49" spans="1:1" x14ac:dyDescent="0.3">
      <c r="A49" s="67"/>
    </row>
    <row r="50" spans="1:1" x14ac:dyDescent="0.3">
      <c r="A50" s="67"/>
    </row>
    <row r="51" spans="1:1" x14ac:dyDescent="0.3">
      <c r="A51" s="67"/>
    </row>
    <row r="52" spans="1:1" x14ac:dyDescent="0.3">
      <c r="A52" s="67"/>
    </row>
    <row r="53" spans="1:1" x14ac:dyDescent="0.3">
      <c r="A53" s="67"/>
    </row>
    <row r="54" spans="1:1" x14ac:dyDescent="0.3">
      <c r="A54" s="67"/>
    </row>
    <row r="55" spans="1:1" x14ac:dyDescent="0.3">
      <c r="A55" s="67"/>
    </row>
    <row r="56" spans="1:1" x14ac:dyDescent="0.3">
      <c r="A56" s="67"/>
    </row>
    <row r="57" spans="1:1" x14ac:dyDescent="0.3">
      <c r="A57" s="67"/>
    </row>
    <row r="58" spans="1:1" x14ac:dyDescent="0.3">
      <c r="A58" s="67"/>
    </row>
    <row r="59" spans="1:1" x14ac:dyDescent="0.3">
      <c r="A59" s="67"/>
    </row>
    <row r="60" spans="1:1" x14ac:dyDescent="0.3">
      <c r="A60" s="67"/>
    </row>
    <row r="61" spans="1:1" x14ac:dyDescent="0.3">
      <c r="A61" s="67"/>
    </row>
    <row r="62" spans="1:1" x14ac:dyDescent="0.3">
      <c r="A62" s="67"/>
    </row>
    <row r="63" spans="1:1" x14ac:dyDescent="0.3">
      <c r="A63" s="67"/>
    </row>
    <row r="64" spans="1:1" x14ac:dyDescent="0.3">
      <c r="A64" s="67"/>
    </row>
    <row r="65" spans="1:1" x14ac:dyDescent="0.3">
      <c r="A65" s="67"/>
    </row>
    <row r="66" spans="1:1" x14ac:dyDescent="0.3">
      <c r="A66" s="67"/>
    </row>
  </sheetData>
  <mergeCells count="2">
    <mergeCell ref="N3:N4"/>
    <mergeCell ref="B3:L3"/>
  </mergeCells>
  <conditionalFormatting sqref="B5:L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822090A-95E0-45D3-878F-436DA40765D1}">
          <x14:formula1>
            <xm:f>'Indoor Lead - Admin'!$C$2:$C$6</xm:f>
          </x14:formula1>
          <xm:sqref>B1</xm:sqref>
        </x14:dataValidation>
        <x14:dataValidation type="list" allowBlank="1" showInputMessage="1" showErrorMessage="1" xr:uid="{28AEFD55-B5FE-4367-9B59-49C9038E3E57}">
          <x14:formula1>
            <xm:f>'Indoor Lead - Admin'!$A$2:$A$6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8D66-75D8-4094-A067-FDCCBBCC89AB}">
  <sheetPr>
    <tabColor theme="9" tint="-0.249977111117893"/>
  </sheetPr>
  <dimension ref="A1:K278"/>
  <sheetViews>
    <sheetView zoomScale="85" zoomScaleNormal="85" workbookViewId="0">
      <pane ySplit="1" topLeftCell="A252" activePane="bottomLeft" state="frozen"/>
      <selection activeCell="L27" sqref="L27"/>
      <selection pane="bottomLeft" activeCell="E279" sqref="E279"/>
    </sheetView>
  </sheetViews>
  <sheetFormatPr defaultRowHeight="14.4" x14ac:dyDescent="0.3"/>
  <cols>
    <col min="1" max="1" width="17.109375" style="20" bestFit="1" customWidth="1"/>
    <col min="2" max="2" width="46.21875" customWidth="1"/>
    <col min="3" max="3" width="13" style="5" customWidth="1"/>
    <col min="4" max="4" width="14.44140625" style="5" bestFit="1" customWidth="1"/>
    <col min="5" max="5" width="29.33203125" style="5" bestFit="1" customWidth="1"/>
    <col min="6" max="7" width="8.5546875" style="5" customWidth="1"/>
    <col min="8" max="8" width="71.33203125" customWidth="1"/>
    <col min="9" max="9" width="8.88671875" style="27" customWidth="1"/>
    <col min="10" max="10" width="8.5546875" style="28" customWidth="1"/>
    <col min="11" max="11" width="8.88671875" style="49"/>
  </cols>
  <sheetData>
    <row r="1" spans="1:11" s="22" customFormat="1" ht="37.5" customHeight="1" x14ac:dyDescent="0.3">
      <c r="A1" s="21" t="s">
        <v>16</v>
      </c>
      <c r="B1" s="22" t="s">
        <v>19</v>
      </c>
      <c r="C1" s="22" t="s">
        <v>170</v>
      </c>
      <c r="D1" s="22" t="s">
        <v>18</v>
      </c>
      <c r="E1" s="22" t="s">
        <v>42</v>
      </c>
      <c r="F1" s="22" t="s">
        <v>97</v>
      </c>
      <c r="G1" s="22" t="s">
        <v>96</v>
      </c>
      <c r="H1" s="22" t="s">
        <v>10</v>
      </c>
      <c r="I1" s="22" t="s">
        <v>137</v>
      </c>
      <c r="J1" s="23" t="s">
        <v>39</v>
      </c>
      <c r="K1" s="47" t="s">
        <v>236</v>
      </c>
    </row>
    <row r="2" spans="1:11" x14ac:dyDescent="0.3">
      <c r="A2" s="20">
        <v>44728</v>
      </c>
      <c r="B2" t="s">
        <v>20</v>
      </c>
      <c r="C2" s="5" t="s">
        <v>24</v>
      </c>
      <c r="D2" s="5" t="s">
        <v>26</v>
      </c>
      <c r="E2" s="19"/>
      <c r="I2" s="27">
        <f>A2-$A$2+1</f>
        <v>1</v>
      </c>
      <c r="J2" s="28">
        <f>I2/COUNT($A$2:A2)</f>
        <v>1</v>
      </c>
      <c r="K2" s="48" t="str">
        <f>IFERROR(SUMIFS('Indoor Lead - Log'!G:G,'Indoor Lead - Log'!A:A,'Daily - Log'!A2)/COUNTIF('Indoor Lead - Log'!A:A,'Daily - Log'!A2),"-")</f>
        <v>-</v>
      </c>
    </row>
    <row r="3" spans="1:11" x14ac:dyDescent="0.3">
      <c r="A3" s="20">
        <v>44735</v>
      </c>
      <c r="B3" t="s">
        <v>20</v>
      </c>
      <c r="C3" s="5" t="s">
        <v>24</v>
      </c>
      <c r="D3" s="5" t="s">
        <v>26</v>
      </c>
      <c r="E3" s="19"/>
      <c r="I3" s="27">
        <f t="shared" ref="I3:I66" si="0">A3-$A$2+1</f>
        <v>8</v>
      </c>
      <c r="J3" s="28">
        <f>I3/COUNT($A$2:A3)</f>
        <v>4</v>
      </c>
      <c r="K3" s="48" t="str">
        <f>IFERROR(SUMIFS('Indoor Lead - Log'!G:G,'Indoor Lead - Log'!A:A,'Daily - Log'!A3)/COUNTIF('Indoor Lead - Log'!A:A,'Daily - Log'!A3),"-")</f>
        <v>-</v>
      </c>
    </row>
    <row r="4" spans="1:11" x14ac:dyDescent="0.3">
      <c r="A4" s="20">
        <v>44742</v>
      </c>
      <c r="B4" t="s">
        <v>20</v>
      </c>
      <c r="C4" s="5" t="s">
        <v>24</v>
      </c>
      <c r="D4" s="5" t="s">
        <v>26</v>
      </c>
      <c r="E4" s="19"/>
      <c r="I4" s="27">
        <f t="shared" si="0"/>
        <v>15</v>
      </c>
      <c r="J4" s="28">
        <f>I4/COUNT($A$2:A4)</f>
        <v>5</v>
      </c>
      <c r="K4" s="48" t="str">
        <f>IFERROR(SUMIFS('Indoor Lead - Log'!G:G,'Indoor Lead - Log'!A:A,'Daily - Log'!A4)/COUNTIF('Indoor Lead - Log'!A:A,'Daily - Log'!A4),"-")</f>
        <v>-</v>
      </c>
    </row>
    <row r="5" spans="1:11" x14ac:dyDescent="0.3">
      <c r="A5" s="20">
        <v>44749</v>
      </c>
      <c r="B5" t="s">
        <v>20</v>
      </c>
      <c r="C5" s="5" t="s">
        <v>24</v>
      </c>
      <c r="D5" s="5" t="s">
        <v>26</v>
      </c>
      <c r="E5" s="19"/>
      <c r="I5" s="27">
        <f t="shared" si="0"/>
        <v>22</v>
      </c>
      <c r="J5" s="28">
        <f>I5/COUNT($A$2:A5)</f>
        <v>5.5</v>
      </c>
      <c r="K5" s="48" t="str">
        <f>IFERROR(SUMIFS('Indoor Lead - Log'!G:G,'Indoor Lead - Log'!A:A,'Daily - Log'!A5)/COUNTIF('Indoor Lead - Log'!A:A,'Daily - Log'!A5),"-")</f>
        <v>-</v>
      </c>
    </row>
    <row r="6" spans="1:11" x14ac:dyDescent="0.3">
      <c r="A6" s="20">
        <v>44756</v>
      </c>
      <c r="B6" t="s">
        <v>20</v>
      </c>
      <c r="C6" s="5" t="s">
        <v>24</v>
      </c>
      <c r="D6" s="5" t="s">
        <v>26</v>
      </c>
      <c r="E6" s="19"/>
      <c r="I6" s="27">
        <f t="shared" si="0"/>
        <v>29</v>
      </c>
      <c r="J6" s="28">
        <f>I6/COUNT($A$2:A6)</f>
        <v>5.8</v>
      </c>
      <c r="K6" s="48" t="str">
        <f>IFERROR(SUMIFS('Indoor Lead - Log'!G:G,'Indoor Lead - Log'!A:A,'Daily - Log'!A6)/COUNTIF('Indoor Lead - Log'!A:A,'Daily - Log'!A6),"-")</f>
        <v>-</v>
      </c>
    </row>
    <row r="7" spans="1:11" x14ac:dyDescent="0.3">
      <c r="A7" s="20">
        <v>44763</v>
      </c>
      <c r="B7" t="s">
        <v>20</v>
      </c>
      <c r="C7" s="5" t="s">
        <v>24</v>
      </c>
      <c r="D7" s="5" t="s">
        <v>26</v>
      </c>
      <c r="E7" s="19"/>
      <c r="I7" s="27">
        <f t="shared" si="0"/>
        <v>36</v>
      </c>
      <c r="J7" s="28">
        <f>I7/COUNT($A$2:A7)</f>
        <v>6</v>
      </c>
      <c r="K7" s="48" t="str">
        <f>IFERROR(SUMIFS('Indoor Lead - Log'!G:G,'Indoor Lead - Log'!A:A,'Daily - Log'!A7)/COUNTIF('Indoor Lead - Log'!A:A,'Daily - Log'!A7),"-")</f>
        <v>-</v>
      </c>
    </row>
    <row r="8" spans="1:11" x14ac:dyDescent="0.3">
      <c r="A8" s="20">
        <v>44768</v>
      </c>
      <c r="B8" t="s">
        <v>20</v>
      </c>
      <c r="C8" s="5" t="s">
        <v>24</v>
      </c>
      <c r="D8" s="5" t="s">
        <v>26</v>
      </c>
      <c r="E8" s="19"/>
      <c r="I8" s="27">
        <f t="shared" si="0"/>
        <v>41</v>
      </c>
      <c r="J8" s="28">
        <f>I8/COUNT($A$2:A8)</f>
        <v>5.8571428571428568</v>
      </c>
      <c r="K8" s="48" t="str">
        <f>IFERROR(SUMIFS('Indoor Lead - Log'!G:G,'Indoor Lead - Log'!A:A,'Daily - Log'!A8)/COUNTIF('Indoor Lead - Log'!A:A,'Daily - Log'!A8),"-")</f>
        <v>-</v>
      </c>
    </row>
    <row r="9" spans="1:11" x14ac:dyDescent="0.3">
      <c r="A9" s="20">
        <v>44770</v>
      </c>
      <c r="B9" t="s">
        <v>20</v>
      </c>
      <c r="C9" s="5" t="s">
        <v>24</v>
      </c>
      <c r="D9" s="5" t="s">
        <v>26</v>
      </c>
      <c r="E9" s="19"/>
      <c r="I9" s="27">
        <f t="shared" si="0"/>
        <v>43</v>
      </c>
      <c r="J9" s="28">
        <f>I9/COUNT($A$2:A9)</f>
        <v>5.375</v>
      </c>
      <c r="K9" s="48" t="str">
        <f>IFERROR(SUMIFS('Indoor Lead - Log'!G:G,'Indoor Lead - Log'!A:A,'Daily - Log'!A9)/COUNTIF('Indoor Lead - Log'!A:A,'Daily - Log'!A9),"-")</f>
        <v>-</v>
      </c>
    </row>
    <row r="10" spans="1:11" x14ac:dyDescent="0.3">
      <c r="A10" s="20">
        <v>44777</v>
      </c>
      <c r="B10" t="s">
        <v>20</v>
      </c>
      <c r="C10" s="5" t="s">
        <v>24</v>
      </c>
      <c r="D10" s="5" t="s">
        <v>26</v>
      </c>
      <c r="E10" s="19"/>
      <c r="I10" s="27">
        <f t="shared" si="0"/>
        <v>50</v>
      </c>
      <c r="J10" s="28">
        <f>I10/COUNT($A$2:A10)</f>
        <v>5.5555555555555554</v>
      </c>
      <c r="K10" s="48" t="str">
        <f>IFERROR(SUMIFS('Indoor Lead - Log'!G:G,'Indoor Lead - Log'!A:A,'Daily - Log'!A10)/COUNTIF('Indoor Lead - Log'!A:A,'Daily - Log'!A10),"-")</f>
        <v>-</v>
      </c>
    </row>
    <row r="11" spans="1:11" x14ac:dyDescent="0.3">
      <c r="A11" s="20">
        <v>44782</v>
      </c>
      <c r="B11" t="s">
        <v>20</v>
      </c>
      <c r="C11" s="5" t="s">
        <v>24</v>
      </c>
      <c r="D11" s="5" t="s">
        <v>26</v>
      </c>
      <c r="E11" s="19"/>
      <c r="I11" s="27">
        <f t="shared" si="0"/>
        <v>55</v>
      </c>
      <c r="J11" s="28">
        <f>I11/COUNT($A$2:A11)</f>
        <v>5.5</v>
      </c>
      <c r="K11" s="48" t="str">
        <f>IFERROR(SUMIFS('Indoor Lead - Log'!G:G,'Indoor Lead - Log'!A:A,'Daily - Log'!A11)/COUNTIF('Indoor Lead - Log'!A:A,'Daily - Log'!A11),"-")</f>
        <v>-</v>
      </c>
    </row>
    <row r="12" spans="1:11" x14ac:dyDescent="0.3">
      <c r="A12" s="20">
        <v>44784</v>
      </c>
      <c r="B12" t="s">
        <v>20</v>
      </c>
      <c r="C12" s="5" t="s">
        <v>25</v>
      </c>
      <c r="D12" s="5" t="s">
        <v>26</v>
      </c>
      <c r="E12" s="19"/>
      <c r="H12" t="s">
        <v>82</v>
      </c>
      <c r="I12" s="27">
        <f t="shared" si="0"/>
        <v>57</v>
      </c>
      <c r="J12" s="28">
        <f>I12/COUNT($A$2:A12)</f>
        <v>5.1818181818181817</v>
      </c>
      <c r="K12" s="48" t="str">
        <f>IFERROR(SUMIFS('Indoor Lead - Log'!G:G,'Indoor Lead - Log'!A:A,'Daily - Log'!A12)/COUNTIF('Indoor Lead - Log'!A:A,'Daily - Log'!A12),"-")</f>
        <v>-</v>
      </c>
    </row>
    <row r="13" spans="1:11" x14ac:dyDescent="0.3">
      <c r="A13" s="20">
        <v>44789</v>
      </c>
      <c r="B13" t="s">
        <v>21</v>
      </c>
      <c r="C13" s="5" t="s">
        <v>25</v>
      </c>
      <c r="D13" s="5" t="s">
        <v>26</v>
      </c>
      <c r="E13" s="19"/>
      <c r="H13" t="s">
        <v>27</v>
      </c>
      <c r="I13" s="27">
        <f t="shared" si="0"/>
        <v>62</v>
      </c>
      <c r="J13" s="28">
        <f>I13/COUNT($A$2:A13)</f>
        <v>5.166666666666667</v>
      </c>
      <c r="K13" s="48" t="str">
        <f>IFERROR(SUMIFS('Indoor Lead - Log'!G:G,'Indoor Lead - Log'!A:A,'Daily - Log'!A13)/COUNTIF('Indoor Lead - Log'!A:A,'Daily - Log'!A13),"-")</f>
        <v>-</v>
      </c>
    </row>
    <row r="14" spans="1:11" x14ac:dyDescent="0.3">
      <c r="A14" s="20">
        <v>44791</v>
      </c>
      <c r="B14" t="s">
        <v>21</v>
      </c>
      <c r="C14" s="5" t="s">
        <v>25</v>
      </c>
      <c r="D14" s="5" t="s">
        <v>26</v>
      </c>
      <c r="E14" s="19"/>
      <c r="I14" s="27">
        <f t="shared" si="0"/>
        <v>64</v>
      </c>
      <c r="J14" s="28">
        <f>I14/COUNT($A$2:A14)</f>
        <v>4.9230769230769234</v>
      </c>
      <c r="K14" s="48" t="str">
        <f>IFERROR(SUMIFS('Indoor Lead - Log'!G:G,'Indoor Lead - Log'!A:A,'Daily - Log'!A14)/COUNTIF('Indoor Lead - Log'!A:A,'Daily - Log'!A14),"-")</f>
        <v>-</v>
      </c>
    </row>
    <row r="15" spans="1:11" x14ac:dyDescent="0.3">
      <c r="A15" s="20">
        <v>44794</v>
      </c>
      <c r="B15" t="s">
        <v>21</v>
      </c>
      <c r="C15" s="5" t="s">
        <v>25</v>
      </c>
      <c r="D15" s="5" t="s">
        <v>26</v>
      </c>
      <c r="E15" s="19"/>
      <c r="I15" s="27">
        <f t="shared" si="0"/>
        <v>67</v>
      </c>
      <c r="J15" s="28">
        <f>I15/COUNT($A$2:A15)</f>
        <v>4.7857142857142856</v>
      </c>
      <c r="K15" s="48" t="str">
        <f>IFERROR(SUMIFS('Indoor Lead - Log'!G:G,'Indoor Lead - Log'!A:A,'Daily - Log'!A15)/COUNTIF('Indoor Lead - Log'!A:A,'Daily - Log'!A15),"-")</f>
        <v>-</v>
      </c>
    </row>
    <row r="16" spans="1:11" x14ac:dyDescent="0.3">
      <c r="A16" s="20">
        <v>44797</v>
      </c>
      <c r="B16" t="s">
        <v>21</v>
      </c>
      <c r="C16" s="5" t="s">
        <v>25</v>
      </c>
      <c r="D16" s="5" t="s">
        <v>26</v>
      </c>
      <c r="E16" s="19"/>
      <c r="I16" s="27">
        <f t="shared" si="0"/>
        <v>70</v>
      </c>
      <c r="J16" s="28">
        <f>I16/COUNT($A$2:A16)</f>
        <v>4.666666666666667</v>
      </c>
      <c r="K16" s="48" t="str">
        <f>IFERROR(SUMIFS('Indoor Lead - Log'!G:G,'Indoor Lead - Log'!A:A,'Daily - Log'!A16)/COUNTIF('Indoor Lead - Log'!A:A,'Daily - Log'!A16),"-")</f>
        <v>-</v>
      </c>
    </row>
    <row r="17" spans="1:11" x14ac:dyDescent="0.3">
      <c r="A17" s="20">
        <v>44799</v>
      </c>
      <c r="B17" t="s">
        <v>21</v>
      </c>
      <c r="C17" s="5" t="s">
        <v>25</v>
      </c>
      <c r="D17" s="5" t="s">
        <v>26</v>
      </c>
      <c r="E17" s="19"/>
      <c r="I17" s="27">
        <f t="shared" si="0"/>
        <v>72</v>
      </c>
      <c r="J17" s="28">
        <f>I17/COUNT($A$2:A17)</f>
        <v>4.5</v>
      </c>
      <c r="K17" s="48" t="str">
        <f>IFERROR(SUMIFS('Indoor Lead - Log'!G:G,'Indoor Lead - Log'!A:A,'Daily - Log'!A17)/COUNTIF('Indoor Lead - Log'!A:A,'Daily - Log'!A17),"-")</f>
        <v>-</v>
      </c>
    </row>
    <row r="18" spans="1:11" x14ac:dyDescent="0.3">
      <c r="A18" s="20">
        <v>44801</v>
      </c>
      <c r="B18" t="s">
        <v>21</v>
      </c>
      <c r="C18" s="5" t="s">
        <v>25</v>
      </c>
      <c r="D18" s="5" t="s">
        <v>26</v>
      </c>
      <c r="E18" s="19"/>
      <c r="I18" s="27">
        <f t="shared" si="0"/>
        <v>74</v>
      </c>
      <c r="J18" s="28">
        <f>I18/COUNT($A$2:A18)</f>
        <v>4.3529411764705879</v>
      </c>
      <c r="K18" s="48" t="str">
        <f>IFERROR(SUMIFS('Indoor Lead - Log'!G:G,'Indoor Lead - Log'!A:A,'Daily - Log'!A18)/COUNTIF('Indoor Lead - Log'!A:A,'Daily - Log'!A18),"-")</f>
        <v>-</v>
      </c>
    </row>
    <row r="19" spans="1:11" x14ac:dyDescent="0.3">
      <c r="A19" s="20">
        <v>44804</v>
      </c>
      <c r="B19" t="s">
        <v>21</v>
      </c>
      <c r="C19" s="5" t="s">
        <v>25</v>
      </c>
      <c r="D19" s="5" t="s">
        <v>26</v>
      </c>
      <c r="E19" s="19"/>
      <c r="I19" s="27">
        <f t="shared" si="0"/>
        <v>77</v>
      </c>
      <c r="J19" s="28">
        <f>I19/COUNT($A$2:A19)</f>
        <v>4.2777777777777777</v>
      </c>
      <c r="K19" s="48" t="str">
        <f>IFERROR(SUMIFS('Indoor Lead - Log'!G:G,'Indoor Lead - Log'!A:A,'Daily - Log'!A19)/COUNTIF('Indoor Lead - Log'!A:A,'Daily - Log'!A19),"-")</f>
        <v>-</v>
      </c>
    </row>
    <row r="20" spans="1:11" x14ac:dyDescent="0.3">
      <c r="A20" s="20">
        <v>44806</v>
      </c>
      <c r="B20" t="s">
        <v>21</v>
      </c>
      <c r="C20" s="5" t="s">
        <v>25</v>
      </c>
      <c r="D20" s="5" t="s">
        <v>26</v>
      </c>
      <c r="E20" s="19"/>
      <c r="I20" s="27">
        <f t="shared" si="0"/>
        <v>79</v>
      </c>
      <c r="J20" s="28">
        <f>I20/COUNT($A$2:A20)</f>
        <v>4.1578947368421053</v>
      </c>
      <c r="K20" s="48" t="str">
        <f>IFERROR(SUMIFS('Indoor Lead - Log'!G:G,'Indoor Lead - Log'!A:A,'Daily - Log'!A20)/COUNTIF('Indoor Lead - Log'!A:A,'Daily - Log'!A20),"-")</f>
        <v>-</v>
      </c>
    </row>
    <row r="21" spans="1:11" x14ac:dyDescent="0.3">
      <c r="A21" s="20">
        <v>44808</v>
      </c>
      <c r="B21" t="s">
        <v>21</v>
      </c>
      <c r="C21" s="5" t="s">
        <v>25</v>
      </c>
      <c r="D21" s="5" t="s">
        <v>26</v>
      </c>
      <c r="E21" s="19"/>
      <c r="I21" s="27">
        <f t="shared" si="0"/>
        <v>81</v>
      </c>
      <c r="J21" s="28">
        <f>I21/COUNT($A$2:A21)</f>
        <v>4.05</v>
      </c>
      <c r="K21" s="48" t="str">
        <f>IFERROR(SUMIFS('Indoor Lead - Log'!G:G,'Indoor Lead - Log'!A:A,'Daily - Log'!A21)/COUNTIF('Indoor Lead - Log'!A:A,'Daily - Log'!A21),"-")</f>
        <v>-</v>
      </c>
    </row>
    <row r="22" spans="1:11" x14ac:dyDescent="0.3">
      <c r="A22" s="20">
        <v>44811</v>
      </c>
      <c r="B22" t="s">
        <v>21</v>
      </c>
      <c r="C22" s="5" t="s">
        <v>25</v>
      </c>
      <c r="D22" s="5" t="s">
        <v>26</v>
      </c>
      <c r="E22" s="19"/>
      <c r="I22" s="27">
        <f t="shared" si="0"/>
        <v>84</v>
      </c>
      <c r="J22" s="28">
        <f>I22/COUNT($A$2:A22)</f>
        <v>4</v>
      </c>
      <c r="K22" s="48" t="str">
        <f>IFERROR(SUMIFS('Indoor Lead - Log'!G:G,'Indoor Lead - Log'!A:A,'Daily - Log'!A22)/COUNTIF('Indoor Lead - Log'!A:A,'Daily - Log'!A22),"-")</f>
        <v>-</v>
      </c>
    </row>
    <row r="23" spans="1:11" x14ac:dyDescent="0.3">
      <c r="A23" s="20">
        <v>44814</v>
      </c>
      <c r="B23" t="s">
        <v>21</v>
      </c>
      <c r="C23" s="5" t="s">
        <v>25</v>
      </c>
      <c r="D23" s="5" t="s">
        <v>26</v>
      </c>
      <c r="E23" s="19"/>
      <c r="I23" s="27">
        <f t="shared" si="0"/>
        <v>87</v>
      </c>
      <c r="J23" s="28">
        <f>I23/COUNT($A$2:A23)</f>
        <v>3.9545454545454546</v>
      </c>
      <c r="K23" s="48" t="str">
        <f>IFERROR(SUMIFS('Indoor Lead - Log'!G:G,'Indoor Lead - Log'!A:A,'Daily - Log'!A23)/COUNTIF('Indoor Lead - Log'!A:A,'Daily - Log'!A23),"-")</f>
        <v>-</v>
      </c>
    </row>
    <row r="24" spans="1:11" x14ac:dyDescent="0.3">
      <c r="A24" s="20">
        <v>44815</v>
      </c>
      <c r="B24" t="s">
        <v>21</v>
      </c>
      <c r="C24" s="5" t="s">
        <v>25</v>
      </c>
      <c r="D24" s="5" t="s">
        <v>26</v>
      </c>
      <c r="E24" s="19"/>
      <c r="I24" s="27">
        <f t="shared" si="0"/>
        <v>88</v>
      </c>
      <c r="J24" s="28">
        <f>I24/COUNT($A$2:A24)</f>
        <v>3.8260869565217392</v>
      </c>
      <c r="K24" s="48" t="str">
        <f>IFERROR(SUMIFS('Indoor Lead - Log'!G:G,'Indoor Lead - Log'!A:A,'Daily - Log'!A24)/COUNTIF('Indoor Lead - Log'!A:A,'Daily - Log'!A24),"-")</f>
        <v>-</v>
      </c>
    </row>
    <row r="25" spans="1:11" x14ac:dyDescent="0.3">
      <c r="A25" s="20">
        <v>44818</v>
      </c>
      <c r="B25" t="s">
        <v>21</v>
      </c>
      <c r="C25" s="5" t="s">
        <v>25</v>
      </c>
      <c r="D25" s="5" t="s">
        <v>26</v>
      </c>
      <c r="E25" s="19"/>
      <c r="I25" s="27">
        <f t="shared" si="0"/>
        <v>91</v>
      </c>
      <c r="J25" s="28">
        <f>I25/COUNT($A$2:A25)</f>
        <v>3.7916666666666665</v>
      </c>
      <c r="K25" s="48" t="str">
        <f>IFERROR(SUMIFS('Indoor Lead - Log'!G:G,'Indoor Lead - Log'!A:A,'Daily - Log'!A25)/COUNTIF('Indoor Lead - Log'!A:A,'Daily - Log'!A25),"-")</f>
        <v>-</v>
      </c>
    </row>
    <row r="26" spans="1:11" x14ac:dyDescent="0.3">
      <c r="A26" s="20">
        <v>44819</v>
      </c>
      <c r="B26" t="s">
        <v>20</v>
      </c>
      <c r="C26" s="5" t="s">
        <v>24</v>
      </c>
      <c r="D26" s="5" t="s">
        <v>26</v>
      </c>
      <c r="E26" s="19"/>
      <c r="I26" s="27">
        <f t="shared" si="0"/>
        <v>92</v>
      </c>
      <c r="J26" s="28">
        <f>I26/COUNT($A$2:A26)</f>
        <v>3.68</v>
      </c>
      <c r="K26" s="48" t="str">
        <f>IFERROR(SUMIFS('Indoor Lead - Log'!G:G,'Indoor Lead - Log'!A:A,'Daily - Log'!A26)/COUNTIF('Indoor Lead - Log'!A:A,'Daily - Log'!A26),"-")</f>
        <v>-</v>
      </c>
    </row>
    <row r="27" spans="1:11" x14ac:dyDescent="0.3">
      <c r="A27" s="20">
        <v>44821</v>
      </c>
      <c r="B27" t="s">
        <v>21</v>
      </c>
      <c r="C27" s="5" t="s">
        <v>25</v>
      </c>
      <c r="D27" s="5" t="s">
        <v>26</v>
      </c>
      <c r="E27" s="19"/>
      <c r="I27" s="27">
        <f t="shared" si="0"/>
        <v>94</v>
      </c>
      <c r="J27" s="28">
        <f>I27/COUNT($A$2:A27)</f>
        <v>3.6153846153846154</v>
      </c>
      <c r="K27" s="48" t="str">
        <f>IFERROR(SUMIFS('Indoor Lead - Log'!G:G,'Indoor Lead - Log'!A:A,'Daily - Log'!A27)/COUNTIF('Indoor Lead - Log'!A:A,'Daily - Log'!A27),"-")</f>
        <v>-</v>
      </c>
    </row>
    <row r="28" spans="1:11" x14ac:dyDescent="0.3">
      <c r="A28" s="20">
        <v>44824</v>
      </c>
      <c r="B28" t="s">
        <v>20</v>
      </c>
      <c r="C28" s="5" t="s">
        <v>24</v>
      </c>
      <c r="D28" s="5" t="s">
        <v>26</v>
      </c>
      <c r="E28" s="19"/>
      <c r="I28" s="27">
        <f t="shared" si="0"/>
        <v>97</v>
      </c>
      <c r="J28" s="28">
        <f>I28/COUNT($A$2:A28)</f>
        <v>3.5925925925925926</v>
      </c>
      <c r="K28" s="48" t="str">
        <f>IFERROR(SUMIFS('Indoor Lead - Log'!G:G,'Indoor Lead - Log'!A:A,'Daily - Log'!A28)/COUNTIF('Indoor Lead - Log'!A:A,'Daily - Log'!A28),"-")</f>
        <v>-</v>
      </c>
    </row>
    <row r="29" spans="1:11" x14ac:dyDescent="0.3">
      <c r="A29" s="20">
        <v>44828</v>
      </c>
      <c r="B29" t="s">
        <v>22</v>
      </c>
      <c r="C29" s="5" t="s">
        <v>25</v>
      </c>
      <c r="D29" s="5" t="s">
        <v>26</v>
      </c>
      <c r="E29" s="19"/>
      <c r="I29" s="27">
        <f t="shared" si="0"/>
        <v>101</v>
      </c>
      <c r="J29" s="28">
        <f>I29/COUNT($A$2:A29)</f>
        <v>3.6071428571428572</v>
      </c>
      <c r="K29" s="48" t="str">
        <f>IFERROR(SUMIFS('Indoor Lead - Log'!G:G,'Indoor Lead - Log'!A:A,'Daily - Log'!A29)/COUNTIF('Indoor Lead - Log'!A:A,'Daily - Log'!A29),"-")</f>
        <v>-</v>
      </c>
    </row>
    <row r="30" spans="1:11" x14ac:dyDescent="0.3">
      <c r="A30" s="20">
        <v>44829</v>
      </c>
      <c r="B30" t="s">
        <v>23</v>
      </c>
      <c r="C30" s="5" t="s">
        <v>24</v>
      </c>
      <c r="D30" s="5" t="s">
        <v>26</v>
      </c>
      <c r="E30" s="19"/>
      <c r="H30" t="s">
        <v>37</v>
      </c>
      <c r="I30" s="27">
        <f t="shared" si="0"/>
        <v>102</v>
      </c>
      <c r="J30" s="28">
        <f>I30/COUNT($A$2:A30)</f>
        <v>3.5172413793103448</v>
      </c>
      <c r="K30" s="48" t="str">
        <f>IFERROR(SUMIFS('Indoor Lead - Log'!G:G,'Indoor Lead - Log'!A:A,'Daily - Log'!A30)/COUNTIF('Indoor Lead - Log'!A:A,'Daily - Log'!A30),"-")</f>
        <v>-</v>
      </c>
    </row>
    <row r="31" spans="1:11" x14ac:dyDescent="0.3">
      <c r="A31" s="20">
        <v>44831</v>
      </c>
      <c r="B31" t="s">
        <v>23</v>
      </c>
      <c r="C31" s="5" t="s">
        <v>24</v>
      </c>
      <c r="D31" s="5" t="s">
        <v>26</v>
      </c>
      <c r="E31" s="19"/>
      <c r="I31" s="27">
        <f t="shared" si="0"/>
        <v>104</v>
      </c>
      <c r="J31" s="28">
        <f>I31/COUNT($A$2:A31)</f>
        <v>3.4666666666666668</v>
      </c>
      <c r="K31" s="48" t="str">
        <f>IFERROR(SUMIFS('Indoor Lead - Log'!G:G,'Indoor Lead - Log'!A:A,'Daily - Log'!A31)/COUNTIF('Indoor Lead - Log'!A:A,'Daily - Log'!A31),"-")</f>
        <v>-</v>
      </c>
    </row>
    <row r="32" spans="1:11" x14ac:dyDescent="0.3">
      <c r="A32" s="20">
        <v>44833</v>
      </c>
      <c r="B32" t="s">
        <v>20</v>
      </c>
      <c r="C32" s="5" t="s">
        <v>24</v>
      </c>
      <c r="D32" s="5" t="s">
        <v>26</v>
      </c>
      <c r="E32" s="19"/>
      <c r="I32" s="27">
        <f t="shared" si="0"/>
        <v>106</v>
      </c>
      <c r="J32" s="28">
        <f>I32/COUNT($A$2:A32)</f>
        <v>3.4193548387096775</v>
      </c>
      <c r="K32" s="48" t="str">
        <f>IFERROR(SUMIFS('Indoor Lead - Log'!G:G,'Indoor Lead - Log'!A:A,'Daily - Log'!A32)/COUNTIF('Indoor Lead - Log'!A:A,'Daily - Log'!A32),"-")</f>
        <v>-</v>
      </c>
    </row>
    <row r="33" spans="1:11" x14ac:dyDescent="0.3">
      <c r="A33" s="20">
        <v>44835</v>
      </c>
      <c r="B33" t="s">
        <v>21</v>
      </c>
      <c r="C33" s="5" t="s">
        <v>25</v>
      </c>
      <c r="D33" s="5" t="s">
        <v>26</v>
      </c>
      <c r="E33" s="19"/>
      <c r="I33" s="27">
        <f t="shared" si="0"/>
        <v>108</v>
      </c>
      <c r="J33" s="28">
        <f>I33/COUNT($A$2:A33)</f>
        <v>3.375</v>
      </c>
      <c r="K33" s="48" t="str">
        <f>IFERROR(SUMIFS('Indoor Lead - Log'!G:G,'Indoor Lead - Log'!A:A,'Daily - Log'!A33)/COUNTIF('Indoor Lead - Log'!A:A,'Daily - Log'!A33),"-")</f>
        <v>-</v>
      </c>
    </row>
    <row r="34" spans="1:11" x14ac:dyDescent="0.3">
      <c r="A34" s="20">
        <v>44836</v>
      </c>
      <c r="B34" t="s">
        <v>23</v>
      </c>
      <c r="C34" s="5" t="s">
        <v>24</v>
      </c>
      <c r="D34" s="5" t="s">
        <v>26</v>
      </c>
      <c r="E34" s="19"/>
      <c r="H34" t="s">
        <v>37</v>
      </c>
      <c r="I34" s="27">
        <f t="shared" si="0"/>
        <v>109</v>
      </c>
      <c r="J34" s="28">
        <f>I34/COUNT($A$2:A34)</f>
        <v>3.3030303030303032</v>
      </c>
      <c r="K34" s="48" t="str">
        <f>IFERROR(SUMIFS('Indoor Lead - Log'!G:G,'Indoor Lead - Log'!A:A,'Daily - Log'!A34)/COUNTIF('Indoor Lead - Log'!A:A,'Daily - Log'!A34),"-")</f>
        <v>-</v>
      </c>
    </row>
    <row r="35" spans="1:11" x14ac:dyDescent="0.3">
      <c r="A35" s="20">
        <v>44838</v>
      </c>
      <c r="B35" t="s">
        <v>23</v>
      </c>
      <c r="C35" s="5" t="s">
        <v>24</v>
      </c>
      <c r="D35" s="5" t="s">
        <v>26</v>
      </c>
      <c r="E35" s="19"/>
      <c r="I35" s="27">
        <f t="shared" si="0"/>
        <v>111</v>
      </c>
      <c r="J35" s="28">
        <f>I35/COUNT($A$2:A35)</f>
        <v>3.2647058823529411</v>
      </c>
      <c r="K35" s="48" t="str">
        <f>IFERROR(SUMIFS('Indoor Lead - Log'!G:G,'Indoor Lead - Log'!A:A,'Daily - Log'!A35)/COUNTIF('Indoor Lead - Log'!A:A,'Daily - Log'!A35),"-")</f>
        <v>-</v>
      </c>
    </row>
    <row r="36" spans="1:11" x14ac:dyDescent="0.3">
      <c r="A36" s="20">
        <v>44841</v>
      </c>
      <c r="B36" t="s">
        <v>21</v>
      </c>
      <c r="C36" s="5" t="s">
        <v>25</v>
      </c>
      <c r="D36" s="5" t="s">
        <v>26</v>
      </c>
      <c r="E36" s="19"/>
      <c r="I36" s="27">
        <f t="shared" si="0"/>
        <v>114</v>
      </c>
      <c r="J36" s="28">
        <f>I36/COUNT($A$2:A36)</f>
        <v>3.2571428571428571</v>
      </c>
      <c r="K36" s="48" t="str">
        <f>IFERROR(SUMIFS('Indoor Lead - Log'!G:G,'Indoor Lead - Log'!A:A,'Daily - Log'!A36)/COUNTIF('Indoor Lead - Log'!A:A,'Daily - Log'!A36),"-")</f>
        <v>-</v>
      </c>
    </row>
    <row r="37" spans="1:11" x14ac:dyDescent="0.3">
      <c r="A37" s="20">
        <v>44843</v>
      </c>
      <c r="B37" t="s">
        <v>23</v>
      </c>
      <c r="C37" s="5" t="s">
        <v>24</v>
      </c>
      <c r="D37" s="5" t="s">
        <v>26</v>
      </c>
      <c r="E37" s="19"/>
      <c r="H37" t="s">
        <v>37</v>
      </c>
      <c r="I37" s="27">
        <f t="shared" si="0"/>
        <v>116</v>
      </c>
      <c r="J37" s="28">
        <f>I37/COUNT($A$2:A37)</f>
        <v>3.2222222222222223</v>
      </c>
      <c r="K37" s="48" t="str">
        <f>IFERROR(SUMIFS('Indoor Lead - Log'!G:G,'Indoor Lead - Log'!A:A,'Daily - Log'!A37)/COUNTIF('Indoor Lead - Log'!A:A,'Daily - Log'!A37),"-")</f>
        <v>-</v>
      </c>
    </row>
    <row r="38" spans="1:11" x14ac:dyDescent="0.3">
      <c r="A38" s="20">
        <v>44847</v>
      </c>
      <c r="B38" t="s">
        <v>20</v>
      </c>
      <c r="C38" s="5" t="s">
        <v>24</v>
      </c>
      <c r="D38" s="5" t="s">
        <v>26</v>
      </c>
      <c r="E38" s="19"/>
      <c r="I38" s="27">
        <f t="shared" si="0"/>
        <v>120</v>
      </c>
      <c r="J38" s="28">
        <f>I38/COUNT($A$2:A38)</f>
        <v>3.2432432432432434</v>
      </c>
      <c r="K38" s="48" t="str">
        <f>IFERROR(SUMIFS('Indoor Lead - Log'!G:G,'Indoor Lead - Log'!A:A,'Daily - Log'!A38)/COUNTIF('Indoor Lead - Log'!A:A,'Daily - Log'!A38),"-")</f>
        <v>-</v>
      </c>
    </row>
    <row r="39" spans="1:11" x14ac:dyDescent="0.3">
      <c r="A39" s="20">
        <v>44849</v>
      </c>
      <c r="B39" t="s">
        <v>21</v>
      </c>
      <c r="C39" s="5" t="s">
        <v>25</v>
      </c>
      <c r="D39" s="5" t="s">
        <v>26</v>
      </c>
      <c r="E39" s="19"/>
      <c r="I39" s="27">
        <f t="shared" si="0"/>
        <v>122</v>
      </c>
      <c r="J39" s="28">
        <f>I39/COUNT($A$2:A39)</f>
        <v>3.2105263157894739</v>
      </c>
      <c r="K39" s="48" t="str">
        <f>IFERROR(SUMIFS('Indoor Lead - Log'!G:G,'Indoor Lead - Log'!A:A,'Daily - Log'!A39)/COUNTIF('Indoor Lead - Log'!A:A,'Daily - Log'!A39),"-")</f>
        <v>-</v>
      </c>
    </row>
    <row r="40" spans="1:11" x14ac:dyDescent="0.3">
      <c r="A40" s="20">
        <v>44850</v>
      </c>
      <c r="B40" t="s">
        <v>23</v>
      </c>
      <c r="C40" s="5" t="s">
        <v>24</v>
      </c>
      <c r="D40" s="5" t="s">
        <v>26</v>
      </c>
      <c r="E40" s="19"/>
      <c r="H40" t="s">
        <v>37</v>
      </c>
      <c r="I40" s="27">
        <f t="shared" si="0"/>
        <v>123</v>
      </c>
      <c r="J40" s="28">
        <f>I40/COUNT($A$2:A40)</f>
        <v>3.1538461538461537</v>
      </c>
      <c r="K40" s="48" t="str">
        <f>IFERROR(SUMIFS('Indoor Lead - Log'!G:G,'Indoor Lead - Log'!A:A,'Daily - Log'!A40)/COUNTIF('Indoor Lead - Log'!A:A,'Daily - Log'!A40),"-")</f>
        <v>-</v>
      </c>
    </row>
    <row r="41" spans="1:11" x14ac:dyDescent="0.3">
      <c r="A41" s="20">
        <v>44852</v>
      </c>
      <c r="B41" t="s">
        <v>23</v>
      </c>
      <c r="C41" s="5" t="s">
        <v>24</v>
      </c>
      <c r="D41" s="5" t="s">
        <v>26</v>
      </c>
      <c r="E41" s="19"/>
      <c r="I41" s="27">
        <f t="shared" si="0"/>
        <v>125</v>
      </c>
      <c r="J41" s="28">
        <f>I41/COUNT($A$2:A41)</f>
        <v>3.125</v>
      </c>
      <c r="K41" s="48" t="str">
        <f>IFERROR(SUMIFS('Indoor Lead - Log'!G:G,'Indoor Lead - Log'!A:A,'Daily - Log'!A41)/COUNTIF('Indoor Lead - Log'!A:A,'Daily - Log'!A41),"-")</f>
        <v>-</v>
      </c>
    </row>
    <row r="42" spans="1:11" x14ac:dyDescent="0.3">
      <c r="A42" s="20">
        <v>44854</v>
      </c>
      <c r="B42" t="s">
        <v>20</v>
      </c>
      <c r="C42" s="5" t="s">
        <v>24</v>
      </c>
      <c r="D42" s="5" t="s">
        <v>26</v>
      </c>
      <c r="E42" s="19"/>
      <c r="I42" s="27">
        <f t="shared" si="0"/>
        <v>127</v>
      </c>
      <c r="J42" s="28">
        <f>I42/COUNT($A$2:A42)</f>
        <v>3.0975609756097562</v>
      </c>
      <c r="K42" s="48" t="str">
        <f>IFERROR(SUMIFS('Indoor Lead - Log'!G:G,'Indoor Lead - Log'!A:A,'Daily - Log'!A42)/COUNTIF('Indoor Lead - Log'!A:A,'Daily - Log'!A42),"-")</f>
        <v>-</v>
      </c>
    </row>
    <row r="43" spans="1:11" x14ac:dyDescent="0.3">
      <c r="A43" s="20">
        <v>44857</v>
      </c>
      <c r="B43" t="s">
        <v>23</v>
      </c>
      <c r="C43" s="5" t="s">
        <v>24</v>
      </c>
      <c r="D43" s="5" t="s">
        <v>26</v>
      </c>
      <c r="E43" s="19"/>
      <c r="H43" t="s">
        <v>37</v>
      </c>
      <c r="I43" s="27">
        <f t="shared" si="0"/>
        <v>130</v>
      </c>
      <c r="J43" s="28">
        <f>I43/COUNT($A$2:A43)</f>
        <v>3.0952380952380953</v>
      </c>
      <c r="K43" s="48" t="str">
        <f>IFERROR(SUMIFS('Indoor Lead - Log'!G:G,'Indoor Lead - Log'!A:A,'Daily - Log'!A43)/COUNTIF('Indoor Lead - Log'!A:A,'Daily - Log'!A43),"-")</f>
        <v>-</v>
      </c>
    </row>
    <row r="44" spans="1:11" x14ac:dyDescent="0.3">
      <c r="A44" s="20">
        <v>44861</v>
      </c>
      <c r="B44" t="s">
        <v>20</v>
      </c>
      <c r="C44" s="5" t="s">
        <v>24</v>
      </c>
      <c r="D44" s="5" t="s">
        <v>26</v>
      </c>
      <c r="E44" s="19"/>
      <c r="I44" s="27">
        <f t="shared" si="0"/>
        <v>134</v>
      </c>
      <c r="J44" s="28">
        <f>I44/COUNT($A$2:A44)</f>
        <v>3.1162790697674421</v>
      </c>
      <c r="K44" s="48" t="str">
        <f>IFERROR(SUMIFS('Indoor Lead - Log'!G:G,'Indoor Lead - Log'!A:A,'Daily - Log'!A44)/COUNTIF('Indoor Lead - Log'!A:A,'Daily - Log'!A44),"-")</f>
        <v>-</v>
      </c>
    </row>
    <row r="45" spans="1:11" x14ac:dyDescent="0.3">
      <c r="A45" s="20">
        <v>44864</v>
      </c>
      <c r="B45" t="s">
        <v>23</v>
      </c>
      <c r="C45" s="5" t="s">
        <v>24</v>
      </c>
      <c r="D45" s="5" t="s">
        <v>26</v>
      </c>
      <c r="E45" s="19"/>
      <c r="H45" t="s">
        <v>37</v>
      </c>
      <c r="I45" s="27">
        <f t="shared" si="0"/>
        <v>137</v>
      </c>
      <c r="J45" s="28">
        <f>I45/COUNT($A$2:A45)</f>
        <v>3.1136363636363638</v>
      </c>
      <c r="K45" s="48" t="str">
        <f>IFERROR(SUMIFS('Indoor Lead - Log'!G:G,'Indoor Lead - Log'!A:A,'Daily - Log'!A45)/COUNTIF('Indoor Lead - Log'!A:A,'Daily - Log'!A45),"-")</f>
        <v>-</v>
      </c>
    </row>
    <row r="46" spans="1:11" x14ac:dyDescent="0.3">
      <c r="A46" s="20">
        <v>44868</v>
      </c>
      <c r="B46" t="s">
        <v>20</v>
      </c>
      <c r="C46" s="5" t="s">
        <v>24</v>
      </c>
      <c r="D46" s="5" t="s">
        <v>26</v>
      </c>
      <c r="E46" s="19"/>
      <c r="I46" s="27">
        <f t="shared" si="0"/>
        <v>141</v>
      </c>
      <c r="J46" s="28">
        <f>I46/COUNT($A$2:A46)</f>
        <v>3.1333333333333333</v>
      </c>
      <c r="K46" s="48" t="str">
        <f>IFERROR(SUMIFS('Indoor Lead - Log'!G:G,'Indoor Lead - Log'!A:A,'Daily - Log'!A46)/COUNTIF('Indoor Lead - Log'!A:A,'Daily - Log'!A46),"-")</f>
        <v>-</v>
      </c>
    </row>
    <row r="47" spans="1:11" x14ac:dyDescent="0.3">
      <c r="A47" s="20">
        <v>44870</v>
      </c>
      <c r="B47" t="s">
        <v>23</v>
      </c>
      <c r="C47" s="5" t="s">
        <v>30</v>
      </c>
      <c r="D47" s="5" t="s">
        <v>26</v>
      </c>
      <c r="E47" s="19"/>
      <c r="I47" s="27">
        <f t="shared" si="0"/>
        <v>143</v>
      </c>
      <c r="J47" s="28">
        <f>I47/COUNT($A$2:A47)</f>
        <v>3.1086956521739131</v>
      </c>
      <c r="K47" s="48" t="str">
        <f>IFERROR(SUMIFS('Indoor Lead - Log'!G:G,'Indoor Lead - Log'!A:A,'Daily - Log'!A47)/COUNTIF('Indoor Lead - Log'!A:A,'Daily - Log'!A47),"-")</f>
        <v>-</v>
      </c>
    </row>
    <row r="48" spans="1:11" x14ac:dyDescent="0.3">
      <c r="A48" s="20">
        <v>44871</v>
      </c>
      <c r="B48" t="s">
        <v>23</v>
      </c>
      <c r="C48" s="5" t="s">
        <v>24</v>
      </c>
      <c r="D48" s="5" t="s">
        <v>26</v>
      </c>
      <c r="E48" s="19"/>
      <c r="H48" t="s">
        <v>37</v>
      </c>
      <c r="I48" s="27">
        <f t="shared" si="0"/>
        <v>144</v>
      </c>
      <c r="J48" s="28">
        <f>I48/COUNT($A$2:A48)</f>
        <v>3.0638297872340425</v>
      </c>
      <c r="K48" s="48" t="str">
        <f>IFERROR(SUMIFS('Indoor Lead - Log'!G:G,'Indoor Lead - Log'!A:A,'Daily - Log'!A48)/COUNTIF('Indoor Lead - Log'!A:A,'Daily - Log'!A48),"-")</f>
        <v>-</v>
      </c>
    </row>
    <row r="49" spans="1:11" x14ac:dyDescent="0.3">
      <c r="A49" s="20">
        <v>44878</v>
      </c>
      <c r="B49" t="s">
        <v>23</v>
      </c>
      <c r="C49" s="5" t="s">
        <v>24</v>
      </c>
      <c r="D49" s="5" t="s">
        <v>26</v>
      </c>
      <c r="E49" s="19"/>
      <c r="H49" t="s">
        <v>37</v>
      </c>
      <c r="I49" s="27">
        <f t="shared" si="0"/>
        <v>151</v>
      </c>
      <c r="J49" s="28">
        <f>I49/COUNT($A$2:A49)</f>
        <v>3.1458333333333335</v>
      </c>
      <c r="K49" s="48" t="str">
        <f>IFERROR(SUMIFS('Indoor Lead - Log'!G:G,'Indoor Lead - Log'!A:A,'Daily - Log'!A49)/COUNTIF('Indoor Lead - Log'!A:A,'Daily - Log'!A49),"-")</f>
        <v>-</v>
      </c>
    </row>
    <row r="50" spans="1:11" x14ac:dyDescent="0.3">
      <c r="A50" s="20">
        <v>44882</v>
      </c>
      <c r="B50" t="s">
        <v>20</v>
      </c>
      <c r="C50" s="5" t="s">
        <v>24</v>
      </c>
      <c r="D50" s="5" t="s">
        <v>26</v>
      </c>
      <c r="E50" s="19"/>
      <c r="I50" s="27">
        <f t="shared" si="0"/>
        <v>155</v>
      </c>
      <c r="J50" s="28">
        <f>I50/COUNT($A$2:A50)</f>
        <v>3.1632653061224492</v>
      </c>
      <c r="K50" s="48" t="str">
        <f>IFERROR(SUMIFS('Indoor Lead - Log'!G:G,'Indoor Lead - Log'!A:A,'Daily - Log'!A50)/COUNTIF('Indoor Lead - Log'!A:A,'Daily - Log'!A50),"-")</f>
        <v>-</v>
      </c>
    </row>
    <row r="51" spans="1:11" x14ac:dyDescent="0.3">
      <c r="A51" s="20">
        <v>44884</v>
      </c>
      <c r="B51" t="s">
        <v>31</v>
      </c>
      <c r="C51" s="5" t="s">
        <v>30</v>
      </c>
      <c r="D51" s="5" t="s">
        <v>32</v>
      </c>
      <c r="E51" s="19"/>
      <c r="H51" t="s">
        <v>56</v>
      </c>
      <c r="I51" s="27">
        <f t="shared" si="0"/>
        <v>157</v>
      </c>
      <c r="J51" s="28">
        <f>I51/COUNT($A$2:A51)</f>
        <v>3.14</v>
      </c>
      <c r="K51" s="48" t="str">
        <f>IFERROR(SUMIFS('Indoor Lead - Log'!G:G,'Indoor Lead - Log'!A:A,'Daily - Log'!A51)/COUNTIF('Indoor Lead - Log'!A:A,'Daily - Log'!A51),"-")</f>
        <v>-</v>
      </c>
    </row>
    <row r="52" spans="1:11" x14ac:dyDescent="0.3">
      <c r="A52" s="20">
        <v>44885</v>
      </c>
      <c r="B52" t="s">
        <v>31</v>
      </c>
      <c r="C52" s="5" t="s">
        <v>30</v>
      </c>
      <c r="D52" s="5" t="s">
        <v>32</v>
      </c>
      <c r="E52" s="19"/>
      <c r="H52" t="s">
        <v>57</v>
      </c>
      <c r="I52" s="27">
        <f t="shared" si="0"/>
        <v>158</v>
      </c>
      <c r="J52" s="28">
        <f>I52/COUNT($A$2:A52)</f>
        <v>3.0980392156862746</v>
      </c>
      <c r="K52" s="48" t="str">
        <f>IFERROR(SUMIFS('Indoor Lead - Log'!G:G,'Indoor Lead - Log'!A:A,'Daily - Log'!A52)/COUNTIF('Indoor Lead - Log'!A:A,'Daily - Log'!A52),"-")</f>
        <v>-</v>
      </c>
    </row>
    <row r="53" spans="1:11" x14ac:dyDescent="0.3">
      <c r="A53" s="20">
        <v>44889</v>
      </c>
      <c r="B53" t="s">
        <v>20</v>
      </c>
      <c r="C53" s="5" t="s">
        <v>24</v>
      </c>
      <c r="D53" s="5" t="s">
        <v>26</v>
      </c>
      <c r="E53" s="19"/>
      <c r="I53" s="27">
        <f t="shared" si="0"/>
        <v>162</v>
      </c>
      <c r="J53" s="28">
        <f>I53/COUNT($A$2:A53)</f>
        <v>3.1153846153846154</v>
      </c>
      <c r="K53" s="48" t="str">
        <f>IFERROR(SUMIFS('Indoor Lead - Log'!G:G,'Indoor Lead - Log'!A:A,'Daily - Log'!A53)/COUNTIF('Indoor Lead - Log'!A:A,'Daily - Log'!A53),"-")</f>
        <v>-</v>
      </c>
    </row>
    <row r="54" spans="1:11" x14ac:dyDescent="0.3">
      <c r="A54" s="20">
        <v>44892</v>
      </c>
      <c r="B54" t="s">
        <v>23</v>
      </c>
      <c r="C54" s="5" t="s">
        <v>24</v>
      </c>
      <c r="D54" s="5" t="s">
        <v>26</v>
      </c>
      <c r="E54" s="19"/>
      <c r="H54" t="s">
        <v>37</v>
      </c>
      <c r="I54" s="27">
        <f t="shared" si="0"/>
        <v>165</v>
      </c>
      <c r="J54" s="28">
        <f>I54/COUNT($A$2:A54)</f>
        <v>3.1132075471698113</v>
      </c>
      <c r="K54" s="48" t="str">
        <f>IFERROR(SUMIFS('Indoor Lead - Log'!G:G,'Indoor Lead - Log'!A:A,'Daily - Log'!A54)/COUNTIF('Indoor Lead - Log'!A:A,'Daily - Log'!A54),"-")</f>
        <v>-</v>
      </c>
    </row>
    <row r="55" spans="1:11" x14ac:dyDescent="0.3">
      <c r="A55" s="20">
        <v>44896</v>
      </c>
      <c r="B55" t="s">
        <v>23</v>
      </c>
      <c r="C55" s="5" t="s">
        <v>30</v>
      </c>
      <c r="D55" s="5" t="s">
        <v>26</v>
      </c>
      <c r="E55" s="19"/>
      <c r="I55" s="27">
        <f t="shared" si="0"/>
        <v>169</v>
      </c>
      <c r="J55" s="28">
        <f>I55/COUNT($A$2:A55)</f>
        <v>3.1296296296296298</v>
      </c>
      <c r="K55" s="48" t="str">
        <f>IFERROR(SUMIFS('Indoor Lead - Log'!G:G,'Indoor Lead - Log'!A:A,'Daily - Log'!A55)/COUNTIF('Indoor Lead - Log'!A:A,'Daily - Log'!A55),"-")</f>
        <v>-</v>
      </c>
    </row>
    <row r="56" spans="1:11" x14ac:dyDescent="0.3">
      <c r="A56" s="20">
        <v>44899</v>
      </c>
      <c r="B56" t="s">
        <v>23</v>
      </c>
      <c r="C56" s="5" t="s">
        <v>24</v>
      </c>
      <c r="D56" s="5" t="s">
        <v>26</v>
      </c>
      <c r="E56" s="19"/>
      <c r="H56" t="s">
        <v>37</v>
      </c>
      <c r="I56" s="27">
        <f t="shared" si="0"/>
        <v>172</v>
      </c>
      <c r="J56" s="28">
        <f>I56/COUNT($A$2:A56)</f>
        <v>3.1272727272727274</v>
      </c>
      <c r="K56" s="48" t="str">
        <f>IFERROR(SUMIFS('Indoor Lead - Log'!G:G,'Indoor Lead - Log'!A:A,'Daily - Log'!A56)/COUNTIF('Indoor Lead - Log'!A:A,'Daily - Log'!A56),"-")</f>
        <v>-</v>
      </c>
    </row>
    <row r="57" spans="1:11" x14ac:dyDescent="0.3">
      <c r="A57" s="20">
        <v>44901</v>
      </c>
      <c r="B57" t="s">
        <v>23</v>
      </c>
      <c r="C57" s="5" t="s">
        <v>24</v>
      </c>
      <c r="D57" s="5" t="s">
        <v>26</v>
      </c>
      <c r="E57" s="19"/>
      <c r="I57" s="27">
        <f t="shared" si="0"/>
        <v>174</v>
      </c>
      <c r="J57" s="28">
        <f>I57/COUNT($A$2:A57)</f>
        <v>3.1071428571428572</v>
      </c>
      <c r="K57" s="48" t="str">
        <f>IFERROR(SUMIFS('Indoor Lead - Log'!G:G,'Indoor Lead - Log'!A:A,'Daily - Log'!A57)/COUNTIF('Indoor Lead - Log'!A:A,'Daily - Log'!A57),"-")</f>
        <v>-</v>
      </c>
    </row>
    <row r="58" spans="1:11" x14ac:dyDescent="0.3">
      <c r="A58" s="20">
        <v>44902</v>
      </c>
      <c r="B58" t="s">
        <v>23</v>
      </c>
      <c r="C58" s="5" t="s">
        <v>30</v>
      </c>
      <c r="D58" s="5" t="s">
        <v>26</v>
      </c>
      <c r="E58" s="19"/>
      <c r="I58" s="27">
        <f t="shared" si="0"/>
        <v>175</v>
      </c>
      <c r="J58" s="28">
        <f>I58/COUNT($A$2:A58)</f>
        <v>3.0701754385964914</v>
      </c>
      <c r="K58" s="48" t="str">
        <f>IFERROR(SUMIFS('Indoor Lead - Log'!G:G,'Indoor Lead - Log'!A:A,'Daily - Log'!A58)/COUNTIF('Indoor Lead - Log'!A:A,'Daily - Log'!A58),"-")</f>
        <v>-</v>
      </c>
    </row>
    <row r="59" spans="1:11" x14ac:dyDescent="0.3">
      <c r="A59" s="20">
        <v>44903</v>
      </c>
      <c r="B59" t="s">
        <v>20</v>
      </c>
      <c r="C59" s="5" t="s">
        <v>24</v>
      </c>
      <c r="D59" s="5" t="s">
        <v>26</v>
      </c>
      <c r="E59" s="19"/>
      <c r="I59" s="27">
        <f t="shared" si="0"/>
        <v>176</v>
      </c>
      <c r="J59" s="28">
        <f>I59/COUNT($A$2:A59)</f>
        <v>3.0344827586206895</v>
      </c>
      <c r="K59" s="48" t="str">
        <f>IFERROR(SUMIFS('Indoor Lead - Log'!G:G,'Indoor Lead - Log'!A:A,'Daily - Log'!A59)/COUNTIF('Indoor Lead - Log'!A:A,'Daily - Log'!A59),"-")</f>
        <v>-</v>
      </c>
    </row>
    <row r="60" spans="1:11" x14ac:dyDescent="0.3">
      <c r="A60" s="20">
        <v>44908</v>
      </c>
      <c r="B60" t="s">
        <v>33</v>
      </c>
      <c r="C60" s="5" t="s">
        <v>25</v>
      </c>
      <c r="D60" s="5" t="s">
        <v>26</v>
      </c>
      <c r="E60" s="19"/>
      <c r="I60" s="27">
        <f t="shared" si="0"/>
        <v>181</v>
      </c>
      <c r="J60" s="28">
        <f>I60/COUNT($A$2:A60)</f>
        <v>3.0677966101694913</v>
      </c>
      <c r="K60" s="48" t="str">
        <f>IFERROR(SUMIFS('Indoor Lead - Log'!G:G,'Indoor Lead - Log'!A:A,'Daily - Log'!A60)/COUNTIF('Indoor Lead - Log'!A:A,'Daily - Log'!A60),"-")</f>
        <v>-</v>
      </c>
    </row>
    <row r="61" spans="1:11" x14ac:dyDescent="0.3">
      <c r="A61" s="20">
        <v>44911</v>
      </c>
      <c r="B61" t="s">
        <v>34</v>
      </c>
      <c r="C61" s="5" t="s">
        <v>24</v>
      </c>
      <c r="D61" s="5" t="s">
        <v>26</v>
      </c>
      <c r="E61" s="19"/>
      <c r="I61" s="27">
        <f t="shared" si="0"/>
        <v>184</v>
      </c>
      <c r="J61" s="28">
        <f>I61/COUNT($A$2:A61)</f>
        <v>3.0666666666666669</v>
      </c>
      <c r="K61" s="48" t="str">
        <f>IFERROR(SUMIFS('Indoor Lead - Log'!G:G,'Indoor Lead - Log'!A:A,'Daily - Log'!A61)/COUNTIF('Indoor Lead - Log'!A:A,'Daily - Log'!A61),"-")</f>
        <v>-</v>
      </c>
    </row>
    <row r="62" spans="1:11" x14ac:dyDescent="0.3">
      <c r="A62" s="20">
        <v>44923</v>
      </c>
      <c r="B62" t="s">
        <v>21</v>
      </c>
      <c r="C62" s="5" t="s">
        <v>25</v>
      </c>
      <c r="D62" s="5" t="s">
        <v>26</v>
      </c>
      <c r="E62" s="19"/>
      <c r="I62" s="27">
        <f t="shared" si="0"/>
        <v>196</v>
      </c>
      <c r="J62" s="28">
        <f>I62/COUNT($A$2:A62)</f>
        <v>3.2131147540983607</v>
      </c>
      <c r="K62" s="48" t="str">
        <f>IFERROR(SUMIFS('Indoor Lead - Log'!G:G,'Indoor Lead - Log'!A:A,'Daily - Log'!A62)/COUNTIF('Indoor Lead - Log'!A:A,'Daily - Log'!A62),"-")</f>
        <v>-</v>
      </c>
    </row>
    <row r="63" spans="1:11" x14ac:dyDescent="0.3">
      <c r="A63" s="20">
        <v>44924</v>
      </c>
      <c r="B63" t="s">
        <v>23</v>
      </c>
      <c r="C63" s="5" t="s">
        <v>24</v>
      </c>
      <c r="D63" s="5" t="s">
        <v>26</v>
      </c>
      <c r="E63" s="19"/>
      <c r="I63" s="27">
        <f t="shared" si="0"/>
        <v>197</v>
      </c>
      <c r="J63" s="28">
        <f>I63/COUNT($A$2:A63)</f>
        <v>3.1774193548387095</v>
      </c>
      <c r="K63" s="48" t="str">
        <f>IFERROR(SUMIFS('Indoor Lead - Log'!G:G,'Indoor Lead - Log'!A:A,'Daily - Log'!A63)/COUNTIF('Indoor Lead - Log'!A:A,'Daily - Log'!A63),"-")</f>
        <v>-</v>
      </c>
    </row>
    <row r="64" spans="1:11" x14ac:dyDescent="0.3">
      <c r="A64" s="20">
        <v>44925</v>
      </c>
      <c r="B64" t="s">
        <v>21</v>
      </c>
      <c r="C64" s="5" t="s">
        <v>25</v>
      </c>
      <c r="D64" s="5" t="s">
        <v>26</v>
      </c>
      <c r="E64" s="19"/>
      <c r="I64" s="27">
        <f t="shared" si="0"/>
        <v>198</v>
      </c>
      <c r="J64" s="28">
        <f>I64/COUNT($A$2:A64)</f>
        <v>3.1428571428571428</v>
      </c>
      <c r="K64" s="48" t="str">
        <f>IFERROR(SUMIFS('Indoor Lead - Log'!G:G,'Indoor Lead - Log'!A:A,'Daily - Log'!A64)/COUNTIF('Indoor Lead - Log'!A:A,'Daily - Log'!A64),"-")</f>
        <v>-</v>
      </c>
    </row>
    <row r="65" spans="1:11" x14ac:dyDescent="0.3">
      <c r="A65" s="20">
        <v>44926</v>
      </c>
      <c r="B65" t="s">
        <v>35</v>
      </c>
      <c r="C65" s="5" t="s">
        <v>25</v>
      </c>
      <c r="D65" s="5" t="s">
        <v>26</v>
      </c>
      <c r="E65" s="19"/>
      <c r="H65" t="s">
        <v>36</v>
      </c>
      <c r="I65" s="27">
        <f t="shared" si="0"/>
        <v>199</v>
      </c>
      <c r="J65" s="28">
        <f>I65/COUNT($A$2:A65)</f>
        <v>3.109375</v>
      </c>
      <c r="K65" s="48" t="str">
        <f>IFERROR(SUMIFS('Indoor Lead - Log'!G:G,'Indoor Lead - Log'!A:A,'Daily - Log'!A65)/COUNTIF('Indoor Lead - Log'!A:A,'Daily - Log'!A65),"-")</f>
        <v>-</v>
      </c>
    </row>
    <row r="66" spans="1:11" x14ac:dyDescent="0.3">
      <c r="A66" s="20">
        <v>44929</v>
      </c>
      <c r="B66" t="s">
        <v>23</v>
      </c>
      <c r="C66" s="5" t="s">
        <v>30</v>
      </c>
      <c r="D66" s="5" t="s">
        <v>26</v>
      </c>
      <c r="E66" s="5" t="s">
        <v>49</v>
      </c>
      <c r="I66" s="27">
        <f t="shared" si="0"/>
        <v>202</v>
      </c>
      <c r="J66" s="28">
        <f>I66/COUNT($A$2:A66)</f>
        <v>3.1076923076923078</v>
      </c>
      <c r="K66" s="48" t="str">
        <f>IFERROR(SUMIFS('Indoor Lead - Log'!G:G,'Indoor Lead - Log'!A:A,'Daily - Log'!A66)/COUNTIF('Indoor Lead - Log'!A:A,'Daily - Log'!A66),"-")</f>
        <v>-</v>
      </c>
    </row>
    <row r="67" spans="1:11" x14ac:dyDescent="0.3">
      <c r="A67" s="20">
        <v>44930</v>
      </c>
      <c r="B67" t="s">
        <v>21</v>
      </c>
      <c r="C67" s="5" t="s">
        <v>25</v>
      </c>
      <c r="D67" s="5" t="s">
        <v>26</v>
      </c>
      <c r="I67" s="27">
        <f t="shared" ref="I67:I130" si="1">A67-$A$2+1</f>
        <v>203</v>
      </c>
      <c r="J67" s="28">
        <f>I67/COUNT($A$2:A67)</f>
        <v>3.0757575757575757</v>
      </c>
      <c r="K67" s="48" t="str">
        <f>IFERROR(SUMIFS('Indoor Lead - Log'!G:G,'Indoor Lead - Log'!A:A,'Daily - Log'!A67)/COUNTIF('Indoor Lead - Log'!A:A,'Daily - Log'!A67),"-")</f>
        <v>-</v>
      </c>
    </row>
    <row r="68" spans="1:11" x14ac:dyDescent="0.3">
      <c r="A68" s="20">
        <v>44931</v>
      </c>
      <c r="B68" t="s">
        <v>23</v>
      </c>
      <c r="C68" s="5" t="s">
        <v>30</v>
      </c>
      <c r="D68" s="5" t="s">
        <v>26</v>
      </c>
      <c r="E68" s="5" t="s">
        <v>50</v>
      </c>
      <c r="H68" s="18"/>
      <c r="I68" s="27">
        <f t="shared" si="1"/>
        <v>204</v>
      </c>
      <c r="J68" s="28">
        <f>I68/COUNT($A$2:A68)</f>
        <v>3.044776119402985</v>
      </c>
      <c r="K68" s="48" t="str">
        <f>IFERROR(SUMIFS('Indoor Lead - Log'!G:G,'Indoor Lead - Log'!A:A,'Daily - Log'!A68)/COUNTIF('Indoor Lead - Log'!A:A,'Daily - Log'!A68),"-")</f>
        <v>-</v>
      </c>
    </row>
    <row r="69" spans="1:11" x14ac:dyDescent="0.3">
      <c r="A69" s="20">
        <v>44932</v>
      </c>
      <c r="B69" t="s">
        <v>21</v>
      </c>
      <c r="C69" s="5" t="s">
        <v>25</v>
      </c>
      <c r="D69" s="5" t="s">
        <v>26</v>
      </c>
      <c r="H69" s="18"/>
      <c r="I69" s="27">
        <f t="shared" si="1"/>
        <v>205</v>
      </c>
      <c r="J69" s="28">
        <f>I69/COUNT($A$2:A69)</f>
        <v>3.0147058823529411</v>
      </c>
      <c r="K69" s="48" t="str">
        <f>IFERROR(SUMIFS('Indoor Lead - Log'!G:G,'Indoor Lead - Log'!A:A,'Daily - Log'!A69)/COUNTIF('Indoor Lead - Log'!A:A,'Daily - Log'!A69),"-")</f>
        <v>-</v>
      </c>
    </row>
    <row r="70" spans="1:11" x14ac:dyDescent="0.3">
      <c r="A70" s="20">
        <v>44933</v>
      </c>
      <c r="B70" t="s">
        <v>23</v>
      </c>
      <c r="C70" s="5" t="s">
        <v>24</v>
      </c>
      <c r="D70" s="5" t="s">
        <v>26</v>
      </c>
      <c r="E70" s="5" t="s">
        <v>44</v>
      </c>
      <c r="H70" s="18"/>
      <c r="I70" s="27">
        <f t="shared" si="1"/>
        <v>206</v>
      </c>
      <c r="J70" s="28">
        <f>I70/COUNT($A$2:A70)</f>
        <v>2.9855072463768115</v>
      </c>
      <c r="K70" s="48" t="str">
        <f>IFERROR(SUMIFS('Indoor Lead - Log'!G:G,'Indoor Lead - Log'!A:A,'Daily - Log'!A70)/COUNTIF('Indoor Lead - Log'!A:A,'Daily - Log'!A70),"-")</f>
        <v>-</v>
      </c>
    </row>
    <row r="71" spans="1:11" x14ac:dyDescent="0.3">
      <c r="A71" s="20">
        <v>44936</v>
      </c>
      <c r="B71" t="s">
        <v>23</v>
      </c>
      <c r="C71" s="5" t="s">
        <v>30</v>
      </c>
      <c r="D71" s="5" t="s">
        <v>26</v>
      </c>
      <c r="E71" s="5" t="s">
        <v>45</v>
      </c>
      <c r="H71" s="18"/>
      <c r="I71" s="27">
        <f t="shared" si="1"/>
        <v>209</v>
      </c>
      <c r="J71" s="28">
        <f>I71/COUNT($A$2:A71)</f>
        <v>2.9857142857142858</v>
      </c>
      <c r="K71" s="48" t="str">
        <f>IFERROR(SUMIFS('Indoor Lead - Log'!G:G,'Indoor Lead - Log'!A:A,'Daily - Log'!A71)/COUNTIF('Indoor Lead - Log'!A:A,'Daily - Log'!A71),"-")</f>
        <v>-</v>
      </c>
    </row>
    <row r="72" spans="1:11" x14ac:dyDescent="0.3">
      <c r="A72" s="20">
        <v>44937</v>
      </c>
      <c r="B72" t="s">
        <v>21</v>
      </c>
      <c r="C72" s="5" t="s">
        <v>25</v>
      </c>
      <c r="D72" s="5" t="s">
        <v>26</v>
      </c>
      <c r="H72" s="18"/>
      <c r="I72" s="27">
        <f t="shared" si="1"/>
        <v>210</v>
      </c>
      <c r="J72" s="28">
        <f>I72/COUNT($A$2:A72)</f>
        <v>2.9577464788732395</v>
      </c>
      <c r="K72" s="48" t="str">
        <f>IFERROR(SUMIFS('Indoor Lead - Log'!G:G,'Indoor Lead - Log'!A:A,'Daily - Log'!A72)/COUNTIF('Indoor Lead - Log'!A:A,'Daily - Log'!A72),"-")</f>
        <v>-</v>
      </c>
    </row>
    <row r="73" spans="1:11" x14ac:dyDescent="0.3">
      <c r="A73" s="20">
        <v>44938</v>
      </c>
      <c r="B73" t="s">
        <v>21</v>
      </c>
      <c r="C73" s="5" t="s">
        <v>25</v>
      </c>
      <c r="D73" s="5" t="s">
        <v>26</v>
      </c>
      <c r="H73" s="18"/>
      <c r="I73" s="27">
        <f t="shared" si="1"/>
        <v>211</v>
      </c>
      <c r="J73" s="28">
        <f>I73/COUNT($A$2:A73)</f>
        <v>2.9305555555555554</v>
      </c>
      <c r="K73" s="48" t="str">
        <f>IFERROR(SUMIFS('Indoor Lead - Log'!G:G,'Indoor Lead - Log'!A:A,'Daily - Log'!A73)/COUNTIF('Indoor Lead - Log'!A:A,'Daily - Log'!A73),"-")</f>
        <v>-</v>
      </c>
    </row>
    <row r="74" spans="1:11" x14ac:dyDescent="0.3">
      <c r="A74" s="20">
        <v>44939</v>
      </c>
      <c r="B74" t="s">
        <v>40</v>
      </c>
      <c r="C74" s="5" t="s">
        <v>24</v>
      </c>
      <c r="D74" s="5" t="s">
        <v>26</v>
      </c>
      <c r="E74" s="5" t="s">
        <v>45</v>
      </c>
      <c r="H74" s="18"/>
      <c r="I74" s="27">
        <f t="shared" si="1"/>
        <v>212</v>
      </c>
      <c r="J74" s="28">
        <f>I74/COUNT($A$2:A74)</f>
        <v>2.904109589041096</v>
      </c>
      <c r="K74" s="48" t="str">
        <f>IFERROR(SUMIFS('Indoor Lead - Log'!G:G,'Indoor Lead - Log'!A:A,'Daily - Log'!A74)/COUNTIF('Indoor Lead - Log'!A:A,'Daily - Log'!A74),"-")</f>
        <v>-</v>
      </c>
    </row>
    <row r="75" spans="1:11" x14ac:dyDescent="0.3">
      <c r="A75" s="20">
        <v>44941</v>
      </c>
      <c r="B75" t="s">
        <v>23</v>
      </c>
      <c r="C75" s="5" t="s">
        <v>24</v>
      </c>
      <c r="D75" s="5" t="s">
        <v>26</v>
      </c>
      <c r="E75" s="5" t="s">
        <v>51</v>
      </c>
      <c r="H75" s="18" t="s">
        <v>37</v>
      </c>
      <c r="I75" s="27">
        <f t="shared" si="1"/>
        <v>214</v>
      </c>
      <c r="J75" s="28">
        <f>I75/COUNT($A$2:A75)</f>
        <v>2.8918918918918921</v>
      </c>
      <c r="K75" s="48" t="str">
        <f>IFERROR(SUMIFS('Indoor Lead - Log'!G:G,'Indoor Lead - Log'!A:A,'Daily - Log'!A75)/COUNTIF('Indoor Lead - Log'!A:A,'Daily - Log'!A75),"-")</f>
        <v>-</v>
      </c>
    </row>
    <row r="76" spans="1:11" x14ac:dyDescent="0.3">
      <c r="A76" s="20">
        <v>44943</v>
      </c>
      <c r="B76" t="s">
        <v>22</v>
      </c>
      <c r="C76" s="5" t="s">
        <v>25</v>
      </c>
      <c r="D76" s="5" t="s">
        <v>26</v>
      </c>
      <c r="H76" s="18"/>
      <c r="I76" s="27">
        <f t="shared" si="1"/>
        <v>216</v>
      </c>
      <c r="J76" s="28">
        <f>I76/COUNT($A$2:A76)</f>
        <v>2.88</v>
      </c>
      <c r="K76" s="48" t="str">
        <f>IFERROR(SUMIFS('Indoor Lead - Log'!G:G,'Indoor Lead - Log'!A:A,'Daily - Log'!A76)/COUNTIF('Indoor Lead - Log'!A:A,'Daily - Log'!A76),"-")</f>
        <v>-</v>
      </c>
    </row>
    <row r="77" spans="1:11" x14ac:dyDescent="0.3">
      <c r="A77" s="20">
        <v>44944</v>
      </c>
      <c r="B77" t="s">
        <v>21</v>
      </c>
      <c r="C77" s="5" t="s">
        <v>25</v>
      </c>
      <c r="D77" s="5" t="s">
        <v>26</v>
      </c>
      <c r="H77" s="18"/>
      <c r="I77" s="27">
        <f t="shared" si="1"/>
        <v>217</v>
      </c>
      <c r="J77" s="28">
        <f>I77/COUNT($A$2:A77)</f>
        <v>2.8552631578947367</v>
      </c>
      <c r="K77" s="48" t="str">
        <f>IFERROR(SUMIFS('Indoor Lead - Log'!G:G,'Indoor Lead - Log'!A:A,'Daily - Log'!A77)/COUNTIF('Indoor Lead - Log'!A:A,'Daily - Log'!A77),"-")</f>
        <v>-</v>
      </c>
    </row>
    <row r="78" spans="1:11" x14ac:dyDescent="0.3">
      <c r="A78" s="20">
        <v>44945</v>
      </c>
      <c r="B78" t="s">
        <v>23</v>
      </c>
      <c r="C78" s="5" t="s">
        <v>24</v>
      </c>
      <c r="D78" s="5" t="s">
        <v>26</v>
      </c>
      <c r="E78" s="5" t="s">
        <v>47</v>
      </c>
      <c r="H78" s="18" t="s">
        <v>48</v>
      </c>
      <c r="I78" s="27">
        <f t="shared" si="1"/>
        <v>218</v>
      </c>
      <c r="J78" s="28">
        <f>I78/COUNT($A$2:A78)</f>
        <v>2.831168831168831</v>
      </c>
      <c r="K78" s="48" t="str">
        <f>IFERROR(SUMIFS('Indoor Lead - Log'!G:G,'Indoor Lead - Log'!A:A,'Daily - Log'!A78)/COUNTIF('Indoor Lead - Log'!A:A,'Daily - Log'!A78),"-")</f>
        <v>-</v>
      </c>
    </row>
    <row r="79" spans="1:11" x14ac:dyDescent="0.3">
      <c r="A79" s="20">
        <v>44947</v>
      </c>
      <c r="B79" t="s">
        <v>23</v>
      </c>
      <c r="C79" s="5" t="s">
        <v>30</v>
      </c>
      <c r="D79" s="5" t="s">
        <v>26</v>
      </c>
      <c r="E79" s="5" t="s">
        <v>46</v>
      </c>
      <c r="H79" s="18" t="s">
        <v>48</v>
      </c>
      <c r="I79" s="27">
        <f t="shared" si="1"/>
        <v>220</v>
      </c>
      <c r="J79" s="28">
        <f>I79/COUNT($A$2:A79)</f>
        <v>2.8205128205128207</v>
      </c>
      <c r="K79" s="48" t="str">
        <f>IFERROR(SUMIFS('Indoor Lead - Log'!G:G,'Indoor Lead - Log'!A:A,'Daily - Log'!A79)/COUNTIF('Indoor Lead - Log'!A:A,'Daily - Log'!A79),"-")</f>
        <v>-</v>
      </c>
    </row>
    <row r="80" spans="1:11" x14ac:dyDescent="0.3">
      <c r="A80" s="20">
        <v>44948</v>
      </c>
      <c r="B80" t="s">
        <v>23</v>
      </c>
      <c r="C80" s="5" t="s">
        <v>24</v>
      </c>
      <c r="D80" s="5" t="s">
        <v>26</v>
      </c>
      <c r="E80" s="5" t="s">
        <v>53</v>
      </c>
      <c r="H80" s="18" t="s">
        <v>37</v>
      </c>
      <c r="I80" s="27">
        <f t="shared" si="1"/>
        <v>221</v>
      </c>
      <c r="J80" s="28">
        <f>I80/COUNT($A$2:A80)</f>
        <v>2.7974683544303796</v>
      </c>
      <c r="K80" s="48" t="str">
        <f>IFERROR(SUMIFS('Indoor Lead - Log'!G:G,'Indoor Lead - Log'!A:A,'Daily - Log'!A80)/COUNTIF('Indoor Lead - Log'!A:A,'Daily - Log'!A80),"-")</f>
        <v>-</v>
      </c>
    </row>
    <row r="81" spans="1:11" x14ac:dyDescent="0.3">
      <c r="A81" s="20">
        <v>44949</v>
      </c>
      <c r="B81" t="s">
        <v>22</v>
      </c>
      <c r="C81" s="5" t="s">
        <v>25</v>
      </c>
      <c r="D81" s="5" t="s">
        <v>26</v>
      </c>
      <c r="H81" s="18"/>
      <c r="I81" s="27">
        <f t="shared" si="1"/>
        <v>222</v>
      </c>
      <c r="J81" s="28">
        <f>I81/COUNT($A$2:A81)</f>
        <v>2.7749999999999999</v>
      </c>
      <c r="K81" s="48" t="str">
        <f>IFERROR(SUMIFS('Indoor Lead - Log'!G:G,'Indoor Lead - Log'!A:A,'Daily - Log'!A81)/COUNTIF('Indoor Lead - Log'!A:A,'Daily - Log'!A81),"-")</f>
        <v>-</v>
      </c>
    </row>
    <row r="82" spans="1:11" x14ac:dyDescent="0.3">
      <c r="A82" s="20">
        <v>44950</v>
      </c>
      <c r="B82" t="s">
        <v>23</v>
      </c>
      <c r="C82" s="5" t="s">
        <v>30</v>
      </c>
      <c r="D82" s="5" t="s">
        <v>26</v>
      </c>
      <c r="E82" s="5" t="s">
        <v>45</v>
      </c>
      <c r="H82" s="18"/>
      <c r="I82" s="27">
        <f t="shared" si="1"/>
        <v>223</v>
      </c>
      <c r="J82" s="28">
        <f>I82/COUNT($A$2:A82)</f>
        <v>2.7530864197530862</v>
      </c>
      <c r="K82" s="48" t="str">
        <f>IFERROR(SUMIFS('Indoor Lead - Log'!G:G,'Indoor Lead - Log'!A:A,'Daily - Log'!A82)/COUNTIF('Indoor Lead - Log'!A:A,'Daily - Log'!A82),"-")</f>
        <v>-</v>
      </c>
    </row>
    <row r="83" spans="1:11" x14ac:dyDescent="0.3">
      <c r="A83" s="20">
        <v>44957</v>
      </c>
      <c r="B83" t="s">
        <v>23</v>
      </c>
      <c r="C83" s="5" t="s">
        <v>30</v>
      </c>
      <c r="D83" s="5" t="s">
        <v>26</v>
      </c>
      <c r="E83" s="5" t="s">
        <v>45</v>
      </c>
      <c r="H83" s="18"/>
      <c r="I83" s="27">
        <f t="shared" si="1"/>
        <v>230</v>
      </c>
      <c r="J83" s="28">
        <f>I83/COUNT($A$2:A83)</f>
        <v>2.8048780487804876</v>
      </c>
      <c r="K83" s="48" t="str">
        <f>IFERROR(SUMIFS('Indoor Lead - Log'!G:G,'Indoor Lead - Log'!A:A,'Daily - Log'!A83)/COUNTIF('Indoor Lead - Log'!A:A,'Daily - Log'!A83),"-")</f>
        <v>-</v>
      </c>
    </row>
    <row r="84" spans="1:11" x14ac:dyDescent="0.3">
      <c r="A84" s="20">
        <v>44959</v>
      </c>
      <c r="B84" t="s">
        <v>20</v>
      </c>
      <c r="C84" s="5" t="s">
        <v>24</v>
      </c>
      <c r="D84" s="5" t="s">
        <v>26</v>
      </c>
      <c r="E84" s="5" t="s">
        <v>44</v>
      </c>
      <c r="H84" s="18"/>
      <c r="I84" s="27">
        <f t="shared" si="1"/>
        <v>232</v>
      </c>
      <c r="J84" s="28">
        <f>I84/COUNT($A$2:A84)</f>
        <v>2.7951807228915664</v>
      </c>
      <c r="K84" s="48" t="str">
        <f>IFERROR(SUMIFS('Indoor Lead - Log'!G:G,'Indoor Lead - Log'!A:A,'Daily - Log'!A84)/COUNTIF('Indoor Lead - Log'!A:A,'Daily - Log'!A84),"-")</f>
        <v>-</v>
      </c>
    </row>
    <row r="85" spans="1:11" x14ac:dyDescent="0.3">
      <c r="A85" s="20">
        <v>44960</v>
      </c>
      <c r="B85" t="s">
        <v>21</v>
      </c>
      <c r="C85" s="5" t="s">
        <v>25</v>
      </c>
      <c r="D85" s="5" t="s">
        <v>26</v>
      </c>
      <c r="H85" s="18"/>
      <c r="I85" s="27">
        <f t="shared" si="1"/>
        <v>233</v>
      </c>
      <c r="J85" s="28">
        <f>I85/COUNT($A$2:A85)</f>
        <v>2.7738095238095237</v>
      </c>
      <c r="K85" s="48" t="str">
        <f>IFERROR(SUMIFS('Indoor Lead - Log'!G:G,'Indoor Lead - Log'!A:A,'Daily - Log'!A85)/COUNTIF('Indoor Lead - Log'!A:A,'Daily - Log'!A85),"-")</f>
        <v>-</v>
      </c>
    </row>
    <row r="86" spans="1:11" x14ac:dyDescent="0.3">
      <c r="A86" s="20">
        <v>44961</v>
      </c>
      <c r="B86" t="s">
        <v>41</v>
      </c>
      <c r="C86" s="5" t="s">
        <v>30</v>
      </c>
      <c r="D86" s="5" t="s">
        <v>32</v>
      </c>
      <c r="E86" s="5" t="s">
        <v>44</v>
      </c>
      <c r="H86" s="18"/>
      <c r="I86" s="27">
        <f t="shared" si="1"/>
        <v>234</v>
      </c>
      <c r="J86" s="28">
        <f>I86/COUNT($A$2:A86)</f>
        <v>2.7529411764705882</v>
      </c>
      <c r="K86" s="48" t="str">
        <f>IFERROR(SUMIFS('Indoor Lead - Log'!G:G,'Indoor Lead - Log'!A:A,'Daily - Log'!A86)/COUNTIF('Indoor Lead - Log'!A:A,'Daily - Log'!A86),"-")</f>
        <v>-</v>
      </c>
    </row>
    <row r="87" spans="1:11" x14ac:dyDescent="0.3">
      <c r="A87" s="20">
        <v>44962</v>
      </c>
      <c r="B87" t="s">
        <v>23</v>
      </c>
      <c r="C87" s="5" t="s">
        <v>24</v>
      </c>
      <c r="D87" s="5" t="s">
        <v>26</v>
      </c>
      <c r="E87" s="5" t="s">
        <v>43</v>
      </c>
      <c r="H87" s="18" t="s">
        <v>37</v>
      </c>
      <c r="I87" s="27">
        <f t="shared" si="1"/>
        <v>235</v>
      </c>
      <c r="J87" s="28">
        <f>I87/COUNT($A$2:A87)</f>
        <v>2.7325581395348837</v>
      </c>
      <c r="K87" s="48" t="str">
        <f>IFERROR(SUMIFS('Indoor Lead - Log'!G:G,'Indoor Lead - Log'!A:A,'Daily - Log'!A87)/COUNTIF('Indoor Lead - Log'!A:A,'Daily - Log'!A87),"-")</f>
        <v>-</v>
      </c>
    </row>
    <row r="88" spans="1:11" x14ac:dyDescent="0.3">
      <c r="A88" s="20">
        <v>44964</v>
      </c>
      <c r="B88" t="s">
        <v>23</v>
      </c>
      <c r="C88" s="5" t="s">
        <v>30</v>
      </c>
      <c r="D88" s="5" t="s">
        <v>26</v>
      </c>
      <c r="E88" s="5" t="s">
        <v>46</v>
      </c>
      <c r="H88" s="18"/>
      <c r="I88" s="27">
        <f t="shared" si="1"/>
        <v>237</v>
      </c>
      <c r="J88" s="28">
        <f>I88/COUNT($A$2:A88)</f>
        <v>2.7241379310344827</v>
      </c>
      <c r="K88" s="48" t="str">
        <f>IFERROR(SUMIFS('Indoor Lead - Log'!G:G,'Indoor Lead - Log'!A:A,'Daily - Log'!A88)/COUNTIF('Indoor Lead - Log'!A:A,'Daily - Log'!A88),"-")</f>
        <v>-</v>
      </c>
    </row>
    <row r="89" spans="1:11" x14ac:dyDescent="0.3">
      <c r="A89" s="20">
        <v>44965</v>
      </c>
      <c r="B89" t="s">
        <v>21</v>
      </c>
      <c r="C89" s="5" t="s">
        <v>25</v>
      </c>
      <c r="D89" s="5" t="s">
        <v>26</v>
      </c>
      <c r="H89" s="18"/>
      <c r="I89" s="27">
        <f t="shared" si="1"/>
        <v>238</v>
      </c>
      <c r="J89" s="28">
        <f>I89/COUNT($A$2:A89)</f>
        <v>2.7045454545454546</v>
      </c>
      <c r="K89" s="48" t="str">
        <f>IFERROR(SUMIFS('Indoor Lead - Log'!G:G,'Indoor Lead - Log'!A:A,'Daily - Log'!A89)/COUNTIF('Indoor Lead - Log'!A:A,'Daily - Log'!A89),"-")</f>
        <v>-</v>
      </c>
    </row>
    <row r="90" spans="1:11" x14ac:dyDescent="0.3">
      <c r="A90" s="20">
        <v>44966</v>
      </c>
      <c r="B90" t="s">
        <v>20</v>
      </c>
      <c r="C90" s="5" t="s">
        <v>24</v>
      </c>
      <c r="D90" s="5" t="s">
        <v>26</v>
      </c>
      <c r="E90" s="5" t="s">
        <v>44</v>
      </c>
      <c r="H90" s="18"/>
      <c r="I90" s="27">
        <f t="shared" si="1"/>
        <v>239</v>
      </c>
      <c r="J90" s="28">
        <f>I90/COUNT($A$2:A90)</f>
        <v>2.6853932584269664</v>
      </c>
      <c r="K90" s="48" t="str">
        <f>IFERROR(SUMIFS('Indoor Lead - Log'!G:G,'Indoor Lead - Log'!A:A,'Daily - Log'!A90)/COUNTIF('Indoor Lead - Log'!A:A,'Daily - Log'!A90),"-")</f>
        <v>-</v>
      </c>
    </row>
    <row r="91" spans="1:11" x14ac:dyDescent="0.3">
      <c r="A91" s="20">
        <v>44968</v>
      </c>
      <c r="B91" t="s">
        <v>22</v>
      </c>
      <c r="C91" s="5" t="s">
        <v>25</v>
      </c>
      <c r="D91" s="5" t="s">
        <v>26</v>
      </c>
      <c r="H91" s="18"/>
      <c r="I91" s="27">
        <f t="shared" si="1"/>
        <v>241</v>
      </c>
      <c r="J91" s="28">
        <f>I91/COUNT($A$2:A91)</f>
        <v>2.6777777777777776</v>
      </c>
      <c r="K91" s="48" t="str">
        <f>IFERROR(SUMIFS('Indoor Lead - Log'!G:G,'Indoor Lead - Log'!A:A,'Daily - Log'!A91)/COUNTIF('Indoor Lead - Log'!A:A,'Daily - Log'!A91),"-")</f>
        <v>-</v>
      </c>
    </row>
    <row r="92" spans="1:11" x14ac:dyDescent="0.3">
      <c r="A92" s="20">
        <v>44969</v>
      </c>
      <c r="B92" t="s">
        <v>23</v>
      </c>
      <c r="C92" s="5" t="s">
        <v>24</v>
      </c>
      <c r="D92" s="5" t="s">
        <v>26</v>
      </c>
      <c r="E92" s="5" t="s">
        <v>52</v>
      </c>
      <c r="H92" s="18" t="s">
        <v>37</v>
      </c>
      <c r="I92" s="27">
        <f t="shared" si="1"/>
        <v>242</v>
      </c>
      <c r="J92" s="28">
        <f>I92/COUNT($A$2:A92)</f>
        <v>2.6593406593406592</v>
      </c>
      <c r="K92" s="48" t="str">
        <f>IFERROR(SUMIFS('Indoor Lead - Log'!G:G,'Indoor Lead - Log'!A:A,'Daily - Log'!A92)/COUNTIF('Indoor Lead - Log'!A:A,'Daily - Log'!A92),"-")</f>
        <v>-</v>
      </c>
    </row>
    <row r="93" spans="1:11" x14ac:dyDescent="0.3">
      <c r="A93" s="20">
        <v>44971</v>
      </c>
      <c r="B93" t="s">
        <v>23</v>
      </c>
      <c r="C93" s="5" t="s">
        <v>30</v>
      </c>
      <c r="D93" s="5" t="s">
        <v>26</v>
      </c>
      <c r="E93" s="5" t="s">
        <v>46</v>
      </c>
      <c r="H93" s="18"/>
      <c r="I93" s="27">
        <f t="shared" si="1"/>
        <v>244</v>
      </c>
      <c r="J93" s="28">
        <f>I93/COUNT($A$2:A93)</f>
        <v>2.652173913043478</v>
      </c>
      <c r="K93" s="48" t="str">
        <f>IFERROR(SUMIFS('Indoor Lead - Log'!G:G,'Indoor Lead - Log'!A:A,'Daily - Log'!A93)/COUNTIF('Indoor Lead - Log'!A:A,'Daily - Log'!A93),"-")</f>
        <v>-</v>
      </c>
    </row>
    <row r="94" spans="1:11" x14ac:dyDescent="0.3">
      <c r="A94" s="20">
        <v>44980</v>
      </c>
      <c r="B94" t="s">
        <v>20</v>
      </c>
      <c r="C94" s="5" t="s">
        <v>25</v>
      </c>
      <c r="D94" s="5" t="s">
        <v>26</v>
      </c>
      <c r="H94" s="18"/>
      <c r="I94" s="27">
        <f t="shared" si="1"/>
        <v>253</v>
      </c>
      <c r="J94" s="28">
        <f>I94/COUNT($A$2:A94)</f>
        <v>2.7204301075268815</v>
      </c>
      <c r="K94" s="48" t="str">
        <f>IFERROR(SUMIFS('Indoor Lead - Log'!G:G,'Indoor Lead - Log'!A:A,'Daily - Log'!A94)/COUNTIF('Indoor Lead - Log'!A:A,'Daily - Log'!A94),"-")</f>
        <v>-</v>
      </c>
    </row>
    <row r="95" spans="1:11" x14ac:dyDescent="0.3">
      <c r="A95" s="20">
        <v>44981</v>
      </c>
      <c r="B95" t="s">
        <v>21</v>
      </c>
      <c r="C95" s="5" t="s">
        <v>25</v>
      </c>
      <c r="D95" s="5" t="s">
        <v>26</v>
      </c>
      <c r="H95" s="18"/>
      <c r="I95" s="27">
        <f t="shared" si="1"/>
        <v>254</v>
      </c>
      <c r="J95" s="28">
        <f>I95/COUNT($A$2:A95)</f>
        <v>2.7021276595744679</v>
      </c>
      <c r="K95" s="48" t="str">
        <f>IFERROR(SUMIFS('Indoor Lead - Log'!G:G,'Indoor Lead - Log'!A:A,'Daily - Log'!A95)/COUNTIF('Indoor Lead - Log'!A:A,'Daily - Log'!A95),"-")</f>
        <v>-</v>
      </c>
    </row>
    <row r="96" spans="1:11" x14ac:dyDescent="0.3">
      <c r="A96" s="20">
        <v>44983</v>
      </c>
      <c r="B96" t="s">
        <v>101</v>
      </c>
      <c r="C96" s="5" t="s">
        <v>30</v>
      </c>
      <c r="D96" s="5" t="s">
        <v>32</v>
      </c>
      <c r="E96" s="5" t="s">
        <v>54</v>
      </c>
      <c r="H96" s="18" t="s">
        <v>55</v>
      </c>
      <c r="I96" s="27">
        <f t="shared" si="1"/>
        <v>256</v>
      </c>
      <c r="J96" s="28">
        <f>I96/COUNT($A$2:A96)</f>
        <v>2.6947368421052631</v>
      </c>
      <c r="K96" s="48" t="str">
        <f>IFERROR(SUMIFS('Indoor Lead - Log'!G:G,'Indoor Lead - Log'!A:A,'Daily - Log'!A96)/COUNTIF('Indoor Lead - Log'!A:A,'Daily - Log'!A96),"-")</f>
        <v>-</v>
      </c>
    </row>
    <row r="97" spans="1:11" x14ac:dyDescent="0.3">
      <c r="A97" s="20">
        <v>44985</v>
      </c>
      <c r="B97" t="s">
        <v>22</v>
      </c>
      <c r="C97" s="5" t="s">
        <v>25</v>
      </c>
      <c r="D97" s="5" t="s">
        <v>26</v>
      </c>
      <c r="H97" s="18"/>
      <c r="I97" s="27">
        <f t="shared" si="1"/>
        <v>258</v>
      </c>
      <c r="J97" s="28">
        <f>I97/COUNT($A$2:A97)</f>
        <v>2.6875</v>
      </c>
      <c r="K97" s="48" t="str">
        <f>IFERROR(SUMIFS('Indoor Lead - Log'!G:G,'Indoor Lead - Log'!A:A,'Daily - Log'!A97)/COUNTIF('Indoor Lead - Log'!A:A,'Daily - Log'!A97),"-")</f>
        <v>-</v>
      </c>
    </row>
    <row r="98" spans="1:11" x14ac:dyDescent="0.3">
      <c r="A98" s="20">
        <v>44986</v>
      </c>
      <c r="B98" t="s">
        <v>21</v>
      </c>
      <c r="C98" s="5" t="s">
        <v>25</v>
      </c>
      <c r="D98" s="5" t="s">
        <v>26</v>
      </c>
      <c r="H98" s="18"/>
      <c r="I98" s="27">
        <f t="shared" si="1"/>
        <v>259</v>
      </c>
      <c r="J98" s="28">
        <f>I98/COUNT($A$2:A98)</f>
        <v>2.670103092783505</v>
      </c>
      <c r="K98" s="48" t="str">
        <f>IFERROR(SUMIFS('Indoor Lead - Log'!G:G,'Indoor Lead - Log'!A:A,'Daily - Log'!A98)/COUNTIF('Indoor Lead - Log'!A:A,'Daily - Log'!A98),"-")</f>
        <v>-</v>
      </c>
    </row>
    <row r="99" spans="1:11" x14ac:dyDescent="0.3">
      <c r="A99" s="20">
        <v>44988</v>
      </c>
      <c r="B99" t="s">
        <v>22</v>
      </c>
      <c r="C99" s="5" t="s">
        <v>25</v>
      </c>
      <c r="D99" s="5" t="s">
        <v>26</v>
      </c>
      <c r="H99" s="18"/>
      <c r="I99" s="27">
        <f t="shared" si="1"/>
        <v>261</v>
      </c>
      <c r="J99" s="28">
        <f>I99/COUNT($A$2:A99)</f>
        <v>2.6632653061224492</v>
      </c>
      <c r="K99" s="48" t="str">
        <f>IFERROR(SUMIFS('Indoor Lead - Log'!G:G,'Indoor Lead - Log'!A:A,'Daily - Log'!A99)/COUNTIF('Indoor Lead - Log'!A:A,'Daily - Log'!A99),"-")</f>
        <v>-</v>
      </c>
    </row>
    <row r="100" spans="1:11" x14ac:dyDescent="0.3">
      <c r="A100" s="20">
        <v>44990</v>
      </c>
      <c r="B100" t="s">
        <v>23</v>
      </c>
      <c r="C100" s="5" t="s">
        <v>24</v>
      </c>
      <c r="D100" s="5" t="s">
        <v>26</v>
      </c>
      <c r="E100" s="5" t="s">
        <v>43</v>
      </c>
      <c r="H100" s="18" t="s">
        <v>37</v>
      </c>
      <c r="I100" s="27">
        <f t="shared" si="1"/>
        <v>263</v>
      </c>
      <c r="J100" s="28">
        <f>I100/COUNT($A$2:A100)</f>
        <v>2.6565656565656566</v>
      </c>
      <c r="K100" s="48" t="str">
        <f>IFERROR(SUMIFS('Indoor Lead - Log'!G:G,'Indoor Lead - Log'!A:A,'Daily - Log'!A100)/COUNTIF('Indoor Lead - Log'!A:A,'Daily - Log'!A100),"-")</f>
        <v>-</v>
      </c>
    </row>
    <row r="101" spans="1:11" x14ac:dyDescent="0.3">
      <c r="A101" s="20">
        <v>44993</v>
      </c>
      <c r="B101" t="s">
        <v>21</v>
      </c>
      <c r="C101" s="5" t="s">
        <v>25</v>
      </c>
      <c r="D101" s="5" t="s">
        <v>26</v>
      </c>
      <c r="H101" s="18"/>
      <c r="I101" s="27">
        <f t="shared" si="1"/>
        <v>266</v>
      </c>
      <c r="J101" s="28">
        <f>I101/COUNT($A$2:A101)</f>
        <v>2.66</v>
      </c>
      <c r="K101" s="48" t="str">
        <f>IFERROR(SUMIFS('Indoor Lead - Log'!G:G,'Indoor Lead - Log'!A:A,'Daily - Log'!A101)/COUNTIF('Indoor Lead - Log'!A:A,'Daily - Log'!A101),"-")</f>
        <v>-</v>
      </c>
    </row>
    <row r="102" spans="1:11" x14ac:dyDescent="0.3">
      <c r="A102" s="20">
        <v>44994</v>
      </c>
      <c r="B102" t="s">
        <v>23</v>
      </c>
      <c r="C102" s="5" t="s">
        <v>25</v>
      </c>
      <c r="D102" s="5" t="s">
        <v>26</v>
      </c>
      <c r="H102" s="18"/>
      <c r="I102" s="27">
        <f t="shared" si="1"/>
        <v>267</v>
      </c>
      <c r="J102" s="28">
        <f>I102/COUNT($A$2:A102)</f>
        <v>2.6435643564356437</v>
      </c>
      <c r="K102" s="48" t="str">
        <f>IFERROR(SUMIFS('Indoor Lead - Log'!G:G,'Indoor Lead - Log'!A:A,'Daily - Log'!A102)/COUNTIF('Indoor Lead - Log'!A:A,'Daily - Log'!A102),"-")</f>
        <v>-</v>
      </c>
    </row>
    <row r="103" spans="1:11" x14ac:dyDescent="0.3">
      <c r="A103" s="20">
        <v>44995</v>
      </c>
      <c r="B103" t="s">
        <v>102</v>
      </c>
      <c r="C103" s="5" t="s">
        <v>30</v>
      </c>
      <c r="D103" s="5" t="s">
        <v>32</v>
      </c>
      <c r="E103" s="5" t="s">
        <v>58</v>
      </c>
      <c r="H103" s="18"/>
      <c r="I103" s="27">
        <f t="shared" si="1"/>
        <v>268</v>
      </c>
      <c r="J103" s="28">
        <f>I103/COUNT($A$2:A103)</f>
        <v>2.6274509803921569</v>
      </c>
      <c r="K103" s="48" t="str">
        <f>IFERROR(SUMIFS('Indoor Lead - Log'!G:G,'Indoor Lead - Log'!A:A,'Daily - Log'!A103)/COUNTIF('Indoor Lead - Log'!A:A,'Daily - Log'!A103),"-")</f>
        <v>-</v>
      </c>
    </row>
    <row r="104" spans="1:11" x14ac:dyDescent="0.3">
      <c r="A104" s="20">
        <v>45002</v>
      </c>
      <c r="B104" t="s">
        <v>59</v>
      </c>
      <c r="C104" s="5" t="s">
        <v>30</v>
      </c>
      <c r="D104" s="5" t="s">
        <v>32</v>
      </c>
      <c r="E104" s="5" t="s">
        <v>58</v>
      </c>
      <c r="H104" s="18"/>
      <c r="I104" s="27">
        <f t="shared" si="1"/>
        <v>275</v>
      </c>
      <c r="J104" s="28">
        <f>I104/COUNT($A$2:A104)</f>
        <v>2.6699029126213594</v>
      </c>
      <c r="K104" s="48" t="str">
        <f>IFERROR(SUMIFS('Indoor Lead - Log'!G:G,'Indoor Lead - Log'!A:A,'Daily - Log'!A104)/COUNTIF('Indoor Lead - Log'!A:A,'Daily - Log'!A104),"-")</f>
        <v>-</v>
      </c>
    </row>
    <row r="105" spans="1:11" x14ac:dyDescent="0.3">
      <c r="A105" s="20">
        <v>45005</v>
      </c>
      <c r="B105" t="s">
        <v>22</v>
      </c>
      <c r="C105" s="5" t="s">
        <v>25</v>
      </c>
      <c r="D105" s="5" t="s">
        <v>26</v>
      </c>
      <c r="H105" s="18"/>
      <c r="I105" s="27">
        <f t="shared" si="1"/>
        <v>278</v>
      </c>
      <c r="J105" s="28">
        <f>I105/COUNT($A$2:A105)</f>
        <v>2.6730769230769229</v>
      </c>
      <c r="K105" s="48" t="str">
        <f>IFERROR(SUMIFS('Indoor Lead - Log'!G:G,'Indoor Lead - Log'!A:A,'Daily - Log'!A105)/COUNTIF('Indoor Lead - Log'!A:A,'Daily - Log'!A105),"-")</f>
        <v>-</v>
      </c>
    </row>
    <row r="106" spans="1:11" x14ac:dyDescent="0.3">
      <c r="A106" s="20">
        <v>45006</v>
      </c>
      <c r="B106" t="s">
        <v>23</v>
      </c>
      <c r="C106" s="5" t="s">
        <v>30</v>
      </c>
      <c r="D106" s="5" t="s">
        <v>26</v>
      </c>
      <c r="E106" s="5" t="s">
        <v>46</v>
      </c>
      <c r="H106" s="18"/>
      <c r="I106" s="27">
        <f t="shared" si="1"/>
        <v>279</v>
      </c>
      <c r="J106" s="28">
        <f>I106/COUNT($A$2:A106)</f>
        <v>2.657142857142857</v>
      </c>
      <c r="K106" s="48" t="str">
        <f>IFERROR(SUMIFS('Indoor Lead - Log'!G:G,'Indoor Lead - Log'!A:A,'Daily - Log'!A106)/COUNTIF('Indoor Lead - Log'!A:A,'Daily - Log'!A106),"-")</f>
        <v>-</v>
      </c>
    </row>
    <row r="107" spans="1:11" x14ac:dyDescent="0.3">
      <c r="A107" s="20">
        <v>45007</v>
      </c>
      <c r="B107" t="s">
        <v>21</v>
      </c>
      <c r="C107" s="5" t="s">
        <v>25</v>
      </c>
      <c r="D107" s="5" t="s">
        <v>26</v>
      </c>
      <c r="H107" s="18"/>
      <c r="I107" s="27">
        <f t="shared" si="1"/>
        <v>280</v>
      </c>
      <c r="J107" s="28">
        <f>I107/COUNT($A$2:A107)</f>
        <v>2.641509433962264</v>
      </c>
      <c r="K107" s="48" t="str">
        <f>IFERROR(SUMIFS('Indoor Lead - Log'!G:G,'Indoor Lead - Log'!A:A,'Daily - Log'!A107)/COUNTIF('Indoor Lead - Log'!A:A,'Daily - Log'!A107),"-")</f>
        <v>-</v>
      </c>
    </row>
    <row r="108" spans="1:11" x14ac:dyDescent="0.3">
      <c r="A108" s="20">
        <v>45008</v>
      </c>
      <c r="B108" t="s">
        <v>20</v>
      </c>
      <c r="C108" s="5" t="s">
        <v>24</v>
      </c>
      <c r="D108" s="5" t="s">
        <v>26</v>
      </c>
      <c r="E108" s="5" t="s">
        <v>44</v>
      </c>
      <c r="H108" s="18"/>
      <c r="I108" s="27">
        <f t="shared" si="1"/>
        <v>281</v>
      </c>
      <c r="J108" s="28">
        <f>I108/COUNT($A$2:A108)</f>
        <v>2.6261682242990654</v>
      </c>
      <c r="K108" s="48" t="str">
        <f>IFERROR(SUMIFS('Indoor Lead - Log'!G:G,'Indoor Lead - Log'!A:A,'Daily - Log'!A108)/COUNTIF('Indoor Lead - Log'!A:A,'Daily - Log'!A108),"-")</f>
        <v>-</v>
      </c>
    </row>
    <row r="109" spans="1:11" x14ac:dyDescent="0.3">
      <c r="A109" s="20">
        <v>45009</v>
      </c>
      <c r="B109" t="s">
        <v>103</v>
      </c>
      <c r="C109" s="5" t="s">
        <v>30</v>
      </c>
      <c r="D109" s="5" t="s">
        <v>32</v>
      </c>
      <c r="E109" s="5" t="s">
        <v>58</v>
      </c>
      <c r="H109" s="18"/>
      <c r="I109" s="27">
        <f t="shared" si="1"/>
        <v>282</v>
      </c>
      <c r="J109" s="28">
        <f>I109/COUNT($A$2:A109)</f>
        <v>2.6111111111111112</v>
      </c>
      <c r="K109" s="48" t="str">
        <f>IFERROR(SUMIFS('Indoor Lead - Log'!G:G,'Indoor Lead - Log'!A:A,'Daily - Log'!A109)/COUNTIF('Indoor Lead - Log'!A:A,'Daily - Log'!A109),"-")</f>
        <v>-</v>
      </c>
    </row>
    <row r="110" spans="1:11" x14ac:dyDescent="0.3">
      <c r="A110" s="20">
        <v>45013</v>
      </c>
      <c r="B110" t="s">
        <v>23</v>
      </c>
      <c r="C110" s="5" t="s">
        <v>30</v>
      </c>
      <c r="D110" s="5" t="s">
        <v>26</v>
      </c>
      <c r="E110" s="5" t="s">
        <v>46</v>
      </c>
      <c r="H110" s="18"/>
      <c r="I110" s="27">
        <f t="shared" si="1"/>
        <v>286</v>
      </c>
      <c r="J110" s="28">
        <f>I110/COUNT($A$2:A110)</f>
        <v>2.6238532110091741</v>
      </c>
      <c r="K110" s="48" t="str">
        <f>IFERROR(SUMIFS('Indoor Lead - Log'!G:G,'Indoor Lead - Log'!A:A,'Daily - Log'!A110)/COUNTIF('Indoor Lead - Log'!A:A,'Daily - Log'!A110),"-")</f>
        <v>-</v>
      </c>
    </row>
    <row r="111" spans="1:11" x14ac:dyDescent="0.3">
      <c r="A111" s="20">
        <v>45014</v>
      </c>
      <c r="B111" t="s">
        <v>22</v>
      </c>
      <c r="C111" s="5" t="s">
        <v>25</v>
      </c>
      <c r="D111" s="5" t="s">
        <v>26</v>
      </c>
      <c r="H111" s="18"/>
      <c r="I111" s="27">
        <f t="shared" si="1"/>
        <v>287</v>
      </c>
      <c r="J111" s="28">
        <f>I111/COUNT($A$2:A111)</f>
        <v>2.6090909090909089</v>
      </c>
      <c r="K111" s="48" t="str">
        <f>IFERROR(SUMIFS('Indoor Lead - Log'!G:G,'Indoor Lead - Log'!A:A,'Daily - Log'!A111)/COUNTIF('Indoor Lead - Log'!A:A,'Daily - Log'!A111),"-")</f>
        <v>-</v>
      </c>
    </row>
    <row r="112" spans="1:11" x14ac:dyDescent="0.3">
      <c r="A112" s="20">
        <v>45016</v>
      </c>
      <c r="B112" t="s">
        <v>60</v>
      </c>
      <c r="C112" s="5" t="s">
        <v>30</v>
      </c>
      <c r="D112" s="5" t="s">
        <v>32</v>
      </c>
      <c r="E112" s="5" t="s">
        <v>58</v>
      </c>
      <c r="H112" s="18"/>
      <c r="I112" s="27">
        <f t="shared" si="1"/>
        <v>289</v>
      </c>
      <c r="J112" s="28">
        <f>I112/COUNT($A$2:A112)</f>
        <v>2.6036036036036037</v>
      </c>
      <c r="K112" s="48" t="str">
        <f>IFERROR(SUMIFS('Indoor Lead - Log'!G:G,'Indoor Lead - Log'!A:A,'Daily - Log'!A112)/COUNTIF('Indoor Lead - Log'!A:A,'Daily - Log'!A112),"-")</f>
        <v>-</v>
      </c>
    </row>
    <row r="113" spans="1:11" x14ac:dyDescent="0.3">
      <c r="A113" s="20">
        <v>45016</v>
      </c>
      <c r="B113" t="s">
        <v>23</v>
      </c>
      <c r="C113" s="5" t="s">
        <v>24</v>
      </c>
      <c r="D113" s="5" t="s">
        <v>26</v>
      </c>
      <c r="E113" s="5" t="s">
        <v>44</v>
      </c>
      <c r="H113" s="18"/>
      <c r="I113" s="27">
        <f t="shared" si="1"/>
        <v>289</v>
      </c>
      <c r="J113" s="28">
        <f>I113/COUNT($A$2:A113)</f>
        <v>2.5803571428571428</v>
      </c>
      <c r="K113" s="48" t="str">
        <f>IFERROR(SUMIFS('Indoor Lead - Log'!G:G,'Indoor Lead - Log'!A:A,'Daily - Log'!A113)/COUNTIF('Indoor Lead - Log'!A:A,'Daily - Log'!A113),"-")</f>
        <v>-</v>
      </c>
    </row>
    <row r="114" spans="1:11" x14ac:dyDescent="0.3">
      <c r="A114" s="20">
        <v>45018</v>
      </c>
      <c r="B114" t="s">
        <v>23</v>
      </c>
      <c r="C114" s="5" t="s">
        <v>24</v>
      </c>
      <c r="D114" s="5" t="s">
        <v>26</v>
      </c>
      <c r="E114" s="5" t="s">
        <v>43</v>
      </c>
      <c r="H114" s="18" t="s">
        <v>37</v>
      </c>
      <c r="I114" s="27">
        <f t="shared" si="1"/>
        <v>291</v>
      </c>
      <c r="J114" s="28">
        <f>I114/COUNT($A$2:A114)</f>
        <v>2.5752212389380529</v>
      </c>
      <c r="K114" s="48" t="str">
        <f>IFERROR(SUMIFS('Indoor Lead - Log'!G:G,'Indoor Lead - Log'!A:A,'Daily - Log'!A114)/COUNTIF('Indoor Lead - Log'!A:A,'Daily - Log'!A114),"-")</f>
        <v>-</v>
      </c>
    </row>
    <row r="115" spans="1:11" x14ac:dyDescent="0.3">
      <c r="A115" s="20">
        <v>45019</v>
      </c>
      <c r="B115" t="s">
        <v>61</v>
      </c>
      <c r="C115" s="5" t="s">
        <v>25</v>
      </c>
      <c r="D115" s="5" t="s">
        <v>26</v>
      </c>
      <c r="H115" s="18"/>
      <c r="I115" s="27">
        <f t="shared" si="1"/>
        <v>292</v>
      </c>
      <c r="J115" s="28">
        <f>I115/COUNT($A$2:A115)</f>
        <v>2.5614035087719298</v>
      </c>
      <c r="K115" s="48" t="str">
        <f>IFERROR(SUMIFS('Indoor Lead - Log'!G:G,'Indoor Lead - Log'!A:A,'Daily - Log'!A115)/COUNTIF('Indoor Lead - Log'!A:A,'Daily - Log'!A115),"-")</f>
        <v>-</v>
      </c>
    </row>
    <row r="116" spans="1:11" x14ac:dyDescent="0.3">
      <c r="A116" s="20">
        <v>45020</v>
      </c>
      <c r="B116" t="s">
        <v>23</v>
      </c>
      <c r="C116" s="5" t="s">
        <v>30</v>
      </c>
      <c r="D116" s="5" t="s">
        <v>26</v>
      </c>
      <c r="E116" s="5" t="s">
        <v>43</v>
      </c>
      <c r="H116" s="18"/>
      <c r="I116" s="27">
        <f t="shared" si="1"/>
        <v>293</v>
      </c>
      <c r="J116" s="28">
        <f>I116/COUNT($A$2:A116)</f>
        <v>2.5478260869565217</v>
      </c>
      <c r="K116" s="48" t="str">
        <f>IFERROR(SUMIFS('Indoor Lead - Log'!G:G,'Indoor Lead - Log'!A:A,'Daily - Log'!A116)/COUNTIF('Indoor Lead - Log'!A:A,'Daily - Log'!A116),"-")</f>
        <v>-</v>
      </c>
    </row>
    <row r="117" spans="1:11" x14ac:dyDescent="0.3">
      <c r="A117" s="20">
        <v>45022</v>
      </c>
      <c r="B117" t="s">
        <v>23</v>
      </c>
      <c r="C117" s="5" t="s">
        <v>24</v>
      </c>
      <c r="D117" s="5" t="s">
        <v>26</v>
      </c>
      <c r="E117" s="5" t="s">
        <v>44</v>
      </c>
      <c r="H117" s="18"/>
      <c r="I117" s="27">
        <f t="shared" si="1"/>
        <v>295</v>
      </c>
      <c r="J117" s="28">
        <f>I117/COUNT($A$2:A117)</f>
        <v>2.5431034482758621</v>
      </c>
      <c r="K117" s="48" t="str">
        <f>IFERROR(SUMIFS('Indoor Lead - Log'!G:G,'Indoor Lead - Log'!A:A,'Daily - Log'!A117)/COUNTIF('Indoor Lead - Log'!A:A,'Daily - Log'!A117),"-")</f>
        <v>-</v>
      </c>
    </row>
    <row r="118" spans="1:11" x14ac:dyDescent="0.3">
      <c r="A118" s="20">
        <v>45025</v>
      </c>
      <c r="B118" t="s">
        <v>23</v>
      </c>
      <c r="C118" s="5" t="s">
        <v>24</v>
      </c>
      <c r="D118" s="5" t="s">
        <v>26</v>
      </c>
      <c r="E118" s="5" t="s">
        <v>62</v>
      </c>
      <c r="H118" s="18" t="s">
        <v>37</v>
      </c>
      <c r="I118" s="27">
        <f t="shared" si="1"/>
        <v>298</v>
      </c>
      <c r="J118" s="28">
        <f>I118/COUNT($A$2:A118)</f>
        <v>2.5470085470085468</v>
      </c>
      <c r="K118" s="48" t="str">
        <f>IFERROR(SUMIFS('Indoor Lead - Log'!G:G,'Indoor Lead - Log'!A:A,'Daily - Log'!A118)/COUNTIF('Indoor Lead - Log'!A:A,'Daily - Log'!A118),"-")</f>
        <v>-</v>
      </c>
    </row>
    <row r="119" spans="1:11" x14ac:dyDescent="0.3">
      <c r="A119" s="20">
        <v>45026</v>
      </c>
      <c r="B119" t="s">
        <v>21</v>
      </c>
      <c r="C119" s="5" t="s">
        <v>25</v>
      </c>
      <c r="D119" s="5" t="s">
        <v>26</v>
      </c>
      <c r="H119" s="18"/>
      <c r="I119" s="27">
        <f t="shared" si="1"/>
        <v>299</v>
      </c>
      <c r="J119" s="28">
        <f>I119/COUNT($A$2:A119)</f>
        <v>2.5338983050847457</v>
      </c>
      <c r="K119" s="48" t="str">
        <f>IFERROR(SUMIFS('Indoor Lead - Log'!G:G,'Indoor Lead - Log'!A:A,'Daily - Log'!A119)/COUNTIF('Indoor Lead - Log'!A:A,'Daily - Log'!A119),"-")</f>
        <v>-</v>
      </c>
    </row>
    <row r="120" spans="1:11" x14ac:dyDescent="0.3">
      <c r="A120" s="20">
        <v>45030</v>
      </c>
      <c r="B120" t="s">
        <v>22</v>
      </c>
      <c r="C120" s="5" t="s">
        <v>25</v>
      </c>
      <c r="D120" s="5" t="s">
        <v>26</v>
      </c>
      <c r="H120" s="18"/>
      <c r="I120" s="27">
        <f t="shared" si="1"/>
        <v>303</v>
      </c>
      <c r="J120" s="28">
        <f>I120/COUNT($A$2:A120)</f>
        <v>2.5462184873949578</v>
      </c>
      <c r="K120" s="48" t="str">
        <f>IFERROR(SUMIFS('Indoor Lead - Log'!G:G,'Indoor Lead - Log'!A:A,'Daily - Log'!A120)/COUNTIF('Indoor Lead - Log'!A:A,'Daily - Log'!A120),"-")</f>
        <v>-</v>
      </c>
    </row>
    <row r="121" spans="1:11" x14ac:dyDescent="0.3">
      <c r="A121" s="20">
        <v>45031</v>
      </c>
      <c r="B121" t="s">
        <v>21</v>
      </c>
      <c r="C121" s="5" t="s">
        <v>25</v>
      </c>
      <c r="D121" s="5" t="s">
        <v>26</v>
      </c>
      <c r="H121" s="18"/>
      <c r="I121" s="27">
        <f t="shared" si="1"/>
        <v>304</v>
      </c>
      <c r="J121" s="28">
        <f>I121/COUNT($A$2:A121)</f>
        <v>2.5333333333333332</v>
      </c>
      <c r="K121" s="48" t="str">
        <f>IFERROR(SUMIFS('Indoor Lead - Log'!G:G,'Indoor Lead - Log'!A:A,'Daily - Log'!A121)/COUNTIF('Indoor Lead - Log'!A:A,'Daily - Log'!A121),"-")</f>
        <v>-</v>
      </c>
    </row>
    <row r="122" spans="1:11" x14ac:dyDescent="0.3">
      <c r="A122" s="20">
        <v>45032</v>
      </c>
      <c r="B122" t="s">
        <v>23</v>
      </c>
      <c r="C122" s="5" t="s">
        <v>30</v>
      </c>
      <c r="D122" s="5" t="s">
        <v>26</v>
      </c>
      <c r="E122" s="5" t="s">
        <v>43</v>
      </c>
      <c r="H122" s="18" t="s">
        <v>37</v>
      </c>
      <c r="I122" s="27">
        <f t="shared" si="1"/>
        <v>305</v>
      </c>
      <c r="J122" s="28">
        <f>I122/COUNT($A$2:A122)</f>
        <v>2.5206611570247932</v>
      </c>
      <c r="K122" s="48" t="str">
        <f>IFERROR(SUMIFS('Indoor Lead - Log'!G:G,'Indoor Lead - Log'!A:A,'Daily - Log'!A122)/COUNTIF('Indoor Lead - Log'!A:A,'Daily - Log'!A122),"-")</f>
        <v>-</v>
      </c>
    </row>
    <row r="123" spans="1:11" x14ac:dyDescent="0.3">
      <c r="A123" s="20">
        <v>45036</v>
      </c>
      <c r="B123" t="s">
        <v>23</v>
      </c>
      <c r="C123" s="5" t="s">
        <v>24</v>
      </c>
      <c r="D123" s="5" t="s">
        <v>26</v>
      </c>
      <c r="E123" s="5" t="s">
        <v>44</v>
      </c>
      <c r="H123" s="18"/>
      <c r="I123" s="27">
        <f t="shared" si="1"/>
        <v>309</v>
      </c>
      <c r="J123" s="28">
        <f>I123/COUNT($A$2:A123)</f>
        <v>2.5327868852459017</v>
      </c>
      <c r="K123" s="48" t="str">
        <f>IFERROR(SUMIFS('Indoor Lead - Log'!G:G,'Indoor Lead - Log'!A:A,'Daily - Log'!A123)/COUNTIF('Indoor Lead - Log'!A:A,'Daily - Log'!A123),"-")</f>
        <v>-</v>
      </c>
    </row>
    <row r="124" spans="1:11" x14ac:dyDescent="0.3">
      <c r="A124" s="20">
        <v>45037</v>
      </c>
      <c r="B124" t="s">
        <v>63</v>
      </c>
      <c r="C124" s="5" t="s">
        <v>30</v>
      </c>
      <c r="D124" s="5" t="s">
        <v>32</v>
      </c>
      <c r="E124" s="5" t="s">
        <v>58</v>
      </c>
      <c r="H124" s="18"/>
      <c r="I124" s="27">
        <f t="shared" si="1"/>
        <v>310</v>
      </c>
      <c r="J124" s="28">
        <f>I124/COUNT($A$2:A124)</f>
        <v>2.5203252032520327</v>
      </c>
      <c r="K124" s="48" t="str">
        <f>IFERROR(SUMIFS('Indoor Lead - Log'!G:G,'Indoor Lead - Log'!A:A,'Daily - Log'!A124)/COUNTIF('Indoor Lead - Log'!A:A,'Daily - Log'!A124),"-")</f>
        <v>-</v>
      </c>
    </row>
    <row r="125" spans="1:11" x14ac:dyDescent="0.3">
      <c r="A125" s="20">
        <v>45041</v>
      </c>
      <c r="B125" t="s">
        <v>99</v>
      </c>
      <c r="C125" s="5" t="s">
        <v>30</v>
      </c>
      <c r="D125" s="5" t="s">
        <v>32</v>
      </c>
      <c r="E125" s="5" t="s">
        <v>44</v>
      </c>
      <c r="H125" s="18"/>
      <c r="I125" s="27">
        <f t="shared" si="1"/>
        <v>314</v>
      </c>
      <c r="J125" s="28">
        <f>I125/COUNT($A$2:A125)</f>
        <v>2.532258064516129</v>
      </c>
      <c r="K125" s="48" t="str">
        <f>IFERROR(SUMIFS('Indoor Lead - Log'!G:G,'Indoor Lead - Log'!A:A,'Daily - Log'!A125)/COUNTIF('Indoor Lead - Log'!A:A,'Daily - Log'!A125),"-")</f>
        <v>-</v>
      </c>
    </row>
    <row r="126" spans="1:11" x14ac:dyDescent="0.3">
      <c r="A126" s="20">
        <v>45044</v>
      </c>
      <c r="B126" t="s">
        <v>64</v>
      </c>
      <c r="C126" s="5" t="s">
        <v>30</v>
      </c>
      <c r="D126" s="5" t="s">
        <v>32</v>
      </c>
      <c r="E126" s="5" t="s">
        <v>65</v>
      </c>
      <c r="H126" s="18" t="s">
        <v>66</v>
      </c>
      <c r="I126" s="27">
        <f t="shared" si="1"/>
        <v>317</v>
      </c>
      <c r="J126" s="28">
        <f>I126/COUNT($A$2:A126)</f>
        <v>2.536</v>
      </c>
      <c r="K126" s="48" t="str">
        <f>IFERROR(SUMIFS('Indoor Lead - Log'!G:G,'Indoor Lead - Log'!A:A,'Daily - Log'!A126)/COUNTIF('Indoor Lead - Log'!A:A,'Daily - Log'!A126),"-")</f>
        <v>-</v>
      </c>
    </row>
    <row r="127" spans="1:11" x14ac:dyDescent="0.3">
      <c r="A127" s="20">
        <v>45047</v>
      </c>
      <c r="B127" t="s">
        <v>22</v>
      </c>
      <c r="C127" s="5" t="s">
        <v>25</v>
      </c>
      <c r="D127" s="5" t="s">
        <v>26</v>
      </c>
      <c r="E127" s="5" t="s">
        <v>67</v>
      </c>
      <c r="H127" s="18"/>
      <c r="I127" s="27">
        <f t="shared" si="1"/>
        <v>320</v>
      </c>
      <c r="J127" s="28">
        <f>I127/COUNT($A$2:A127)</f>
        <v>2.5396825396825395</v>
      </c>
      <c r="K127" s="48" t="str">
        <f>IFERROR(SUMIFS('Indoor Lead - Log'!G:G,'Indoor Lead - Log'!A:A,'Daily - Log'!A127)/COUNTIF('Indoor Lead - Log'!A:A,'Daily - Log'!A127),"-")</f>
        <v>-</v>
      </c>
    </row>
    <row r="128" spans="1:11" x14ac:dyDescent="0.3">
      <c r="A128" s="20">
        <v>45048</v>
      </c>
      <c r="B128" t="s">
        <v>68</v>
      </c>
      <c r="C128" s="5" t="s">
        <v>25</v>
      </c>
      <c r="D128" s="5" t="s">
        <v>26</v>
      </c>
      <c r="E128" s="5" t="s">
        <v>44</v>
      </c>
      <c r="H128" s="18"/>
      <c r="I128" s="27">
        <f t="shared" si="1"/>
        <v>321</v>
      </c>
      <c r="J128" s="28">
        <f>I128/COUNT($A$2:A128)</f>
        <v>2.5275590551181102</v>
      </c>
      <c r="K128" s="48" t="str">
        <f>IFERROR(SUMIFS('Indoor Lead - Log'!G:G,'Indoor Lead - Log'!A:A,'Daily - Log'!A128)/COUNTIF('Indoor Lead - Log'!A:A,'Daily - Log'!A128),"-")</f>
        <v>-</v>
      </c>
    </row>
    <row r="129" spans="1:11" x14ac:dyDescent="0.3">
      <c r="A129" s="20">
        <v>45052</v>
      </c>
      <c r="B129" t="s">
        <v>69</v>
      </c>
      <c r="C129" s="5" t="s">
        <v>30</v>
      </c>
      <c r="D129" s="5" t="s">
        <v>32</v>
      </c>
      <c r="E129" s="5" t="s">
        <v>146</v>
      </c>
      <c r="F129" s="5" t="s">
        <v>98</v>
      </c>
      <c r="H129" t="s">
        <v>70</v>
      </c>
      <c r="I129" s="27">
        <f t="shared" si="1"/>
        <v>325</v>
      </c>
      <c r="J129" s="28">
        <f>I129/COUNT($A$2:A129)</f>
        <v>2.5390625</v>
      </c>
      <c r="K129" s="48" t="str">
        <f>IFERROR(SUMIFS('Indoor Lead - Log'!G:G,'Indoor Lead - Log'!A:A,'Daily - Log'!A129)/COUNTIF('Indoor Lead - Log'!A:A,'Daily - Log'!A129),"-")</f>
        <v>-</v>
      </c>
    </row>
    <row r="130" spans="1:11" x14ac:dyDescent="0.3">
      <c r="A130" s="20">
        <v>45053</v>
      </c>
      <c r="B130" t="s">
        <v>71</v>
      </c>
      <c r="C130" s="5" t="s">
        <v>30</v>
      </c>
      <c r="D130" s="5" t="s">
        <v>32</v>
      </c>
      <c r="E130" s="5" t="s">
        <v>146</v>
      </c>
      <c r="F130" s="5" t="s">
        <v>98</v>
      </c>
      <c r="H130" t="s">
        <v>72</v>
      </c>
      <c r="I130" s="27">
        <f t="shared" si="1"/>
        <v>326</v>
      </c>
      <c r="J130" s="28">
        <f>I130/COUNT($A$2:A130)</f>
        <v>2.5271317829457365</v>
      </c>
      <c r="K130" s="48" t="str">
        <f>IFERROR(SUMIFS('Indoor Lead - Log'!G:G,'Indoor Lead - Log'!A:A,'Daily - Log'!A130)/COUNTIF('Indoor Lead - Log'!A:A,'Daily - Log'!A130),"-")</f>
        <v>-</v>
      </c>
    </row>
    <row r="131" spans="1:11" x14ac:dyDescent="0.3">
      <c r="A131" s="20">
        <v>45057</v>
      </c>
      <c r="B131" t="s">
        <v>23</v>
      </c>
      <c r="C131" s="5" t="s">
        <v>30</v>
      </c>
      <c r="D131" s="5" t="s">
        <v>26</v>
      </c>
      <c r="E131" s="5" t="s">
        <v>43</v>
      </c>
      <c r="H131" s="18"/>
      <c r="I131" s="27">
        <f t="shared" ref="I131:I194" si="2">A131-$A$2+1</f>
        <v>330</v>
      </c>
      <c r="J131" s="28">
        <f>I131/COUNT($A$2:A131)</f>
        <v>2.5384615384615383</v>
      </c>
      <c r="K131" s="48" t="str">
        <f>IFERROR(SUMIFS('Indoor Lead - Log'!G:G,'Indoor Lead - Log'!A:A,'Daily - Log'!A131)/COUNTIF('Indoor Lead - Log'!A:A,'Daily - Log'!A131),"-")</f>
        <v>-</v>
      </c>
    </row>
    <row r="132" spans="1:11" x14ac:dyDescent="0.3">
      <c r="A132" s="20">
        <v>45058</v>
      </c>
      <c r="B132" t="s">
        <v>73</v>
      </c>
      <c r="C132" s="5" t="s">
        <v>30</v>
      </c>
      <c r="D132" s="5" t="s">
        <v>32</v>
      </c>
      <c r="E132" s="5" t="s">
        <v>58</v>
      </c>
      <c r="H132" s="18"/>
      <c r="I132" s="27">
        <f t="shared" si="2"/>
        <v>331</v>
      </c>
      <c r="J132" s="28">
        <f>I132/COUNT($A$2:A132)</f>
        <v>2.5267175572519083</v>
      </c>
      <c r="K132" s="48" t="str">
        <f>IFERROR(SUMIFS('Indoor Lead - Log'!G:G,'Indoor Lead - Log'!A:A,'Daily - Log'!A132)/COUNTIF('Indoor Lead - Log'!A:A,'Daily - Log'!A132),"-")</f>
        <v>-</v>
      </c>
    </row>
    <row r="133" spans="1:11" x14ac:dyDescent="0.3">
      <c r="A133" s="20">
        <v>45059</v>
      </c>
      <c r="B133" t="s">
        <v>100</v>
      </c>
      <c r="C133" s="5" t="s">
        <v>30</v>
      </c>
      <c r="D133" s="5" t="s">
        <v>32</v>
      </c>
      <c r="H133" s="18" t="s">
        <v>74</v>
      </c>
      <c r="I133" s="27">
        <f t="shared" si="2"/>
        <v>332</v>
      </c>
      <c r="J133" s="28">
        <f>I133/COUNT($A$2:A133)</f>
        <v>2.5151515151515151</v>
      </c>
      <c r="K133" s="48" t="str">
        <f>IFERROR(SUMIFS('Indoor Lead - Log'!G:G,'Indoor Lead - Log'!A:A,'Daily - Log'!A133)/COUNTIF('Indoor Lead - Log'!A:A,'Daily - Log'!A133),"-")</f>
        <v>-</v>
      </c>
    </row>
    <row r="134" spans="1:11" x14ac:dyDescent="0.3">
      <c r="A134" s="20">
        <v>45061</v>
      </c>
      <c r="B134" t="s">
        <v>64</v>
      </c>
      <c r="C134" s="5" t="s">
        <v>30</v>
      </c>
      <c r="D134" s="5" t="s">
        <v>32</v>
      </c>
      <c r="E134" s="5" t="s">
        <v>58</v>
      </c>
      <c r="H134" s="18"/>
      <c r="I134" s="27">
        <f t="shared" si="2"/>
        <v>334</v>
      </c>
      <c r="J134" s="28">
        <f>I134/COUNT($A$2:A134)</f>
        <v>2.511278195488722</v>
      </c>
      <c r="K134" s="48" t="str">
        <f>IFERROR(SUMIFS('Indoor Lead - Log'!G:G,'Indoor Lead - Log'!A:A,'Daily - Log'!A134)/COUNTIF('Indoor Lead - Log'!A:A,'Daily - Log'!A134),"-")</f>
        <v>-</v>
      </c>
    </row>
    <row r="135" spans="1:11" x14ac:dyDescent="0.3">
      <c r="A135" s="20">
        <v>45064</v>
      </c>
      <c r="B135" t="s">
        <v>68</v>
      </c>
      <c r="C135" s="5" t="s">
        <v>25</v>
      </c>
      <c r="D135" s="5" t="s">
        <v>26</v>
      </c>
      <c r="E135" s="5" t="s">
        <v>44</v>
      </c>
      <c r="H135" s="18" t="s">
        <v>132</v>
      </c>
      <c r="I135" s="27">
        <f t="shared" si="2"/>
        <v>337</v>
      </c>
      <c r="J135" s="28">
        <f>I135/COUNT($A$2:A135)</f>
        <v>2.5149253731343282</v>
      </c>
      <c r="K135" s="48" t="str">
        <f>IFERROR(SUMIFS('Indoor Lead - Log'!G:G,'Indoor Lead - Log'!A:A,'Daily - Log'!A135)/COUNTIF('Indoor Lead - Log'!A:A,'Daily - Log'!A135),"-")</f>
        <v>-</v>
      </c>
    </row>
    <row r="136" spans="1:11" x14ac:dyDescent="0.3">
      <c r="A136" s="20">
        <v>45065</v>
      </c>
      <c r="B136" t="s">
        <v>41</v>
      </c>
      <c r="C136" s="5" t="s">
        <v>30</v>
      </c>
      <c r="D136" s="5" t="s">
        <v>32</v>
      </c>
      <c r="E136" s="5" t="s">
        <v>58</v>
      </c>
      <c r="F136" s="5" t="s">
        <v>98</v>
      </c>
      <c r="H136" s="18" t="s">
        <v>75</v>
      </c>
      <c r="I136" s="27">
        <f t="shared" si="2"/>
        <v>338</v>
      </c>
      <c r="J136" s="28">
        <f>I136/COUNT($A$2:A136)</f>
        <v>2.5037037037037035</v>
      </c>
      <c r="K136" s="48" t="str">
        <f>IFERROR(SUMIFS('Indoor Lead - Log'!G:G,'Indoor Lead - Log'!A:A,'Daily - Log'!A136)/COUNTIF('Indoor Lead - Log'!A:A,'Daily - Log'!A136),"-")</f>
        <v>-</v>
      </c>
    </row>
    <row r="137" spans="1:11" x14ac:dyDescent="0.3">
      <c r="A137" s="20">
        <v>45068</v>
      </c>
      <c r="B137" t="s">
        <v>59</v>
      </c>
      <c r="C137" s="5" t="s">
        <v>30</v>
      </c>
      <c r="D137" s="5" t="s">
        <v>32</v>
      </c>
      <c r="E137" s="5" t="s">
        <v>58</v>
      </c>
      <c r="H137" s="18"/>
      <c r="I137" s="27">
        <f t="shared" si="2"/>
        <v>341</v>
      </c>
      <c r="J137" s="28">
        <f>I137/COUNT($A$2:A137)</f>
        <v>2.5073529411764706</v>
      </c>
      <c r="K137" s="48" t="str">
        <f>IFERROR(SUMIFS('Indoor Lead - Log'!G:G,'Indoor Lead - Log'!A:A,'Daily - Log'!A137)/COUNTIF('Indoor Lead - Log'!A:A,'Daily - Log'!A137),"-")</f>
        <v>-</v>
      </c>
    </row>
    <row r="138" spans="1:11" x14ac:dyDescent="0.3">
      <c r="A138" s="20">
        <v>45070</v>
      </c>
      <c r="B138" t="s">
        <v>21</v>
      </c>
      <c r="C138" s="5" t="s">
        <v>25</v>
      </c>
      <c r="D138" s="5" t="s">
        <v>26</v>
      </c>
      <c r="H138" s="18"/>
      <c r="I138" s="27">
        <f t="shared" si="2"/>
        <v>343</v>
      </c>
      <c r="J138" s="28">
        <f>I138/COUNT($A$2:A138)</f>
        <v>2.5036496350364965</v>
      </c>
      <c r="K138" s="48" t="str">
        <f>IFERROR(SUMIFS('Indoor Lead - Log'!G:G,'Indoor Lead - Log'!A:A,'Daily - Log'!A138)/COUNTIF('Indoor Lead - Log'!A:A,'Daily - Log'!A138),"-")</f>
        <v>-</v>
      </c>
    </row>
    <row r="139" spans="1:11" x14ac:dyDescent="0.3">
      <c r="A139" s="20">
        <v>45072</v>
      </c>
      <c r="B139" t="s">
        <v>31</v>
      </c>
      <c r="C139" s="5" t="s">
        <v>30</v>
      </c>
      <c r="D139" s="5" t="s">
        <v>32</v>
      </c>
      <c r="E139" s="5" t="s">
        <v>58</v>
      </c>
      <c r="F139" s="5" t="s">
        <v>98</v>
      </c>
      <c r="H139" s="18" t="s">
        <v>76</v>
      </c>
      <c r="I139" s="27">
        <f t="shared" si="2"/>
        <v>345</v>
      </c>
      <c r="J139" s="28">
        <f>I139/COUNT($A$2:A139)</f>
        <v>2.5</v>
      </c>
      <c r="K139" s="48" t="str">
        <f>IFERROR(SUMIFS('Indoor Lead - Log'!G:G,'Indoor Lead - Log'!A:A,'Daily - Log'!A139)/COUNTIF('Indoor Lead - Log'!A:A,'Daily - Log'!A139),"-")</f>
        <v>-</v>
      </c>
    </row>
    <row r="140" spans="1:11" x14ac:dyDescent="0.3">
      <c r="A140" s="20">
        <v>45074</v>
      </c>
      <c r="B140" t="s">
        <v>77</v>
      </c>
      <c r="C140" s="5" t="s">
        <v>30</v>
      </c>
      <c r="D140" s="5" t="s">
        <v>32</v>
      </c>
      <c r="E140" s="5" t="s">
        <v>79</v>
      </c>
      <c r="H140" s="18" t="s">
        <v>78</v>
      </c>
      <c r="I140" s="27">
        <f t="shared" si="2"/>
        <v>347</v>
      </c>
      <c r="J140" s="28">
        <f>I140/COUNT($A$2:A140)</f>
        <v>2.4964028776978417</v>
      </c>
      <c r="K140" s="48" t="str">
        <f>IFERROR(SUMIFS('Indoor Lead - Log'!G:G,'Indoor Lead - Log'!A:A,'Daily - Log'!A140)/COUNTIF('Indoor Lead - Log'!A:A,'Daily - Log'!A140),"-")</f>
        <v>-</v>
      </c>
    </row>
    <row r="141" spans="1:11" x14ac:dyDescent="0.3">
      <c r="A141" s="20">
        <v>45077</v>
      </c>
      <c r="B141" t="s">
        <v>80</v>
      </c>
      <c r="C141" s="5" t="s">
        <v>25</v>
      </c>
      <c r="D141" s="5" t="s">
        <v>26</v>
      </c>
      <c r="E141" s="5" t="s">
        <v>79</v>
      </c>
      <c r="H141" s="18" t="s">
        <v>81</v>
      </c>
      <c r="I141" s="27">
        <f t="shared" si="2"/>
        <v>350</v>
      </c>
      <c r="J141" s="28">
        <f>I141/COUNT($A$2:A141)</f>
        <v>2.5</v>
      </c>
      <c r="K141" s="48" t="str">
        <f>IFERROR(SUMIFS('Indoor Lead - Log'!G:G,'Indoor Lead - Log'!A:A,'Daily - Log'!A141)/COUNTIF('Indoor Lead - Log'!A:A,'Daily - Log'!A141),"-")</f>
        <v>-</v>
      </c>
    </row>
    <row r="142" spans="1:11" x14ac:dyDescent="0.3">
      <c r="A142" s="20">
        <v>45079</v>
      </c>
      <c r="B142" t="s">
        <v>31</v>
      </c>
      <c r="C142" s="5" t="s">
        <v>30</v>
      </c>
      <c r="D142" s="5" t="s">
        <v>32</v>
      </c>
      <c r="E142" s="5" t="s">
        <v>58</v>
      </c>
      <c r="F142" s="5" t="s">
        <v>98</v>
      </c>
      <c r="H142" s="18" t="s">
        <v>83</v>
      </c>
      <c r="I142" s="27">
        <f t="shared" si="2"/>
        <v>352</v>
      </c>
      <c r="J142" s="28">
        <f>I142/COUNT($A$2:A142)</f>
        <v>2.4964539007092199</v>
      </c>
      <c r="K142" s="48" t="str">
        <f>IFERROR(SUMIFS('Indoor Lead - Log'!G:G,'Indoor Lead - Log'!A:A,'Daily - Log'!A142)/COUNTIF('Indoor Lead - Log'!A:A,'Daily - Log'!A142),"-")</f>
        <v>-</v>
      </c>
    </row>
    <row r="143" spans="1:11" x14ac:dyDescent="0.3">
      <c r="A143" s="20">
        <v>45083</v>
      </c>
      <c r="B143" t="s">
        <v>23</v>
      </c>
      <c r="C143" s="5" t="s">
        <v>25</v>
      </c>
      <c r="D143" s="5" t="s">
        <v>26</v>
      </c>
      <c r="H143" s="18"/>
      <c r="I143" s="27">
        <f t="shared" si="2"/>
        <v>356</v>
      </c>
      <c r="J143" s="28">
        <f>I143/COUNT($A$2:A143)</f>
        <v>2.507042253521127</v>
      </c>
      <c r="K143" s="48" t="str">
        <f>IFERROR(SUMIFS('Indoor Lead - Log'!G:G,'Indoor Lead - Log'!A:A,'Daily - Log'!A143)/COUNTIF('Indoor Lead - Log'!A:A,'Daily - Log'!A143),"-")</f>
        <v>-</v>
      </c>
    </row>
    <row r="144" spans="1:11" x14ac:dyDescent="0.3">
      <c r="A144" s="20">
        <v>45086</v>
      </c>
      <c r="B144" t="s">
        <v>84</v>
      </c>
      <c r="C144" s="5" t="s">
        <v>30</v>
      </c>
      <c r="D144" s="5" t="s">
        <v>32</v>
      </c>
      <c r="E144" s="5" t="s">
        <v>58</v>
      </c>
      <c r="F144" s="5" t="s">
        <v>98</v>
      </c>
      <c r="H144" s="18" t="s">
        <v>86</v>
      </c>
      <c r="I144" s="27">
        <f t="shared" si="2"/>
        <v>359</v>
      </c>
      <c r="J144" s="28">
        <f>I144/COUNT($A$2:A144)</f>
        <v>2.5104895104895104</v>
      </c>
      <c r="K144" s="48" t="str">
        <f>IFERROR(SUMIFS('Indoor Lead - Log'!G:G,'Indoor Lead - Log'!A:A,'Daily - Log'!A144)/COUNTIF('Indoor Lead - Log'!A:A,'Daily - Log'!A144),"-")</f>
        <v>-</v>
      </c>
    </row>
    <row r="145" spans="1:11" x14ac:dyDescent="0.3">
      <c r="A145" s="20">
        <v>45087</v>
      </c>
      <c r="B145" t="s">
        <v>85</v>
      </c>
      <c r="C145" s="5" t="s">
        <v>30</v>
      </c>
      <c r="D145" s="5" t="s">
        <v>32</v>
      </c>
      <c r="E145" s="5" t="s">
        <v>44</v>
      </c>
      <c r="H145" s="18" t="s">
        <v>87</v>
      </c>
      <c r="I145" s="27">
        <f t="shared" si="2"/>
        <v>360</v>
      </c>
      <c r="J145" s="28">
        <f>I145/COUNT($A$2:A145)</f>
        <v>2.5</v>
      </c>
      <c r="K145" s="48" t="str">
        <f>IFERROR(SUMIFS('Indoor Lead - Log'!G:G,'Indoor Lead - Log'!A:A,'Daily - Log'!A145)/COUNTIF('Indoor Lead - Log'!A:A,'Daily - Log'!A145),"-")</f>
        <v>-</v>
      </c>
    </row>
    <row r="146" spans="1:11" x14ac:dyDescent="0.3">
      <c r="A146" s="20">
        <v>45091</v>
      </c>
      <c r="B146" t="s">
        <v>23</v>
      </c>
      <c r="C146" s="5" t="s">
        <v>24</v>
      </c>
      <c r="D146" s="5" t="s">
        <v>26</v>
      </c>
      <c r="E146" s="5" t="s">
        <v>88</v>
      </c>
      <c r="H146" s="18"/>
      <c r="I146" s="27">
        <f t="shared" si="2"/>
        <v>364</v>
      </c>
      <c r="J146" s="28">
        <f>I146/COUNT($A$2:A146)</f>
        <v>2.510344827586207</v>
      </c>
      <c r="K146" s="48" t="str">
        <f>IFERROR(SUMIFS('Indoor Lead - Log'!G:G,'Indoor Lead - Log'!A:A,'Daily - Log'!A146)/COUNTIF('Indoor Lead - Log'!A:A,'Daily - Log'!A146),"-")</f>
        <v>-</v>
      </c>
    </row>
    <row r="147" spans="1:11" x14ac:dyDescent="0.3">
      <c r="A147" s="20">
        <v>45092</v>
      </c>
      <c r="B147" t="s">
        <v>20</v>
      </c>
      <c r="C147" s="5" t="s">
        <v>24</v>
      </c>
      <c r="D147" s="5" t="s">
        <v>26</v>
      </c>
      <c r="E147" s="5" t="s">
        <v>44</v>
      </c>
      <c r="H147" s="18"/>
      <c r="I147" s="27">
        <f t="shared" si="2"/>
        <v>365</v>
      </c>
      <c r="J147" s="28">
        <f>I147/COUNT($A$2:A147)</f>
        <v>2.5</v>
      </c>
      <c r="K147" s="48" t="str">
        <f>IFERROR(SUMIFS('Indoor Lead - Log'!G:G,'Indoor Lead - Log'!A:A,'Daily - Log'!A147)/COUNTIF('Indoor Lead - Log'!A:A,'Daily - Log'!A147),"-")</f>
        <v>-</v>
      </c>
    </row>
    <row r="148" spans="1:11" x14ac:dyDescent="0.3">
      <c r="A148" s="20">
        <v>45093</v>
      </c>
      <c r="B148" t="s">
        <v>89</v>
      </c>
      <c r="C148" s="5" t="s">
        <v>30</v>
      </c>
      <c r="D148" s="5" t="s">
        <v>32</v>
      </c>
      <c r="E148" s="5" t="s">
        <v>90</v>
      </c>
      <c r="H148" s="18" t="s">
        <v>66</v>
      </c>
      <c r="I148" s="27">
        <f t="shared" si="2"/>
        <v>366</v>
      </c>
      <c r="J148" s="28">
        <f>I148/COUNT($A$2:A148)</f>
        <v>2.489795918367347</v>
      </c>
      <c r="K148" s="48" t="str">
        <f>IFERROR(SUMIFS('Indoor Lead - Log'!G:G,'Indoor Lead - Log'!A:A,'Daily - Log'!A148)/COUNTIF('Indoor Lead - Log'!A:A,'Daily - Log'!A148),"-")</f>
        <v>-</v>
      </c>
    </row>
    <row r="149" spans="1:11" x14ac:dyDescent="0.3">
      <c r="A149" s="20">
        <v>45095</v>
      </c>
      <c r="B149" t="s">
        <v>89</v>
      </c>
      <c r="C149" s="5" t="s">
        <v>30</v>
      </c>
      <c r="D149" s="5" t="s">
        <v>32</v>
      </c>
      <c r="E149" s="5" t="s">
        <v>58</v>
      </c>
      <c r="F149" s="5" t="s">
        <v>98</v>
      </c>
      <c r="H149" s="18" t="s">
        <v>91</v>
      </c>
      <c r="I149" s="27">
        <f t="shared" si="2"/>
        <v>368</v>
      </c>
      <c r="J149" s="28">
        <f>I149/COUNT($A$2:A149)</f>
        <v>2.4864864864864864</v>
      </c>
      <c r="K149" s="48" t="str">
        <f>IFERROR(SUMIFS('Indoor Lead - Log'!G:G,'Indoor Lead - Log'!A:A,'Daily - Log'!A149)/COUNTIF('Indoor Lead - Log'!A:A,'Daily - Log'!A149),"-")</f>
        <v>-</v>
      </c>
    </row>
    <row r="150" spans="1:11" x14ac:dyDescent="0.3">
      <c r="A150" s="20">
        <v>45099</v>
      </c>
      <c r="B150" t="s">
        <v>68</v>
      </c>
      <c r="C150" s="5" t="s">
        <v>25</v>
      </c>
      <c r="D150" s="5" t="s">
        <v>26</v>
      </c>
      <c r="E150" s="5" t="s">
        <v>44</v>
      </c>
      <c r="H150" s="18"/>
      <c r="I150" s="27">
        <f t="shared" si="2"/>
        <v>372</v>
      </c>
      <c r="J150" s="28">
        <f>I150/COUNT($A$2:A150)</f>
        <v>2.4966442953020134</v>
      </c>
      <c r="K150" s="48" t="str">
        <f>IFERROR(SUMIFS('Indoor Lead - Log'!G:G,'Indoor Lead - Log'!A:A,'Daily - Log'!A150)/COUNTIF('Indoor Lead - Log'!A:A,'Daily - Log'!A150),"-")</f>
        <v>-</v>
      </c>
    </row>
    <row r="151" spans="1:11" x14ac:dyDescent="0.3">
      <c r="A151" s="20">
        <v>45102</v>
      </c>
      <c r="B151" t="s">
        <v>23</v>
      </c>
      <c r="C151" s="5" t="s">
        <v>24</v>
      </c>
      <c r="D151" s="5" t="s">
        <v>26</v>
      </c>
      <c r="E151" s="5" t="s">
        <v>67</v>
      </c>
      <c r="H151" s="18" t="s">
        <v>37</v>
      </c>
      <c r="I151" s="27">
        <f t="shared" si="2"/>
        <v>375</v>
      </c>
      <c r="J151" s="28">
        <f>I151/COUNT($A$2:A151)</f>
        <v>2.5</v>
      </c>
      <c r="K151" s="48" t="str">
        <f>IFERROR(SUMIFS('Indoor Lead - Log'!G:G,'Indoor Lead - Log'!A:A,'Daily - Log'!A151)/COUNTIF('Indoor Lead - Log'!A:A,'Daily - Log'!A151),"-")</f>
        <v>-</v>
      </c>
    </row>
    <row r="152" spans="1:11" x14ac:dyDescent="0.3">
      <c r="A152" s="20">
        <v>45104</v>
      </c>
      <c r="B152" t="s">
        <v>23</v>
      </c>
      <c r="C152" s="5" t="s">
        <v>25</v>
      </c>
      <c r="D152" s="5" t="s">
        <v>26</v>
      </c>
      <c r="H152" s="18"/>
      <c r="I152" s="27">
        <f t="shared" si="2"/>
        <v>377</v>
      </c>
      <c r="J152" s="28">
        <f>I152/COUNT($A$2:A152)</f>
        <v>2.4966887417218544</v>
      </c>
      <c r="K152" s="48" t="str">
        <f>IFERROR(SUMIFS('Indoor Lead - Log'!G:G,'Indoor Lead - Log'!A:A,'Daily - Log'!A152)/COUNTIF('Indoor Lead - Log'!A:A,'Daily - Log'!A152),"-")</f>
        <v>-</v>
      </c>
    </row>
    <row r="153" spans="1:11" x14ac:dyDescent="0.3">
      <c r="A153" s="20">
        <v>45106</v>
      </c>
      <c r="B153" t="s">
        <v>23</v>
      </c>
      <c r="C153" s="5" t="s">
        <v>24</v>
      </c>
      <c r="D153" s="5" t="s">
        <v>26</v>
      </c>
      <c r="E153" s="5" t="s">
        <v>92</v>
      </c>
      <c r="H153" s="18" t="s">
        <v>66</v>
      </c>
      <c r="I153" s="27">
        <f t="shared" si="2"/>
        <v>379</v>
      </c>
      <c r="J153" s="28">
        <f>I153/COUNT($A$2:A153)</f>
        <v>2.4934210526315788</v>
      </c>
      <c r="K153" s="48" t="str">
        <f>IFERROR(SUMIFS('Indoor Lead - Log'!G:G,'Indoor Lead - Log'!A:A,'Daily - Log'!A153)/COUNTIF('Indoor Lead - Log'!A:A,'Daily - Log'!A153),"-")</f>
        <v>-</v>
      </c>
    </row>
    <row r="154" spans="1:11" x14ac:dyDescent="0.3">
      <c r="A154" s="20">
        <v>45108</v>
      </c>
      <c r="B154" t="s">
        <v>93</v>
      </c>
      <c r="C154" s="5" t="s">
        <v>30</v>
      </c>
      <c r="D154" s="5" t="s">
        <v>32</v>
      </c>
      <c r="E154" s="5" t="s">
        <v>44</v>
      </c>
      <c r="H154" s="18"/>
      <c r="I154" s="27">
        <f t="shared" si="2"/>
        <v>381</v>
      </c>
      <c r="J154" s="28">
        <f>I154/COUNT($A$2:A154)</f>
        <v>2.4901960784313726</v>
      </c>
      <c r="K154" s="48" t="str">
        <f>IFERROR(SUMIFS('Indoor Lead - Log'!G:G,'Indoor Lead - Log'!A:A,'Daily - Log'!A154)/COUNTIF('Indoor Lead - Log'!A:A,'Daily - Log'!A154),"-")</f>
        <v>-</v>
      </c>
    </row>
    <row r="155" spans="1:11" x14ac:dyDescent="0.3">
      <c r="A155" s="20">
        <v>45109</v>
      </c>
      <c r="B155" t="s">
        <v>94</v>
      </c>
      <c r="C155" s="5" t="s">
        <v>30</v>
      </c>
      <c r="D155" s="5" t="s">
        <v>32</v>
      </c>
      <c r="E155" s="5" t="s">
        <v>95</v>
      </c>
      <c r="H155" s="18"/>
      <c r="I155" s="27">
        <f t="shared" si="2"/>
        <v>382</v>
      </c>
      <c r="J155" s="28">
        <f>I155/COUNT($A$2:A155)</f>
        <v>2.4805194805194803</v>
      </c>
      <c r="K155" s="48" t="str">
        <f>IFERROR(SUMIFS('Indoor Lead - Log'!G:G,'Indoor Lead - Log'!A:A,'Daily - Log'!A155)/COUNTIF('Indoor Lead - Log'!A:A,'Daily - Log'!A155),"-")</f>
        <v>-</v>
      </c>
    </row>
    <row r="156" spans="1:11" x14ac:dyDescent="0.3">
      <c r="A156" s="20">
        <v>45112</v>
      </c>
      <c r="B156" t="s">
        <v>23</v>
      </c>
      <c r="C156" s="5" t="s">
        <v>25</v>
      </c>
      <c r="D156" s="5" t="s">
        <v>26</v>
      </c>
      <c r="H156" s="18"/>
      <c r="I156" s="27">
        <f t="shared" si="2"/>
        <v>385</v>
      </c>
      <c r="J156" s="28">
        <f>I156/COUNT($A$2:A156)</f>
        <v>2.4838709677419355</v>
      </c>
      <c r="K156" s="48" t="str">
        <f>IFERROR(SUMIFS('Indoor Lead - Log'!G:G,'Indoor Lead - Log'!A:A,'Daily - Log'!A156)/COUNTIF('Indoor Lead - Log'!A:A,'Daily - Log'!A156),"-")</f>
        <v>-</v>
      </c>
    </row>
    <row r="157" spans="1:11" x14ac:dyDescent="0.3">
      <c r="A157" s="20">
        <v>45114</v>
      </c>
      <c r="B157" t="s">
        <v>23</v>
      </c>
      <c r="C157" s="5" t="s">
        <v>25</v>
      </c>
      <c r="D157" s="5" t="s">
        <v>26</v>
      </c>
      <c r="H157" s="18"/>
      <c r="I157" s="27">
        <f t="shared" si="2"/>
        <v>387</v>
      </c>
      <c r="J157" s="28">
        <f>I157/COUNT($A$2:A157)</f>
        <v>2.4807692307692308</v>
      </c>
      <c r="K157" s="48" t="str">
        <f>IFERROR(SUMIFS('Indoor Lead - Log'!G:G,'Indoor Lead - Log'!A:A,'Daily - Log'!A157)/COUNTIF('Indoor Lead - Log'!A:A,'Daily - Log'!A157),"-")</f>
        <v>-</v>
      </c>
    </row>
    <row r="158" spans="1:11" x14ac:dyDescent="0.3">
      <c r="A158" s="20">
        <v>45116</v>
      </c>
      <c r="B158" t="s">
        <v>23</v>
      </c>
      <c r="C158" s="5" t="s">
        <v>24</v>
      </c>
      <c r="D158" s="5" t="s">
        <v>26</v>
      </c>
      <c r="E158" s="5" t="s">
        <v>107</v>
      </c>
      <c r="H158" s="18" t="s">
        <v>37</v>
      </c>
      <c r="I158" s="27">
        <f t="shared" si="2"/>
        <v>389</v>
      </c>
      <c r="J158" s="28">
        <f>I158/COUNT($A$2:A158)</f>
        <v>2.4777070063694269</v>
      </c>
      <c r="K158" s="48" t="str">
        <f>IFERROR(SUMIFS('Indoor Lead - Log'!G:G,'Indoor Lead - Log'!A:A,'Daily - Log'!A158)/COUNTIF('Indoor Lead - Log'!A:A,'Daily - Log'!A158),"-")</f>
        <v>-</v>
      </c>
    </row>
    <row r="159" spans="1:11" x14ac:dyDescent="0.3">
      <c r="A159" s="20">
        <v>45119</v>
      </c>
      <c r="B159" t="s">
        <v>23</v>
      </c>
      <c r="C159" s="5" t="s">
        <v>24</v>
      </c>
      <c r="D159" s="5" t="s">
        <v>26</v>
      </c>
      <c r="E159" s="5" t="s">
        <v>108</v>
      </c>
      <c r="H159" s="18"/>
      <c r="I159" s="27">
        <f t="shared" si="2"/>
        <v>392</v>
      </c>
      <c r="J159" s="28">
        <f>I159/COUNT($A$2:A159)</f>
        <v>2.481012658227848</v>
      </c>
      <c r="K159" s="48" t="str">
        <f>IFERROR(SUMIFS('Indoor Lead - Log'!G:G,'Indoor Lead - Log'!A:A,'Daily - Log'!A159)/COUNTIF('Indoor Lead - Log'!A:A,'Daily - Log'!A159),"-")</f>
        <v>-</v>
      </c>
    </row>
    <row r="160" spans="1:11" x14ac:dyDescent="0.3">
      <c r="A160" s="20">
        <v>45123</v>
      </c>
      <c r="B160" t="s">
        <v>23</v>
      </c>
      <c r="C160" s="5" t="s">
        <v>24</v>
      </c>
      <c r="D160" s="5" t="s">
        <v>26</v>
      </c>
      <c r="E160" s="5" t="s">
        <v>109</v>
      </c>
      <c r="H160" s="18" t="s">
        <v>37</v>
      </c>
      <c r="I160" s="27">
        <f t="shared" si="2"/>
        <v>396</v>
      </c>
      <c r="J160" s="28">
        <f>I160/COUNT($A$2:A160)</f>
        <v>2.4905660377358489</v>
      </c>
      <c r="K160" s="48" t="str">
        <f>IFERROR(SUMIFS('Indoor Lead - Log'!G:G,'Indoor Lead - Log'!A:A,'Daily - Log'!A160)/COUNTIF('Indoor Lead - Log'!A:A,'Daily - Log'!A160),"-")</f>
        <v>-</v>
      </c>
    </row>
    <row r="161" spans="1:11" x14ac:dyDescent="0.3">
      <c r="A161" s="20">
        <v>45126</v>
      </c>
      <c r="B161" t="s">
        <v>23</v>
      </c>
      <c r="C161" s="5" t="s">
        <v>24</v>
      </c>
      <c r="D161" s="5" t="s">
        <v>26</v>
      </c>
      <c r="E161" s="5" t="s">
        <v>110</v>
      </c>
      <c r="H161" s="18"/>
      <c r="I161" s="27">
        <f t="shared" si="2"/>
        <v>399</v>
      </c>
      <c r="J161" s="28">
        <f>I161/COUNT($A$2:A161)</f>
        <v>2.4937499999999999</v>
      </c>
      <c r="K161" s="48" t="str">
        <f>IFERROR(SUMIFS('Indoor Lead - Log'!G:G,'Indoor Lead - Log'!A:A,'Daily - Log'!A161)/COUNTIF('Indoor Lead - Log'!A:A,'Daily - Log'!A161),"-")</f>
        <v>-</v>
      </c>
    </row>
    <row r="162" spans="1:11" x14ac:dyDescent="0.3">
      <c r="A162" s="20">
        <v>45129</v>
      </c>
      <c r="B162" t="s">
        <v>111</v>
      </c>
      <c r="C162" s="5" t="s">
        <v>24</v>
      </c>
      <c r="D162" s="5" t="s">
        <v>32</v>
      </c>
      <c r="E162" s="5" t="s">
        <v>115</v>
      </c>
      <c r="G162" s="5" t="s">
        <v>98</v>
      </c>
      <c r="H162" t="s">
        <v>112</v>
      </c>
      <c r="I162" s="27">
        <f t="shared" si="2"/>
        <v>402</v>
      </c>
      <c r="J162" s="28">
        <f>I162/COUNT($A$2:A162)</f>
        <v>2.4968944099378882</v>
      </c>
      <c r="K162" s="48" t="str">
        <f>IFERROR(SUMIFS('Indoor Lead - Log'!G:G,'Indoor Lead - Log'!A:A,'Daily - Log'!A162)/COUNTIF('Indoor Lead - Log'!A:A,'Daily - Log'!A162),"-")</f>
        <v>-</v>
      </c>
    </row>
    <row r="163" spans="1:11" x14ac:dyDescent="0.3">
      <c r="A163" s="20">
        <v>45130</v>
      </c>
      <c r="B163" t="s">
        <v>111</v>
      </c>
      <c r="C163" s="5" t="s">
        <v>24</v>
      </c>
      <c r="D163" s="5" t="s">
        <v>32</v>
      </c>
      <c r="E163" s="5" t="s">
        <v>115</v>
      </c>
      <c r="G163" s="5" t="s">
        <v>98</v>
      </c>
      <c r="H163" t="s">
        <v>113</v>
      </c>
      <c r="I163" s="27">
        <f t="shared" si="2"/>
        <v>403</v>
      </c>
      <c r="J163" s="28">
        <f>I163/COUNT($A$2:A163)</f>
        <v>2.4876543209876543</v>
      </c>
      <c r="K163" s="48" t="str">
        <f>IFERROR(SUMIFS('Indoor Lead - Log'!G:G,'Indoor Lead - Log'!A:A,'Daily - Log'!A163)/COUNTIF('Indoor Lead - Log'!A:A,'Daily - Log'!A163),"-")</f>
        <v>-</v>
      </c>
    </row>
    <row r="164" spans="1:11" x14ac:dyDescent="0.3">
      <c r="A164" s="20">
        <v>45131</v>
      </c>
      <c r="B164" t="s">
        <v>111</v>
      </c>
      <c r="C164" s="5" t="s">
        <v>30</v>
      </c>
      <c r="D164" s="5" t="s">
        <v>32</v>
      </c>
      <c r="E164" s="5" t="s">
        <v>115</v>
      </c>
      <c r="G164" s="5" t="s">
        <v>98</v>
      </c>
      <c r="H164" t="s">
        <v>114</v>
      </c>
      <c r="I164" s="27">
        <f t="shared" si="2"/>
        <v>404</v>
      </c>
      <c r="J164" s="28">
        <f>I164/COUNT($A$2:A164)</f>
        <v>2.4785276073619631</v>
      </c>
      <c r="K164" s="48" t="str">
        <f>IFERROR(SUMIFS('Indoor Lead - Log'!G:G,'Indoor Lead - Log'!A:A,'Daily - Log'!A164)/COUNTIF('Indoor Lead - Log'!A:A,'Daily - Log'!A164),"-")</f>
        <v>-</v>
      </c>
    </row>
    <row r="165" spans="1:11" x14ac:dyDescent="0.3">
      <c r="A165" s="20">
        <v>45137</v>
      </c>
      <c r="B165" t="s">
        <v>59</v>
      </c>
      <c r="C165" s="5" t="s">
        <v>30</v>
      </c>
      <c r="D165" s="5" t="s">
        <v>32</v>
      </c>
      <c r="E165" s="5" t="s">
        <v>44</v>
      </c>
      <c r="G165" s="5" t="s">
        <v>98</v>
      </c>
      <c r="H165" s="18"/>
      <c r="I165" s="27">
        <f t="shared" si="2"/>
        <v>410</v>
      </c>
      <c r="J165" s="28">
        <f>I165/COUNT($A$2:A165)</f>
        <v>2.5</v>
      </c>
      <c r="K165" s="48" t="str">
        <f>IFERROR(SUMIFS('Indoor Lead - Log'!G:G,'Indoor Lead - Log'!A:A,'Daily - Log'!A165)/COUNTIF('Indoor Lead - Log'!A:A,'Daily - Log'!A165),"-")</f>
        <v>-</v>
      </c>
    </row>
    <row r="166" spans="1:11" x14ac:dyDescent="0.3">
      <c r="A166" s="20">
        <v>45140</v>
      </c>
      <c r="B166" t="s">
        <v>23</v>
      </c>
      <c r="C166" s="5" t="s">
        <v>30</v>
      </c>
      <c r="D166" s="5" t="s">
        <v>26</v>
      </c>
      <c r="E166" s="5" t="s">
        <v>116</v>
      </c>
      <c r="H166" s="18"/>
      <c r="I166" s="27">
        <f t="shared" si="2"/>
        <v>413</v>
      </c>
      <c r="J166" s="28">
        <f>I166/COUNT($A$2:A166)</f>
        <v>2.5030303030303029</v>
      </c>
      <c r="K166" s="48" t="str">
        <f>IFERROR(SUMIFS('Indoor Lead - Log'!G:G,'Indoor Lead - Log'!A:A,'Daily - Log'!A166)/COUNTIF('Indoor Lead - Log'!A:A,'Daily - Log'!A166),"-")</f>
        <v>-</v>
      </c>
    </row>
    <row r="167" spans="1:11" x14ac:dyDescent="0.3">
      <c r="A167" s="20">
        <v>45142</v>
      </c>
      <c r="B167" t="s">
        <v>23</v>
      </c>
      <c r="C167" s="5" t="s">
        <v>24</v>
      </c>
      <c r="D167" s="5" t="s">
        <v>26</v>
      </c>
      <c r="E167" s="5" t="s">
        <v>117</v>
      </c>
      <c r="H167" s="18"/>
      <c r="I167" s="27">
        <f t="shared" si="2"/>
        <v>415</v>
      </c>
      <c r="J167" s="28">
        <f>I167/COUNT($A$2:A167)</f>
        <v>2.5</v>
      </c>
      <c r="K167" s="48" t="str">
        <f>IFERROR(SUMIFS('Indoor Lead - Log'!G:G,'Indoor Lead - Log'!A:A,'Daily - Log'!A167)/COUNTIF('Indoor Lead - Log'!A:A,'Daily - Log'!A167),"-")</f>
        <v>-</v>
      </c>
    </row>
    <row r="168" spans="1:11" x14ac:dyDescent="0.3">
      <c r="A168" s="20">
        <v>45144</v>
      </c>
      <c r="B168" t="s">
        <v>23</v>
      </c>
      <c r="C168" s="5" t="s">
        <v>24</v>
      </c>
      <c r="D168" s="5" t="s">
        <v>26</v>
      </c>
      <c r="E168" s="5" t="s">
        <v>45</v>
      </c>
      <c r="H168" s="18" t="s">
        <v>37</v>
      </c>
      <c r="I168" s="27">
        <f t="shared" si="2"/>
        <v>417</v>
      </c>
      <c r="J168" s="28">
        <f>I168/COUNT($A$2:A168)</f>
        <v>2.4970059880239521</v>
      </c>
      <c r="K168" s="48" t="str">
        <f>IFERROR(SUMIFS('Indoor Lead - Log'!G:G,'Indoor Lead - Log'!A:A,'Daily - Log'!A168)/COUNTIF('Indoor Lead - Log'!A:A,'Daily - Log'!A168),"-")</f>
        <v>-</v>
      </c>
    </row>
    <row r="169" spans="1:11" x14ac:dyDescent="0.3">
      <c r="A169" s="20">
        <v>45145</v>
      </c>
      <c r="B169" t="s">
        <v>23</v>
      </c>
      <c r="C169" s="5" t="s">
        <v>30</v>
      </c>
      <c r="D169" s="5" t="s">
        <v>26</v>
      </c>
      <c r="E169" s="5" t="s">
        <v>146</v>
      </c>
      <c r="H169" s="18"/>
      <c r="I169" s="27">
        <f t="shared" si="2"/>
        <v>418</v>
      </c>
      <c r="J169" s="28">
        <f>I169/COUNT($A$2:A169)</f>
        <v>2.4880952380952381</v>
      </c>
      <c r="K169" s="48" t="str">
        <f>IFERROR(SUMIFS('Indoor Lead - Log'!G:G,'Indoor Lead - Log'!A:A,'Daily - Log'!A169)/COUNTIF('Indoor Lead - Log'!A:A,'Daily - Log'!A169),"-")</f>
        <v>-</v>
      </c>
    </row>
    <row r="170" spans="1:11" x14ac:dyDescent="0.3">
      <c r="A170" s="20">
        <v>45147</v>
      </c>
      <c r="B170" t="s">
        <v>22</v>
      </c>
      <c r="C170" s="5" t="s">
        <v>25</v>
      </c>
      <c r="D170" s="5" t="s">
        <v>26</v>
      </c>
      <c r="E170" s="5" t="s">
        <v>44</v>
      </c>
      <c r="H170" s="18"/>
      <c r="I170" s="27">
        <f t="shared" si="2"/>
        <v>420</v>
      </c>
      <c r="J170" s="28">
        <f>I170/COUNT($A$2:A170)</f>
        <v>2.4852071005917158</v>
      </c>
      <c r="K170" s="48" t="str">
        <f>IFERROR(SUMIFS('Indoor Lead - Log'!G:G,'Indoor Lead - Log'!A:A,'Daily - Log'!A170)/COUNTIF('Indoor Lead - Log'!A:A,'Daily - Log'!A170),"-")</f>
        <v>-</v>
      </c>
    </row>
    <row r="171" spans="1:11" x14ac:dyDescent="0.3">
      <c r="A171" s="20">
        <v>45150</v>
      </c>
      <c r="B171" t="s">
        <v>118</v>
      </c>
      <c r="C171" s="5" t="s">
        <v>30</v>
      </c>
      <c r="D171" s="5" t="s">
        <v>32</v>
      </c>
      <c r="E171" s="5" t="s">
        <v>44</v>
      </c>
      <c r="H171" s="18"/>
      <c r="I171" s="27">
        <f t="shared" si="2"/>
        <v>423</v>
      </c>
      <c r="J171" s="28">
        <f>I171/COUNT($A$2:A171)</f>
        <v>2.4882352941176471</v>
      </c>
      <c r="K171" s="48" t="str">
        <f>IFERROR(SUMIFS('Indoor Lead - Log'!G:G,'Indoor Lead - Log'!A:A,'Daily - Log'!A171)/COUNTIF('Indoor Lead - Log'!A:A,'Daily - Log'!A171),"-")</f>
        <v>-</v>
      </c>
    </row>
    <row r="172" spans="1:11" x14ac:dyDescent="0.3">
      <c r="A172" s="20">
        <v>45151</v>
      </c>
      <c r="B172" t="s">
        <v>102</v>
      </c>
      <c r="C172" s="5" t="s">
        <v>30</v>
      </c>
      <c r="D172" s="5" t="s">
        <v>32</v>
      </c>
      <c r="E172" s="5" t="s">
        <v>146</v>
      </c>
      <c r="G172" s="5" t="s">
        <v>98</v>
      </c>
      <c r="H172" s="18"/>
      <c r="I172" s="27">
        <f t="shared" si="2"/>
        <v>424</v>
      </c>
      <c r="J172" s="28">
        <f>I172/COUNT($A$2:A172)</f>
        <v>2.4795321637426899</v>
      </c>
      <c r="K172" s="48" t="str">
        <f>IFERROR(SUMIFS('Indoor Lead - Log'!G:G,'Indoor Lead - Log'!A:A,'Daily - Log'!A172)/COUNTIF('Indoor Lead - Log'!A:A,'Daily - Log'!A172),"-")</f>
        <v>-</v>
      </c>
    </row>
    <row r="173" spans="1:11" x14ac:dyDescent="0.3">
      <c r="A173" s="20">
        <v>45159</v>
      </c>
      <c r="B173" t="s">
        <v>23</v>
      </c>
      <c r="C173" s="5" t="s">
        <v>24</v>
      </c>
      <c r="D173" s="5" t="s">
        <v>26</v>
      </c>
      <c r="E173" s="5" t="s">
        <v>146</v>
      </c>
      <c r="H173" s="18"/>
      <c r="I173" s="27">
        <f t="shared" si="2"/>
        <v>432</v>
      </c>
      <c r="J173" s="28">
        <f>I173/COUNT($A$2:A173)</f>
        <v>2.5116279069767442</v>
      </c>
      <c r="K173" s="48" t="str">
        <f>IFERROR(SUMIFS('Indoor Lead - Log'!G:G,'Indoor Lead - Log'!A:A,'Daily - Log'!A173)/COUNTIF('Indoor Lead - Log'!A:A,'Daily - Log'!A173),"-")</f>
        <v>-</v>
      </c>
    </row>
    <row r="174" spans="1:11" x14ac:dyDescent="0.3">
      <c r="A174" s="20">
        <v>45161</v>
      </c>
      <c r="B174" t="s">
        <v>23</v>
      </c>
      <c r="C174" s="5" t="s">
        <v>24</v>
      </c>
      <c r="D174" s="5" t="s">
        <v>26</v>
      </c>
      <c r="E174" s="5" t="s">
        <v>67</v>
      </c>
      <c r="H174" s="18"/>
      <c r="I174" s="27">
        <f t="shared" si="2"/>
        <v>434</v>
      </c>
      <c r="J174" s="28">
        <f>I174/COUNT($A$2:A174)</f>
        <v>2.5086705202312141</v>
      </c>
      <c r="K174" s="48" t="str">
        <f>IFERROR(SUMIFS('Indoor Lead - Log'!G:G,'Indoor Lead - Log'!A:A,'Daily - Log'!A174)/COUNTIF('Indoor Lead - Log'!A:A,'Daily - Log'!A174),"-")</f>
        <v>-</v>
      </c>
    </row>
    <row r="175" spans="1:11" x14ac:dyDescent="0.3">
      <c r="A175" s="20">
        <v>45163</v>
      </c>
      <c r="B175" t="s">
        <v>68</v>
      </c>
      <c r="C175" s="5" t="s">
        <v>25</v>
      </c>
      <c r="D175" s="5" t="s">
        <v>26</v>
      </c>
      <c r="E175" s="5" t="s">
        <v>44</v>
      </c>
      <c r="H175" s="18"/>
      <c r="I175" s="27">
        <f t="shared" si="2"/>
        <v>436</v>
      </c>
      <c r="J175" s="28">
        <f>I175/COUNT($A$2:A175)</f>
        <v>2.5057471264367814</v>
      </c>
      <c r="K175" s="48" t="str">
        <f>IFERROR(SUMIFS('Indoor Lead - Log'!G:G,'Indoor Lead - Log'!A:A,'Daily - Log'!A175)/COUNTIF('Indoor Lead - Log'!A:A,'Daily - Log'!A175),"-")</f>
        <v>-</v>
      </c>
    </row>
    <row r="176" spans="1:11" x14ac:dyDescent="0.3">
      <c r="A176" s="20">
        <v>45164</v>
      </c>
      <c r="B176" t="s">
        <v>120</v>
      </c>
      <c r="C176" s="5" t="s">
        <v>30</v>
      </c>
      <c r="D176" s="5" t="s">
        <v>32</v>
      </c>
      <c r="E176" s="5" t="s">
        <v>119</v>
      </c>
      <c r="H176" s="18" t="s">
        <v>121</v>
      </c>
      <c r="I176" s="27">
        <f t="shared" si="2"/>
        <v>437</v>
      </c>
      <c r="J176" s="28">
        <f>I176/COUNT($A$2:A176)</f>
        <v>2.4971428571428573</v>
      </c>
      <c r="K176" s="48" t="str">
        <f>IFERROR(SUMIFS('Indoor Lead - Log'!G:G,'Indoor Lead - Log'!A:A,'Daily - Log'!A176)/COUNTIF('Indoor Lead - Log'!A:A,'Daily - Log'!A176),"-")</f>
        <v>-</v>
      </c>
    </row>
    <row r="177" spans="1:11" x14ac:dyDescent="0.3">
      <c r="A177" s="20">
        <v>45165</v>
      </c>
      <c r="B177" t="s">
        <v>23</v>
      </c>
      <c r="C177" s="5" t="s">
        <v>30</v>
      </c>
      <c r="D177" s="5" t="s">
        <v>26</v>
      </c>
      <c r="E177" s="5" t="s">
        <v>43</v>
      </c>
      <c r="H177" s="18" t="s">
        <v>37</v>
      </c>
      <c r="I177" s="27">
        <f t="shared" si="2"/>
        <v>438</v>
      </c>
      <c r="J177" s="28">
        <f>I177/COUNT($A$2:A177)</f>
        <v>2.4886363636363638</v>
      </c>
      <c r="K177" s="48" t="str">
        <f>IFERROR(SUMIFS('Indoor Lead - Log'!G:G,'Indoor Lead - Log'!A:A,'Daily - Log'!A177)/COUNTIF('Indoor Lead - Log'!A:A,'Daily - Log'!A177),"-")</f>
        <v>-</v>
      </c>
    </row>
    <row r="178" spans="1:11" x14ac:dyDescent="0.3">
      <c r="A178" s="20">
        <v>45166</v>
      </c>
      <c r="B178" t="s">
        <v>122</v>
      </c>
      <c r="C178" s="5" t="s">
        <v>30</v>
      </c>
      <c r="D178" s="5" t="s">
        <v>32</v>
      </c>
      <c r="E178" s="5" t="s">
        <v>58</v>
      </c>
      <c r="G178" s="5" t="s">
        <v>98</v>
      </c>
      <c r="H178" s="18"/>
      <c r="I178" s="27">
        <f t="shared" si="2"/>
        <v>439</v>
      </c>
      <c r="J178" s="28">
        <f>I178/COUNT($A$2:A178)</f>
        <v>2.4802259887005649</v>
      </c>
      <c r="K178" s="48" t="str">
        <f>IFERROR(SUMIFS('Indoor Lead - Log'!G:G,'Indoor Lead - Log'!A:A,'Daily - Log'!A178)/COUNTIF('Indoor Lead - Log'!A:A,'Daily - Log'!A178),"-")</f>
        <v>-</v>
      </c>
    </row>
    <row r="179" spans="1:11" x14ac:dyDescent="0.3">
      <c r="A179" s="20">
        <v>45168</v>
      </c>
      <c r="B179" t="s">
        <v>23</v>
      </c>
      <c r="C179" s="5" t="s">
        <v>24</v>
      </c>
      <c r="D179" s="5" t="s">
        <v>26</v>
      </c>
      <c r="E179" s="5" t="s">
        <v>116</v>
      </c>
      <c r="H179" s="18"/>
      <c r="I179" s="27">
        <f t="shared" si="2"/>
        <v>441</v>
      </c>
      <c r="J179" s="28">
        <f>I179/COUNT($A$2:A179)</f>
        <v>2.4775280898876404</v>
      </c>
      <c r="K179" s="48" t="str">
        <f>IFERROR(SUMIFS('Indoor Lead - Log'!G:G,'Indoor Lead - Log'!A:A,'Daily - Log'!A179)/COUNTIF('Indoor Lead - Log'!A:A,'Daily - Log'!A179),"-")</f>
        <v>-</v>
      </c>
    </row>
    <row r="180" spans="1:11" x14ac:dyDescent="0.3">
      <c r="A180" s="20">
        <v>45169</v>
      </c>
      <c r="B180" t="s">
        <v>23</v>
      </c>
      <c r="C180" s="5" t="s">
        <v>24</v>
      </c>
      <c r="D180" s="5" t="s">
        <v>26</v>
      </c>
      <c r="E180" s="5" t="s">
        <v>146</v>
      </c>
      <c r="H180" s="18"/>
      <c r="I180" s="27">
        <f t="shared" si="2"/>
        <v>442</v>
      </c>
      <c r="J180" s="28">
        <f>I180/COUNT($A$2:A180)</f>
        <v>2.4692737430167599</v>
      </c>
      <c r="K180" s="48" t="str">
        <f>IFERROR(SUMIFS('Indoor Lead - Log'!G:G,'Indoor Lead - Log'!A:A,'Daily - Log'!A180)/COUNTIF('Indoor Lead - Log'!A:A,'Daily - Log'!A180),"-")</f>
        <v>-</v>
      </c>
    </row>
    <row r="181" spans="1:11" x14ac:dyDescent="0.3">
      <c r="A181" s="20">
        <v>45171</v>
      </c>
      <c r="B181" t="s">
        <v>123</v>
      </c>
      <c r="C181" s="5" t="s">
        <v>30</v>
      </c>
      <c r="D181" s="5" t="s">
        <v>32</v>
      </c>
      <c r="E181" s="5" t="s">
        <v>146</v>
      </c>
      <c r="G181" s="5" t="s">
        <v>98</v>
      </c>
      <c r="H181" s="18"/>
      <c r="I181" s="27">
        <f t="shared" si="2"/>
        <v>444</v>
      </c>
      <c r="J181" s="28">
        <f>I181/COUNT($A$2:A181)</f>
        <v>2.4666666666666668</v>
      </c>
      <c r="K181" s="48" t="str">
        <f>IFERROR(SUMIFS('Indoor Lead - Log'!G:G,'Indoor Lead - Log'!A:A,'Daily - Log'!A181)/COUNTIF('Indoor Lead - Log'!A:A,'Daily - Log'!A181),"-")</f>
        <v>-</v>
      </c>
    </row>
    <row r="182" spans="1:11" x14ac:dyDescent="0.3">
      <c r="A182" s="20">
        <v>45172</v>
      </c>
      <c r="B182" t="s">
        <v>23</v>
      </c>
      <c r="C182" s="5" t="s">
        <v>24</v>
      </c>
      <c r="D182" s="5" t="s">
        <v>26</v>
      </c>
      <c r="E182" s="5" t="s">
        <v>43</v>
      </c>
      <c r="H182" s="18" t="s">
        <v>37</v>
      </c>
      <c r="I182" s="27">
        <f t="shared" si="2"/>
        <v>445</v>
      </c>
      <c r="J182" s="28">
        <f>I182/COUNT($A$2:A182)</f>
        <v>2.458563535911602</v>
      </c>
      <c r="K182" s="48" t="str">
        <f>IFERROR(SUMIFS('Indoor Lead - Log'!G:G,'Indoor Lead - Log'!A:A,'Daily - Log'!A182)/COUNTIF('Indoor Lead - Log'!A:A,'Daily - Log'!A182),"-")</f>
        <v>-</v>
      </c>
    </row>
    <row r="183" spans="1:11" x14ac:dyDescent="0.3">
      <c r="A183" s="20">
        <v>45175</v>
      </c>
      <c r="B183" t="s">
        <v>23</v>
      </c>
      <c r="C183" s="5" t="s">
        <v>24</v>
      </c>
      <c r="D183" s="5" t="s">
        <v>26</v>
      </c>
      <c r="E183" s="5" t="s">
        <v>116</v>
      </c>
      <c r="H183" s="18"/>
      <c r="I183" s="27">
        <f t="shared" si="2"/>
        <v>448</v>
      </c>
      <c r="J183" s="28">
        <f>I183/COUNT($A$2:A183)</f>
        <v>2.4615384615384617</v>
      </c>
      <c r="K183" s="48" t="str">
        <f>IFERROR(SUMIFS('Indoor Lead - Log'!G:G,'Indoor Lead - Log'!A:A,'Daily - Log'!A183)/COUNTIF('Indoor Lead - Log'!A:A,'Daily - Log'!A183),"-")</f>
        <v>-</v>
      </c>
    </row>
    <row r="184" spans="1:11" x14ac:dyDescent="0.3">
      <c r="A184" s="20">
        <v>45176</v>
      </c>
      <c r="B184" t="s">
        <v>23</v>
      </c>
      <c r="C184" s="5" t="s">
        <v>25</v>
      </c>
      <c r="D184" s="5" t="s">
        <v>26</v>
      </c>
      <c r="H184" s="18"/>
      <c r="I184" s="27">
        <f t="shared" si="2"/>
        <v>449</v>
      </c>
      <c r="J184" s="28">
        <f>I184/COUNT($A$2:A184)</f>
        <v>2.4535519125683058</v>
      </c>
      <c r="K184" s="48" t="str">
        <f>IFERROR(SUMIFS('Indoor Lead - Log'!G:G,'Indoor Lead - Log'!A:A,'Daily - Log'!A184)/COUNTIF('Indoor Lead - Log'!A:A,'Daily - Log'!A184),"-")</f>
        <v>-</v>
      </c>
    </row>
    <row r="185" spans="1:11" x14ac:dyDescent="0.3">
      <c r="A185" s="20">
        <v>45178</v>
      </c>
      <c r="B185" t="s">
        <v>102</v>
      </c>
      <c r="C185" s="5" t="s">
        <v>30</v>
      </c>
      <c r="D185" s="5" t="s">
        <v>32</v>
      </c>
      <c r="E185" s="5" t="s">
        <v>44</v>
      </c>
      <c r="H185" s="18"/>
      <c r="I185" s="27">
        <f t="shared" si="2"/>
        <v>451</v>
      </c>
      <c r="J185" s="28">
        <f>I185/COUNT($A$2:A185)</f>
        <v>2.4510869565217392</v>
      </c>
      <c r="K185" s="48" t="str">
        <f>IFERROR(SUMIFS('Indoor Lead - Log'!G:G,'Indoor Lead - Log'!A:A,'Daily - Log'!A185)/COUNTIF('Indoor Lead - Log'!A:A,'Daily - Log'!A185),"-")</f>
        <v>-</v>
      </c>
    </row>
    <row r="186" spans="1:11" x14ac:dyDescent="0.3">
      <c r="A186" s="20">
        <v>45179</v>
      </c>
      <c r="B186" t="s">
        <v>23</v>
      </c>
      <c r="C186" s="5" t="s">
        <v>24</v>
      </c>
      <c r="D186" s="5" t="s">
        <v>26</v>
      </c>
      <c r="E186" s="5" t="s">
        <v>124</v>
      </c>
      <c r="H186" s="18" t="s">
        <v>37</v>
      </c>
      <c r="I186" s="27">
        <f t="shared" si="2"/>
        <v>452</v>
      </c>
      <c r="J186" s="28">
        <f>I186/COUNT($A$2:A186)</f>
        <v>2.4432432432432432</v>
      </c>
      <c r="K186" s="48" t="str">
        <f>IFERROR(SUMIFS('Indoor Lead - Log'!G:G,'Indoor Lead - Log'!A:A,'Daily - Log'!A186)/COUNTIF('Indoor Lead - Log'!A:A,'Daily - Log'!A186),"-")</f>
        <v>-</v>
      </c>
    </row>
    <row r="187" spans="1:11" x14ac:dyDescent="0.3">
      <c r="A187" s="20">
        <v>45182</v>
      </c>
      <c r="B187" t="s">
        <v>23</v>
      </c>
      <c r="C187" s="5" t="s">
        <v>24</v>
      </c>
      <c r="D187" s="5" t="s">
        <v>26</v>
      </c>
      <c r="E187" s="5" t="s">
        <v>117</v>
      </c>
      <c r="H187" s="18"/>
      <c r="I187" s="27">
        <f t="shared" si="2"/>
        <v>455</v>
      </c>
      <c r="J187" s="28">
        <f>I187/COUNT($A$2:A187)</f>
        <v>2.446236559139785</v>
      </c>
      <c r="K187" s="48" t="str">
        <f>IFERROR(SUMIFS('Indoor Lead - Log'!G:G,'Indoor Lead - Log'!A:A,'Daily - Log'!A187)/COUNTIF('Indoor Lead - Log'!A:A,'Daily - Log'!A187),"-")</f>
        <v>-</v>
      </c>
    </row>
    <row r="188" spans="1:11" x14ac:dyDescent="0.3">
      <c r="A188" s="20">
        <v>45183</v>
      </c>
      <c r="B188" t="s">
        <v>23</v>
      </c>
      <c r="C188" s="5" t="s">
        <v>24</v>
      </c>
      <c r="D188" s="5" t="s">
        <v>26</v>
      </c>
      <c r="E188" s="5" t="s">
        <v>43</v>
      </c>
      <c r="H188" s="18"/>
      <c r="I188" s="27">
        <f t="shared" si="2"/>
        <v>456</v>
      </c>
      <c r="J188" s="28">
        <f>I188/COUNT($A$2:A188)</f>
        <v>2.4385026737967914</v>
      </c>
      <c r="K188" s="48" t="str">
        <f>IFERROR(SUMIFS('Indoor Lead - Log'!G:G,'Indoor Lead - Log'!A:A,'Daily - Log'!A188)/COUNTIF('Indoor Lead - Log'!A:A,'Daily - Log'!A188),"-")</f>
        <v>-</v>
      </c>
    </row>
    <row r="189" spans="1:11" x14ac:dyDescent="0.3">
      <c r="A189" s="20">
        <v>45184</v>
      </c>
      <c r="B189" t="s">
        <v>31</v>
      </c>
      <c r="C189" s="5" t="s">
        <v>30</v>
      </c>
      <c r="D189" s="5" t="s">
        <v>32</v>
      </c>
      <c r="E189" s="5" t="s">
        <v>58</v>
      </c>
      <c r="G189" s="5" t="s">
        <v>98</v>
      </c>
      <c r="H189" s="18"/>
      <c r="I189" s="27">
        <f t="shared" si="2"/>
        <v>457</v>
      </c>
      <c r="J189" s="28">
        <f>I189/COUNT($A$2:A189)</f>
        <v>2.4308510638297873</v>
      </c>
      <c r="K189" s="48" t="str">
        <f>IFERROR(SUMIFS('Indoor Lead - Log'!G:G,'Indoor Lead - Log'!A:A,'Daily - Log'!A189)/COUNTIF('Indoor Lead - Log'!A:A,'Daily - Log'!A189),"-")</f>
        <v>-</v>
      </c>
    </row>
    <row r="190" spans="1:11" x14ac:dyDescent="0.3">
      <c r="A190" s="20">
        <v>45186</v>
      </c>
      <c r="B190" t="s">
        <v>125</v>
      </c>
      <c r="C190" s="5" t="s">
        <v>30</v>
      </c>
      <c r="D190" s="5" t="s">
        <v>32</v>
      </c>
      <c r="E190" s="5" t="s">
        <v>126</v>
      </c>
      <c r="F190" s="5" t="s">
        <v>98</v>
      </c>
      <c r="H190" s="18"/>
      <c r="I190" s="27">
        <f t="shared" si="2"/>
        <v>459</v>
      </c>
      <c r="J190" s="28">
        <f>I190/COUNT($A$2:A190)</f>
        <v>2.4285714285714284</v>
      </c>
      <c r="K190" s="48" t="str">
        <f>IFERROR(SUMIFS('Indoor Lead - Log'!G:G,'Indoor Lead - Log'!A:A,'Daily - Log'!A190)/COUNTIF('Indoor Lead - Log'!A:A,'Daily - Log'!A190),"-")</f>
        <v>-</v>
      </c>
    </row>
    <row r="191" spans="1:11" x14ac:dyDescent="0.3">
      <c r="A191" s="20">
        <v>45187</v>
      </c>
      <c r="B191" t="s">
        <v>68</v>
      </c>
      <c r="C191" s="5" t="s">
        <v>25</v>
      </c>
      <c r="D191" s="5" t="s">
        <v>26</v>
      </c>
      <c r="E191" s="5" t="s">
        <v>44</v>
      </c>
      <c r="H191" s="18"/>
      <c r="I191" s="27">
        <f t="shared" si="2"/>
        <v>460</v>
      </c>
      <c r="J191" s="28">
        <f>I191/COUNT($A$2:A191)</f>
        <v>2.4210526315789473</v>
      </c>
      <c r="K191" s="48" t="str">
        <f>IFERROR(SUMIFS('Indoor Lead - Log'!G:G,'Indoor Lead - Log'!A:A,'Daily - Log'!A191)/COUNTIF('Indoor Lead - Log'!A:A,'Daily - Log'!A191),"-")</f>
        <v>-</v>
      </c>
    </row>
    <row r="192" spans="1:11" x14ac:dyDescent="0.3">
      <c r="A192" s="20">
        <v>45189</v>
      </c>
      <c r="B192" t="s">
        <v>23</v>
      </c>
      <c r="C192" s="5" t="s">
        <v>24</v>
      </c>
      <c r="D192" s="5" t="s">
        <v>26</v>
      </c>
      <c r="E192" s="5" t="s">
        <v>67</v>
      </c>
      <c r="H192" s="18"/>
      <c r="I192" s="27">
        <f t="shared" si="2"/>
        <v>462</v>
      </c>
      <c r="J192" s="28">
        <f>I192/COUNT($A$2:A192)</f>
        <v>2.418848167539267</v>
      </c>
      <c r="K192" s="48" t="str">
        <f>IFERROR(SUMIFS('Indoor Lead - Log'!G:G,'Indoor Lead - Log'!A:A,'Daily - Log'!A192)/COUNTIF('Indoor Lead - Log'!A:A,'Daily - Log'!A192),"-")</f>
        <v>-</v>
      </c>
    </row>
    <row r="193" spans="1:11" x14ac:dyDescent="0.3">
      <c r="A193" s="20">
        <v>45191</v>
      </c>
      <c r="B193" t="s">
        <v>23</v>
      </c>
      <c r="C193" s="5" t="s">
        <v>24</v>
      </c>
      <c r="D193" s="5" t="s">
        <v>26</v>
      </c>
      <c r="E193" s="5" t="s">
        <v>127</v>
      </c>
      <c r="H193" s="18"/>
      <c r="I193" s="27">
        <f t="shared" si="2"/>
        <v>464</v>
      </c>
      <c r="J193" s="28">
        <f>I193/COUNT($A$2:A193)</f>
        <v>2.4166666666666665</v>
      </c>
      <c r="K193" s="48" t="str">
        <f>IFERROR(SUMIFS('Indoor Lead - Log'!G:G,'Indoor Lead - Log'!A:A,'Daily - Log'!A193)/COUNTIF('Indoor Lead - Log'!A:A,'Daily - Log'!A193),"-")</f>
        <v>-</v>
      </c>
    </row>
    <row r="194" spans="1:11" x14ac:dyDescent="0.3">
      <c r="A194" s="20">
        <v>45193</v>
      </c>
      <c r="B194" t="s">
        <v>23</v>
      </c>
      <c r="C194" s="5" t="s">
        <v>24</v>
      </c>
      <c r="D194" s="5" t="s">
        <v>26</v>
      </c>
      <c r="E194" s="5" t="s">
        <v>43</v>
      </c>
      <c r="H194" s="18" t="s">
        <v>37</v>
      </c>
      <c r="I194" s="27">
        <f t="shared" si="2"/>
        <v>466</v>
      </c>
      <c r="J194" s="28">
        <f>I194/COUNT($A$2:A194)</f>
        <v>2.4145077720207255</v>
      </c>
      <c r="K194" s="48" t="str">
        <f>IFERROR(SUMIFS('Indoor Lead - Log'!G:G,'Indoor Lead - Log'!A:A,'Daily - Log'!A194)/COUNTIF('Indoor Lead - Log'!A:A,'Daily - Log'!A194),"-")</f>
        <v>-</v>
      </c>
    </row>
    <row r="195" spans="1:11" x14ac:dyDescent="0.3">
      <c r="A195" s="20">
        <v>45195</v>
      </c>
      <c r="B195" t="s">
        <v>128</v>
      </c>
      <c r="C195" s="5" t="s">
        <v>30</v>
      </c>
      <c r="D195" s="5" t="s">
        <v>32</v>
      </c>
      <c r="E195" s="5" t="s">
        <v>146</v>
      </c>
      <c r="G195" s="5" t="s">
        <v>98</v>
      </c>
      <c r="H195" s="18"/>
      <c r="I195" s="27">
        <f t="shared" ref="I195:I221" si="3">A195-$A$2+1</f>
        <v>468</v>
      </c>
      <c r="J195" s="28">
        <f>I195/COUNT($A$2:A195)</f>
        <v>2.4123711340206184</v>
      </c>
      <c r="K195" s="48" t="str">
        <f>IFERROR(SUMIFS('Indoor Lead - Log'!G:G,'Indoor Lead - Log'!A:A,'Daily - Log'!A195)/COUNTIF('Indoor Lead - Log'!A:A,'Daily - Log'!A195),"-")</f>
        <v>-</v>
      </c>
    </row>
    <row r="196" spans="1:11" x14ac:dyDescent="0.3">
      <c r="A196" s="20">
        <v>45196</v>
      </c>
      <c r="B196" t="s">
        <v>23</v>
      </c>
      <c r="C196" s="5" t="s">
        <v>30</v>
      </c>
      <c r="D196" s="5" t="s">
        <v>26</v>
      </c>
      <c r="E196" s="5" t="s">
        <v>117</v>
      </c>
      <c r="H196" s="18"/>
      <c r="I196" s="27">
        <f t="shared" si="3"/>
        <v>469</v>
      </c>
      <c r="J196" s="28">
        <f>I196/COUNT($A$2:A196)</f>
        <v>2.405128205128205</v>
      </c>
      <c r="K196" s="48" t="str">
        <f>IFERROR(SUMIFS('Indoor Lead - Log'!G:G,'Indoor Lead - Log'!A:A,'Daily - Log'!A196)/COUNTIF('Indoor Lead - Log'!A:A,'Daily - Log'!A196),"-")</f>
        <v>-</v>
      </c>
    </row>
    <row r="197" spans="1:11" x14ac:dyDescent="0.3">
      <c r="A197" s="20">
        <v>45199</v>
      </c>
      <c r="B197" t="s">
        <v>123</v>
      </c>
      <c r="C197" s="5" t="s">
        <v>30</v>
      </c>
      <c r="D197" s="5" t="s">
        <v>32</v>
      </c>
      <c r="E197" s="5" t="s">
        <v>129</v>
      </c>
      <c r="G197" s="5" t="s">
        <v>98</v>
      </c>
      <c r="H197" s="18"/>
      <c r="I197" s="27">
        <f t="shared" si="3"/>
        <v>472</v>
      </c>
      <c r="J197" s="28">
        <f>I197/COUNT($A$2:A197)</f>
        <v>2.4081632653061225</v>
      </c>
      <c r="K197" s="48" t="str">
        <f>IFERROR(SUMIFS('Indoor Lead - Log'!G:G,'Indoor Lead - Log'!A:A,'Daily - Log'!A197)/COUNTIF('Indoor Lead - Log'!A:A,'Daily - Log'!A197),"-")</f>
        <v>-</v>
      </c>
    </row>
    <row r="198" spans="1:11" x14ac:dyDescent="0.3">
      <c r="A198" s="20">
        <v>45200</v>
      </c>
      <c r="B198" t="s">
        <v>125</v>
      </c>
      <c r="C198" s="5" t="s">
        <v>30</v>
      </c>
      <c r="D198" s="5" t="s">
        <v>32</v>
      </c>
      <c r="E198" s="5" t="s">
        <v>44</v>
      </c>
      <c r="F198" s="5" t="s">
        <v>98</v>
      </c>
      <c r="H198" s="18"/>
      <c r="I198" s="27">
        <f t="shared" si="3"/>
        <v>473</v>
      </c>
      <c r="J198" s="28">
        <f>I198/COUNT($A$2:A198)</f>
        <v>2.4010152284263961</v>
      </c>
      <c r="K198" s="48" t="str">
        <f>IFERROR(SUMIFS('Indoor Lead - Log'!G:G,'Indoor Lead - Log'!A:A,'Daily - Log'!A198)/COUNTIF('Indoor Lead - Log'!A:A,'Daily - Log'!A198),"-")</f>
        <v>-</v>
      </c>
    </row>
    <row r="199" spans="1:11" x14ac:dyDescent="0.3">
      <c r="A199" s="20">
        <v>45201</v>
      </c>
      <c r="B199" t="s">
        <v>23</v>
      </c>
      <c r="C199" s="5" t="s">
        <v>24</v>
      </c>
      <c r="D199" s="5" t="s">
        <v>26</v>
      </c>
      <c r="E199" s="5" t="s">
        <v>44</v>
      </c>
      <c r="H199" s="18"/>
      <c r="I199" s="27">
        <f t="shared" si="3"/>
        <v>474</v>
      </c>
      <c r="J199" s="28">
        <f>I199/COUNT($A$2:A199)</f>
        <v>2.393939393939394</v>
      </c>
      <c r="K199" s="48" t="str">
        <f>IFERROR(SUMIFS('Indoor Lead - Log'!G:G,'Indoor Lead - Log'!A:A,'Daily - Log'!A199)/COUNTIF('Indoor Lead - Log'!A:A,'Daily - Log'!A199),"-")</f>
        <v>-</v>
      </c>
    </row>
    <row r="200" spans="1:11" x14ac:dyDescent="0.3">
      <c r="A200" s="20">
        <v>45203</v>
      </c>
      <c r="B200" t="s">
        <v>23</v>
      </c>
      <c r="C200" s="5" t="s">
        <v>24</v>
      </c>
      <c r="D200" s="5" t="s">
        <v>26</v>
      </c>
      <c r="E200" s="5" t="s">
        <v>117</v>
      </c>
      <c r="H200" s="18"/>
      <c r="I200" s="27">
        <f t="shared" si="3"/>
        <v>476</v>
      </c>
      <c r="J200" s="28">
        <f>I200/COUNT($A$2:A200)</f>
        <v>2.391959798994975</v>
      </c>
      <c r="K200" s="48" t="str">
        <f>IFERROR(SUMIFS('Indoor Lead - Log'!G:G,'Indoor Lead - Log'!A:A,'Daily - Log'!A200)/COUNTIF('Indoor Lead - Log'!A:A,'Daily - Log'!A200),"-")</f>
        <v>-</v>
      </c>
    </row>
    <row r="201" spans="1:11" x14ac:dyDescent="0.3">
      <c r="A201" s="20">
        <v>45207</v>
      </c>
      <c r="B201" t="s">
        <v>23</v>
      </c>
      <c r="C201" s="5" t="s">
        <v>30</v>
      </c>
      <c r="D201" s="5" t="s">
        <v>26</v>
      </c>
      <c r="E201" s="5" t="s">
        <v>117</v>
      </c>
      <c r="H201" s="18" t="s">
        <v>37</v>
      </c>
      <c r="I201" s="27">
        <f t="shared" si="3"/>
        <v>480</v>
      </c>
      <c r="J201" s="28">
        <f>I201/COUNT($A$2:A201)</f>
        <v>2.4</v>
      </c>
      <c r="K201" s="48" t="str">
        <f>IFERROR(SUMIFS('Indoor Lead - Log'!G:G,'Indoor Lead - Log'!A:A,'Daily - Log'!A201)/COUNTIF('Indoor Lead - Log'!A:A,'Daily - Log'!A201),"-")</f>
        <v>-</v>
      </c>
    </row>
    <row r="202" spans="1:11" x14ac:dyDescent="0.3">
      <c r="A202" s="20">
        <v>45210</v>
      </c>
      <c r="B202" t="s">
        <v>23</v>
      </c>
      <c r="C202" s="5" t="s">
        <v>24</v>
      </c>
      <c r="D202" s="5" t="s">
        <v>26</v>
      </c>
      <c r="E202" s="5" t="s">
        <v>116</v>
      </c>
      <c r="H202" s="18"/>
      <c r="I202" s="27">
        <f t="shared" si="3"/>
        <v>483</v>
      </c>
      <c r="J202" s="28">
        <f>I202/COUNT($A$2:A202)</f>
        <v>2.4029850746268657</v>
      </c>
      <c r="K202" s="48" t="str">
        <f>IFERROR(SUMIFS('Indoor Lead - Log'!G:G,'Indoor Lead - Log'!A:A,'Daily - Log'!A202)/COUNTIF('Indoor Lead - Log'!A:A,'Daily - Log'!A202),"-")</f>
        <v>-</v>
      </c>
    </row>
    <row r="203" spans="1:11" x14ac:dyDescent="0.3">
      <c r="A203" s="20">
        <v>45213</v>
      </c>
      <c r="B203" t="s">
        <v>130</v>
      </c>
      <c r="C203" s="5" t="s">
        <v>30</v>
      </c>
      <c r="D203" s="5" t="s">
        <v>32</v>
      </c>
      <c r="E203" s="5" t="s">
        <v>146</v>
      </c>
      <c r="G203" s="5" t="s">
        <v>98</v>
      </c>
      <c r="H203" s="18"/>
      <c r="I203" s="27">
        <f t="shared" si="3"/>
        <v>486</v>
      </c>
      <c r="J203" s="28">
        <f>I203/COUNT($A$2:A203)</f>
        <v>2.4059405940594059</v>
      </c>
      <c r="K203" s="48" t="str">
        <f>IFERROR(SUMIFS('Indoor Lead - Log'!G:G,'Indoor Lead - Log'!A:A,'Daily - Log'!A203)/COUNTIF('Indoor Lead - Log'!A:A,'Daily - Log'!A203),"-")</f>
        <v>-</v>
      </c>
    </row>
    <row r="204" spans="1:11" x14ac:dyDescent="0.3">
      <c r="A204" s="20">
        <v>45216</v>
      </c>
      <c r="B204" t="s">
        <v>68</v>
      </c>
      <c r="C204" s="5" t="s">
        <v>25</v>
      </c>
      <c r="D204" s="5" t="s">
        <v>26</v>
      </c>
      <c r="E204" s="5" t="s">
        <v>44</v>
      </c>
      <c r="H204" s="18"/>
      <c r="I204" s="27">
        <f t="shared" si="3"/>
        <v>489</v>
      </c>
      <c r="J204" s="28">
        <f>I204/COUNT($A$2:A204)</f>
        <v>2.4088669950738915</v>
      </c>
      <c r="K204" s="48" t="str">
        <f>IFERROR(SUMIFS('Indoor Lead - Log'!G:G,'Indoor Lead - Log'!A:A,'Daily - Log'!A204)/COUNTIF('Indoor Lead - Log'!A:A,'Daily - Log'!A204),"-")</f>
        <v>-</v>
      </c>
    </row>
    <row r="205" spans="1:11" x14ac:dyDescent="0.3">
      <c r="A205" s="20">
        <v>45217</v>
      </c>
      <c r="B205" t="s">
        <v>23</v>
      </c>
      <c r="C205" s="5" t="s">
        <v>24</v>
      </c>
      <c r="D205" s="5" t="s">
        <v>26</v>
      </c>
      <c r="E205" s="5" t="s">
        <v>116</v>
      </c>
      <c r="H205" s="18"/>
      <c r="I205" s="27">
        <f t="shared" si="3"/>
        <v>490</v>
      </c>
      <c r="J205" s="28">
        <f>I205/COUNT($A$2:A205)</f>
        <v>2.4019607843137254</v>
      </c>
      <c r="K205" s="48" t="str">
        <f>IFERROR(SUMIFS('Indoor Lead - Log'!G:G,'Indoor Lead - Log'!A:A,'Daily - Log'!A205)/COUNTIF('Indoor Lead - Log'!A:A,'Daily - Log'!A205),"-")</f>
        <v>-</v>
      </c>
    </row>
    <row r="206" spans="1:11" x14ac:dyDescent="0.3">
      <c r="A206" s="20">
        <v>45220</v>
      </c>
      <c r="B206" t="s">
        <v>131</v>
      </c>
      <c r="C206" s="5" t="s">
        <v>30</v>
      </c>
      <c r="D206" s="5" t="s">
        <v>32</v>
      </c>
      <c r="E206" s="5" t="s">
        <v>129</v>
      </c>
      <c r="G206" s="5" t="s">
        <v>98</v>
      </c>
      <c r="H206" s="18"/>
      <c r="I206" s="27">
        <f t="shared" si="3"/>
        <v>493</v>
      </c>
      <c r="J206" s="28">
        <f>I206/COUNT($A$2:A206)</f>
        <v>2.4048780487804877</v>
      </c>
      <c r="K206" s="48" t="str">
        <f>IFERROR(SUMIFS('Indoor Lead - Log'!G:G,'Indoor Lead - Log'!A:A,'Daily - Log'!A206)/COUNTIF('Indoor Lead - Log'!A:A,'Daily - Log'!A206),"-")</f>
        <v>-</v>
      </c>
    </row>
    <row r="207" spans="1:11" x14ac:dyDescent="0.3">
      <c r="A207" s="20">
        <v>45221</v>
      </c>
      <c r="B207" t="s">
        <v>23</v>
      </c>
      <c r="C207" s="5" t="s">
        <v>24</v>
      </c>
      <c r="D207" s="5" t="s">
        <v>26</v>
      </c>
      <c r="E207" s="5" t="s">
        <v>136</v>
      </c>
      <c r="H207" s="18" t="s">
        <v>135</v>
      </c>
      <c r="I207" s="27">
        <f t="shared" si="3"/>
        <v>494</v>
      </c>
      <c r="J207" s="28">
        <f>I207/COUNT($A$2:A207)</f>
        <v>2.3980582524271843</v>
      </c>
      <c r="K207" s="48" t="str">
        <f>IFERROR(SUMIFS('Indoor Lead - Log'!G:G,'Indoor Lead - Log'!A:A,'Daily - Log'!A207)/COUNTIF('Indoor Lead - Log'!A:A,'Daily - Log'!A207),"-")</f>
        <v>-</v>
      </c>
    </row>
    <row r="208" spans="1:11" x14ac:dyDescent="0.3">
      <c r="A208" s="20">
        <v>45223</v>
      </c>
      <c r="B208" t="s">
        <v>133</v>
      </c>
      <c r="C208" s="5" t="s">
        <v>25</v>
      </c>
      <c r="D208" s="5" t="s">
        <v>26</v>
      </c>
      <c r="H208" s="18" t="s">
        <v>134</v>
      </c>
      <c r="I208" s="27">
        <f t="shared" si="3"/>
        <v>496</v>
      </c>
      <c r="J208" s="28">
        <f>I208/COUNT($A$2:A208)</f>
        <v>2.3961352657004831</v>
      </c>
      <c r="K208" s="48" t="str">
        <f>IFERROR(SUMIFS('Indoor Lead - Log'!G:G,'Indoor Lead - Log'!A:A,'Daily - Log'!A208)/COUNTIF('Indoor Lead - Log'!A:A,'Daily - Log'!A208),"-")</f>
        <v>-</v>
      </c>
    </row>
    <row r="209" spans="1:11" x14ac:dyDescent="0.3">
      <c r="A209" s="20">
        <v>45224</v>
      </c>
      <c r="B209" t="s">
        <v>23</v>
      </c>
      <c r="C209" s="5" t="s">
        <v>30</v>
      </c>
      <c r="D209" s="5" t="s">
        <v>26</v>
      </c>
      <c r="E209" s="5" t="s">
        <v>116</v>
      </c>
      <c r="H209" s="18"/>
      <c r="I209" s="27">
        <f t="shared" si="3"/>
        <v>497</v>
      </c>
      <c r="J209" s="28">
        <f>I209/COUNT($A$2:A209)</f>
        <v>2.3894230769230771</v>
      </c>
      <c r="K209" s="48" t="str">
        <f>IFERROR(SUMIFS('Indoor Lead - Log'!G:G,'Indoor Lead - Log'!A:A,'Daily - Log'!A209)/COUNTIF('Indoor Lead - Log'!A:A,'Daily - Log'!A209),"-")</f>
        <v>-</v>
      </c>
    </row>
    <row r="210" spans="1:11" x14ac:dyDescent="0.3">
      <c r="A210" s="20">
        <v>45227</v>
      </c>
      <c r="B210" t="s">
        <v>73</v>
      </c>
      <c r="C210" s="5" t="s">
        <v>30</v>
      </c>
      <c r="D210" s="5" t="s">
        <v>32</v>
      </c>
      <c r="E210" s="5" t="s">
        <v>146</v>
      </c>
      <c r="F210" s="5" t="s">
        <v>98</v>
      </c>
      <c r="G210" s="5" t="s">
        <v>98</v>
      </c>
      <c r="H210" s="18"/>
      <c r="I210" s="27">
        <f t="shared" si="3"/>
        <v>500</v>
      </c>
      <c r="J210" s="28">
        <f>I210/COUNT($A$2:A210)</f>
        <v>2.3923444976076556</v>
      </c>
      <c r="K210" s="48" t="str">
        <f>IFERROR(SUMIFS('Indoor Lead - Log'!G:G,'Indoor Lead - Log'!A:A,'Daily - Log'!A210)/COUNTIF('Indoor Lead - Log'!A:A,'Daily - Log'!A210),"-")</f>
        <v>-</v>
      </c>
    </row>
    <row r="211" spans="1:11" x14ac:dyDescent="0.3">
      <c r="A211" s="20">
        <v>45228</v>
      </c>
      <c r="B211" t="s">
        <v>23</v>
      </c>
      <c r="C211" s="5" t="s">
        <v>30</v>
      </c>
      <c r="D211" s="5" t="s">
        <v>26</v>
      </c>
      <c r="E211" s="5" t="s">
        <v>43</v>
      </c>
      <c r="H211" s="18" t="s">
        <v>37</v>
      </c>
      <c r="I211" s="27">
        <f t="shared" si="3"/>
        <v>501</v>
      </c>
      <c r="J211" s="28">
        <f>I211/COUNT($A$2:A211)</f>
        <v>2.3857142857142857</v>
      </c>
      <c r="K211" s="48" t="str">
        <f>IFERROR(SUMIFS('Indoor Lead - Log'!G:G,'Indoor Lead - Log'!A:A,'Daily - Log'!A211)/COUNTIF('Indoor Lead - Log'!A:A,'Daily - Log'!A211),"-")</f>
        <v>-</v>
      </c>
    </row>
    <row r="212" spans="1:11" x14ac:dyDescent="0.3">
      <c r="A212" s="20">
        <v>45230</v>
      </c>
      <c r="B212" t="s">
        <v>138</v>
      </c>
      <c r="C212" s="5" t="s">
        <v>25</v>
      </c>
      <c r="D212" s="5" t="s">
        <v>32</v>
      </c>
      <c r="E212" s="5" t="s">
        <v>139</v>
      </c>
      <c r="H212" s="18" t="s">
        <v>140</v>
      </c>
      <c r="I212" s="27">
        <f t="shared" si="3"/>
        <v>503</v>
      </c>
      <c r="J212" s="28">
        <f>I212/COUNT($A$2:A212)</f>
        <v>2.3838862559241707</v>
      </c>
      <c r="K212" s="48" t="str">
        <f>IFERROR(SUMIFS('Indoor Lead - Log'!G:G,'Indoor Lead - Log'!A:A,'Daily - Log'!A212)/COUNTIF('Indoor Lead - Log'!A:A,'Daily - Log'!A212),"-")</f>
        <v>-</v>
      </c>
    </row>
    <row r="213" spans="1:11" x14ac:dyDescent="0.3">
      <c r="A213" s="20">
        <v>45231</v>
      </c>
      <c r="B213" t="s">
        <v>23</v>
      </c>
      <c r="C213" s="5" t="s">
        <v>24</v>
      </c>
      <c r="D213" s="5" t="s">
        <v>26</v>
      </c>
      <c r="E213" s="5" t="s">
        <v>116</v>
      </c>
      <c r="H213" s="18"/>
      <c r="I213" s="27">
        <f t="shared" si="3"/>
        <v>504</v>
      </c>
      <c r="J213" s="28">
        <f>I213/COUNT($A$2:A213)</f>
        <v>2.3773584905660377</v>
      </c>
      <c r="K213" s="48" t="str">
        <f>IFERROR(SUMIFS('Indoor Lead - Log'!G:G,'Indoor Lead - Log'!A:A,'Daily - Log'!A213)/COUNTIF('Indoor Lead - Log'!A:A,'Daily - Log'!A213),"-")</f>
        <v>-</v>
      </c>
    </row>
    <row r="214" spans="1:11" x14ac:dyDescent="0.3">
      <c r="A214" s="20">
        <v>45234</v>
      </c>
      <c r="B214" t="s">
        <v>23</v>
      </c>
      <c r="C214" s="5" t="s">
        <v>25</v>
      </c>
      <c r="D214" s="5" t="s">
        <v>26</v>
      </c>
      <c r="E214" s="5" t="s">
        <v>44</v>
      </c>
      <c r="H214" s="18" t="s">
        <v>141</v>
      </c>
      <c r="I214" s="27">
        <f t="shared" si="3"/>
        <v>507</v>
      </c>
      <c r="J214" s="28">
        <f>I214/COUNT($A$2:A214)</f>
        <v>2.380281690140845</v>
      </c>
      <c r="K214" s="48" t="str">
        <f>IFERROR(SUMIFS('Indoor Lead - Log'!G:G,'Indoor Lead - Log'!A:A,'Daily - Log'!A214)/COUNTIF('Indoor Lead - Log'!A:A,'Daily - Log'!A214),"-")</f>
        <v>-</v>
      </c>
    </row>
    <row r="215" spans="1:11" x14ac:dyDescent="0.3">
      <c r="A215" s="20">
        <v>45241</v>
      </c>
      <c r="B215" t="s">
        <v>128</v>
      </c>
      <c r="C215" s="5" t="s">
        <v>30</v>
      </c>
      <c r="D215" s="5" t="s">
        <v>32</v>
      </c>
      <c r="E215" s="5" t="s">
        <v>195</v>
      </c>
      <c r="H215" s="18"/>
      <c r="I215" s="27">
        <f t="shared" si="3"/>
        <v>514</v>
      </c>
      <c r="J215" s="28">
        <f>I215/COUNT($A$2:A215)</f>
        <v>2.4018691588785046</v>
      </c>
      <c r="K215" s="48" t="str">
        <f>IFERROR(SUMIFS('Indoor Lead - Log'!G:G,'Indoor Lead - Log'!A:A,'Daily - Log'!A215)/COUNTIF('Indoor Lead - Log'!A:A,'Daily - Log'!A215),"-")</f>
        <v>-</v>
      </c>
    </row>
    <row r="216" spans="1:11" x14ac:dyDescent="0.3">
      <c r="A216" s="20">
        <v>45242</v>
      </c>
      <c r="B216" t="s">
        <v>23</v>
      </c>
      <c r="C216" s="5" t="s">
        <v>24</v>
      </c>
      <c r="D216" s="5" t="s">
        <v>26</v>
      </c>
      <c r="E216" s="5" t="s">
        <v>142</v>
      </c>
      <c r="H216" s="18" t="s">
        <v>37</v>
      </c>
      <c r="I216" s="27">
        <f t="shared" si="3"/>
        <v>515</v>
      </c>
      <c r="J216" s="28">
        <f>I216/COUNT($A$2:A216)</f>
        <v>2.3953488372093021</v>
      </c>
      <c r="K216" s="48" t="str">
        <f>IFERROR(SUMIFS('Indoor Lead - Log'!G:G,'Indoor Lead - Log'!A:A,'Daily - Log'!A216)/COUNTIF('Indoor Lead - Log'!A:A,'Daily - Log'!A216),"-")</f>
        <v>-</v>
      </c>
    </row>
    <row r="217" spans="1:11" x14ac:dyDescent="0.3">
      <c r="A217" s="20">
        <v>45245</v>
      </c>
      <c r="B217" t="s">
        <v>23</v>
      </c>
      <c r="C217" s="5" t="s">
        <v>24</v>
      </c>
      <c r="D217" s="5" t="s">
        <v>26</v>
      </c>
      <c r="E217" s="5" t="s">
        <v>67</v>
      </c>
      <c r="H217" s="18"/>
      <c r="I217" s="27">
        <f t="shared" si="3"/>
        <v>518</v>
      </c>
      <c r="J217" s="28">
        <f>I217/COUNT($A$2:A217)</f>
        <v>2.3981481481481484</v>
      </c>
      <c r="K217" s="48" t="str">
        <f>IFERROR(SUMIFS('Indoor Lead - Log'!G:G,'Indoor Lead - Log'!A:A,'Daily - Log'!A217)/COUNTIF('Indoor Lead - Log'!A:A,'Daily - Log'!A217),"-")</f>
        <v>-</v>
      </c>
    </row>
    <row r="218" spans="1:11" x14ac:dyDescent="0.3">
      <c r="A218" s="20">
        <v>45249</v>
      </c>
      <c r="B218" t="s">
        <v>138</v>
      </c>
      <c r="C218" s="5" t="s">
        <v>25</v>
      </c>
      <c r="D218" s="5" t="s">
        <v>32</v>
      </c>
      <c r="E218" s="5" t="s">
        <v>143</v>
      </c>
      <c r="H218" s="18"/>
      <c r="I218" s="27">
        <f t="shared" si="3"/>
        <v>522</v>
      </c>
      <c r="J218" s="28">
        <f>I218/COUNT($A$2:A218)</f>
        <v>2.4055299539170507</v>
      </c>
      <c r="K218" s="48" t="str">
        <f>IFERROR(SUMIFS('Indoor Lead - Log'!G:G,'Indoor Lead - Log'!A:A,'Daily - Log'!A218)/COUNTIF('Indoor Lead - Log'!A:A,'Daily - Log'!A218),"-")</f>
        <v>-</v>
      </c>
    </row>
    <row r="219" spans="1:11" x14ac:dyDescent="0.3">
      <c r="A219" s="20">
        <v>45252</v>
      </c>
      <c r="B219" t="s">
        <v>23</v>
      </c>
      <c r="C219" s="5" t="s">
        <v>24</v>
      </c>
      <c r="D219" s="5" t="s">
        <v>26</v>
      </c>
      <c r="E219" s="5" t="s">
        <v>67</v>
      </c>
      <c r="H219" s="18"/>
      <c r="I219" s="27">
        <f t="shared" si="3"/>
        <v>525</v>
      </c>
      <c r="J219" s="28">
        <f>I219/COUNT($A$2:A219)</f>
        <v>2.4082568807339451</v>
      </c>
      <c r="K219" s="48" t="str">
        <f>IFERROR(SUMIFS('Indoor Lead - Log'!G:G,'Indoor Lead - Log'!A:A,'Daily - Log'!A219)/COUNTIF('Indoor Lead - Log'!A:A,'Daily - Log'!A219),"-")</f>
        <v>-</v>
      </c>
    </row>
    <row r="220" spans="1:11" x14ac:dyDescent="0.3">
      <c r="A220" s="20">
        <v>45255</v>
      </c>
      <c r="B220" t="s">
        <v>68</v>
      </c>
      <c r="C220" s="5" t="s">
        <v>25</v>
      </c>
      <c r="D220" s="5" t="s">
        <v>26</v>
      </c>
      <c r="E220" s="5" t="s">
        <v>144</v>
      </c>
      <c r="H220" s="18" t="s">
        <v>145</v>
      </c>
      <c r="I220" s="27">
        <f t="shared" si="3"/>
        <v>528</v>
      </c>
      <c r="J220" s="28">
        <f>I220/COUNT($A$2:A220)</f>
        <v>2.4109589041095889</v>
      </c>
      <c r="K220" s="48" t="str">
        <f>IFERROR(SUMIFS('Indoor Lead - Log'!G:G,'Indoor Lead - Log'!A:A,'Daily - Log'!A220)/COUNTIF('Indoor Lead - Log'!A:A,'Daily - Log'!A220),"-")</f>
        <v>-</v>
      </c>
    </row>
    <row r="221" spans="1:11" x14ac:dyDescent="0.3">
      <c r="A221" s="20">
        <v>45257</v>
      </c>
      <c r="B221" t="s">
        <v>23</v>
      </c>
      <c r="C221" s="5" t="s">
        <v>24</v>
      </c>
      <c r="D221" s="5" t="s">
        <v>26</v>
      </c>
      <c r="E221" s="5" t="s">
        <v>146</v>
      </c>
      <c r="H221" s="18"/>
      <c r="I221" s="27">
        <f t="shared" si="3"/>
        <v>530</v>
      </c>
      <c r="J221" s="28">
        <f>I221/COUNT($A$2:A221)</f>
        <v>2.4090909090909092</v>
      </c>
      <c r="K221" s="48" t="str">
        <f>IFERROR(SUMIFS('Indoor Lead - Log'!G:G,'Indoor Lead - Log'!A:A,'Daily - Log'!A221)/COUNTIF('Indoor Lead - Log'!A:A,'Daily - Log'!A221),"-")</f>
        <v>-</v>
      </c>
    </row>
    <row r="222" spans="1:11" x14ac:dyDescent="0.3">
      <c r="A222" s="20">
        <v>45260</v>
      </c>
      <c r="B222" t="s">
        <v>147</v>
      </c>
      <c r="C222" s="5" t="s">
        <v>30</v>
      </c>
      <c r="D222" s="5" t="s">
        <v>32</v>
      </c>
      <c r="E222" s="5" t="s">
        <v>58</v>
      </c>
      <c r="F222" s="5" t="s">
        <v>98</v>
      </c>
      <c r="G222" s="5" t="s">
        <v>98</v>
      </c>
      <c r="H222" s="18"/>
      <c r="I222" s="27">
        <f t="shared" ref="I222:I226" si="4">A222-$A$2+1</f>
        <v>533</v>
      </c>
      <c r="J222" s="28">
        <f>I222/COUNT($A$2:A222)</f>
        <v>2.4117647058823528</v>
      </c>
      <c r="K222" s="48" t="str">
        <f>IFERROR(SUMIFS('Indoor Lead - Log'!G:G,'Indoor Lead - Log'!A:A,'Daily - Log'!A222)/COUNTIF('Indoor Lead - Log'!A:A,'Daily - Log'!A222),"-")</f>
        <v>-</v>
      </c>
    </row>
    <row r="223" spans="1:11" x14ac:dyDescent="0.3">
      <c r="A223" s="20">
        <v>45261</v>
      </c>
      <c r="B223" t="s">
        <v>147</v>
      </c>
      <c r="C223" s="5" t="s">
        <v>30</v>
      </c>
      <c r="D223" s="5" t="s">
        <v>32</v>
      </c>
      <c r="E223" s="5" t="s">
        <v>58</v>
      </c>
      <c r="F223" s="5" t="s">
        <v>98</v>
      </c>
      <c r="G223" s="5" t="s">
        <v>98</v>
      </c>
      <c r="H223" s="18"/>
      <c r="I223" s="27">
        <f t="shared" si="4"/>
        <v>534</v>
      </c>
      <c r="J223" s="28">
        <f>I223/COUNT($A$2:A223)</f>
        <v>2.4054054054054053</v>
      </c>
      <c r="K223" s="48" t="str">
        <f>IFERROR(SUMIFS('Indoor Lead - Log'!G:G,'Indoor Lead - Log'!A:A,'Daily - Log'!A223)/COUNTIF('Indoor Lead - Log'!A:A,'Daily - Log'!A223),"-")</f>
        <v>-</v>
      </c>
    </row>
    <row r="224" spans="1:11" x14ac:dyDescent="0.3">
      <c r="A224" s="20">
        <v>45262</v>
      </c>
      <c r="B224" t="s">
        <v>147</v>
      </c>
      <c r="C224" s="5" t="s">
        <v>30</v>
      </c>
      <c r="D224" s="5" t="s">
        <v>32</v>
      </c>
      <c r="E224" s="5" t="s">
        <v>58</v>
      </c>
      <c r="F224" s="5" t="s">
        <v>98</v>
      </c>
      <c r="G224" s="5" t="s">
        <v>98</v>
      </c>
      <c r="H224" s="18"/>
      <c r="I224" s="27">
        <f t="shared" si="4"/>
        <v>535</v>
      </c>
      <c r="J224" s="28">
        <f>I224/COUNT($A$2:A224)</f>
        <v>2.399103139013453</v>
      </c>
      <c r="K224" s="48" t="str">
        <f>IFERROR(SUMIFS('Indoor Lead - Log'!G:G,'Indoor Lead - Log'!A:A,'Daily - Log'!A224)/COUNTIF('Indoor Lead - Log'!A:A,'Daily - Log'!A224),"-")</f>
        <v>-</v>
      </c>
    </row>
    <row r="225" spans="1:11" x14ac:dyDescent="0.3">
      <c r="A225" s="20">
        <v>45263</v>
      </c>
      <c r="B225" t="s">
        <v>147</v>
      </c>
      <c r="C225" s="5" t="s">
        <v>30</v>
      </c>
      <c r="D225" s="5" t="s">
        <v>32</v>
      </c>
      <c r="E225" s="5" t="s">
        <v>58</v>
      </c>
      <c r="F225" s="5" t="s">
        <v>98</v>
      </c>
      <c r="G225" s="5" t="s">
        <v>98</v>
      </c>
      <c r="H225" s="18"/>
      <c r="I225" s="27">
        <f t="shared" si="4"/>
        <v>536</v>
      </c>
      <c r="J225" s="28">
        <f>I225/COUNT($A$2:A225)</f>
        <v>2.3928571428571428</v>
      </c>
      <c r="K225" s="48" t="str">
        <f>IFERROR(SUMIFS('Indoor Lead - Log'!G:G,'Indoor Lead - Log'!A:A,'Daily - Log'!A225)/COUNTIF('Indoor Lead - Log'!A:A,'Daily - Log'!A225),"-")</f>
        <v>-</v>
      </c>
    </row>
    <row r="226" spans="1:11" x14ac:dyDescent="0.3">
      <c r="A226" s="20">
        <v>45264</v>
      </c>
      <c r="B226" t="s">
        <v>147</v>
      </c>
      <c r="C226" s="5" t="s">
        <v>30</v>
      </c>
      <c r="D226" s="5" t="s">
        <v>32</v>
      </c>
      <c r="E226" s="5" t="s">
        <v>58</v>
      </c>
      <c r="G226" s="5" t="s">
        <v>98</v>
      </c>
      <c r="H226" s="18"/>
      <c r="I226" s="27">
        <f t="shared" si="4"/>
        <v>537</v>
      </c>
      <c r="J226" s="28">
        <f>I226/COUNT($A$2:A226)</f>
        <v>2.3866666666666667</v>
      </c>
      <c r="K226" s="48" t="str">
        <f>IFERROR(SUMIFS('Indoor Lead - Log'!G:G,'Indoor Lead - Log'!A:A,'Daily - Log'!A226)/COUNTIF('Indoor Lead - Log'!A:A,'Daily - Log'!A226),"-")</f>
        <v>-</v>
      </c>
    </row>
    <row r="227" spans="1:11" x14ac:dyDescent="0.3">
      <c r="A227" s="20">
        <v>45265</v>
      </c>
      <c r="B227" t="s">
        <v>147</v>
      </c>
      <c r="C227" s="5" t="s">
        <v>30</v>
      </c>
      <c r="D227" s="5" t="s">
        <v>32</v>
      </c>
      <c r="E227" s="5" t="s">
        <v>58</v>
      </c>
      <c r="F227" s="5" t="s">
        <v>98</v>
      </c>
      <c r="G227" s="5" t="s">
        <v>98</v>
      </c>
      <c r="H227" s="18"/>
      <c r="I227" s="27">
        <f t="shared" ref="I227:I234" si="5">A227-$A$2+1</f>
        <v>538</v>
      </c>
      <c r="J227" s="28">
        <f>I227/COUNT($A$2:A227)</f>
        <v>2.3805309734513274</v>
      </c>
      <c r="K227" s="48" t="str">
        <f>IFERROR(SUMIFS('Indoor Lead - Log'!G:G,'Indoor Lead - Log'!A:A,'Daily - Log'!A227)/COUNTIF('Indoor Lead - Log'!A:A,'Daily - Log'!A227),"-")</f>
        <v>-</v>
      </c>
    </row>
    <row r="228" spans="1:11" x14ac:dyDescent="0.3">
      <c r="A228" s="20">
        <v>45271</v>
      </c>
      <c r="B228" t="s">
        <v>128</v>
      </c>
      <c r="C228" s="5" t="s">
        <v>30</v>
      </c>
      <c r="D228" s="5" t="s">
        <v>32</v>
      </c>
      <c r="E228" s="5" t="s">
        <v>146</v>
      </c>
      <c r="H228" s="18"/>
      <c r="I228" s="27">
        <f t="shared" si="5"/>
        <v>544</v>
      </c>
      <c r="J228" s="28">
        <f>I228/COUNT($A$2:A228)</f>
        <v>2.3964757709251101</v>
      </c>
      <c r="K228" s="48" t="str">
        <f>IFERROR(SUMIFS('Indoor Lead - Log'!G:G,'Indoor Lead - Log'!A:A,'Daily - Log'!A228)/COUNTIF('Indoor Lead - Log'!A:A,'Daily - Log'!A228),"-")</f>
        <v>-</v>
      </c>
    </row>
    <row r="229" spans="1:11" x14ac:dyDescent="0.3">
      <c r="A229" s="20">
        <v>45273</v>
      </c>
      <c r="B229" t="s">
        <v>23</v>
      </c>
      <c r="C229" s="5" t="s">
        <v>24</v>
      </c>
      <c r="D229" s="5" t="s">
        <v>26</v>
      </c>
      <c r="E229" s="5" t="s">
        <v>117</v>
      </c>
      <c r="H229" s="18"/>
      <c r="I229" s="27">
        <f t="shared" si="5"/>
        <v>546</v>
      </c>
      <c r="J229" s="28">
        <f>I229/COUNT($A$2:A229)</f>
        <v>2.3947368421052633</v>
      </c>
      <c r="K229" s="48" t="str">
        <f>IFERROR(SUMIFS('Indoor Lead - Log'!G:G,'Indoor Lead - Log'!A:A,'Daily - Log'!A229)/COUNTIF('Indoor Lead - Log'!A:A,'Daily - Log'!A229),"-")</f>
        <v>-</v>
      </c>
    </row>
    <row r="230" spans="1:11" x14ac:dyDescent="0.3">
      <c r="A230" s="20">
        <v>45277</v>
      </c>
      <c r="B230" t="s">
        <v>128</v>
      </c>
      <c r="C230" s="5" t="s">
        <v>30</v>
      </c>
      <c r="D230" s="5" t="s">
        <v>32</v>
      </c>
      <c r="E230" s="5" t="s">
        <v>44</v>
      </c>
      <c r="H230" s="18"/>
      <c r="I230" s="27">
        <f t="shared" si="5"/>
        <v>550</v>
      </c>
      <c r="J230" s="28">
        <f>I230/COUNT($A$2:A230)</f>
        <v>2.4017467248908297</v>
      </c>
      <c r="K230" s="48" t="str">
        <f>IFERROR(SUMIFS('Indoor Lead - Log'!G:G,'Indoor Lead - Log'!A:A,'Daily - Log'!A230)/COUNTIF('Indoor Lead - Log'!A:A,'Daily - Log'!A230),"-")</f>
        <v>-</v>
      </c>
    </row>
    <row r="231" spans="1:11" x14ac:dyDescent="0.3">
      <c r="A231" s="20">
        <v>45278</v>
      </c>
      <c r="B231" t="s">
        <v>128</v>
      </c>
      <c r="C231" s="5" t="s">
        <v>30</v>
      </c>
      <c r="D231" s="5" t="s">
        <v>32</v>
      </c>
      <c r="E231" s="5" t="s">
        <v>148</v>
      </c>
      <c r="H231" s="18"/>
      <c r="I231" s="27">
        <f t="shared" si="5"/>
        <v>551</v>
      </c>
      <c r="J231" s="28">
        <f>I231/COUNT($A$2:A231)</f>
        <v>2.3956521739130436</v>
      </c>
      <c r="K231" s="48" t="str">
        <f>IFERROR(SUMIFS('Indoor Lead - Log'!G:G,'Indoor Lead - Log'!A:A,'Daily - Log'!A231)/COUNTIF('Indoor Lead - Log'!A:A,'Daily - Log'!A231),"-")</f>
        <v>-</v>
      </c>
    </row>
    <row r="232" spans="1:11" x14ac:dyDescent="0.3">
      <c r="A232" s="20">
        <v>45282</v>
      </c>
      <c r="B232" t="s">
        <v>21</v>
      </c>
      <c r="C232" s="5" t="s">
        <v>25</v>
      </c>
      <c r="D232" s="5" t="s">
        <v>26</v>
      </c>
      <c r="H232" s="18"/>
      <c r="I232" s="27">
        <f t="shared" si="5"/>
        <v>555</v>
      </c>
      <c r="J232" s="28">
        <f>I232/COUNT($A$2:A232)</f>
        <v>2.4025974025974026</v>
      </c>
      <c r="K232" s="48" t="str">
        <f>IFERROR(SUMIFS('Indoor Lead - Log'!G:G,'Indoor Lead - Log'!A:A,'Daily - Log'!A232)/COUNTIF('Indoor Lead - Log'!A:A,'Daily - Log'!A232),"-")</f>
        <v>-</v>
      </c>
    </row>
    <row r="233" spans="1:11" x14ac:dyDescent="0.3">
      <c r="A233" s="20">
        <v>45283</v>
      </c>
      <c r="B233" t="s">
        <v>68</v>
      </c>
      <c r="C233" s="5" t="s">
        <v>25</v>
      </c>
      <c r="D233" s="5" t="s">
        <v>26</v>
      </c>
      <c r="E233" s="5" t="s">
        <v>44</v>
      </c>
      <c r="H233" s="18"/>
      <c r="I233" s="27">
        <f t="shared" si="5"/>
        <v>556</v>
      </c>
      <c r="J233" s="28">
        <f>I233/COUNT($A$2:A233)</f>
        <v>2.396551724137931</v>
      </c>
      <c r="K233" s="48" t="str">
        <f>IFERROR(SUMIFS('Indoor Lead - Log'!G:G,'Indoor Lead - Log'!A:A,'Daily - Log'!A233)/COUNTIF('Indoor Lead - Log'!A:A,'Daily - Log'!A233),"-")</f>
        <v>-</v>
      </c>
    </row>
    <row r="234" spans="1:11" x14ac:dyDescent="0.3">
      <c r="A234" s="20">
        <v>45286</v>
      </c>
      <c r="B234" t="s">
        <v>22</v>
      </c>
      <c r="C234" s="5" t="s">
        <v>25</v>
      </c>
      <c r="D234" s="5" t="s">
        <v>26</v>
      </c>
      <c r="E234" s="5" t="s">
        <v>44</v>
      </c>
      <c r="H234" s="18"/>
      <c r="I234" s="27">
        <f t="shared" si="5"/>
        <v>559</v>
      </c>
      <c r="J234" s="28">
        <f>I234/COUNT($A$2:A234)</f>
        <v>2.3991416309012874</v>
      </c>
      <c r="K234" s="48" t="str">
        <f>IFERROR(SUMIFS('Indoor Lead - Log'!G:G,'Indoor Lead - Log'!A:A,'Daily - Log'!A234)/COUNTIF('Indoor Lead - Log'!A:A,'Daily - Log'!A234),"-")</f>
        <v>-</v>
      </c>
    </row>
    <row r="235" spans="1:11" x14ac:dyDescent="0.3">
      <c r="A235" s="20">
        <v>45290</v>
      </c>
      <c r="B235" t="s">
        <v>149</v>
      </c>
      <c r="C235" s="5" t="s">
        <v>25</v>
      </c>
      <c r="D235" s="5" t="s">
        <v>26</v>
      </c>
      <c r="E235" s="5" t="s">
        <v>44</v>
      </c>
      <c r="H235" s="18"/>
      <c r="I235" s="27">
        <f t="shared" ref="I235:I236" si="6">A235-$A$2+1</f>
        <v>563</v>
      </c>
      <c r="J235" s="28">
        <f>I235/COUNT($A$2:A235)</f>
        <v>2.4059829059829059</v>
      </c>
      <c r="K235" s="48" t="str">
        <f>IFERROR(SUMIFS('Indoor Lead - Log'!G:G,'Indoor Lead - Log'!A:A,'Daily - Log'!A235)/COUNTIF('Indoor Lead - Log'!A:A,'Daily - Log'!A235),"-")</f>
        <v>-</v>
      </c>
    </row>
    <row r="236" spans="1:11" x14ac:dyDescent="0.3">
      <c r="A236" s="20">
        <v>45294</v>
      </c>
      <c r="B236" t="s">
        <v>128</v>
      </c>
      <c r="C236" s="5" t="s">
        <v>30</v>
      </c>
      <c r="D236" s="5" t="s">
        <v>32</v>
      </c>
      <c r="E236" s="5" t="s">
        <v>146</v>
      </c>
      <c r="H236" s="18"/>
      <c r="I236" s="27">
        <f t="shared" si="6"/>
        <v>567</v>
      </c>
      <c r="J236" s="28">
        <f>I236/COUNT($A$2:A236)</f>
        <v>2.4127659574468083</v>
      </c>
      <c r="K236" s="48" t="str">
        <f>IFERROR(SUMIFS('Indoor Lead - Log'!G:G,'Indoor Lead - Log'!A:A,'Daily - Log'!A236)/COUNTIF('Indoor Lead - Log'!A:A,'Daily - Log'!A236),"-")</f>
        <v>-</v>
      </c>
    </row>
    <row r="237" spans="1:11" x14ac:dyDescent="0.3">
      <c r="A237" s="20">
        <v>45294</v>
      </c>
      <c r="B237" t="s">
        <v>23</v>
      </c>
      <c r="C237" s="5" t="s">
        <v>24</v>
      </c>
      <c r="D237" s="5" t="s">
        <v>26</v>
      </c>
      <c r="E237" s="5" t="s">
        <v>146</v>
      </c>
      <c r="H237" s="18"/>
      <c r="I237" s="27">
        <f t="shared" ref="I237" si="7">A237-$A$2+1</f>
        <v>567</v>
      </c>
      <c r="J237" s="28">
        <f>I237/COUNT($A$2:A237)</f>
        <v>2.402542372881356</v>
      </c>
      <c r="K237" s="48" t="str">
        <f>IFERROR(SUMIFS('Indoor Lead - Log'!G:G,'Indoor Lead - Log'!A:A,'Daily - Log'!A237)/COUNTIF('Indoor Lead - Log'!A:A,'Daily - Log'!A237),"-")</f>
        <v>-</v>
      </c>
    </row>
    <row r="238" spans="1:11" x14ac:dyDescent="0.3">
      <c r="A238" s="20">
        <v>45298</v>
      </c>
      <c r="B238" t="s">
        <v>128</v>
      </c>
      <c r="C238" s="5" t="s">
        <v>30</v>
      </c>
      <c r="D238" s="5" t="s">
        <v>32</v>
      </c>
      <c r="E238" s="5" t="s">
        <v>44</v>
      </c>
      <c r="H238" s="18"/>
      <c r="I238" s="27">
        <f t="shared" ref="I238:I261" si="8">A238-$A$2+1</f>
        <v>571</v>
      </c>
      <c r="J238" s="28">
        <f>I238/COUNT($A$2:A238)</f>
        <v>2.409282700421941</v>
      </c>
      <c r="K238" s="48" t="str">
        <f>IFERROR(SUMIFS('Indoor Lead - Log'!G:G,'Indoor Lead - Log'!A:A,'Daily - Log'!A238)/COUNTIF('Indoor Lead - Log'!A:A,'Daily - Log'!A238),"-")</f>
        <v>-</v>
      </c>
    </row>
    <row r="239" spans="1:11" x14ac:dyDescent="0.3">
      <c r="A239" s="20">
        <v>45301</v>
      </c>
      <c r="B239" t="s">
        <v>23</v>
      </c>
      <c r="C239" s="5" t="s">
        <v>25</v>
      </c>
      <c r="D239" s="5" t="s">
        <v>26</v>
      </c>
      <c r="H239" s="18"/>
      <c r="I239" s="27">
        <f t="shared" si="8"/>
        <v>574</v>
      </c>
      <c r="J239" s="28">
        <f>I239/COUNT($A$2:A239)</f>
        <v>2.4117647058823528</v>
      </c>
      <c r="K239" s="48" t="str">
        <f>IFERROR(SUMIFS('Indoor Lead - Log'!G:G,'Indoor Lead - Log'!A:A,'Daily - Log'!A239)/COUNTIF('Indoor Lead - Log'!A:A,'Daily - Log'!A239),"-")</f>
        <v>-</v>
      </c>
    </row>
    <row r="240" spans="1:11" x14ac:dyDescent="0.3">
      <c r="A240" s="20">
        <v>45304</v>
      </c>
      <c r="B240" t="s">
        <v>128</v>
      </c>
      <c r="C240" s="5" t="s">
        <v>30</v>
      </c>
      <c r="D240" s="5" t="s">
        <v>32</v>
      </c>
      <c r="E240" s="5" t="s">
        <v>148</v>
      </c>
      <c r="H240" s="18"/>
      <c r="I240" s="27">
        <f t="shared" si="8"/>
        <v>577</v>
      </c>
      <c r="J240" s="28">
        <f>I240/COUNT($A$2:A240)</f>
        <v>2.4142259414225942</v>
      </c>
      <c r="K240" s="48" t="str">
        <f>IFERROR(SUMIFS('Indoor Lead - Log'!G:G,'Indoor Lead - Log'!A:A,'Daily - Log'!A240)/COUNTIF('Indoor Lead - Log'!A:A,'Daily - Log'!A240),"-")</f>
        <v>-</v>
      </c>
    </row>
    <row r="241" spans="1:11" x14ac:dyDescent="0.3">
      <c r="A241" s="20">
        <v>45306</v>
      </c>
      <c r="B241" t="s">
        <v>23</v>
      </c>
      <c r="C241" s="5" t="s">
        <v>25</v>
      </c>
      <c r="D241" s="5" t="s">
        <v>26</v>
      </c>
      <c r="E241" s="5" t="s">
        <v>44</v>
      </c>
      <c r="H241" s="18"/>
      <c r="I241" s="27">
        <f t="shared" si="8"/>
        <v>579</v>
      </c>
      <c r="J241" s="28">
        <f>I241/COUNT($A$2:A241)</f>
        <v>2.4125000000000001</v>
      </c>
      <c r="K241" s="48" t="str">
        <f>IFERROR(SUMIFS('Indoor Lead - Log'!G:G,'Indoor Lead - Log'!A:A,'Daily - Log'!A241)/COUNTIF('Indoor Lead - Log'!A:A,'Daily - Log'!A241),"-")</f>
        <v>-</v>
      </c>
    </row>
    <row r="242" spans="1:11" x14ac:dyDescent="0.3">
      <c r="A242" s="20">
        <v>45308</v>
      </c>
      <c r="B242" t="s">
        <v>23</v>
      </c>
      <c r="C242" s="5" t="s">
        <v>30</v>
      </c>
      <c r="D242" s="5" t="s">
        <v>26</v>
      </c>
      <c r="E242" s="5" t="s">
        <v>117</v>
      </c>
      <c r="H242" s="18"/>
      <c r="I242" s="27">
        <f t="shared" si="8"/>
        <v>581</v>
      </c>
      <c r="J242" s="28">
        <f>I242/COUNT($A$2:A242)</f>
        <v>2.4107883817427385</v>
      </c>
      <c r="K242" s="48">
        <f>IFERROR(SUMIFS('Indoor Lead - Log'!G:G,'Indoor Lead - Log'!A:A,'Daily - Log'!A242)/COUNTIF('Indoor Lead - Log'!A:A,'Daily - Log'!A242),"-")</f>
        <v>25.857142857142858</v>
      </c>
    </row>
    <row r="243" spans="1:11" x14ac:dyDescent="0.3">
      <c r="A243" s="20">
        <v>45310</v>
      </c>
      <c r="B243" t="s">
        <v>23</v>
      </c>
      <c r="C243" s="5" t="s">
        <v>30</v>
      </c>
      <c r="D243" s="5" t="s">
        <v>26</v>
      </c>
      <c r="E243" s="5" t="s">
        <v>117</v>
      </c>
      <c r="H243" s="18"/>
      <c r="I243" s="27">
        <f t="shared" si="8"/>
        <v>583</v>
      </c>
      <c r="J243" s="28">
        <f>I243/COUNT($A$2:A243)</f>
        <v>2.4090909090909092</v>
      </c>
      <c r="K243" s="48">
        <f>IFERROR(SUMIFS('Indoor Lead - Log'!G:G,'Indoor Lead - Log'!A:A,'Daily - Log'!A243)/COUNTIF('Indoor Lead - Log'!A:A,'Daily - Log'!A243),"-")</f>
        <v>25.857142857142858</v>
      </c>
    </row>
    <row r="244" spans="1:11" x14ac:dyDescent="0.3">
      <c r="A244" s="20">
        <v>45313</v>
      </c>
      <c r="B244" t="s">
        <v>23</v>
      </c>
      <c r="C244" s="5" t="s">
        <v>30</v>
      </c>
      <c r="D244" s="5" t="s">
        <v>26</v>
      </c>
      <c r="E244" s="5" t="s">
        <v>146</v>
      </c>
      <c r="H244" s="18"/>
      <c r="I244" s="27">
        <f t="shared" si="8"/>
        <v>586</v>
      </c>
      <c r="J244" s="28">
        <f>I244/COUNT($A$2:A244)</f>
        <v>2.4115226337448559</v>
      </c>
      <c r="K244" s="48">
        <f>IFERROR(SUMIFS('Indoor Lead - Log'!G:G,'Indoor Lead - Log'!A:A,'Daily - Log'!A244)/COUNTIF('Indoor Lead - Log'!A:A,'Daily - Log'!A244),"-")</f>
        <v>26.375</v>
      </c>
    </row>
    <row r="245" spans="1:11" x14ac:dyDescent="0.3">
      <c r="A245" s="20">
        <v>45315</v>
      </c>
      <c r="B245" t="s">
        <v>23</v>
      </c>
      <c r="C245" s="5" t="s">
        <v>30</v>
      </c>
      <c r="D245" s="5" t="s">
        <v>26</v>
      </c>
      <c r="E245" s="5" t="s">
        <v>117</v>
      </c>
      <c r="H245" s="18"/>
      <c r="I245" s="27">
        <f t="shared" si="8"/>
        <v>588</v>
      </c>
      <c r="J245" s="28">
        <f>I245/COUNT($A$2:A245)</f>
        <v>2.4098360655737703</v>
      </c>
      <c r="K245" s="48">
        <f>IFERROR(SUMIFS('Indoor Lead - Log'!G:G,'Indoor Lead - Log'!A:A,'Daily - Log'!A245)/COUNTIF('Indoor Lead - Log'!A:A,'Daily - Log'!A245),"-")</f>
        <v>26.375</v>
      </c>
    </row>
    <row r="246" spans="1:11" x14ac:dyDescent="0.3">
      <c r="A246" s="20">
        <v>45317</v>
      </c>
      <c r="B246" t="s">
        <v>21</v>
      </c>
      <c r="C246" s="5" t="s">
        <v>25</v>
      </c>
      <c r="D246" s="5" t="s">
        <v>26</v>
      </c>
      <c r="E246" s="5" t="s">
        <v>44</v>
      </c>
      <c r="H246" s="18"/>
      <c r="I246" s="27">
        <f t="shared" si="8"/>
        <v>590</v>
      </c>
      <c r="J246" s="28">
        <f>I246/COUNT($A$2:A246)</f>
        <v>2.4081632653061225</v>
      </c>
      <c r="K246" s="48" t="str">
        <f>IFERROR(SUMIFS('Indoor Lead - Log'!G:G,'Indoor Lead - Log'!A:A,'Daily - Log'!A246)/COUNTIF('Indoor Lead - Log'!A:A,'Daily - Log'!A246),"-")</f>
        <v>-</v>
      </c>
    </row>
    <row r="247" spans="1:11" x14ac:dyDescent="0.3">
      <c r="A247" s="20">
        <v>45320</v>
      </c>
      <c r="B247" t="s">
        <v>23</v>
      </c>
      <c r="C247" s="5" t="s">
        <v>30</v>
      </c>
      <c r="D247" s="5" t="s">
        <v>26</v>
      </c>
      <c r="E247" s="5" t="s">
        <v>43</v>
      </c>
      <c r="H247" s="18"/>
      <c r="I247" s="27">
        <f t="shared" si="8"/>
        <v>593</v>
      </c>
      <c r="J247" s="28">
        <f>I247/COUNT($A$2:A247)</f>
        <v>2.410569105691057</v>
      </c>
      <c r="K247" s="48">
        <f>IFERROR(SUMIFS('Indoor Lead - Log'!G:G,'Indoor Lead - Log'!A:A,'Daily - Log'!A247)/COUNTIF('Indoor Lead - Log'!A:A,'Daily - Log'!A247),"-")</f>
        <v>26.333333333333332</v>
      </c>
    </row>
    <row r="248" spans="1:11" x14ac:dyDescent="0.3">
      <c r="A248" s="20">
        <v>45322</v>
      </c>
      <c r="B248" t="s">
        <v>224</v>
      </c>
      <c r="C248" s="5" t="s">
        <v>30</v>
      </c>
      <c r="D248" s="5" t="s">
        <v>32</v>
      </c>
      <c r="E248" s="5" t="s">
        <v>58</v>
      </c>
      <c r="H248" s="18"/>
      <c r="I248" s="27">
        <f t="shared" si="8"/>
        <v>595</v>
      </c>
      <c r="J248" s="28">
        <f>I248/COUNT($A$2:A248)</f>
        <v>2.4089068825910931</v>
      </c>
      <c r="K248" s="48" t="str">
        <f>IFERROR(SUMIFS('Indoor Lead - Log'!G:G,'Indoor Lead - Log'!A:A,'Daily - Log'!A248)/COUNTIF('Indoor Lead - Log'!A:A,'Daily - Log'!A248),"-")</f>
        <v>-</v>
      </c>
    </row>
    <row r="249" spans="1:11" x14ac:dyDescent="0.3">
      <c r="A249" s="20">
        <v>45323</v>
      </c>
      <c r="B249" t="s">
        <v>23</v>
      </c>
      <c r="C249" s="5" t="s">
        <v>30</v>
      </c>
      <c r="D249" s="5" t="s">
        <v>26</v>
      </c>
      <c r="E249" s="5" t="s">
        <v>233</v>
      </c>
      <c r="H249" s="18"/>
      <c r="I249" s="27">
        <f t="shared" si="8"/>
        <v>596</v>
      </c>
      <c r="J249" s="28">
        <f>I249/COUNT($A$2:A249)</f>
        <v>2.403225806451613</v>
      </c>
      <c r="K249" s="48">
        <f>IFERROR(SUMIFS('Indoor Lead - Log'!G:G,'Indoor Lead - Log'!A:A,'Daily - Log'!A249)/COUNTIF('Indoor Lead - Log'!A:A,'Daily - Log'!A249),"-")</f>
        <v>26.142857142857142</v>
      </c>
    </row>
    <row r="250" spans="1:11" x14ac:dyDescent="0.3">
      <c r="A250" s="20">
        <v>45325</v>
      </c>
      <c r="B250" t="s">
        <v>102</v>
      </c>
      <c r="C250" s="5" t="s">
        <v>30</v>
      </c>
      <c r="D250" s="5" t="s">
        <v>32</v>
      </c>
      <c r="E250" s="5" t="s">
        <v>44</v>
      </c>
      <c r="H250" s="18"/>
      <c r="I250" s="27">
        <f t="shared" si="8"/>
        <v>598</v>
      </c>
      <c r="J250" s="28">
        <f>I250/COUNT($A$2:A250)</f>
        <v>2.4016064257028114</v>
      </c>
      <c r="K250" s="48" t="str">
        <f>IFERROR(SUMIFS('Indoor Lead - Log'!G:G,'Indoor Lead - Log'!A:A,'Daily - Log'!A250)/COUNTIF('Indoor Lead - Log'!A:A,'Daily - Log'!A250),"-")</f>
        <v>-</v>
      </c>
    </row>
    <row r="251" spans="1:11" x14ac:dyDescent="0.3">
      <c r="A251" s="20">
        <v>45326</v>
      </c>
      <c r="B251" t="s">
        <v>23</v>
      </c>
      <c r="C251" s="5" t="s">
        <v>30</v>
      </c>
      <c r="D251" s="5" t="s">
        <v>26</v>
      </c>
      <c r="E251" s="5" t="s">
        <v>43</v>
      </c>
      <c r="H251" s="18" t="s">
        <v>37</v>
      </c>
      <c r="I251" s="27">
        <f t="shared" si="8"/>
        <v>599</v>
      </c>
      <c r="J251" s="28">
        <f>I251/COUNT($A$2:A251)</f>
        <v>2.3959999999999999</v>
      </c>
      <c r="K251" s="48">
        <f>IFERROR(SUMIFS('Indoor Lead - Log'!G:G,'Indoor Lead - Log'!A:A,'Daily - Log'!A251)/COUNTIF('Indoor Lead - Log'!A:A,'Daily - Log'!A251),"-")</f>
        <v>27.2</v>
      </c>
    </row>
    <row r="252" spans="1:11" x14ac:dyDescent="0.3">
      <c r="A252" s="20">
        <v>45329</v>
      </c>
      <c r="B252" t="s">
        <v>23</v>
      </c>
      <c r="C252" s="5" t="s">
        <v>30</v>
      </c>
      <c r="D252" s="5" t="s">
        <v>26</v>
      </c>
      <c r="E252" s="51" t="s">
        <v>117</v>
      </c>
      <c r="H252" s="18"/>
      <c r="I252" s="27">
        <f t="shared" si="8"/>
        <v>602</v>
      </c>
      <c r="J252" s="28">
        <f>I252/COUNT($A$2:A252)</f>
        <v>2.3984063745019921</v>
      </c>
      <c r="K252" s="48">
        <f>IFERROR(SUMIFS('Indoor Lead - Log'!G:G,'Indoor Lead - Log'!A:A,'Daily - Log'!A252)/COUNTIF('Indoor Lead - Log'!A:A,'Daily - Log'!A252),"-")</f>
        <v>26.5</v>
      </c>
    </row>
    <row r="253" spans="1:11" x14ac:dyDescent="0.3">
      <c r="A253" s="20">
        <v>45331</v>
      </c>
      <c r="B253" t="s">
        <v>102</v>
      </c>
      <c r="C253" s="5" t="s">
        <v>30</v>
      </c>
      <c r="D253" s="5" t="s">
        <v>32</v>
      </c>
      <c r="E253" s="5" t="s">
        <v>148</v>
      </c>
      <c r="H253" s="18"/>
      <c r="I253" s="27">
        <f t="shared" si="8"/>
        <v>604</v>
      </c>
      <c r="J253" s="28">
        <f>I253/COUNT($A$2:A253)</f>
        <v>2.3968253968253967</v>
      </c>
      <c r="K253" s="48" t="str">
        <f>IFERROR(SUMIFS('Indoor Lead - Log'!G:G,'Indoor Lead - Log'!A:A,'Daily - Log'!A253)/COUNTIF('Indoor Lead - Log'!A:A,'Daily - Log'!A253),"-")</f>
        <v>-</v>
      </c>
    </row>
    <row r="254" spans="1:11" x14ac:dyDescent="0.3">
      <c r="A254" s="20">
        <v>45332</v>
      </c>
      <c r="B254" t="s">
        <v>68</v>
      </c>
      <c r="C254" s="5" t="s">
        <v>25</v>
      </c>
      <c r="D254" s="5" t="s">
        <v>26</v>
      </c>
      <c r="E254" s="5" t="s">
        <v>44</v>
      </c>
      <c r="H254" s="18"/>
      <c r="I254" s="27">
        <f t="shared" si="8"/>
        <v>605</v>
      </c>
      <c r="J254" s="28">
        <f>I254/COUNT($A$2:A254)</f>
        <v>2.3913043478260869</v>
      </c>
      <c r="K254" s="48" t="str">
        <f>IFERROR(SUMIFS('Indoor Lead - Log'!G:G,'Indoor Lead - Log'!A:A,'Daily - Log'!A254)/COUNTIF('Indoor Lead - Log'!A:A,'Daily - Log'!A254),"-")</f>
        <v>-</v>
      </c>
    </row>
    <row r="255" spans="1:11" x14ac:dyDescent="0.3">
      <c r="A255" s="20">
        <v>45337</v>
      </c>
      <c r="B255" t="s">
        <v>23</v>
      </c>
      <c r="C255" s="5" t="s">
        <v>30</v>
      </c>
      <c r="D255" s="5" t="s">
        <v>26</v>
      </c>
      <c r="E255" s="5" t="s">
        <v>233</v>
      </c>
      <c r="H255" s="18"/>
      <c r="I255" s="27">
        <f t="shared" si="8"/>
        <v>610</v>
      </c>
      <c r="J255" s="28">
        <f>I255/COUNT($A$2:A255)</f>
        <v>2.4015748031496065</v>
      </c>
      <c r="K255" s="48">
        <f>IFERROR(SUMIFS('Indoor Lead - Log'!G:G,'Indoor Lead - Log'!A:A,'Daily - Log'!A255)/COUNTIF('Indoor Lead - Log'!A:A,'Daily - Log'!A255),"-")</f>
        <v>27</v>
      </c>
    </row>
    <row r="256" spans="1:11" x14ac:dyDescent="0.3">
      <c r="A256" s="20">
        <v>45338</v>
      </c>
      <c r="B256" t="s">
        <v>23</v>
      </c>
      <c r="C256" s="5" t="s">
        <v>30</v>
      </c>
      <c r="D256" s="5" t="s">
        <v>26</v>
      </c>
      <c r="E256" s="5" t="s">
        <v>58</v>
      </c>
      <c r="I256" s="27">
        <f t="shared" si="8"/>
        <v>611</v>
      </c>
      <c r="J256" s="28">
        <f>I256/COUNT($A$2:A256)</f>
        <v>2.3960784313725489</v>
      </c>
      <c r="K256" s="48">
        <f>IFERROR(SUMIFS('Indoor Lead - Log'!G:G,'Indoor Lead - Log'!A:A,'Daily - Log'!A256)/COUNTIF('Indoor Lead - Log'!A:A,'Daily - Log'!A256),"-")</f>
        <v>26.5</v>
      </c>
    </row>
    <row r="257" spans="1:11" x14ac:dyDescent="0.3">
      <c r="A257" s="20">
        <v>45339</v>
      </c>
      <c r="B257" t="s">
        <v>23</v>
      </c>
      <c r="C257" s="5" t="s">
        <v>25</v>
      </c>
      <c r="D257" s="5" t="s">
        <v>26</v>
      </c>
      <c r="E257" s="5" t="s">
        <v>44</v>
      </c>
      <c r="I257" s="27">
        <f t="shared" si="8"/>
        <v>612</v>
      </c>
      <c r="J257" s="28">
        <f>I257/COUNT($A$2:A257)</f>
        <v>2.390625</v>
      </c>
      <c r="K257" s="48" t="str">
        <f>IFERROR(SUMIFS('Indoor Lead - Log'!G:G,'Indoor Lead - Log'!A:A,'Daily - Log'!A257)/COUNTIF('Indoor Lead - Log'!A:A,'Daily - Log'!A257),"-")</f>
        <v>-</v>
      </c>
    </row>
    <row r="258" spans="1:11" x14ac:dyDescent="0.3">
      <c r="A258" s="20">
        <v>45343</v>
      </c>
      <c r="B258" t="s">
        <v>23</v>
      </c>
      <c r="C258" s="5" t="s">
        <v>30</v>
      </c>
      <c r="D258" s="5" t="s">
        <v>26</v>
      </c>
      <c r="E258" s="5" t="s">
        <v>116</v>
      </c>
      <c r="I258" s="27">
        <f t="shared" si="8"/>
        <v>616</v>
      </c>
      <c r="J258" s="28">
        <f>I258/COUNT($A$2:A258)</f>
        <v>2.3968871595330739</v>
      </c>
      <c r="K258" s="48">
        <f>IFERROR(SUMIFS('Indoor Lead - Log'!G:G,'Indoor Lead - Log'!A:A,'Daily - Log'!A258)/COUNTIF('Indoor Lead - Log'!A:A,'Daily - Log'!A258),"-")</f>
        <v>26.5</v>
      </c>
    </row>
    <row r="259" spans="1:11" x14ac:dyDescent="0.3">
      <c r="A259" s="20">
        <v>45345</v>
      </c>
      <c r="B259" t="s">
        <v>23</v>
      </c>
      <c r="C259" s="5" t="s">
        <v>30</v>
      </c>
      <c r="D259" s="5" t="s">
        <v>26</v>
      </c>
      <c r="E259" s="5" t="s">
        <v>117</v>
      </c>
      <c r="I259" s="27">
        <f t="shared" si="8"/>
        <v>618</v>
      </c>
      <c r="J259" s="28">
        <f>I259/COUNT($A$2:A259)</f>
        <v>2.3953488372093021</v>
      </c>
      <c r="K259" s="48">
        <f>IFERROR(SUMIFS('Indoor Lead - Log'!G:G,'Indoor Lead - Log'!A:A,'Daily - Log'!A259)/COUNTIF('Indoor Lead - Log'!A:A,'Daily - Log'!A259),"-")</f>
        <v>26.571428571428573</v>
      </c>
    </row>
    <row r="260" spans="1:11" x14ac:dyDescent="0.3">
      <c r="A260" s="20">
        <v>45346</v>
      </c>
      <c r="B260" t="s">
        <v>23</v>
      </c>
      <c r="C260" s="5" t="s">
        <v>30</v>
      </c>
      <c r="D260" s="5" t="s">
        <v>26</v>
      </c>
      <c r="E260" s="5" t="s">
        <v>265</v>
      </c>
      <c r="I260" s="27">
        <f t="shared" si="8"/>
        <v>619</v>
      </c>
      <c r="J260" s="28">
        <f>I260/COUNT($A$2:A260)</f>
        <v>2.3899613899613898</v>
      </c>
      <c r="K260" s="48">
        <f>IFERROR(SUMIFS('Indoor Lead - Log'!G:G,'Indoor Lead - Log'!A:A,'Daily - Log'!A260)/COUNTIF('Indoor Lead - Log'!A:A,'Daily - Log'!A260),"-")</f>
        <v>25.6</v>
      </c>
    </row>
    <row r="261" spans="1:11" x14ac:dyDescent="0.3">
      <c r="A261" s="20">
        <v>45347</v>
      </c>
      <c r="B261" t="s">
        <v>102</v>
      </c>
      <c r="C261" s="5" t="s">
        <v>30</v>
      </c>
      <c r="D261" s="5" t="s">
        <v>32</v>
      </c>
      <c r="E261" s="5" t="s">
        <v>266</v>
      </c>
      <c r="I261" s="27">
        <f t="shared" si="8"/>
        <v>620</v>
      </c>
      <c r="J261" s="28">
        <f>I261/COUNT($A$2:A261)</f>
        <v>2.3846153846153846</v>
      </c>
      <c r="K261" s="48" t="str">
        <f>IFERROR(SUMIFS('Indoor Lead - Log'!G:G,'Indoor Lead - Log'!A:A,'Daily - Log'!A261)/COUNTIF('Indoor Lead - Log'!A:A,'Daily - Log'!A261),"-")</f>
        <v>-</v>
      </c>
    </row>
    <row r="262" spans="1:11" x14ac:dyDescent="0.3">
      <c r="A262" s="20">
        <v>45350</v>
      </c>
      <c r="B262" t="s">
        <v>23</v>
      </c>
      <c r="C262" s="5" t="s">
        <v>30</v>
      </c>
      <c r="D262" s="5" t="s">
        <v>26</v>
      </c>
      <c r="E262" s="5" t="s">
        <v>271</v>
      </c>
      <c r="I262" s="27">
        <f t="shared" ref="I262:I263" si="9">A262-$A$2+1</f>
        <v>623</v>
      </c>
      <c r="J262" s="28">
        <f>I262/COUNT($A$2:A262)</f>
        <v>2.3869731800766285</v>
      </c>
      <c r="K262" s="48">
        <f>IFERROR(SUMIFS('Indoor Lead - Log'!G:G,'Indoor Lead - Log'!A:A,'Daily - Log'!A262)/COUNTIF('Indoor Lead - Log'!A:A,'Daily - Log'!A262),"-")</f>
        <v>26</v>
      </c>
    </row>
    <row r="263" spans="1:11" x14ac:dyDescent="0.3">
      <c r="A263" s="20">
        <v>45353</v>
      </c>
      <c r="B263" t="s">
        <v>68</v>
      </c>
      <c r="C263" s="5" t="s">
        <v>25</v>
      </c>
      <c r="D263" s="5" t="s">
        <v>26</v>
      </c>
      <c r="E263" s="5" t="s">
        <v>44</v>
      </c>
      <c r="I263" s="27">
        <f t="shared" si="9"/>
        <v>626</v>
      </c>
      <c r="J263" s="28">
        <f>I263/COUNT($A$2:A263)</f>
        <v>2.3893129770992365</v>
      </c>
      <c r="K263" s="48" t="str">
        <f>IFERROR(SUMIFS('Indoor Lead - Log'!G:G,'Indoor Lead - Log'!A:A,'Daily - Log'!A263)/COUNTIF('Indoor Lead - Log'!A:A,'Daily - Log'!A263),"-")</f>
        <v>-</v>
      </c>
    </row>
    <row r="264" spans="1:11" x14ac:dyDescent="0.3">
      <c r="A264" s="20">
        <v>45354</v>
      </c>
      <c r="B264" t="s">
        <v>23</v>
      </c>
      <c r="C264" s="5" t="s">
        <v>30</v>
      </c>
      <c r="D264" s="5" t="s">
        <v>26</v>
      </c>
      <c r="E264" s="5" t="s">
        <v>43</v>
      </c>
      <c r="H264" s="18" t="s">
        <v>37</v>
      </c>
      <c r="I264" s="27">
        <f t="shared" ref="I264:I268" si="10">A264-$A$2+1</f>
        <v>627</v>
      </c>
      <c r="J264" s="28">
        <f>I264/COUNT($A$2:A264)</f>
        <v>2.3840304182509504</v>
      </c>
      <c r="K264" s="48">
        <f>IFERROR(SUMIFS('Indoor Lead - Log'!G:G,'Indoor Lead - Log'!A:A,'Daily - Log'!A264)/COUNTIF('Indoor Lead - Log'!A:A,'Daily - Log'!A264),"-")</f>
        <v>27.166666666666668</v>
      </c>
    </row>
    <row r="265" spans="1:11" x14ac:dyDescent="0.3">
      <c r="A265" s="20">
        <v>45355</v>
      </c>
      <c r="B265" t="s">
        <v>23</v>
      </c>
      <c r="C265" s="5" t="s">
        <v>30</v>
      </c>
      <c r="D265" s="5" t="s">
        <v>26</v>
      </c>
      <c r="E265" s="5" t="s">
        <v>44</v>
      </c>
      <c r="I265" s="27">
        <f t="shared" si="10"/>
        <v>628</v>
      </c>
      <c r="J265" s="28">
        <f>I265/COUNT($A$2:A265)</f>
        <v>2.3787878787878789</v>
      </c>
      <c r="K265" s="48">
        <f>IFERROR(SUMIFS('Indoor Lead - Log'!G:G,'Indoor Lead - Log'!A:A,'Daily - Log'!A265)/COUNTIF('Indoor Lead - Log'!A:A,'Daily - Log'!A265),"-")</f>
        <v>26.666666666666668</v>
      </c>
    </row>
    <row r="266" spans="1:11" x14ac:dyDescent="0.3">
      <c r="A266" s="20">
        <v>45357</v>
      </c>
      <c r="B266" t="s">
        <v>23</v>
      </c>
      <c r="C266" s="5" t="s">
        <v>30</v>
      </c>
      <c r="D266" s="5" t="s">
        <v>26</v>
      </c>
      <c r="E266" s="5" t="s">
        <v>117</v>
      </c>
      <c r="I266" s="27">
        <f t="shared" si="10"/>
        <v>630</v>
      </c>
      <c r="J266" s="28">
        <f>I266/COUNT($A$2:A266)</f>
        <v>2.3773584905660377</v>
      </c>
      <c r="K266" s="48">
        <f>IFERROR(SUMIFS('Indoor Lead - Log'!G:G,'Indoor Lead - Log'!A:A,'Daily - Log'!A266)/COUNTIF('Indoor Lead - Log'!A:A,'Daily - Log'!A266),"-")</f>
        <v>26.857142857142858</v>
      </c>
    </row>
    <row r="267" spans="1:11" x14ac:dyDescent="0.3">
      <c r="A267" s="20">
        <v>45360</v>
      </c>
      <c r="B267" t="s">
        <v>63</v>
      </c>
      <c r="C267" s="5" t="s">
        <v>30</v>
      </c>
      <c r="D267" s="5" t="s">
        <v>32</v>
      </c>
      <c r="E267" s="5" t="s">
        <v>44</v>
      </c>
      <c r="I267" s="27">
        <f t="shared" si="10"/>
        <v>633</v>
      </c>
      <c r="J267" s="28">
        <f>I267/COUNT($A$2:A267)</f>
        <v>2.3796992481203008</v>
      </c>
      <c r="K267" s="48" t="str">
        <f>IFERROR(SUMIFS('Indoor Lead - Log'!G:G,'Indoor Lead - Log'!A:A,'Daily - Log'!A267)/COUNTIF('Indoor Lead - Log'!A:A,'Daily - Log'!A267),"-")</f>
        <v>-</v>
      </c>
    </row>
    <row r="268" spans="1:11" x14ac:dyDescent="0.3">
      <c r="A268" s="20">
        <v>45362</v>
      </c>
      <c r="B268" t="s">
        <v>23</v>
      </c>
      <c r="C268" s="5" t="s">
        <v>30</v>
      </c>
      <c r="D268" s="5" t="s">
        <v>26</v>
      </c>
      <c r="E268" s="5" t="s">
        <v>146</v>
      </c>
      <c r="I268" s="27">
        <f t="shared" si="10"/>
        <v>635</v>
      </c>
      <c r="J268" s="28">
        <f>I268/COUNT($A$2:A268)</f>
        <v>2.3782771535580522</v>
      </c>
      <c r="K268" s="48">
        <f>IFERROR(SUMIFS('Indoor Lead - Log'!G:G,'Indoor Lead - Log'!A:A,'Daily - Log'!A268)/COUNTIF('Indoor Lead - Log'!A:A,'Daily - Log'!A268),"-")</f>
        <v>27.142857142857142</v>
      </c>
    </row>
    <row r="269" spans="1:11" x14ac:dyDescent="0.3">
      <c r="A269" s="20">
        <v>45364</v>
      </c>
      <c r="B269" t="s">
        <v>23</v>
      </c>
      <c r="C269" s="5" t="s">
        <v>30</v>
      </c>
      <c r="D269" s="5" t="s">
        <v>26</v>
      </c>
      <c r="E269" s="5" t="s">
        <v>117</v>
      </c>
      <c r="I269" s="27">
        <f t="shared" ref="I269:I278" si="11">A269-$A$2+1</f>
        <v>637</v>
      </c>
      <c r="J269" s="28">
        <f>I269/COUNT($A$2:A269)</f>
        <v>2.3768656716417911</v>
      </c>
      <c r="K269" s="48">
        <f>IFERROR(SUMIFS('Indoor Lead - Log'!G:G,'Indoor Lead - Log'!A:A,'Daily - Log'!A269)/COUNTIF('Indoor Lead - Log'!A:A,'Daily - Log'!A269),"-")</f>
        <v>26.25</v>
      </c>
    </row>
    <row r="270" spans="1:11" x14ac:dyDescent="0.3">
      <c r="A270" s="20">
        <v>45367</v>
      </c>
      <c r="B270" t="s">
        <v>23</v>
      </c>
      <c r="C270" s="5" t="s">
        <v>30</v>
      </c>
      <c r="D270" s="5" t="s">
        <v>26</v>
      </c>
      <c r="E270" s="5" t="s">
        <v>44</v>
      </c>
      <c r="I270" s="27">
        <f t="shared" si="11"/>
        <v>640</v>
      </c>
      <c r="J270" s="28">
        <f>I270/COUNT($A$2:A270)</f>
        <v>2.3791821561338291</v>
      </c>
      <c r="K270" s="48">
        <f>IFERROR(SUMIFS('Indoor Lead - Log'!G:G,'Indoor Lead - Log'!A:A,'Daily - Log'!A270)/COUNTIF('Indoor Lead - Log'!A:A,'Daily - Log'!A270),"-")</f>
        <v>27.6</v>
      </c>
    </row>
    <row r="271" spans="1:11" x14ac:dyDescent="0.3">
      <c r="A271" s="20">
        <v>45369</v>
      </c>
      <c r="B271" t="s">
        <v>23</v>
      </c>
      <c r="C271" s="5" t="s">
        <v>30</v>
      </c>
      <c r="D271" s="5" t="s">
        <v>26</v>
      </c>
      <c r="E271" s="5" t="s">
        <v>44</v>
      </c>
      <c r="I271" s="27">
        <f t="shared" si="11"/>
        <v>642</v>
      </c>
      <c r="J271" s="28">
        <f>I271/COUNT($A$2:A271)</f>
        <v>2.3777777777777778</v>
      </c>
      <c r="K271" s="48">
        <f>IFERROR(SUMIFS('Indoor Lead - Log'!G:G,'Indoor Lead - Log'!A:A,'Daily - Log'!A271)/COUNTIF('Indoor Lead - Log'!A:A,'Daily - Log'!A271),"-")</f>
        <v>25.8</v>
      </c>
    </row>
    <row r="272" spans="1:11" x14ac:dyDescent="0.3">
      <c r="A272" s="20">
        <v>45372</v>
      </c>
      <c r="B272" t="s">
        <v>128</v>
      </c>
      <c r="C272" s="5" t="s">
        <v>25</v>
      </c>
      <c r="D272" s="5" t="s">
        <v>32</v>
      </c>
      <c r="I272" s="27">
        <f t="shared" si="11"/>
        <v>645</v>
      </c>
      <c r="J272" s="28">
        <f>I272/COUNT($A$2:A272)</f>
        <v>2.3800738007380073</v>
      </c>
      <c r="K272" s="48" t="str">
        <f>IFERROR(SUMIFS('Indoor Lead - Log'!G:G,'Indoor Lead - Log'!A:A,'Daily - Log'!A272)/COUNTIF('Indoor Lead - Log'!A:A,'Daily - Log'!A272),"-")</f>
        <v>-</v>
      </c>
    </row>
    <row r="273" spans="1:11" x14ac:dyDescent="0.3">
      <c r="A273" s="20">
        <v>45373</v>
      </c>
      <c r="B273" t="s">
        <v>128</v>
      </c>
      <c r="C273" s="5" t="s">
        <v>30</v>
      </c>
      <c r="D273" s="5" t="s">
        <v>32</v>
      </c>
      <c r="E273" s="5" t="s">
        <v>148</v>
      </c>
      <c r="I273" s="27">
        <f t="shared" si="11"/>
        <v>646</v>
      </c>
      <c r="J273" s="28">
        <f>I273/COUNT($A$2:A273)</f>
        <v>2.375</v>
      </c>
      <c r="K273" s="48" t="str">
        <f>IFERROR(SUMIFS('Indoor Lead - Log'!G:G,'Indoor Lead - Log'!A:A,'Daily - Log'!A273)/COUNTIF('Indoor Lead - Log'!A:A,'Daily - Log'!A273),"-")</f>
        <v>-</v>
      </c>
    </row>
    <row r="274" spans="1:11" x14ac:dyDescent="0.3">
      <c r="A274" s="20">
        <v>45374</v>
      </c>
      <c r="B274" t="s">
        <v>305</v>
      </c>
      <c r="C274" s="5" t="s">
        <v>25</v>
      </c>
      <c r="D274" s="5" t="s">
        <v>32</v>
      </c>
      <c r="E274" s="5" t="s">
        <v>44</v>
      </c>
      <c r="I274" s="27">
        <f t="shared" si="11"/>
        <v>647</v>
      </c>
      <c r="J274" s="28">
        <f>I274/COUNT($A$2:A274)</f>
        <v>2.36996336996337</v>
      </c>
      <c r="K274" s="48" t="str">
        <f>IFERROR(SUMIFS('Indoor Lead - Log'!G:G,'Indoor Lead - Log'!A:A,'Daily - Log'!A274)/COUNTIF('Indoor Lead - Log'!A:A,'Daily - Log'!A274),"-")</f>
        <v>-</v>
      </c>
    </row>
    <row r="275" spans="1:11" x14ac:dyDescent="0.3">
      <c r="A275" s="20">
        <v>45410</v>
      </c>
      <c r="B275" t="s">
        <v>31</v>
      </c>
      <c r="C275" s="5" t="s">
        <v>30</v>
      </c>
      <c r="D275" s="5" t="s">
        <v>32</v>
      </c>
      <c r="E275" s="5" t="s">
        <v>306</v>
      </c>
      <c r="H275" s="18" t="s">
        <v>307</v>
      </c>
      <c r="I275" s="27">
        <f t="shared" si="11"/>
        <v>683</v>
      </c>
      <c r="J275" s="28">
        <f>I275/COUNT($A$2:A275)</f>
        <v>2.4927007299270074</v>
      </c>
      <c r="K275" s="48" t="str">
        <f>IFERROR(SUMIFS('Indoor Lead - Log'!G:G,'Indoor Lead - Log'!A:A,'Daily - Log'!A275)/COUNTIF('Indoor Lead - Log'!A:A,'Daily - Log'!A275),"-")</f>
        <v>-</v>
      </c>
    </row>
    <row r="276" spans="1:11" x14ac:dyDescent="0.3">
      <c r="A276" s="20">
        <v>45420</v>
      </c>
      <c r="B276" t="s">
        <v>23</v>
      </c>
      <c r="C276" s="5" t="s">
        <v>30</v>
      </c>
      <c r="D276" s="5" t="s">
        <v>26</v>
      </c>
      <c r="E276" s="5" t="s">
        <v>43</v>
      </c>
      <c r="H276" s="18" t="s">
        <v>307</v>
      </c>
      <c r="I276" s="27">
        <f t="shared" si="11"/>
        <v>693</v>
      </c>
      <c r="J276" s="28">
        <f>I276/COUNT($A$2:A276)</f>
        <v>2.52</v>
      </c>
      <c r="K276" s="48">
        <f>IFERROR(SUMIFS('Indoor Lead - Log'!G:G,'Indoor Lead - Log'!A:A,'Daily - Log'!A276)/COUNTIF('Indoor Lead - Log'!A:A,'Daily - Log'!A276),"-")</f>
        <v>22.75</v>
      </c>
    </row>
    <row r="277" spans="1:11" x14ac:dyDescent="0.3">
      <c r="A277" s="20">
        <v>45424</v>
      </c>
      <c r="B277" t="s">
        <v>23</v>
      </c>
      <c r="C277" s="5" t="s">
        <v>25</v>
      </c>
      <c r="D277" s="5" t="s">
        <v>26</v>
      </c>
      <c r="E277" s="5" t="s">
        <v>44</v>
      </c>
      <c r="H277" s="18" t="s">
        <v>307</v>
      </c>
      <c r="I277" s="27">
        <f t="shared" si="11"/>
        <v>697</v>
      </c>
      <c r="J277" s="28">
        <f>I277/COUNT($A$2:A277)</f>
        <v>2.5253623188405796</v>
      </c>
      <c r="K277" s="48" t="str">
        <f>IFERROR(SUMIFS('Indoor Lead - Log'!G:G,'Indoor Lead - Log'!A:A,'Daily - Log'!A277)/COUNTIF('Indoor Lead - Log'!A:A,'Daily - Log'!A277),"-")</f>
        <v>-</v>
      </c>
    </row>
    <row r="278" spans="1:11" x14ac:dyDescent="0.3">
      <c r="A278" s="20">
        <v>45427</v>
      </c>
      <c r="B278" t="s">
        <v>23</v>
      </c>
      <c r="C278" s="5" t="s">
        <v>30</v>
      </c>
      <c r="D278" s="5" t="s">
        <v>26</v>
      </c>
      <c r="E278" s="5" t="s">
        <v>43</v>
      </c>
      <c r="H278" s="18" t="s">
        <v>315</v>
      </c>
      <c r="I278" s="27">
        <f t="shared" si="11"/>
        <v>700</v>
      </c>
      <c r="J278" s="28">
        <f>I278/COUNT($A$2:A278)</f>
        <v>2.5270758122743682</v>
      </c>
      <c r="K278" s="48">
        <f>IFERROR(SUMIFS('Indoor Lead - Log'!G:G,'Indoor Lead - Log'!A:A,'Daily - Log'!A278)/COUNTIF('Indoor Lead - Log'!A:A,'Daily - Log'!A278),"-")</f>
        <v>25</v>
      </c>
    </row>
  </sheetData>
  <autoFilter ref="A1:H275" xr:uid="{1F2B8D66-75D8-4094-A067-FDCCBBCC89AB}">
    <sortState xmlns:xlrd2="http://schemas.microsoft.com/office/spreadsheetml/2017/richdata2" ref="A2:H40">
      <sortCondition ref="A1"/>
    </sortState>
  </autoFilter>
  <phoneticPr fontId="1" type="noConversion"/>
  <conditionalFormatting sqref="F1:G221 F228:G1048576 H275:H278">
    <cfRule type="containsText" dxfId="8" priority="2" operator="containsText" text="'X'">
      <formula>NOT(ISERROR(SEARCH("'X'",F1)))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2AE7-A1CB-45E0-9386-03899F0EA24A}">
  <sheetPr>
    <tabColor theme="9" tint="-0.249977111117893"/>
  </sheetPr>
  <dimension ref="A1"/>
  <sheetViews>
    <sheetView workbookViewId="0">
      <selection activeCell="A6" sqref="A6"/>
    </sheetView>
  </sheetViews>
  <sheetFormatPr defaultRowHeight="14.4" x14ac:dyDescent="0.3"/>
  <sheetData>
    <row r="1" spans="1:1" x14ac:dyDescent="0.3">
      <c r="A1" s="1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A239-84F0-4C4E-A0DB-CBEDE6EFC1F8}">
  <sheetPr>
    <tabColor theme="9" tint="-0.249977111117893"/>
  </sheetPr>
  <dimension ref="A1:M293"/>
  <sheetViews>
    <sheetView zoomScaleNormal="100" workbookViewId="0">
      <pane xSplit="1" ySplit="1" topLeftCell="B74" activePane="bottomRight" state="frozen"/>
      <selection activeCell="H247" sqref="H247"/>
      <selection pane="topRight" activeCell="H247" sqref="H247"/>
      <selection pane="bottomLeft" activeCell="H247" sqref="H247"/>
      <selection pane="bottomRight" activeCell="H96" sqref="H96"/>
    </sheetView>
  </sheetViews>
  <sheetFormatPr defaultRowHeight="14.4" x14ac:dyDescent="0.3"/>
  <cols>
    <col min="1" max="1" width="7.33203125" customWidth="1"/>
  </cols>
  <sheetData>
    <row r="1" spans="1:8" x14ac:dyDescent="0.3">
      <c r="A1" s="11" t="s">
        <v>193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8" x14ac:dyDescent="0.3">
      <c r="A2" s="88">
        <v>2022</v>
      </c>
      <c r="B2" s="7">
        <v>44710</v>
      </c>
      <c r="C2" s="7">
        <v>44711</v>
      </c>
      <c r="D2" s="7">
        <v>44712</v>
      </c>
      <c r="E2" s="7">
        <v>44713</v>
      </c>
      <c r="F2" s="7">
        <v>44714</v>
      </c>
      <c r="G2" s="7">
        <v>44715</v>
      </c>
      <c r="H2" s="7">
        <v>44716</v>
      </c>
    </row>
    <row r="3" spans="1:8" x14ac:dyDescent="0.3">
      <c r="A3" s="88"/>
      <c r="B3" s="7">
        <v>44717</v>
      </c>
      <c r="C3" s="7">
        <v>44718</v>
      </c>
      <c r="D3" s="7">
        <v>44719</v>
      </c>
      <c r="E3" s="7">
        <v>44720</v>
      </c>
      <c r="F3" s="7">
        <v>44721</v>
      </c>
      <c r="G3" s="7">
        <v>44722</v>
      </c>
      <c r="H3" s="7">
        <v>44723</v>
      </c>
    </row>
    <row r="4" spans="1:8" x14ac:dyDescent="0.3">
      <c r="A4" s="88"/>
      <c r="B4" s="7">
        <v>44724</v>
      </c>
      <c r="C4" s="7">
        <v>44725</v>
      </c>
      <c r="D4" s="7">
        <v>44726</v>
      </c>
      <c r="E4" s="7">
        <v>44727</v>
      </c>
      <c r="F4" s="7">
        <v>44728</v>
      </c>
      <c r="G4" s="7">
        <v>44729</v>
      </c>
      <c r="H4" s="7">
        <v>44730</v>
      </c>
    </row>
    <row r="5" spans="1:8" x14ac:dyDescent="0.3">
      <c r="A5" s="88"/>
      <c r="B5" s="7">
        <v>44731</v>
      </c>
      <c r="C5" s="7">
        <v>44732</v>
      </c>
      <c r="D5" s="7">
        <v>44733</v>
      </c>
      <c r="E5" s="7">
        <v>44734</v>
      </c>
      <c r="F5" s="7">
        <v>44735</v>
      </c>
      <c r="G5" s="7">
        <v>44736</v>
      </c>
      <c r="H5" s="7">
        <v>44737</v>
      </c>
    </row>
    <row r="6" spans="1:8" x14ac:dyDescent="0.3">
      <c r="A6" s="88"/>
      <c r="B6" s="7">
        <v>44738</v>
      </c>
      <c r="C6" s="7">
        <v>44739</v>
      </c>
      <c r="D6" s="7">
        <v>44740</v>
      </c>
      <c r="E6" s="7">
        <v>44741</v>
      </c>
      <c r="F6" s="7">
        <v>44742</v>
      </c>
      <c r="G6" s="7">
        <v>44743</v>
      </c>
      <c r="H6" s="7">
        <v>44744</v>
      </c>
    </row>
    <row r="7" spans="1:8" x14ac:dyDescent="0.3">
      <c r="A7" s="88"/>
      <c r="B7" s="7">
        <v>44745</v>
      </c>
      <c r="C7" s="7">
        <v>44746</v>
      </c>
      <c r="D7" s="7">
        <v>44747</v>
      </c>
      <c r="E7" s="7">
        <v>44748</v>
      </c>
      <c r="F7" s="7">
        <v>44749</v>
      </c>
      <c r="G7" s="7">
        <v>44750</v>
      </c>
      <c r="H7" s="7">
        <v>44751</v>
      </c>
    </row>
    <row r="8" spans="1:8" x14ac:dyDescent="0.3">
      <c r="A8" s="88"/>
      <c r="B8" s="7">
        <v>44752</v>
      </c>
      <c r="C8" s="7">
        <v>44753</v>
      </c>
      <c r="D8" s="7">
        <v>44754</v>
      </c>
      <c r="E8" s="7">
        <v>44755</v>
      </c>
      <c r="F8" s="7">
        <v>44756</v>
      </c>
      <c r="G8" s="7">
        <v>44757</v>
      </c>
      <c r="H8" s="7">
        <v>44758</v>
      </c>
    </row>
    <row r="9" spans="1:8" x14ac:dyDescent="0.3">
      <c r="A9" s="88"/>
      <c r="B9" s="7">
        <v>44759</v>
      </c>
      <c r="C9" s="7">
        <v>44760</v>
      </c>
      <c r="D9" s="7">
        <v>44761</v>
      </c>
      <c r="E9" s="7">
        <v>44762</v>
      </c>
      <c r="F9" s="7">
        <v>44763</v>
      </c>
      <c r="G9" s="7">
        <v>44764</v>
      </c>
      <c r="H9" s="7">
        <v>44765</v>
      </c>
    </row>
    <row r="10" spans="1:8" x14ac:dyDescent="0.3">
      <c r="A10" s="88"/>
      <c r="B10" s="7">
        <v>44766</v>
      </c>
      <c r="C10" s="7">
        <v>44767</v>
      </c>
      <c r="D10" s="7">
        <v>44768</v>
      </c>
      <c r="E10" s="7">
        <v>44769</v>
      </c>
      <c r="F10" s="7">
        <v>44770</v>
      </c>
      <c r="G10" s="7">
        <v>44771</v>
      </c>
      <c r="H10" s="7">
        <v>44772</v>
      </c>
    </row>
    <row r="11" spans="1:8" x14ac:dyDescent="0.3">
      <c r="A11" s="88"/>
      <c r="B11" s="7">
        <v>44773</v>
      </c>
      <c r="C11" s="7">
        <v>44774</v>
      </c>
      <c r="D11" s="7">
        <v>44775</v>
      </c>
      <c r="E11" s="7">
        <v>44776</v>
      </c>
      <c r="F11" s="7">
        <v>44777</v>
      </c>
      <c r="G11" s="7">
        <v>44778</v>
      </c>
      <c r="H11" s="7">
        <v>44779</v>
      </c>
    </row>
    <row r="12" spans="1:8" x14ac:dyDescent="0.3">
      <c r="A12" s="88"/>
      <c r="B12" s="7">
        <v>44780</v>
      </c>
      <c r="C12" s="7">
        <v>44781</v>
      </c>
      <c r="D12" s="7">
        <v>44782</v>
      </c>
      <c r="E12" s="7">
        <v>44783</v>
      </c>
      <c r="F12" s="7">
        <v>44784</v>
      </c>
      <c r="G12" s="7">
        <v>44785</v>
      </c>
      <c r="H12" s="7">
        <v>44786</v>
      </c>
    </row>
    <row r="13" spans="1:8" x14ac:dyDescent="0.3">
      <c r="A13" s="88"/>
      <c r="B13" s="7">
        <v>44787</v>
      </c>
      <c r="C13" s="7">
        <v>44788</v>
      </c>
      <c r="D13" s="7">
        <v>44789</v>
      </c>
      <c r="E13" s="7">
        <v>44790</v>
      </c>
      <c r="F13" s="7">
        <v>44791</v>
      </c>
      <c r="G13" s="7">
        <v>44792</v>
      </c>
      <c r="H13" s="7">
        <v>44793</v>
      </c>
    </row>
    <row r="14" spans="1:8" x14ac:dyDescent="0.3">
      <c r="A14" s="88"/>
      <c r="B14" s="7">
        <v>44794</v>
      </c>
      <c r="C14" s="7">
        <v>44795</v>
      </c>
      <c r="D14" s="7">
        <v>44796</v>
      </c>
      <c r="E14" s="7">
        <v>44797</v>
      </c>
      <c r="F14" s="7">
        <v>44798</v>
      </c>
      <c r="G14" s="7">
        <v>44799</v>
      </c>
      <c r="H14" s="7">
        <v>44800</v>
      </c>
    </row>
    <row r="15" spans="1:8" x14ac:dyDescent="0.3">
      <c r="A15" s="88"/>
      <c r="B15" s="7">
        <v>44801</v>
      </c>
      <c r="C15" s="7">
        <v>44802</v>
      </c>
      <c r="D15" s="7">
        <v>44803</v>
      </c>
      <c r="E15" s="7">
        <v>44804</v>
      </c>
      <c r="F15" s="7">
        <v>44805</v>
      </c>
      <c r="G15" s="7">
        <v>44806</v>
      </c>
      <c r="H15" s="7">
        <v>44807</v>
      </c>
    </row>
    <row r="16" spans="1:8" x14ac:dyDescent="0.3">
      <c r="A16" s="88"/>
      <c r="B16" s="7">
        <v>44808</v>
      </c>
      <c r="C16" s="7">
        <v>44809</v>
      </c>
      <c r="D16" s="7">
        <v>44810</v>
      </c>
      <c r="E16" s="7">
        <v>44811</v>
      </c>
      <c r="F16" s="7">
        <v>44812</v>
      </c>
      <c r="G16" s="7">
        <v>44813</v>
      </c>
      <c r="H16" s="7">
        <v>44814</v>
      </c>
    </row>
    <row r="17" spans="1:13" x14ac:dyDescent="0.3">
      <c r="A17" s="88"/>
      <c r="B17" s="7">
        <v>44815</v>
      </c>
      <c r="C17" s="7">
        <v>44816</v>
      </c>
      <c r="D17" s="7">
        <v>44817</v>
      </c>
      <c r="E17" s="7">
        <v>44818</v>
      </c>
      <c r="F17" s="7">
        <v>44819</v>
      </c>
      <c r="G17" s="7">
        <v>44820</v>
      </c>
      <c r="H17" s="7">
        <v>44821</v>
      </c>
    </row>
    <row r="18" spans="1:13" x14ac:dyDescent="0.3">
      <c r="A18" s="88"/>
      <c r="B18" s="7">
        <v>44822</v>
      </c>
      <c r="C18" s="7">
        <v>44823</v>
      </c>
      <c r="D18" s="7">
        <v>44824</v>
      </c>
      <c r="E18" s="7">
        <v>44825</v>
      </c>
      <c r="F18" s="7">
        <v>44826</v>
      </c>
      <c r="G18" s="7">
        <v>44827</v>
      </c>
      <c r="H18" s="7">
        <v>44828</v>
      </c>
    </row>
    <row r="19" spans="1:13" x14ac:dyDescent="0.3">
      <c r="A19" s="88"/>
      <c r="B19" s="7">
        <v>44829</v>
      </c>
      <c r="C19" s="7">
        <v>44830</v>
      </c>
      <c r="D19" s="7">
        <v>44831</v>
      </c>
      <c r="E19" s="7">
        <v>44832</v>
      </c>
      <c r="F19" s="7">
        <v>44833</v>
      </c>
      <c r="G19" s="7">
        <v>44834</v>
      </c>
      <c r="H19" s="7">
        <v>44835</v>
      </c>
    </row>
    <row r="20" spans="1:13" x14ac:dyDescent="0.3">
      <c r="A20" s="88"/>
      <c r="B20" s="7">
        <v>44836</v>
      </c>
      <c r="C20" s="7">
        <v>44837</v>
      </c>
      <c r="D20" s="7">
        <v>44838</v>
      </c>
      <c r="E20" s="7">
        <v>44839</v>
      </c>
      <c r="F20" s="7">
        <v>44840</v>
      </c>
      <c r="G20" s="7">
        <v>44841</v>
      </c>
      <c r="H20" s="7">
        <v>44842</v>
      </c>
    </row>
    <row r="21" spans="1:13" x14ac:dyDescent="0.3">
      <c r="A21" s="88"/>
      <c r="B21" s="7">
        <v>44843</v>
      </c>
      <c r="C21" s="7">
        <v>44844</v>
      </c>
      <c r="D21" s="7">
        <v>44845</v>
      </c>
      <c r="E21" s="7">
        <v>44846</v>
      </c>
      <c r="F21" s="7">
        <v>44847</v>
      </c>
      <c r="G21" s="7">
        <v>44848</v>
      </c>
      <c r="H21" s="7">
        <v>44849</v>
      </c>
    </row>
    <row r="22" spans="1:13" x14ac:dyDescent="0.3">
      <c r="A22" s="88"/>
      <c r="B22" s="7">
        <v>44850</v>
      </c>
      <c r="C22" s="7">
        <v>44851</v>
      </c>
      <c r="D22" s="7">
        <v>44852</v>
      </c>
      <c r="E22" s="7">
        <v>44853</v>
      </c>
      <c r="F22" s="7">
        <v>44854</v>
      </c>
      <c r="G22" s="7">
        <v>44855</v>
      </c>
      <c r="H22" s="7">
        <v>44856</v>
      </c>
    </row>
    <row r="23" spans="1:13" x14ac:dyDescent="0.3">
      <c r="A23" s="88"/>
      <c r="B23" s="7">
        <v>44857</v>
      </c>
      <c r="C23" s="7">
        <v>44858</v>
      </c>
      <c r="D23" s="7">
        <v>44859</v>
      </c>
      <c r="E23" s="7">
        <v>44860</v>
      </c>
      <c r="F23" s="7">
        <v>44861</v>
      </c>
      <c r="G23" s="7">
        <v>44862</v>
      </c>
      <c r="H23" s="7">
        <v>44863</v>
      </c>
    </row>
    <row r="24" spans="1:13" x14ac:dyDescent="0.3">
      <c r="A24" s="88"/>
      <c r="B24" s="7">
        <v>44864</v>
      </c>
      <c r="C24" s="7">
        <v>44865</v>
      </c>
      <c r="D24" s="7">
        <v>44866</v>
      </c>
      <c r="E24" s="7">
        <v>44867</v>
      </c>
      <c r="F24" s="7">
        <v>44868</v>
      </c>
      <c r="G24" s="7">
        <v>44869</v>
      </c>
      <c r="H24" s="7">
        <v>44870</v>
      </c>
    </row>
    <row r="25" spans="1:13" x14ac:dyDescent="0.3">
      <c r="A25" s="88"/>
      <c r="B25" s="7">
        <v>44871</v>
      </c>
      <c r="C25" s="7">
        <v>44872</v>
      </c>
      <c r="D25" s="7">
        <v>44873</v>
      </c>
      <c r="E25" s="7">
        <v>44874</v>
      </c>
      <c r="F25" s="7">
        <v>44875</v>
      </c>
      <c r="G25" s="7">
        <v>44876</v>
      </c>
      <c r="H25" s="7">
        <v>44877</v>
      </c>
    </row>
    <row r="26" spans="1:13" x14ac:dyDescent="0.3">
      <c r="A26" s="88"/>
      <c r="B26" s="7">
        <v>44878</v>
      </c>
      <c r="C26" s="7">
        <v>44879</v>
      </c>
      <c r="D26" s="7">
        <v>44880</v>
      </c>
      <c r="E26" s="7">
        <v>44881</v>
      </c>
      <c r="F26" s="7">
        <v>44882</v>
      </c>
      <c r="G26" s="7">
        <v>44883</v>
      </c>
      <c r="H26" s="7">
        <v>44884</v>
      </c>
      <c r="I26" s="6"/>
      <c r="J26" s="6"/>
      <c r="K26" s="6"/>
      <c r="L26" s="6"/>
      <c r="M26" s="6"/>
    </row>
    <row r="27" spans="1:13" x14ac:dyDescent="0.3">
      <c r="A27" s="88"/>
      <c r="B27" s="7">
        <v>44885</v>
      </c>
      <c r="C27" s="7">
        <v>44886</v>
      </c>
      <c r="D27" s="7">
        <v>44887</v>
      </c>
      <c r="E27" s="7">
        <v>44888</v>
      </c>
      <c r="F27" s="7">
        <v>44889</v>
      </c>
      <c r="G27" s="7">
        <v>44890</v>
      </c>
      <c r="H27" s="7">
        <v>44891</v>
      </c>
    </row>
    <row r="28" spans="1:13" x14ac:dyDescent="0.3">
      <c r="A28" s="88"/>
      <c r="B28" s="7">
        <v>44892</v>
      </c>
      <c r="C28" s="7">
        <v>44893</v>
      </c>
      <c r="D28" s="7">
        <v>44894</v>
      </c>
      <c r="E28" s="7">
        <v>44895</v>
      </c>
      <c r="F28" s="7">
        <v>44896</v>
      </c>
      <c r="G28" s="7">
        <v>44897</v>
      </c>
      <c r="H28" s="7">
        <v>44898</v>
      </c>
    </row>
    <row r="29" spans="1:13" x14ac:dyDescent="0.3">
      <c r="A29" s="88"/>
      <c r="B29" s="7">
        <v>44899</v>
      </c>
      <c r="C29" s="7">
        <v>44900</v>
      </c>
      <c r="D29" s="7">
        <v>44901</v>
      </c>
      <c r="E29" s="7">
        <v>44902</v>
      </c>
      <c r="F29" s="7">
        <v>44903</v>
      </c>
      <c r="G29" s="7">
        <v>44904</v>
      </c>
      <c r="H29" s="7">
        <v>44905</v>
      </c>
    </row>
    <row r="30" spans="1:13" x14ac:dyDescent="0.3">
      <c r="A30" s="88"/>
      <c r="B30" s="7">
        <v>44906</v>
      </c>
      <c r="C30" s="7">
        <v>44907</v>
      </c>
      <c r="D30" s="7">
        <v>44908</v>
      </c>
      <c r="E30" s="7">
        <v>44909</v>
      </c>
      <c r="F30" s="7">
        <v>44910</v>
      </c>
      <c r="G30" s="7">
        <v>44911</v>
      </c>
      <c r="H30" s="7">
        <v>44912</v>
      </c>
    </row>
    <row r="31" spans="1:13" x14ac:dyDescent="0.3">
      <c r="A31" s="88"/>
      <c r="B31" s="7">
        <v>44913</v>
      </c>
      <c r="C31" s="7">
        <v>44914</v>
      </c>
      <c r="D31" s="7">
        <v>44915</v>
      </c>
      <c r="E31" s="7">
        <v>44916</v>
      </c>
      <c r="F31" s="7">
        <v>44917</v>
      </c>
      <c r="G31" s="7">
        <v>44918</v>
      </c>
      <c r="H31" s="7">
        <v>44919</v>
      </c>
    </row>
    <row r="32" spans="1:13" x14ac:dyDescent="0.3">
      <c r="A32" s="88"/>
      <c r="B32" s="7">
        <v>44920</v>
      </c>
      <c r="C32" s="7">
        <v>44921</v>
      </c>
      <c r="D32" s="7">
        <v>44922</v>
      </c>
      <c r="E32" s="7">
        <v>44923</v>
      </c>
      <c r="F32" s="7">
        <v>44924</v>
      </c>
      <c r="G32" s="7">
        <v>44925</v>
      </c>
      <c r="H32" s="7">
        <v>44926</v>
      </c>
    </row>
    <row r="33" spans="1:8" x14ac:dyDescent="0.3">
      <c r="A33" s="89">
        <v>2023</v>
      </c>
      <c r="B33" s="7">
        <v>44927</v>
      </c>
      <c r="C33" s="7">
        <v>44928</v>
      </c>
      <c r="D33" s="7">
        <v>44929</v>
      </c>
      <c r="E33" s="7">
        <v>44930</v>
      </c>
      <c r="F33" s="7">
        <v>44931</v>
      </c>
      <c r="G33" s="7">
        <v>44932</v>
      </c>
      <c r="H33" s="7">
        <v>44933</v>
      </c>
    </row>
    <row r="34" spans="1:8" x14ac:dyDescent="0.3">
      <c r="A34" s="89"/>
      <c r="B34" s="7">
        <v>44934</v>
      </c>
      <c r="C34" s="7">
        <v>44935</v>
      </c>
      <c r="D34" s="7">
        <v>44936</v>
      </c>
      <c r="E34" s="7">
        <v>44937</v>
      </c>
      <c r="F34" s="7">
        <v>44938</v>
      </c>
      <c r="G34" s="7">
        <v>44939</v>
      </c>
      <c r="H34" s="7">
        <v>44940</v>
      </c>
    </row>
    <row r="35" spans="1:8" x14ac:dyDescent="0.3">
      <c r="A35" s="89"/>
      <c r="B35" s="7">
        <v>44941</v>
      </c>
      <c r="C35" s="7">
        <v>44942</v>
      </c>
      <c r="D35" s="7">
        <v>44943</v>
      </c>
      <c r="E35" s="7">
        <v>44944</v>
      </c>
      <c r="F35" s="7">
        <v>44945</v>
      </c>
      <c r="G35" s="7">
        <v>44946</v>
      </c>
      <c r="H35" s="7">
        <v>44947</v>
      </c>
    </row>
    <row r="36" spans="1:8" x14ac:dyDescent="0.3">
      <c r="A36" s="89"/>
      <c r="B36" s="7">
        <v>44948</v>
      </c>
      <c r="C36" s="7">
        <v>44949</v>
      </c>
      <c r="D36" s="7">
        <v>44950</v>
      </c>
      <c r="E36" s="7">
        <v>44951</v>
      </c>
      <c r="F36" s="7">
        <v>44952</v>
      </c>
      <c r="G36" s="7">
        <v>44953</v>
      </c>
      <c r="H36" s="7">
        <v>44954</v>
      </c>
    </row>
    <row r="37" spans="1:8" x14ac:dyDescent="0.3">
      <c r="A37" s="89"/>
      <c r="B37" s="7">
        <v>44955</v>
      </c>
      <c r="C37" s="7">
        <v>44956</v>
      </c>
      <c r="D37" s="7">
        <v>44957</v>
      </c>
      <c r="E37" s="7">
        <v>44958</v>
      </c>
      <c r="F37" s="7">
        <v>44959</v>
      </c>
      <c r="G37" s="7">
        <v>44960</v>
      </c>
      <c r="H37" s="7">
        <v>44961</v>
      </c>
    </row>
    <row r="38" spans="1:8" x14ac:dyDescent="0.3">
      <c r="A38" s="89"/>
      <c r="B38" s="7">
        <v>44962</v>
      </c>
      <c r="C38" s="7">
        <v>44963</v>
      </c>
      <c r="D38" s="7">
        <v>44964</v>
      </c>
      <c r="E38" s="7">
        <v>44965</v>
      </c>
      <c r="F38" s="7">
        <v>44966</v>
      </c>
      <c r="G38" s="7">
        <v>44967</v>
      </c>
      <c r="H38" s="7">
        <v>44968</v>
      </c>
    </row>
    <row r="39" spans="1:8" x14ac:dyDescent="0.3">
      <c r="A39" s="89"/>
      <c r="B39" s="7">
        <v>44969</v>
      </c>
      <c r="C39" s="7">
        <v>44970</v>
      </c>
      <c r="D39" s="7">
        <v>44971</v>
      </c>
      <c r="E39" s="7">
        <v>44972</v>
      </c>
      <c r="F39" s="7">
        <v>44973</v>
      </c>
      <c r="G39" s="7">
        <v>44974</v>
      </c>
      <c r="H39" s="7">
        <v>44975</v>
      </c>
    </row>
    <row r="40" spans="1:8" x14ac:dyDescent="0.3">
      <c r="A40" s="89"/>
      <c r="B40" s="7">
        <v>44976</v>
      </c>
      <c r="C40" s="7">
        <v>44977</v>
      </c>
      <c r="D40" s="7">
        <v>44978</v>
      </c>
      <c r="E40" s="7">
        <v>44979</v>
      </c>
      <c r="F40" s="7">
        <v>44980</v>
      </c>
      <c r="G40" s="7">
        <v>44981</v>
      </c>
      <c r="H40" s="7">
        <v>44982</v>
      </c>
    </row>
    <row r="41" spans="1:8" x14ac:dyDescent="0.3">
      <c r="A41" s="89"/>
      <c r="B41" s="7">
        <v>44983</v>
      </c>
      <c r="C41" s="7">
        <v>44984</v>
      </c>
      <c r="D41" s="7">
        <v>44985</v>
      </c>
      <c r="E41" s="7">
        <v>44986</v>
      </c>
      <c r="F41" s="7">
        <v>44987</v>
      </c>
      <c r="G41" s="7">
        <v>44988</v>
      </c>
      <c r="H41" s="7">
        <v>44989</v>
      </c>
    </row>
    <row r="42" spans="1:8" x14ac:dyDescent="0.3">
      <c r="A42" s="89"/>
      <c r="B42" s="7">
        <v>44990</v>
      </c>
      <c r="C42" s="7">
        <v>44991</v>
      </c>
      <c r="D42" s="7">
        <v>44992</v>
      </c>
      <c r="E42" s="7">
        <v>44993</v>
      </c>
      <c r="F42" s="7">
        <v>44994</v>
      </c>
      <c r="G42" s="7">
        <v>44995</v>
      </c>
      <c r="H42" s="7">
        <v>44996</v>
      </c>
    </row>
    <row r="43" spans="1:8" x14ac:dyDescent="0.3">
      <c r="A43" s="89"/>
      <c r="B43" s="7">
        <v>44997</v>
      </c>
      <c r="C43" s="7">
        <v>44998</v>
      </c>
      <c r="D43" s="7">
        <v>44999</v>
      </c>
      <c r="E43" s="7">
        <v>45000</v>
      </c>
      <c r="F43" s="7">
        <v>45001</v>
      </c>
      <c r="G43" s="7">
        <v>45002</v>
      </c>
      <c r="H43" s="7">
        <v>45003</v>
      </c>
    </row>
    <row r="44" spans="1:8" x14ac:dyDescent="0.3">
      <c r="A44" s="89"/>
      <c r="B44" s="7">
        <v>45004</v>
      </c>
      <c r="C44" s="7">
        <v>45005</v>
      </c>
      <c r="D44" s="7">
        <v>45006</v>
      </c>
      <c r="E44" s="7">
        <v>45007</v>
      </c>
      <c r="F44" s="7">
        <v>45008</v>
      </c>
      <c r="G44" s="7">
        <v>45009</v>
      </c>
      <c r="H44" s="7">
        <v>45010</v>
      </c>
    </row>
    <row r="45" spans="1:8" x14ac:dyDescent="0.3">
      <c r="A45" s="89"/>
      <c r="B45" s="7">
        <v>45011</v>
      </c>
      <c r="C45" s="7">
        <v>45012</v>
      </c>
      <c r="D45" s="7">
        <v>45013</v>
      </c>
      <c r="E45" s="7">
        <v>45014</v>
      </c>
      <c r="F45" s="7">
        <v>45015</v>
      </c>
      <c r="G45" s="7">
        <v>45016</v>
      </c>
      <c r="H45" s="7">
        <v>45017</v>
      </c>
    </row>
    <row r="46" spans="1:8" x14ac:dyDescent="0.3">
      <c r="A46" s="89"/>
      <c r="B46" s="7">
        <v>45018</v>
      </c>
      <c r="C46" s="7">
        <v>45019</v>
      </c>
      <c r="D46" s="7">
        <v>45020</v>
      </c>
      <c r="E46" s="7">
        <v>45021</v>
      </c>
      <c r="F46" s="7">
        <v>45022</v>
      </c>
      <c r="G46" s="7">
        <v>45023</v>
      </c>
      <c r="H46" s="7">
        <v>45024</v>
      </c>
    </row>
    <row r="47" spans="1:8" x14ac:dyDescent="0.3">
      <c r="A47" s="89"/>
      <c r="B47" s="7">
        <v>45025</v>
      </c>
      <c r="C47" s="7">
        <v>45026</v>
      </c>
      <c r="D47" s="7">
        <v>45027</v>
      </c>
      <c r="E47" s="7">
        <v>45028</v>
      </c>
      <c r="F47" s="7">
        <v>45029</v>
      </c>
      <c r="G47" s="7">
        <v>45030</v>
      </c>
      <c r="H47" s="7">
        <v>45031</v>
      </c>
    </row>
    <row r="48" spans="1:8" x14ac:dyDescent="0.3">
      <c r="A48" s="89"/>
      <c r="B48" s="7">
        <v>45032</v>
      </c>
      <c r="C48" s="7">
        <v>45033</v>
      </c>
      <c r="D48" s="7">
        <v>45034</v>
      </c>
      <c r="E48" s="7">
        <v>45035</v>
      </c>
      <c r="F48" s="7">
        <v>45036</v>
      </c>
      <c r="G48" s="7">
        <v>45037</v>
      </c>
      <c r="H48" s="7">
        <v>45038</v>
      </c>
    </row>
    <row r="49" spans="1:8" x14ac:dyDescent="0.3">
      <c r="A49" s="89"/>
      <c r="B49" s="7">
        <v>45039</v>
      </c>
      <c r="C49" s="7">
        <v>45040</v>
      </c>
      <c r="D49" s="7">
        <v>45041</v>
      </c>
      <c r="E49" s="7">
        <v>45042</v>
      </c>
      <c r="F49" s="7">
        <v>45043</v>
      </c>
      <c r="G49" s="7">
        <v>45044</v>
      </c>
      <c r="H49" s="7">
        <v>45045</v>
      </c>
    </row>
    <row r="50" spans="1:8" x14ac:dyDescent="0.3">
      <c r="A50" s="89"/>
      <c r="B50" s="7">
        <v>45046</v>
      </c>
      <c r="C50" s="7">
        <v>45047</v>
      </c>
      <c r="D50" s="7">
        <v>45048</v>
      </c>
      <c r="E50" s="7">
        <v>45049</v>
      </c>
      <c r="F50" s="7">
        <v>45050</v>
      </c>
      <c r="G50" s="7">
        <v>45051</v>
      </c>
      <c r="H50" s="7">
        <v>45052</v>
      </c>
    </row>
    <row r="51" spans="1:8" x14ac:dyDescent="0.3">
      <c r="A51" s="89"/>
      <c r="B51" s="7">
        <v>45053</v>
      </c>
      <c r="C51" s="7">
        <v>45054</v>
      </c>
      <c r="D51" s="7">
        <v>45055</v>
      </c>
      <c r="E51" s="7">
        <v>45056</v>
      </c>
      <c r="F51" s="7">
        <v>45057</v>
      </c>
      <c r="G51" s="7">
        <v>45058</v>
      </c>
      <c r="H51" s="7">
        <v>45059</v>
      </c>
    </row>
    <row r="52" spans="1:8" x14ac:dyDescent="0.3">
      <c r="A52" s="89"/>
      <c r="B52" s="7">
        <v>45060</v>
      </c>
      <c r="C52" s="7">
        <v>45061</v>
      </c>
      <c r="D52" s="7">
        <v>45062</v>
      </c>
      <c r="E52" s="7">
        <v>45063</v>
      </c>
      <c r="F52" s="7">
        <v>45064</v>
      </c>
      <c r="G52" s="7">
        <v>45065</v>
      </c>
      <c r="H52" s="7">
        <v>45066</v>
      </c>
    </row>
    <row r="53" spans="1:8" x14ac:dyDescent="0.3">
      <c r="A53" s="89"/>
      <c r="B53" s="7">
        <v>45067</v>
      </c>
      <c r="C53" s="7">
        <v>45068</v>
      </c>
      <c r="D53" s="7">
        <v>45069</v>
      </c>
      <c r="E53" s="7">
        <v>45070</v>
      </c>
      <c r="F53" s="7">
        <v>45071</v>
      </c>
      <c r="G53" s="7">
        <v>45072</v>
      </c>
      <c r="H53" s="7">
        <v>45073</v>
      </c>
    </row>
    <row r="54" spans="1:8" x14ac:dyDescent="0.3">
      <c r="A54" s="89"/>
      <c r="B54" s="7">
        <v>45074</v>
      </c>
      <c r="C54" s="7">
        <v>45075</v>
      </c>
      <c r="D54" s="7">
        <v>45076</v>
      </c>
      <c r="E54" s="7">
        <v>45077</v>
      </c>
      <c r="F54" s="7">
        <v>45078</v>
      </c>
      <c r="G54" s="7">
        <v>45079</v>
      </c>
      <c r="H54" s="7">
        <v>45080</v>
      </c>
    </row>
    <row r="55" spans="1:8" x14ac:dyDescent="0.3">
      <c r="A55" s="89"/>
      <c r="B55" s="7">
        <v>45081</v>
      </c>
      <c r="C55" s="7">
        <v>45082</v>
      </c>
      <c r="D55" s="7">
        <v>45083</v>
      </c>
      <c r="E55" s="7">
        <v>45084</v>
      </c>
      <c r="F55" s="7">
        <v>45085</v>
      </c>
      <c r="G55" s="7">
        <v>45086</v>
      </c>
      <c r="H55" s="7">
        <v>45087</v>
      </c>
    </row>
    <row r="56" spans="1:8" x14ac:dyDescent="0.3">
      <c r="A56" s="89"/>
      <c r="B56" s="7">
        <v>45088</v>
      </c>
      <c r="C56" s="7">
        <v>45089</v>
      </c>
      <c r="D56" s="7">
        <v>45090</v>
      </c>
      <c r="E56" s="7">
        <v>45091</v>
      </c>
      <c r="F56" s="7">
        <v>45092</v>
      </c>
      <c r="G56" s="7">
        <v>45093</v>
      </c>
      <c r="H56" s="7">
        <v>45094</v>
      </c>
    </row>
    <row r="57" spans="1:8" x14ac:dyDescent="0.3">
      <c r="A57" s="89"/>
      <c r="B57" s="7">
        <v>45095</v>
      </c>
      <c r="C57" s="7">
        <v>45096</v>
      </c>
      <c r="D57" s="7">
        <v>45097</v>
      </c>
      <c r="E57" s="7">
        <v>45098</v>
      </c>
      <c r="F57" s="7">
        <v>45099</v>
      </c>
      <c r="G57" s="7">
        <v>45100</v>
      </c>
      <c r="H57" s="7">
        <v>45101</v>
      </c>
    </row>
    <row r="58" spans="1:8" x14ac:dyDescent="0.3">
      <c r="A58" s="89"/>
      <c r="B58" s="7">
        <v>45102</v>
      </c>
      <c r="C58" s="7">
        <v>45103</v>
      </c>
      <c r="D58" s="7">
        <v>45104</v>
      </c>
      <c r="E58" s="7">
        <v>45105</v>
      </c>
      <c r="F58" s="7">
        <v>45106</v>
      </c>
      <c r="G58" s="7">
        <v>45107</v>
      </c>
      <c r="H58" s="7">
        <v>45108</v>
      </c>
    </row>
    <row r="59" spans="1:8" x14ac:dyDescent="0.3">
      <c r="A59" s="89"/>
      <c r="B59" s="7">
        <v>45109</v>
      </c>
      <c r="C59" s="7">
        <v>45110</v>
      </c>
      <c r="D59" s="7">
        <v>45111</v>
      </c>
      <c r="E59" s="7">
        <v>45112</v>
      </c>
      <c r="F59" s="7">
        <v>45113</v>
      </c>
      <c r="G59" s="7">
        <v>45114</v>
      </c>
      <c r="H59" s="7">
        <v>45115</v>
      </c>
    </row>
    <row r="60" spans="1:8" x14ac:dyDescent="0.3">
      <c r="A60" s="89"/>
      <c r="B60" s="7">
        <v>45116</v>
      </c>
      <c r="C60" s="7">
        <v>45117</v>
      </c>
      <c r="D60" s="7">
        <v>45118</v>
      </c>
      <c r="E60" s="7">
        <v>45119</v>
      </c>
      <c r="F60" s="7">
        <v>45120</v>
      </c>
      <c r="G60" s="7">
        <v>45121</v>
      </c>
      <c r="H60" s="7">
        <v>45122</v>
      </c>
    </row>
    <row r="61" spans="1:8" x14ac:dyDescent="0.3">
      <c r="A61" s="89"/>
      <c r="B61" s="7">
        <v>45123</v>
      </c>
      <c r="C61" s="7">
        <v>45124</v>
      </c>
      <c r="D61" s="7">
        <v>45125</v>
      </c>
      <c r="E61" s="7">
        <v>45126</v>
      </c>
      <c r="F61" s="7">
        <v>45127</v>
      </c>
      <c r="G61" s="7">
        <v>45128</v>
      </c>
      <c r="H61" s="7">
        <v>45129</v>
      </c>
    </row>
    <row r="62" spans="1:8" x14ac:dyDescent="0.3">
      <c r="A62" s="89"/>
      <c r="B62" s="7">
        <v>45130</v>
      </c>
      <c r="C62" s="7">
        <v>45131</v>
      </c>
      <c r="D62" s="7">
        <v>45132</v>
      </c>
      <c r="E62" s="7">
        <v>45133</v>
      </c>
      <c r="F62" s="7">
        <v>45134</v>
      </c>
      <c r="G62" s="7">
        <v>45135</v>
      </c>
      <c r="H62" s="7">
        <v>45136</v>
      </c>
    </row>
    <row r="63" spans="1:8" x14ac:dyDescent="0.3">
      <c r="A63" s="89"/>
      <c r="B63" s="7">
        <v>45137</v>
      </c>
      <c r="C63" s="7">
        <v>45138</v>
      </c>
      <c r="D63" s="7">
        <v>45139</v>
      </c>
      <c r="E63" s="7">
        <v>45140</v>
      </c>
      <c r="F63" s="7">
        <v>45141</v>
      </c>
      <c r="G63" s="7">
        <v>45142</v>
      </c>
      <c r="H63" s="7">
        <v>45143</v>
      </c>
    </row>
    <row r="64" spans="1:8" x14ac:dyDescent="0.3">
      <c r="A64" s="89"/>
      <c r="B64" s="7">
        <v>45144</v>
      </c>
      <c r="C64" s="7">
        <v>45145</v>
      </c>
      <c r="D64" s="7">
        <v>45146</v>
      </c>
      <c r="E64" s="7">
        <v>45147</v>
      </c>
      <c r="F64" s="7">
        <v>45148</v>
      </c>
      <c r="G64" s="7">
        <v>45149</v>
      </c>
      <c r="H64" s="7">
        <v>45150</v>
      </c>
    </row>
    <row r="65" spans="1:8" x14ac:dyDescent="0.3">
      <c r="A65" s="89"/>
      <c r="B65" s="7">
        <v>45151</v>
      </c>
      <c r="C65" s="7">
        <v>45152</v>
      </c>
      <c r="D65" s="7">
        <v>45153</v>
      </c>
      <c r="E65" s="7">
        <v>45154</v>
      </c>
      <c r="F65" s="7">
        <v>45155</v>
      </c>
      <c r="G65" s="7">
        <v>45156</v>
      </c>
      <c r="H65" s="7">
        <v>45157</v>
      </c>
    </row>
    <row r="66" spans="1:8" x14ac:dyDescent="0.3">
      <c r="A66" s="89"/>
      <c r="B66" s="7">
        <v>45158</v>
      </c>
      <c r="C66" s="7">
        <v>45159</v>
      </c>
      <c r="D66" s="7">
        <v>45160</v>
      </c>
      <c r="E66" s="7">
        <v>45161</v>
      </c>
      <c r="F66" s="7">
        <v>45162</v>
      </c>
      <c r="G66" s="7">
        <v>45163</v>
      </c>
      <c r="H66" s="7">
        <v>45164</v>
      </c>
    </row>
    <row r="67" spans="1:8" x14ac:dyDescent="0.3">
      <c r="A67" s="89"/>
      <c r="B67" s="7">
        <v>45165</v>
      </c>
      <c r="C67" s="7">
        <v>45166</v>
      </c>
      <c r="D67" s="7">
        <v>45167</v>
      </c>
      <c r="E67" s="7">
        <v>45168</v>
      </c>
      <c r="F67" s="7">
        <v>45169</v>
      </c>
      <c r="G67" s="7">
        <v>45170</v>
      </c>
      <c r="H67" s="7">
        <v>45171</v>
      </c>
    </row>
    <row r="68" spans="1:8" x14ac:dyDescent="0.3">
      <c r="A68" s="89"/>
      <c r="B68" s="7">
        <v>45172</v>
      </c>
      <c r="C68" s="7">
        <v>45173</v>
      </c>
      <c r="D68" s="7">
        <v>45174</v>
      </c>
      <c r="E68" s="7">
        <v>45175</v>
      </c>
      <c r="F68" s="7">
        <v>45176</v>
      </c>
      <c r="G68" s="7">
        <v>45177</v>
      </c>
      <c r="H68" s="7">
        <v>45178</v>
      </c>
    </row>
    <row r="69" spans="1:8" x14ac:dyDescent="0.3">
      <c r="A69" s="89"/>
      <c r="B69" s="7">
        <v>45179</v>
      </c>
      <c r="C69" s="7">
        <v>45180</v>
      </c>
      <c r="D69" s="7">
        <v>45181</v>
      </c>
      <c r="E69" s="7">
        <v>45182</v>
      </c>
      <c r="F69" s="7">
        <v>45183</v>
      </c>
      <c r="G69" s="7">
        <v>45184</v>
      </c>
      <c r="H69" s="7">
        <v>45185</v>
      </c>
    </row>
    <row r="70" spans="1:8" x14ac:dyDescent="0.3">
      <c r="A70" s="89"/>
      <c r="B70" s="7">
        <v>45186</v>
      </c>
      <c r="C70" s="7">
        <v>45187</v>
      </c>
      <c r="D70" s="7">
        <v>45188</v>
      </c>
      <c r="E70" s="7">
        <v>45189</v>
      </c>
      <c r="F70" s="7">
        <v>45190</v>
      </c>
      <c r="G70" s="7">
        <v>45191</v>
      </c>
      <c r="H70" s="7">
        <v>45192</v>
      </c>
    </row>
    <row r="71" spans="1:8" x14ac:dyDescent="0.3">
      <c r="A71" s="89"/>
      <c r="B71" s="7">
        <v>45193</v>
      </c>
      <c r="C71" s="7">
        <v>45194</v>
      </c>
      <c r="D71" s="7">
        <v>45195</v>
      </c>
      <c r="E71" s="7">
        <v>45196</v>
      </c>
      <c r="F71" s="7">
        <v>45197</v>
      </c>
      <c r="G71" s="7">
        <v>45198</v>
      </c>
      <c r="H71" s="7">
        <v>45199</v>
      </c>
    </row>
    <row r="72" spans="1:8" x14ac:dyDescent="0.3">
      <c r="A72" s="89"/>
      <c r="B72" s="7">
        <v>45200</v>
      </c>
      <c r="C72" s="7">
        <v>45201</v>
      </c>
      <c r="D72" s="7">
        <v>45202</v>
      </c>
      <c r="E72" s="7">
        <v>45203</v>
      </c>
      <c r="F72" s="7">
        <v>45204</v>
      </c>
      <c r="G72" s="7">
        <v>45205</v>
      </c>
      <c r="H72" s="7">
        <v>45206</v>
      </c>
    </row>
    <row r="73" spans="1:8" x14ac:dyDescent="0.3">
      <c r="A73" s="89"/>
      <c r="B73" s="7">
        <v>45207</v>
      </c>
      <c r="C73" s="7">
        <v>45208</v>
      </c>
      <c r="D73" s="7">
        <v>45209</v>
      </c>
      <c r="E73" s="7">
        <v>45210</v>
      </c>
      <c r="F73" s="7">
        <v>45211</v>
      </c>
      <c r="G73" s="7">
        <v>45212</v>
      </c>
      <c r="H73" s="7">
        <v>45213</v>
      </c>
    </row>
    <row r="74" spans="1:8" x14ac:dyDescent="0.3">
      <c r="A74" s="89"/>
      <c r="B74" s="7">
        <v>45214</v>
      </c>
      <c r="C74" s="7">
        <v>45215</v>
      </c>
      <c r="D74" s="7">
        <v>45216</v>
      </c>
      <c r="E74" s="7">
        <v>45217</v>
      </c>
      <c r="F74" s="7">
        <v>45218</v>
      </c>
      <c r="G74" s="7">
        <v>45219</v>
      </c>
      <c r="H74" s="7">
        <v>45220</v>
      </c>
    </row>
    <row r="75" spans="1:8" x14ac:dyDescent="0.3">
      <c r="A75" s="89"/>
      <c r="B75" s="7">
        <v>45221</v>
      </c>
      <c r="C75" s="7">
        <v>45222</v>
      </c>
      <c r="D75" s="7">
        <v>45223</v>
      </c>
      <c r="E75" s="7">
        <v>45224</v>
      </c>
      <c r="F75" s="7">
        <v>45225</v>
      </c>
      <c r="G75" s="7">
        <v>45226</v>
      </c>
      <c r="H75" s="7">
        <v>45227</v>
      </c>
    </row>
    <row r="76" spans="1:8" x14ac:dyDescent="0.3">
      <c r="A76" s="89"/>
      <c r="B76" s="7">
        <v>45228</v>
      </c>
      <c r="C76" s="7">
        <v>45229</v>
      </c>
      <c r="D76" s="7">
        <v>45230</v>
      </c>
      <c r="E76" s="7">
        <v>45231</v>
      </c>
      <c r="F76" s="7">
        <v>45232</v>
      </c>
      <c r="G76" s="7">
        <v>45233</v>
      </c>
      <c r="H76" s="7">
        <v>45234</v>
      </c>
    </row>
    <row r="77" spans="1:8" x14ac:dyDescent="0.3">
      <c r="A77" s="89"/>
      <c r="B77" s="7">
        <v>45235</v>
      </c>
      <c r="C77" s="7">
        <v>45236</v>
      </c>
      <c r="D77" s="7">
        <v>45237</v>
      </c>
      <c r="E77" s="7">
        <v>45238</v>
      </c>
      <c r="F77" s="7">
        <v>45239</v>
      </c>
      <c r="G77" s="7">
        <v>45240</v>
      </c>
      <c r="H77" s="7">
        <v>45241</v>
      </c>
    </row>
    <row r="78" spans="1:8" x14ac:dyDescent="0.3">
      <c r="A78" s="89"/>
      <c r="B78" s="7">
        <v>45242</v>
      </c>
      <c r="C78" s="7">
        <v>45243</v>
      </c>
      <c r="D78" s="7">
        <v>45244</v>
      </c>
      <c r="E78" s="7">
        <v>45245</v>
      </c>
      <c r="F78" s="7">
        <v>45246</v>
      </c>
      <c r="G78" s="7">
        <v>45247</v>
      </c>
      <c r="H78" s="7">
        <v>45248</v>
      </c>
    </row>
    <row r="79" spans="1:8" x14ac:dyDescent="0.3">
      <c r="A79" s="89"/>
      <c r="B79" s="7">
        <v>45249</v>
      </c>
      <c r="C79" s="7">
        <v>45250</v>
      </c>
      <c r="D79" s="7">
        <v>45251</v>
      </c>
      <c r="E79" s="7">
        <v>45252</v>
      </c>
      <c r="F79" s="7">
        <v>45253</v>
      </c>
      <c r="G79" s="7">
        <v>45254</v>
      </c>
      <c r="H79" s="7">
        <v>45255</v>
      </c>
    </row>
    <row r="80" spans="1:8" x14ac:dyDescent="0.3">
      <c r="A80" s="89"/>
      <c r="B80" s="7">
        <v>45256</v>
      </c>
      <c r="C80" s="7">
        <v>45257</v>
      </c>
      <c r="D80" s="7">
        <v>45258</v>
      </c>
      <c r="E80" s="7">
        <v>45259</v>
      </c>
      <c r="F80" s="7">
        <v>45260</v>
      </c>
      <c r="G80" s="7">
        <v>45261</v>
      </c>
      <c r="H80" s="7">
        <v>45262</v>
      </c>
    </row>
    <row r="81" spans="1:8" x14ac:dyDescent="0.3">
      <c r="A81" s="89"/>
      <c r="B81" s="7">
        <v>45263</v>
      </c>
      <c r="C81" s="7">
        <v>45264</v>
      </c>
      <c r="D81" s="7">
        <v>45265</v>
      </c>
      <c r="E81" s="7">
        <v>45266</v>
      </c>
      <c r="F81" s="7">
        <v>45267</v>
      </c>
      <c r="G81" s="7">
        <v>45268</v>
      </c>
      <c r="H81" s="7">
        <v>45269</v>
      </c>
    </row>
    <row r="82" spans="1:8" x14ac:dyDescent="0.3">
      <c r="A82" s="89"/>
      <c r="B82" s="7">
        <v>45270</v>
      </c>
      <c r="C82" s="7">
        <v>45271</v>
      </c>
      <c r="D82" s="7">
        <v>45272</v>
      </c>
      <c r="E82" s="7">
        <v>45273</v>
      </c>
      <c r="F82" s="7">
        <v>45274</v>
      </c>
      <c r="G82" s="7">
        <v>45275</v>
      </c>
      <c r="H82" s="7">
        <v>45276</v>
      </c>
    </row>
    <row r="83" spans="1:8" x14ac:dyDescent="0.3">
      <c r="A83" s="89"/>
      <c r="B83" s="7">
        <v>45277</v>
      </c>
      <c r="C83" s="7">
        <v>45278</v>
      </c>
      <c r="D83" s="7">
        <v>45279</v>
      </c>
      <c r="E83" s="7">
        <v>45280</v>
      </c>
      <c r="F83" s="7">
        <v>45281</v>
      </c>
      <c r="G83" s="7">
        <v>45282</v>
      </c>
      <c r="H83" s="7">
        <v>45283</v>
      </c>
    </row>
    <row r="84" spans="1:8" x14ac:dyDescent="0.3">
      <c r="A84" s="89"/>
      <c r="B84" s="7">
        <v>45284</v>
      </c>
      <c r="C84" s="7">
        <v>45285</v>
      </c>
      <c r="D84" s="7">
        <v>45286</v>
      </c>
      <c r="E84" s="7">
        <v>45287</v>
      </c>
      <c r="F84" s="7">
        <v>45288</v>
      </c>
      <c r="G84" s="7">
        <v>45289</v>
      </c>
      <c r="H84" s="7">
        <v>45290</v>
      </c>
    </row>
    <row r="85" spans="1:8" x14ac:dyDescent="0.3">
      <c r="A85" s="88">
        <v>2024</v>
      </c>
      <c r="B85" s="7">
        <v>45291</v>
      </c>
      <c r="C85" s="7">
        <v>45292</v>
      </c>
      <c r="D85" s="7">
        <v>45293</v>
      </c>
      <c r="E85" s="7">
        <v>45294</v>
      </c>
      <c r="F85" s="7">
        <v>45295</v>
      </c>
      <c r="G85" s="7">
        <v>45296</v>
      </c>
      <c r="H85" s="7">
        <v>45297</v>
      </c>
    </row>
    <row r="86" spans="1:8" x14ac:dyDescent="0.3">
      <c r="A86" s="88"/>
      <c r="B86" s="7">
        <v>45298</v>
      </c>
      <c r="C86" s="7">
        <v>45299</v>
      </c>
      <c r="D86" s="7">
        <v>45300</v>
      </c>
      <c r="E86" s="7">
        <v>45301</v>
      </c>
      <c r="F86" s="7">
        <v>45302</v>
      </c>
      <c r="G86" s="7">
        <v>45303</v>
      </c>
      <c r="H86" s="7">
        <v>45304</v>
      </c>
    </row>
    <row r="87" spans="1:8" x14ac:dyDescent="0.3">
      <c r="A87" s="88"/>
      <c r="B87" s="7">
        <v>45305</v>
      </c>
      <c r="C87" s="7">
        <v>45306</v>
      </c>
      <c r="D87" s="7">
        <v>45307</v>
      </c>
      <c r="E87" s="7">
        <v>45308</v>
      </c>
      <c r="F87" s="7">
        <v>45309</v>
      </c>
      <c r="G87" s="7">
        <v>45310</v>
      </c>
      <c r="H87" s="7">
        <v>45311</v>
      </c>
    </row>
    <row r="88" spans="1:8" x14ac:dyDescent="0.3">
      <c r="A88" s="88"/>
      <c r="B88" s="7">
        <v>45312</v>
      </c>
      <c r="C88" s="7">
        <v>45313</v>
      </c>
      <c r="D88" s="7">
        <v>45314</v>
      </c>
      <c r="E88" s="7">
        <v>45315</v>
      </c>
      <c r="F88" s="7">
        <v>45316</v>
      </c>
      <c r="G88" s="7">
        <v>45317</v>
      </c>
      <c r="H88" s="7">
        <v>45318</v>
      </c>
    </row>
    <row r="89" spans="1:8" x14ac:dyDescent="0.3">
      <c r="A89" s="88"/>
      <c r="B89" s="7">
        <v>45319</v>
      </c>
      <c r="C89" s="7">
        <v>45320</v>
      </c>
      <c r="D89" s="7">
        <v>45321</v>
      </c>
      <c r="E89" s="7">
        <v>45322</v>
      </c>
      <c r="F89" s="7">
        <v>45323</v>
      </c>
      <c r="G89" s="7">
        <v>45324</v>
      </c>
      <c r="H89" s="7">
        <v>45325</v>
      </c>
    </row>
    <row r="90" spans="1:8" x14ac:dyDescent="0.3">
      <c r="A90" s="88"/>
      <c r="B90" s="7">
        <v>45326</v>
      </c>
      <c r="C90" s="7">
        <v>45327</v>
      </c>
      <c r="D90" s="7">
        <v>45328</v>
      </c>
      <c r="E90" s="7">
        <v>45329</v>
      </c>
      <c r="F90" s="7">
        <v>45330</v>
      </c>
      <c r="G90" s="7">
        <v>45331</v>
      </c>
      <c r="H90" s="7">
        <v>45332</v>
      </c>
    </row>
    <row r="91" spans="1:8" x14ac:dyDescent="0.3">
      <c r="A91" s="88"/>
      <c r="B91" s="7">
        <v>45333</v>
      </c>
      <c r="C91" s="7">
        <v>45334</v>
      </c>
      <c r="D91" s="7">
        <v>45335</v>
      </c>
      <c r="E91" s="7">
        <v>45336</v>
      </c>
      <c r="F91" s="7">
        <v>45337</v>
      </c>
      <c r="G91" s="7">
        <v>45338</v>
      </c>
      <c r="H91" s="7">
        <v>45339</v>
      </c>
    </row>
    <row r="92" spans="1:8" x14ac:dyDescent="0.3">
      <c r="A92" s="88"/>
      <c r="B92" s="7">
        <v>45340</v>
      </c>
      <c r="C92" s="7">
        <v>45341</v>
      </c>
      <c r="D92" s="7">
        <v>45342</v>
      </c>
      <c r="E92" s="7">
        <v>45343</v>
      </c>
      <c r="F92" s="7">
        <v>45344</v>
      </c>
      <c r="G92" s="7">
        <v>45345</v>
      </c>
      <c r="H92" s="7">
        <v>45346</v>
      </c>
    </row>
    <row r="93" spans="1:8" x14ac:dyDescent="0.3">
      <c r="A93" s="88"/>
      <c r="B93" s="7">
        <v>45347</v>
      </c>
      <c r="C93" s="7">
        <v>45348</v>
      </c>
      <c r="D93" s="7">
        <v>45349</v>
      </c>
      <c r="E93" s="7">
        <v>45350</v>
      </c>
      <c r="F93" s="7">
        <v>45351</v>
      </c>
      <c r="G93" s="7">
        <v>45352</v>
      </c>
      <c r="H93" s="7">
        <v>45353</v>
      </c>
    </row>
    <row r="94" spans="1:8" x14ac:dyDescent="0.3">
      <c r="A94" s="88"/>
      <c r="B94" s="7">
        <v>45354</v>
      </c>
      <c r="C94" s="7">
        <v>45355</v>
      </c>
      <c r="D94" s="7">
        <v>45356</v>
      </c>
      <c r="E94" s="7">
        <v>45357</v>
      </c>
      <c r="F94" s="7">
        <v>45358</v>
      </c>
      <c r="G94" s="7">
        <v>45359</v>
      </c>
      <c r="H94" s="7">
        <v>45360</v>
      </c>
    </row>
    <row r="95" spans="1:8" x14ac:dyDescent="0.3">
      <c r="A95" s="88"/>
      <c r="B95" s="7">
        <v>45361</v>
      </c>
      <c r="C95" s="7">
        <v>45362</v>
      </c>
      <c r="D95" s="7">
        <v>45363</v>
      </c>
      <c r="E95" s="7">
        <v>45364</v>
      </c>
      <c r="F95" s="7">
        <v>45365</v>
      </c>
      <c r="G95" s="7">
        <v>45366</v>
      </c>
      <c r="H95" s="7">
        <v>45367</v>
      </c>
    </row>
    <row r="96" spans="1:8" x14ac:dyDescent="0.3">
      <c r="A96" s="88"/>
      <c r="B96" s="7">
        <v>45368</v>
      </c>
      <c r="C96" s="7">
        <v>45369</v>
      </c>
      <c r="D96" s="7">
        <v>45370</v>
      </c>
      <c r="E96" s="7">
        <v>45371</v>
      </c>
      <c r="F96" s="7">
        <v>45372</v>
      </c>
      <c r="G96" s="7">
        <v>45373</v>
      </c>
      <c r="H96" s="7">
        <v>45374</v>
      </c>
    </row>
    <row r="97" spans="1:8" x14ac:dyDescent="0.3">
      <c r="A97" s="88"/>
      <c r="B97" s="7">
        <v>45375</v>
      </c>
      <c r="C97" s="7">
        <v>45376</v>
      </c>
      <c r="D97" s="7">
        <v>45377</v>
      </c>
      <c r="E97" s="7">
        <v>45378</v>
      </c>
      <c r="F97" s="7">
        <v>45379</v>
      </c>
      <c r="G97" s="7">
        <v>45380</v>
      </c>
      <c r="H97" s="7">
        <v>45381</v>
      </c>
    </row>
    <row r="98" spans="1:8" x14ac:dyDescent="0.3">
      <c r="A98" s="88"/>
      <c r="B98" s="7">
        <v>45382</v>
      </c>
      <c r="C98" s="7">
        <v>45383</v>
      </c>
      <c r="D98" s="7">
        <v>45384</v>
      </c>
      <c r="E98" s="7">
        <v>45385</v>
      </c>
      <c r="F98" s="7">
        <v>45386</v>
      </c>
      <c r="G98" s="7">
        <v>45387</v>
      </c>
      <c r="H98" s="7">
        <v>45388</v>
      </c>
    </row>
    <row r="99" spans="1:8" x14ac:dyDescent="0.3">
      <c r="A99" s="88"/>
      <c r="B99" s="7">
        <v>45389</v>
      </c>
      <c r="C99" s="7">
        <v>45390</v>
      </c>
      <c r="D99" s="7">
        <v>45391</v>
      </c>
      <c r="E99" s="7">
        <v>45392</v>
      </c>
      <c r="F99" s="7">
        <v>45393</v>
      </c>
      <c r="G99" s="7">
        <v>45394</v>
      </c>
      <c r="H99" s="7">
        <v>45395</v>
      </c>
    </row>
    <row r="100" spans="1:8" x14ac:dyDescent="0.3">
      <c r="A100" s="88"/>
      <c r="B100" s="7">
        <v>45396</v>
      </c>
      <c r="C100" s="7">
        <v>45397</v>
      </c>
      <c r="D100" s="7">
        <v>45398</v>
      </c>
      <c r="E100" s="7">
        <v>45399</v>
      </c>
      <c r="F100" s="7">
        <v>45400</v>
      </c>
      <c r="G100" s="7">
        <v>45401</v>
      </c>
      <c r="H100" s="7">
        <v>45402</v>
      </c>
    </row>
    <row r="101" spans="1:8" x14ac:dyDescent="0.3">
      <c r="A101" s="88"/>
      <c r="B101" s="7">
        <v>45403</v>
      </c>
      <c r="C101" s="7">
        <v>45404</v>
      </c>
      <c r="D101" s="7">
        <v>45405</v>
      </c>
      <c r="E101" s="7">
        <v>45406</v>
      </c>
      <c r="F101" s="7">
        <v>45407</v>
      </c>
      <c r="G101" s="7">
        <v>45408</v>
      </c>
      <c r="H101" s="7">
        <v>45409</v>
      </c>
    </row>
    <row r="102" spans="1:8" x14ac:dyDescent="0.3">
      <c r="A102" s="88"/>
      <c r="B102" s="7">
        <v>45410</v>
      </c>
      <c r="C102" s="7">
        <v>45411</v>
      </c>
      <c r="D102" s="7">
        <v>45412</v>
      </c>
      <c r="E102" s="7">
        <v>45413</v>
      </c>
      <c r="F102" s="7">
        <v>45414</v>
      </c>
      <c r="G102" s="7">
        <v>45415</v>
      </c>
      <c r="H102" s="7">
        <v>45416</v>
      </c>
    </row>
    <row r="103" spans="1:8" x14ac:dyDescent="0.3">
      <c r="A103" s="88"/>
      <c r="B103" s="7">
        <v>45417</v>
      </c>
      <c r="C103" s="7">
        <v>45418</v>
      </c>
      <c r="D103" s="7">
        <v>45419</v>
      </c>
      <c r="E103" s="7">
        <v>45420</v>
      </c>
      <c r="F103" s="7">
        <v>45421</v>
      </c>
      <c r="G103" s="7">
        <v>45422</v>
      </c>
      <c r="H103" s="7">
        <v>45423</v>
      </c>
    </row>
    <row r="104" spans="1:8" x14ac:dyDescent="0.3">
      <c r="A104" s="88"/>
      <c r="B104" s="7">
        <v>45424</v>
      </c>
      <c r="C104" s="7">
        <v>45425</v>
      </c>
      <c r="D104" s="7">
        <v>45426</v>
      </c>
      <c r="E104" s="7">
        <v>45427</v>
      </c>
      <c r="F104" s="7">
        <v>45428</v>
      </c>
      <c r="G104" s="7">
        <v>45429</v>
      </c>
      <c r="H104" s="7">
        <v>45430</v>
      </c>
    </row>
    <row r="105" spans="1:8" x14ac:dyDescent="0.3">
      <c r="A105" s="88"/>
      <c r="B105" s="7">
        <v>45431</v>
      </c>
      <c r="C105" s="7">
        <v>45432</v>
      </c>
      <c r="D105" s="7">
        <v>45433</v>
      </c>
      <c r="E105" s="7">
        <v>45434</v>
      </c>
      <c r="F105" s="7">
        <v>45435</v>
      </c>
      <c r="G105" s="7">
        <v>45436</v>
      </c>
      <c r="H105" s="7">
        <v>45437</v>
      </c>
    </row>
    <row r="106" spans="1:8" x14ac:dyDescent="0.3">
      <c r="A106" s="88"/>
      <c r="B106" s="7">
        <v>45438</v>
      </c>
      <c r="C106" s="7">
        <v>45439</v>
      </c>
      <c r="D106" s="7">
        <v>45440</v>
      </c>
      <c r="E106" s="7">
        <v>45441</v>
      </c>
      <c r="F106" s="7">
        <v>45442</v>
      </c>
      <c r="G106" s="7">
        <v>45443</v>
      </c>
      <c r="H106" s="7">
        <v>45444</v>
      </c>
    </row>
    <row r="107" spans="1:8" x14ac:dyDescent="0.3">
      <c r="A107" s="88"/>
      <c r="B107" s="7">
        <v>45445</v>
      </c>
      <c r="C107" s="7">
        <v>45446</v>
      </c>
      <c r="D107" s="7">
        <v>45447</v>
      </c>
      <c r="E107" s="7">
        <v>45448</v>
      </c>
      <c r="F107" s="7">
        <v>45449</v>
      </c>
      <c r="G107" s="7">
        <v>45450</v>
      </c>
      <c r="H107" s="7">
        <v>45451</v>
      </c>
    </row>
    <row r="108" spans="1:8" x14ac:dyDescent="0.3">
      <c r="A108" s="88"/>
      <c r="B108" s="7">
        <v>45452</v>
      </c>
      <c r="C108" s="7">
        <v>45453</v>
      </c>
      <c r="D108" s="7">
        <v>45454</v>
      </c>
      <c r="E108" s="7">
        <v>45455</v>
      </c>
      <c r="F108" s="7">
        <v>45456</v>
      </c>
      <c r="G108" s="7">
        <v>45457</v>
      </c>
      <c r="H108" s="7">
        <v>45458</v>
      </c>
    </row>
    <row r="109" spans="1:8" x14ac:dyDescent="0.3">
      <c r="A109" s="88"/>
      <c r="B109" s="7">
        <v>45459</v>
      </c>
      <c r="C109" s="7">
        <v>45460</v>
      </c>
      <c r="D109" s="7">
        <v>45461</v>
      </c>
      <c r="E109" s="7">
        <v>45462</v>
      </c>
      <c r="F109" s="7">
        <v>45463</v>
      </c>
      <c r="G109" s="7">
        <v>45464</v>
      </c>
      <c r="H109" s="7">
        <v>45465</v>
      </c>
    </row>
    <row r="110" spans="1:8" x14ac:dyDescent="0.3">
      <c r="A110" s="88"/>
      <c r="B110" s="7">
        <v>45466</v>
      </c>
      <c r="C110" s="7">
        <v>45467</v>
      </c>
      <c r="D110" s="7">
        <v>45468</v>
      </c>
      <c r="E110" s="7">
        <v>45469</v>
      </c>
      <c r="F110" s="7">
        <v>45470</v>
      </c>
      <c r="G110" s="7">
        <v>45471</v>
      </c>
      <c r="H110" s="7">
        <v>45472</v>
      </c>
    </row>
    <row r="111" spans="1:8" x14ac:dyDescent="0.3">
      <c r="A111" s="88"/>
      <c r="B111" s="7">
        <v>45473</v>
      </c>
      <c r="C111" s="7">
        <v>45474</v>
      </c>
      <c r="D111" s="7">
        <v>45475</v>
      </c>
      <c r="E111" s="7">
        <v>45476</v>
      </c>
      <c r="F111" s="7">
        <v>45477</v>
      </c>
      <c r="G111" s="7">
        <v>45478</v>
      </c>
      <c r="H111" s="7">
        <v>45479</v>
      </c>
    </row>
    <row r="112" spans="1:8" x14ac:dyDescent="0.3">
      <c r="A112" s="88"/>
      <c r="B112" s="7">
        <v>45480</v>
      </c>
      <c r="C112" s="7">
        <v>45481</v>
      </c>
      <c r="D112" s="7">
        <v>45482</v>
      </c>
      <c r="E112" s="7">
        <v>45483</v>
      </c>
      <c r="F112" s="7">
        <v>45484</v>
      </c>
      <c r="G112" s="7">
        <v>45485</v>
      </c>
      <c r="H112" s="7">
        <v>45486</v>
      </c>
    </row>
    <row r="113" spans="1:8" x14ac:dyDescent="0.3">
      <c r="A113" s="88"/>
      <c r="B113" s="7">
        <v>45487</v>
      </c>
      <c r="C113" s="7">
        <v>45488</v>
      </c>
      <c r="D113" s="7">
        <v>45489</v>
      </c>
      <c r="E113" s="7">
        <v>45490</v>
      </c>
      <c r="F113" s="7">
        <v>45491</v>
      </c>
      <c r="G113" s="7">
        <v>45492</v>
      </c>
      <c r="H113" s="7">
        <v>45493</v>
      </c>
    </row>
    <row r="114" spans="1:8" x14ac:dyDescent="0.3">
      <c r="A114" s="88"/>
      <c r="B114" s="7">
        <v>45494</v>
      </c>
      <c r="C114" s="7">
        <v>45495</v>
      </c>
      <c r="D114" s="7">
        <v>45496</v>
      </c>
      <c r="E114" s="7">
        <v>45497</v>
      </c>
      <c r="F114" s="7">
        <v>45498</v>
      </c>
      <c r="G114" s="7">
        <v>45499</v>
      </c>
      <c r="H114" s="7">
        <v>45500</v>
      </c>
    </row>
    <row r="115" spans="1:8" x14ac:dyDescent="0.3">
      <c r="A115" s="88"/>
      <c r="B115" s="7">
        <v>45501</v>
      </c>
      <c r="C115" s="7">
        <v>45502</v>
      </c>
      <c r="D115" s="7">
        <v>45503</v>
      </c>
      <c r="E115" s="7">
        <v>45504</v>
      </c>
      <c r="F115" s="7">
        <v>45505</v>
      </c>
      <c r="G115" s="7">
        <v>45506</v>
      </c>
      <c r="H115" s="7">
        <v>45507</v>
      </c>
    </row>
    <row r="116" spans="1:8" x14ac:dyDescent="0.3">
      <c r="A116" s="88"/>
      <c r="B116" s="7">
        <v>45508</v>
      </c>
      <c r="C116" s="7">
        <v>45509</v>
      </c>
      <c r="D116" s="7">
        <v>45510</v>
      </c>
      <c r="E116" s="7">
        <v>45511</v>
      </c>
      <c r="F116" s="7">
        <v>45512</v>
      </c>
      <c r="G116" s="7">
        <v>45513</v>
      </c>
      <c r="H116" s="7">
        <v>45514</v>
      </c>
    </row>
    <row r="117" spans="1:8" x14ac:dyDescent="0.3">
      <c r="A117" s="88"/>
      <c r="B117" s="7">
        <v>45515</v>
      </c>
      <c r="C117" s="7">
        <v>45516</v>
      </c>
      <c r="D117" s="7">
        <v>45517</v>
      </c>
      <c r="E117" s="7">
        <v>45518</v>
      </c>
      <c r="F117" s="7">
        <v>45519</v>
      </c>
      <c r="G117" s="7">
        <v>45520</v>
      </c>
      <c r="H117" s="7">
        <v>45521</v>
      </c>
    </row>
    <row r="118" spans="1:8" x14ac:dyDescent="0.3">
      <c r="A118" s="88"/>
      <c r="B118" s="7">
        <v>45522</v>
      </c>
      <c r="C118" s="7">
        <v>45523</v>
      </c>
      <c r="D118" s="7">
        <v>45524</v>
      </c>
      <c r="E118" s="7">
        <v>45525</v>
      </c>
      <c r="F118" s="7">
        <v>45526</v>
      </c>
      <c r="G118" s="7">
        <v>45527</v>
      </c>
      <c r="H118" s="7">
        <v>45528</v>
      </c>
    </row>
    <row r="119" spans="1:8" x14ac:dyDescent="0.3">
      <c r="A119" s="88"/>
      <c r="B119" s="7">
        <v>45529</v>
      </c>
      <c r="C119" s="7">
        <v>45530</v>
      </c>
      <c r="D119" s="7">
        <v>45531</v>
      </c>
      <c r="E119" s="7">
        <v>45532</v>
      </c>
      <c r="F119" s="7">
        <v>45533</v>
      </c>
      <c r="G119" s="7">
        <v>45534</v>
      </c>
      <c r="H119" s="7">
        <v>45535</v>
      </c>
    </row>
    <row r="120" spans="1:8" x14ac:dyDescent="0.3">
      <c r="A120" s="88"/>
      <c r="B120" s="7">
        <v>45536</v>
      </c>
      <c r="C120" s="7">
        <v>45537</v>
      </c>
      <c r="D120" s="7">
        <v>45538</v>
      </c>
      <c r="E120" s="7">
        <v>45539</v>
      </c>
      <c r="F120" s="7">
        <v>45540</v>
      </c>
      <c r="G120" s="7">
        <v>45541</v>
      </c>
      <c r="H120" s="7">
        <v>45542</v>
      </c>
    </row>
    <row r="121" spans="1:8" x14ac:dyDescent="0.3">
      <c r="A121" s="88"/>
      <c r="B121" s="7">
        <v>45543</v>
      </c>
      <c r="C121" s="7">
        <v>45544</v>
      </c>
      <c r="D121" s="7">
        <v>45545</v>
      </c>
      <c r="E121" s="7">
        <v>45546</v>
      </c>
      <c r="F121" s="7">
        <v>45547</v>
      </c>
      <c r="G121" s="7">
        <v>45548</v>
      </c>
      <c r="H121" s="7">
        <v>45549</v>
      </c>
    </row>
    <row r="122" spans="1:8" x14ac:dyDescent="0.3">
      <c r="A122" s="88"/>
      <c r="B122" s="7">
        <v>45550</v>
      </c>
      <c r="C122" s="7">
        <v>45551</v>
      </c>
      <c r="D122" s="7">
        <v>45552</v>
      </c>
      <c r="E122" s="7">
        <v>45553</v>
      </c>
      <c r="F122" s="7">
        <v>45554</v>
      </c>
      <c r="G122" s="7">
        <v>45555</v>
      </c>
      <c r="H122" s="7">
        <v>45556</v>
      </c>
    </row>
    <row r="123" spans="1:8" x14ac:dyDescent="0.3">
      <c r="A123" s="88"/>
      <c r="B123" s="7">
        <v>45557</v>
      </c>
      <c r="C123" s="7">
        <v>45558</v>
      </c>
      <c r="D123" s="7">
        <v>45559</v>
      </c>
      <c r="E123" s="7">
        <v>45560</v>
      </c>
      <c r="F123" s="7">
        <v>45561</v>
      </c>
      <c r="G123" s="7">
        <v>45562</v>
      </c>
      <c r="H123" s="7">
        <v>45563</v>
      </c>
    </row>
    <row r="124" spans="1:8" x14ac:dyDescent="0.3">
      <c r="A124" s="88"/>
      <c r="B124" s="7">
        <v>45564</v>
      </c>
      <c r="C124" s="7">
        <v>45565</v>
      </c>
      <c r="D124" s="7">
        <v>45566</v>
      </c>
      <c r="E124" s="7">
        <v>45567</v>
      </c>
      <c r="F124" s="7">
        <v>45568</v>
      </c>
      <c r="G124" s="7">
        <v>45569</v>
      </c>
      <c r="H124" s="7">
        <v>45570</v>
      </c>
    </row>
    <row r="125" spans="1:8" x14ac:dyDescent="0.3">
      <c r="A125" s="88"/>
      <c r="B125" s="7">
        <v>45571</v>
      </c>
      <c r="C125" s="7">
        <v>45572</v>
      </c>
      <c r="D125" s="7">
        <v>45573</v>
      </c>
      <c r="E125" s="7">
        <v>45574</v>
      </c>
      <c r="F125" s="7">
        <v>45575</v>
      </c>
      <c r="G125" s="7">
        <v>45576</v>
      </c>
      <c r="H125" s="7">
        <v>45577</v>
      </c>
    </row>
    <row r="126" spans="1:8" x14ac:dyDescent="0.3">
      <c r="A126" s="88"/>
      <c r="B126" s="7">
        <v>45578</v>
      </c>
      <c r="C126" s="7">
        <v>45579</v>
      </c>
      <c r="D126" s="7">
        <v>45580</v>
      </c>
      <c r="E126" s="7">
        <v>45581</v>
      </c>
      <c r="F126" s="7">
        <v>45582</v>
      </c>
      <c r="G126" s="7">
        <v>45583</v>
      </c>
      <c r="H126" s="7">
        <v>45584</v>
      </c>
    </row>
    <row r="127" spans="1:8" x14ac:dyDescent="0.3">
      <c r="A127" s="88"/>
      <c r="B127" s="7">
        <v>45585</v>
      </c>
      <c r="C127" s="7">
        <v>45586</v>
      </c>
      <c r="D127" s="7">
        <v>45587</v>
      </c>
      <c r="E127" s="7">
        <v>45588</v>
      </c>
      <c r="F127" s="7">
        <v>45589</v>
      </c>
      <c r="G127" s="7">
        <v>45590</v>
      </c>
      <c r="H127" s="7">
        <v>45591</v>
      </c>
    </row>
    <row r="128" spans="1:8" x14ac:dyDescent="0.3">
      <c r="A128" s="88"/>
      <c r="B128" s="7">
        <v>45592</v>
      </c>
      <c r="C128" s="7">
        <v>45593</v>
      </c>
      <c r="D128" s="7">
        <v>45594</v>
      </c>
      <c r="E128" s="7">
        <v>45595</v>
      </c>
      <c r="F128" s="7">
        <v>45596</v>
      </c>
      <c r="G128" s="7">
        <v>45597</v>
      </c>
      <c r="H128" s="7">
        <v>45598</v>
      </c>
    </row>
    <row r="129" spans="1:8" x14ac:dyDescent="0.3">
      <c r="A129" s="88"/>
      <c r="B129" s="7">
        <v>45599</v>
      </c>
      <c r="C129" s="7">
        <v>45600</v>
      </c>
      <c r="D129" s="7">
        <v>45601</v>
      </c>
      <c r="E129" s="7">
        <v>45602</v>
      </c>
      <c r="F129" s="7">
        <v>45603</v>
      </c>
      <c r="G129" s="7">
        <v>45604</v>
      </c>
      <c r="H129" s="7">
        <v>45605</v>
      </c>
    </row>
    <row r="130" spans="1:8" x14ac:dyDescent="0.3">
      <c r="A130" s="88"/>
      <c r="B130" s="7">
        <v>45606</v>
      </c>
      <c r="C130" s="7">
        <v>45607</v>
      </c>
      <c r="D130" s="7">
        <v>45608</v>
      </c>
      <c r="E130" s="7">
        <v>45609</v>
      </c>
      <c r="F130" s="7">
        <v>45610</v>
      </c>
      <c r="G130" s="7">
        <v>45611</v>
      </c>
      <c r="H130" s="7">
        <v>45612</v>
      </c>
    </row>
    <row r="131" spans="1:8" x14ac:dyDescent="0.3">
      <c r="A131" s="88"/>
      <c r="B131" s="7">
        <v>45613</v>
      </c>
      <c r="C131" s="7">
        <v>45614</v>
      </c>
      <c r="D131" s="7">
        <v>45615</v>
      </c>
      <c r="E131" s="7">
        <v>45616</v>
      </c>
      <c r="F131" s="7">
        <v>45617</v>
      </c>
      <c r="G131" s="7">
        <v>45618</v>
      </c>
      <c r="H131" s="7">
        <v>45619</v>
      </c>
    </row>
    <row r="132" spans="1:8" x14ac:dyDescent="0.3">
      <c r="A132" s="88"/>
      <c r="B132" s="7">
        <v>45620</v>
      </c>
      <c r="C132" s="7">
        <v>45621</v>
      </c>
      <c r="D132" s="7">
        <v>45622</v>
      </c>
      <c r="E132" s="7">
        <v>45623</v>
      </c>
      <c r="F132" s="7">
        <v>45624</v>
      </c>
      <c r="G132" s="7">
        <v>45625</v>
      </c>
      <c r="H132" s="7">
        <v>45626</v>
      </c>
    </row>
    <row r="133" spans="1:8" x14ac:dyDescent="0.3">
      <c r="A133" s="88"/>
      <c r="B133" s="7">
        <v>45627</v>
      </c>
      <c r="C133" s="7">
        <v>45628</v>
      </c>
      <c r="D133" s="7">
        <v>45629</v>
      </c>
      <c r="E133" s="7">
        <v>45630</v>
      </c>
      <c r="F133" s="7">
        <v>45631</v>
      </c>
      <c r="G133" s="7">
        <v>45632</v>
      </c>
      <c r="H133" s="7">
        <v>45633</v>
      </c>
    </row>
    <row r="134" spans="1:8" x14ac:dyDescent="0.3">
      <c r="A134" s="88"/>
      <c r="B134" s="7">
        <v>45634</v>
      </c>
      <c r="C134" s="7">
        <v>45635</v>
      </c>
      <c r="D134" s="7">
        <v>45636</v>
      </c>
      <c r="E134" s="7">
        <v>45637</v>
      </c>
      <c r="F134" s="7">
        <v>45638</v>
      </c>
      <c r="G134" s="7">
        <v>45639</v>
      </c>
      <c r="H134" s="7">
        <v>45640</v>
      </c>
    </row>
    <row r="135" spans="1:8" x14ac:dyDescent="0.3">
      <c r="A135" s="88"/>
      <c r="B135" s="7">
        <v>45641</v>
      </c>
      <c r="C135" s="7">
        <v>45642</v>
      </c>
      <c r="D135" s="7">
        <v>45643</v>
      </c>
      <c r="E135" s="7">
        <v>45644</v>
      </c>
      <c r="F135" s="7">
        <v>45645</v>
      </c>
      <c r="G135" s="7">
        <v>45646</v>
      </c>
      <c r="H135" s="7">
        <v>45647</v>
      </c>
    </row>
    <row r="136" spans="1:8" x14ac:dyDescent="0.3">
      <c r="A136" s="88"/>
      <c r="B136" s="7">
        <v>45648</v>
      </c>
      <c r="C136" s="7">
        <v>45649</v>
      </c>
      <c r="D136" s="7">
        <v>45650</v>
      </c>
      <c r="E136" s="7">
        <v>45651</v>
      </c>
      <c r="F136" s="7">
        <v>45652</v>
      </c>
      <c r="G136" s="7">
        <v>45653</v>
      </c>
      <c r="H136" s="7">
        <v>45654</v>
      </c>
    </row>
    <row r="137" spans="1:8" x14ac:dyDescent="0.3">
      <c r="A137" s="89">
        <v>2025</v>
      </c>
      <c r="B137" s="7">
        <v>45655</v>
      </c>
      <c r="C137" s="7">
        <v>45656</v>
      </c>
      <c r="D137" s="7">
        <v>45657</v>
      </c>
      <c r="E137" s="7">
        <v>45658</v>
      </c>
      <c r="F137" s="7">
        <v>45659</v>
      </c>
      <c r="G137" s="7">
        <v>45660</v>
      </c>
      <c r="H137" s="7">
        <v>45661</v>
      </c>
    </row>
    <row r="138" spans="1:8" x14ac:dyDescent="0.3">
      <c r="A138" s="89"/>
      <c r="B138" s="7">
        <v>45662</v>
      </c>
      <c r="C138" s="7">
        <v>45663</v>
      </c>
      <c r="D138" s="7">
        <v>45664</v>
      </c>
      <c r="E138" s="7">
        <v>45665</v>
      </c>
      <c r="F138" s="7">
        <v>45666</v>
      </c>
      <c r="G138" s="7">
        <v>45667</v>
      </c>
      <c r="H138" s="7">
        <v>45668</v>
      </c>
    </row>
    <row r="139" spans="1:8" x14ac:dyDescent="0.3">
      <c r="A139" s="89"/>
      <c r="B139" s="7">
        <v>45669</v>
      </c>
      <c r="C139" s="7">
        <v>45670</v>
      </c>
      <c r="D139" s="7">
        <v>45671</v>
      </c>
      <c r="E139" s="7">
        <v>45672</v>
      </c>
      <c r="F139" s="7">
        <v>45673</v>
      </c>
      <c r="G139" s="7">
        <v>45674</v>
      </c>
      <c r="H139" s="7">
        <v>45675</v>
      </c>
    </row>
    <row r="140" spans="1:8" x14ac:dyDescent="0.3">
      <c r="A140" s="89"/>
      <c r="B140" s="7">
        <v>45676</v>
      </c>
      <c r="C140" s="7">
        <v>45677</v>
      </c>
      <c r="D140" s="7">
        <v>45678</v>
      </c>
      <c r="E140" s="7">
        <v>45679</v>
      </c>
      <c r="F140" s="7">
        <v>45680</v>
      </c>
      <c r="G140" s="7">
        <v>45681</v>
      </c>
      <c r="H140" s="7">
        <v>45682</v>
      </c>
    </row>
    <row r="141" spans="1:8" x14ac:dyDescent="0.3">
      <c r="A141" s="89"/>
      <c r="B141" s="7">
        <v>45683</v>
      </c>
      <c r="C141" s="7">
        <v>45684</v>
      </c>
      <c r="D141" s="7">
        <v>45685</v>
      </c>
      <c r="E141" s="7">
        <v>45686</v>
      </c>
      <c r="F141" s="7">
        <v>45687</v>
      </c>
      <c r="G141" s="7">
        <v>45688</v>
      </c>
      <c r="H141" s="7">
        <v>45689</v>
      </c>
    </row>
    <row r="142" spans="1:8" x14ac:dyDescent="0.3">
      <c r="A142" s="89"/>
      <c r="B142" s="7">
        <v>45690</v>
      </c>
      <c r="C142" s="7">
        <v>45691</v>
      </c>
      <c r="D142" s="7">
        <v>45692</v>
      </c>
      <c r="E142" s="7">
        <v>45693</v>
      </c>
      <c r="F142" s="7">
        <v>45694</v>
      </c>
      <c r="G142" s="7">
        <v>45695</v>
      </c>
      <c r="H142" s="7">
        <v>45696</v>
      </c>
    </row>
    <row r="143" spans="1:8" x14ac:dyDescent="0.3">
      <c r="A143" s="89"/>
      <c r="B143" s="7">
        <v>45697</v>
      </c>
      <c r="C143" s="7">
        <v>45698</v>
      </c>
      <c r="D143" s="7">
        <v>45699</v>
      </c>
      <c r="E143" s="7">
        <v>45700</v>
      </c>
      <c r="F143" s="7">
        <v>45701</v>
      </c>
      <c r="G143" s="7">
        <v>45702</v>
      </c>
      <c r="H143" s="7">
        <v>45703</v>
      </c>
    </row>
    <row r="144" spans="1:8" x14ac:dyDescent="0.3">
      <c r="A144" s="89"/>
      <c r="B144" s="7">
        <v>45704</v>
      </c>
      <c r="C144" s="7">
        <v>45705</v>
      </c>
      <c r="D144" s="7">
        <v>45706</v>
      </c>
      <c r="E144" s="7">
        <v>45707</v>
      </c>
      <c r="F144" s="7">
        <v>45708</v>
      </c>
      <c r="G144" s="7">
        <v>45709</v>
      </c>
      <c r="H144" s="7">
        <v>45710</v>
      </c>
    </row>
    <row r="145" spans="1:8" x14ac:dyDescent="0.3">
      <c r="A145" s="89"/>
      <c r="B145" s="7">
        <v>45711</v>
      </c>
      <c r="C145" s="7">
        <v>45712</v>
      </c>
      <c r="D145" s="7">
        <v>45713</v>
      </c>
      <c r="E145" s="7">
        <v>45714</v>
      </c>
      <c r="F145" s="7">
        <v>45715</v>
      </c>
      <c r="G145" s="7">
        <v>45716</v>
      </c>
      <c r="H145" s="7">
        <v>45717</v>
      </c>
    </row>
    <row r="146" spans="1:8" x14ac:dyDescent="0.3">
      <c r="A146" s="89"/>
      <c r="B146" s="7">
        <v>45718</v>
      </c>
      <c r="C146" s="7">
        <v>45719</v>
      </c>
      <c r="D146" s="7">
        <v>45720</v>
      </c>
      <c r="E146" s="7">
        <v>45721</v>
      </c>
      <c r="F146" s="7">
        <v>45722</v>
      </c>
      <c r="G146" s="7">
        <v>45723</v>
      </c>
      <c r="H146" s="7">
        <v>45724</v>
      </c>
    </row>
    <row r="147" spans="1:8" x14ac:dyDescent="0.3">
      <c r="A147" s="89"/>
      <c r="B147" s="7">
        <v>45725</v>
      </c>
      <c r="C147" s="7">
        <v>45726</v>
      </c>
      <c r="D147" s="7">
        <v>45727</v>
      </c>
      <c r="E147" s="7">
        <v>45728</v>
      </c>
      <c r="F147" s="7">
        <v>45729</v>
      </c>
      <c r="G147" s="7">
        <v>45730</v>
      </c>
      <c r="H147" s="7">
        <v>45731</v>
      </c>
    </row>
    <row r="148" spans="1:8" x14ac:dyDescent="0.3">
      <c r="A148" s="89"/>
      <c r="B148" s="7">
        <v>45732</v>
      </c>
      <c r="C148" s="7">
        <v>45733</v>
      </c>
      <c r="D148" s="7">
        <v>45734</v>
      </c>
      <c r="E148" s="7">
        <v>45735</v>
      </c>
      <c r="F148" s="7">
        <v>45736</v>
      </c>
      <c r="G148" s="7">
        <v>45737</v>
      </c>
      <c r="H148" s="7">
        <v>45738</v>
      </c>
    </row>
    <row r="149" spans="1:8" x14ac:dyDescent="0.3">
      <c r="A149" s="89"/>
      <c r="B149" s="7">
        <v>45739</v>
      </c>
      <c r="C149" s="7">
        <v>45740</v>
      </c>
      <c r="D149" s="7">
        <v>45741</v>
      </c>
      <c r="E149" s="7">
        <v>45742</v>
      </c>
      <c r="F149" s="7">
        <v>45743</v>
      </c>
      <c r="G149" s="7">
        <v>45744</v>
      </c>
      <c r="H149" s="7">
        <v>45745</v>
      </c>
    </row>
    <row r="150" spans="1:8" x14ac:dyDescent="0.3">
      <c r="A150" s="89"/>
      <c r="B150" s="7">
        <v>45746</v>
      </c>
      <c r="C150" s="7">
        <v>45747</v>
      </c>
      <c r="D150" s="7">
        <v>45748</v>
      </c>
      <c r="E150" s="7">
        <v>45749</v>
      </c>
      <c r="F150" s="7">
        <v>45750</v>
      </c>
      <c r="G150" s="7">
        <v>45751</v>
      </c>
      <c r="H150" s="7">
        <v>45752</v>
      </c>
    </row>
    <row r="151" spans="1:8" x14ac:dyDescent="0.3">
      <c r="A151" s="89"/>
      <c r="B151" s="7">
        <v>45753</v>
      </c>
      <c r="C151" s="7">
        <v>45754</v>
      </c>
      <c r="D151" s="7">
        <v>45755</v>
      </c>
      <c r="E151" s="7">
        <v>45756</v>
      </c>
      <c r="F151" s="7">
        <v>45757</v>
      </c>
      <c r="G151" s="7">
        <v>45758</v>
      </c>
      <c r="H151" s="7">
        <v>45759</v>
      </c>
    </row>
    <row r="152" spans="1:8" x14ac:dyDescent="0.3">
      <c r="A152" s="89"/>
      <c r="B152" s="7">
        <v>45760</v>
      </c>
      <c r="C152" s="7">
        <v>45761</v>
      </c>
      <c r="D152" s="7">
        <v>45762</v>
      </c>
      <c r="E152" s="7">
        <v>45763</v>
      </c>
      <c r="F152" s="7">
        <v>45764</v>
      </c>
      <c r="G152" s="7">
        <v>45765</v>
      </c>
      <c r="H152" s="7">
        <v>45766</v>
      </c>
    </row>
    <row r="153" spans="1:8" x14ac:dyDescent="0.3">
      <c r="A153" s="89"/>
      <c r="B153" s="7">
        <v>45767</v>
      </c>
      <c r="C153" s="7">
        <v>45768</v>
      </c>
      <c r="D153" s="7">
        <v>45769</v>
      </c>
      <c r="E153" s="7">
        <v>45770</v>
      </c>
      <c r="F153" s="7">
        <v>45771</v>
      </c>
      <c r="G153" s="7">
        <v>45772</v>
      </c>
      <c r="H153" s="7">
        <v>45773</v>
      </c>
    </row>
    <row r="154" spans="1:8" x14ac:dyDescent="0.3">
      <c r="A154" s="89"/>
      <c r="B154" s="7">
        <v>45774</v>
      </c>
      <c r="C154" s="7">
        <v>45775</v>
      </c>
      <c r="D154" s="7">
        <v>45776</v>
      </c>
      <c r="E154" s="7">
        <v>45777</v>
      </c>
      <c r="F154" s="7">
        <v>45778</v>
      </c>
      <c r="G154" s="7">
        <v>45779</v>
      </c>
      <c r="H154" s="7">
        <v>45780</v>
      </c>
    </row>
    <row r="155" spans="1:8" x14ac:dyDescent="0.3">
      <c r="A155" s="89"/>
      <c r="B155" s="7">
        <v>45781</v>
      </c>
      <c r="C155" s="7">
        <v>45782</v>
      </c>
      <c r="D155" s="7">
        <v>45783</v>
      </c>
      <c r="E155" s="7">
        <v>45784</v>
      </c>
      <c r="F155" s="7">
        <v>45785</v>
      </c>
      <c r="G155" s="7">
        <v>45786</v>
      </c>
      <c r="H155" s="7">
        <v>45787</v>
      </c>
    </row>
    <row r="156" spans="1:8" x14ac:dyDescent="0.3">
      <c r="A156" s="89"/>
      <c r="B156" s="7">
        <v>45788</v>
      </c>
      <c r="C156" s="7">
        <v>45789</v>
      </c>
      <c r="D156" s="7">
        <v>45790</v>
      </c>
      <c r="E156" s="7">
        <v>45791</v>
      </c>
      <c r="F156" s="7">
        <v>45792</v>
      </c>
      <c r="G156" s="7">
        <v>45793</v>
      </c>
      <c r="H156" s="7">
        <v>45794</v>
      </c>
    </row>
    <row r="157" spans="1:8" x14ac:dyDescent="0.3">
      <c r="A157" s="89"/>
      <c r="B157" s="7">
        <v>45795</v>
      </c>
      <c r="C157" s="7">
        <v>45796</v>
      </c>
      <c r="D157" s="7">
        <v>45797</v>
      </c>
      <c r="E157" s="7">
        <v>45798</v>
      </c>
      <c r="F157" s="7">
        <v>45799</v>
      </c>
      <c r="G157" s="7">
        <v>45800</v>
      </c>
      <c r="H157" s="7">
        <v>45801</v>
      </c>
    </row>
    <row r="158" spans="1:8" x14ac:dyDescent="0.3">
      <c r="A158" s="89"/>
      <c r="B158" s="7">
        <v>45802</v>
      </c>
      <c r="C158" s="7">
        <v>45803</v>
      </c>
      <c r="D158" s="7">
        <v>45804</v>
      </c>
      <c r="E158" s="7">
        <v>45805</v>
      </c>
      <c r="F158" s="7">
        <v>45806</v>
      </c>
      <c r="G158" s="7">
        <v>45807</v>
      </c>
      <c r="H158" s="7">
        <v>45808</v>
      </c>
    </row>
    <row r="159" spans="1:8" x14ac:dyDescent="0.3">
      <c r="A159" s="89"/>
      <c r="B159" s="7">
        <v>45809</v>
      </c>
      <c r="C159" s="7">
        <v>45810</v>
      </c>
      <c r="D159" s="7">
        <v>45811</v>
      </c>
      <c r="E159" s="7">
        <v>45812</v>
      </c>
      <c r="F159" s="7">
        <v>45813</v>
      </c>
      <c r="G159" s="7">
        <v>45814</v>
      </c>
      <c r="H159" s="7">
        <v>45815</v>
      </c>
    </row>
    <row r="160" spans="1:8" x14ac:dyDescent="0.3">
      <c r="A160" s="89"/>
      <c r="B160" s="7">
        <v>45816</v>
      </c>
      <c r="C160" s="7">
        <v>45817</v>
      </c>
      <c r="D160" s="7">
        <v>45818</v>
      </c>
      <c r="E160" s="7">
        <v>45819</v>
      </c>
      <c r="F160" s="7">
        <v>45820</v>
      </c>
      <c r="G160" s="7">
        <v>45821</v>
      </c>
      <c r="H160" s="7">
        <v>45822</v>
      </c>
    </row>
    <row r="161" spans="1:8" x14ac:dyDescent="0.3">
      <c r="A161" s="89"/>
      <c r="B161" s="7">
        <v>45823</v>
      </c>
      <c r="C161" s="7">
        <v>45824</v>
      </c>
      <c r="D161" s="7">
        <v>45825</v>
      </c>
      <c r="E161" s="7">
        <v>45826</v>
      </c>
      <c r="F161" s="7">
        <v>45827</v>
      </c>
      <c r="G161" s="7">
        <v>45828</v>
      </c>
      <c r="H161" s="7">
        <v>45829</v>
      </c>
    </row>
    <row r="162" spans="1:8" x14ac:dyDescent="0.3">
      <c r="A162" s="89"/>
      <c r="B162" s="7">
        <v>45830</v>
      </c>
      <c r="C162" s="7">
        <v>45831</v>
      </c>
      <c r="D162" s="7">
        <v>45832</v>
      </c>
      <c r="E162" s="7">
        <v>45833</v>
      </c>
      <c r="F162" s="7">
        <v>45834</v>
      </c>
      <c r="G162" s="7">
        <v>45835</v>
      </c>
      <c r="H162" s="7">
        <v>45836</v>
      </c>
    </row>
    <row r="163" spans="1:8" x14ac:dyDescent="0.3">
      <c r="A163" s="89"/>
      <c r="B163" s="7">
        <v>45837</v>
      </c>
      <c r="C163" s="7">
        <v>45838</v>
      </c>
      <c r="D163" s="7">
        <v>45839</v>
      </c>
      <c r="E163" s="7">
        <v>45840</v>
      </c>
      <c r="F163" s="7">
        <v>45841</v>
      </c>
      <c r="G163" s="7">
        <v>45842</v>
      </c>
      <c r="H163" s="7">
        <v>45843</v>
      </c>
    </row>
    <row r="164" spans="1:8" x14ac:dyDescent="0.3">
      <c r="A164" s="89"/>
      <c r="B164" s="7">
        <v>45844</v>
      </c>
      <c r="C164" s="7">
        <v>45845</v>
      </c>
      <c r="D164" s="7">
        <v>45846</v>
      </c>
      <c r="E164" s="7">
        <v>45847</v>
      </c>
      <c r="F164" s="7">
        <v>45848</v>
      </c>
      <c r="G164" s="7">
        <v>45849</v>
      </c>
      <c r="H164" s="7">
        <v>45850</v>
      </c>
    </row>
    <row r="165" spans="1:8" x14ac:dyDescent="0.3">
      <c r="A165" s="89"/>
      <c r="B165" s="7">
        <v>45851</v>
      </c>
      <c r="C165" s="7">
        <v>45852</v>
      </c>
      <c r="D165" s="7">
        <v>45853</v>
      </c>
      <c r="E165" s="7">
        <v>45854</v>
      </c>
      <c r="F165" s="7">
        <v>45855</v>
      </c>
      <c r="G165" s="7">
        <v>45856</v>
      </c>
      <c r="H165" s="7">
        <v>45857</v>
      </c>
    </row>
    <row r="166" spans="1:8" x14ac:dyDescent="0.3">
      <c r="A166" s="89"/>
      <c r="B166" s="7">
        <v>45858</v>
      </c>
      <c r="C166" s="7">
        <v>45859</v>
      </c>
      <c r="D166" s="7">
        <v>45860</v>
      </c>
      <c r="E166" s="7">
        <v>45861</v>
      </c>
      <c r="F166" s="7">
        <v>45862</v>
      </c>
      <c r="G166" s="7">
        <v>45863</v>
      </c>
      <c r="H166" s="7">
        <v>45864</v>
      </c>
    </row>
    <row r="167" spans="1:8" x14ac:dyDescent="0.3">
      <c r="A167" s="89"/>
      <c r="B167" s="7">
        <v>45865</v>
      </c>
      <c r="C167" s="7">
        <v>45866</v>
      </c>
      <c r="D167" s="7">
        <v>45867</v>
      </c>
      <c r="E167" s="7">
        <v>45868</v>
      </c>
      <c r="F167" s="7">
        <v>45869</v>
      </c>
      <c r="G167" s="7">
        <v>45870</v>
      </c>
      <c r="H167" s="7">
        <v>45871</v>
      </c>
    </row>
    <row r="168" spans="1:8" x14ac:dyDescent="0.3">
      <c r="A168" s="89"/>
      <c r="B168" s="7">
        <v>45872</v>
      </c>
      <c r="C168" s="7">
        <v>45873</v>
      </c>
      <c r="D168" s="7">
        <v>45874</v>
      </c>
      <c r="E168" s="7">
        <v>45875</v>
      </c>
      <c r="F168" s="7">
        <v>45876</v>
      </c>
      <c r="G168" s="7">
        <v>45877</v>
      </c>
      <c r="H168" s="7">
        <v>45878</v>
      </c>
    </row>
    <row r="169" spans="1:8" x14ac:dyDescent="0.3">
      <c r="A169" s="89"/>
      <c r="B169" s="7">
        <v>45879</v>
      </c>
      <c r="C169" s="7">
        <v>45880</v>
      </c>
      <c r="D169" s="7">
        <v>45881</v>
      </c>
      <c r="E169" s="7">
        <v>45882</v>
      </c>
      <c r="F169" s="7">
        <v>45883</v>
      </c>
      <c r="G169" s="7">
        <v>45884</v>
      </c>
      <c r="H169" s="7">
        <v>45885</v>
      </c>
    </row>
    <row r="170" spans="1:8" x14ac:dyDescent="0.3">
      <c r="A170" s="89"/>
      <c r="B170" s="7">
        <v>45886</v>
      </c>
      <c r="C170" s="7">
        <v>45887</v>
      </c>
      <c r="D170" s="7">
        <v>45888</v>
      </c>
      <c r="E170" s="7">
        <v>45889</v>
      </c>
      <c r="F170" s="7">
        <v>45890</v>
      </c>
      <c r="G170" s="7">
        <v>45891</v>
      </c>
      <c r="H170" s="7">
        <v>45892</v>
      </c>
    </row>
    <row r="171" spans="1:8" x14ac:dyDescent="0.3">
      <c r="A171" s="89"/>
      <c r="B171" s="7">
        <v>45893</v>
      </c>
      <c r="C171" s="7">
        <v>45894</v>
      </c>
      <c r="D171" s="7">
        <v>45895</v>
      </c>
      <c r="E171" s="7">
        <v>45896</v>
      </c>
      <c r="F171" s="7">
        <v>45897</v>
      </c>
      <c r="G171" s="7">
        <v>45898</v>
      </c>
      <c r="H171" s="7">
        <v>45899</v>
      </c>
    </row>
    <row r="172" spans="1:8" x14ac:dyDescent="0.3">
      <c r="A172" s="89"/>
      <c r="B172" s="7">
        <v>45900</v>
      </c>
      <c r="C172" s="7">
        <v>45901</v>
      </c>
      <c r="D172" s="7">
        <v>45902</v>
      </c>
      <c r="E172" s="7">
        <v>45903</v>
      </c>
      <c r="F172" s="7">
        <v>45904</v>
      </c>
      <c r="G172" s="7">
        <v>45905</v>
      </c>
      <c r="H172" s="7">
        <v>45906</v>
      </c>
    </row>
    <row r="173" spans="1:8" x14ac:dyDescent="0.3">
      <c r="A173" s="89"/>
      <c r="B173" s="7">
        <v>45907</v>
      </c>
      <c r="C173" s="7">
        <v>45908</v>
      </c>
      <c r="D173" s="7">
        <v>45909</v>
      </c>
      <c r="E173" s="7">
        <v>45910</v>
      </c>
      <c r="F173" s="7">
        <v>45911</v>
      </c>
      <c r="G173" s="7">
        <v>45912</v>
      </c>
      <c r="H173" s="7">
        <v>45913</v>
      </c>
    </row>
    <row r="174" spans="1:8" x14ac:dyDescent="0.3">
      <c r="A174" s="89"/>
      <c r="B174" s="7">
        <v>45914</v>
      </c>
      <c r="C174" s="7">
        <v>45915</v>
      </c>
      <c r="D174" s="7">
        <v>45916</v>
      </c>
      <c r="E174" s="7">
        <v>45917</v>
      </c>
      <c r="F174" s="7">
        <v>45918</v>
      </c>
      <c r="G174" s="7">
        <v>45919</v>
      </c>
      <c r="H174" s="7">
        <v>45920</v>
      </c>
    </row>
    <row r="175" spans="1:8" x14ac:dyDescent="0.3">
      <c r="A175" s="89"/>
      <c r="B175" s="7">
        <v>45921</v>
      </c>
      <c r="C175" s="7">
        <v>45922</v>
      </c>
      <c r="D175" s="7">
        <v>45923</v>
      </c>
      <c r="E175" s="7">
        <v>45924</v>
      </c>
      <c r="F175" s="7">
        <v>45925</v>
      </c>
      <c r="G175" s="7">
        <v>45926</v>
      </c>
      <c r="H175" s="7">
        <v>45927</v>
      </c>
    </row>
    <row r="176" spans="1:8" x14ac:dyDescent="0.3">
      <c r="A176" s="89"/>
      <c r="B176" s="7">
        <v>45928</v>
      </c>
      <c r="C176" s="7">
        <v>45929</v>
      </c>
      <c r="D176" s="7">
        <v>45930</v>
      </c>
      <c r="E176" s="7">
        <v>45931</v>
      </c>
      <c r="F176" s="7">
        <v>45932</v>
      </c>
      <c r="G176" s="7">
        <v>45933</v>
      </c>
      <c r="H176" s="7">
        <v>45934</v>
      </c>
    </row>
    <row r="177" spans="1:8" x14ac:dyDescent="0.3">
      <c r="A177" s="89"/>
      <c r="B177" s="7">
        <v>45935</v>
      </c>
      <c r="C177" s="7">
        <v>45936</v>
      </c>
      <c r="D177" s="7">
        <v>45937</v>
      </c>
      <c r="E177" s="7">
        <v>45938</v>
      </c>
      <c r="F177" s="7">
        <v>45939</v>
      </c>
      <c r="G177" s="7">
        <v>45940</v>
      </c>
      <c r="H177" s="7">
        <v>45941</v>
      </c>
    </row>
    <row r="178" spans="1:8" x14ac:dyDescent="0.3">
      <c r="A178" s="89"/>
      <c r="B178" s="7">
        <v>45942</v>
      </c>
      <c r="C178" s="7">
        <v>45943</v>
      </c>
      <c r="D178" s="7">
        <v>45944</v>
      </c>
      <c r="E178" s="7">
        <v>45945</v>
      </c>
      <c r="F178" s="7">
        <v>45946</v>
      </c>
      <c r="G178" s="7">
        <v>45947</v>
      </c>
      <c r="H178" s="7">
        <v>45948</v>
      </c>
    </row>
    <row r="179" spans="1:8" x14ac:dyDescent="0.3">
      <c r="A179" s="89"/>
      <c r="B179" s="7">
        <v>45949</v>
      </c>
      <c r="C179" s="7">
        <v>45950</v>
      </c>
      <c r="D179" s="7">
        <v>45951</v>
      </c>
      <c r="E179" s="7">
        <v>45952</v>
      </c>
      <c r="F179" s="7">
        <v>45953</v>
      </c>
      <c r="G179" s="7">
        <v>45954</v>
      </c>
      <c r="H179" s="7">
        <v>45955</v>
      </c>
    </row>
    <row r="180" spans="1:8" x14ac:dyDescent="0.3">
      <c r="A180" s="89"/>
      <c r="B180" s="7">
        <v>45956</v>
      </c>
      <c r="C180" s="7">
        <v>45957</v>
      </c>
      <c r="D180" s="7">
        <v>45958</v>
      </c>
      <c r="E180" s="7">
        <v>45959</v>
      </c>
      <c r="F180" s="7">
        <v>45960</v>
      </c>
      <c r="G180" s="7">
        <v>45961</v>
      </c>
      <c r="H180" s="7">
        <v>45962</v>
      </c>
    </row>
    <row r="181" spans="1:8" x14ac:dyDescent="0.3">
      <c r="A181" s="89"/>
      <c r="B181" s="7">
        <v>45963</v>
      </c>
      <c r="C181" s="7">
        <v>45964</v>
      </c>
      <c r="D181" s="7">
        <v>45965</v>
      </c>
      <c r="E181" s="7">
        <v>45966</v>
      </c>
      <c r="F181" s="7">
        <v>45967</v>
      </c>
      <c r="G181" s="7">
        <v>45968</v>
      </c>
      <c r="H181" s="7">
        <v>45969</v>
      </c>
    </row>
    <row r="182" spans="1:8" x14ac:dyDescent="0.3">
      <c r="A182" s="89"/>
      <c r="B182" s="7">
        <v>45970</v>
      </c>
      <c r="C182" s="7">
        <v>45971</v>
      </c>
      <c r="D182" s="7">
        <v>45972</v>
      </c>
      <c r="E182" s="7">
        <v>45973</v>
      </c>
      <c r="F182" s="7">
        <v>45974</v>
      </c>
      <c r="G182" s="7">
        <v>45975</v>
      </c>
      <c r="H182" s="7">
        <v>45976</v>
      </c>
    </row>
    <row r="183" spans="1:8" x14ac:dyDescent="0.3">
      <c r="A183" s="89"/>
      <c r="B183" s="7">
        <v>45977</v>
      </c>
      <c r="C183" s="7">
        <v>45978</v>
      </c>
      <c r="D183" s="7">
        <v>45979</v>
      </c>
      <c r="E183" s="7">
        <v>45980</v>
      </c>
      <c r="F183" s="7">
        <v>45981</v>
      </c>
      <c r="G183" s="7">
        <v>45982</v>
      </c>
      <c r="H183" s="7">
        <v>45983</v>
      </c>
    </row>
    <row r="184" spans="1:8" x14ac:dyDescent="0.3">
      <c r="A184" s="89"/>
      <c r="B184" s="7">
        <v>45984</v>
      </c>
      <c r="C184" s="7">
        <v>45985</v>
      </c>
      <c r="D184" s="7">
        <v>45986</v>
      </c>
      <c r="E184" s="7">
        <v>45987</v>
      </c>
      <c r="F184" s="7">
        <v>45988</v>
      </c>
      <c r="G184" s="7">
        <v>45989</v>
      </c>
      <c r="H184" s="7">
        <v>45990</v>
      </c>
    </row>
    <row r="185" spans="1:8" x14ac:dyDescent="0.3">
      <c r="A185" s="89"/>
      <c r="B185" s="7">
        <v>45991</v>
      </c>
      <c r="C185" s="7">
        <v>45992</v>
      </c>
      <c r="D185" s="7">
        <v>45993</v>
      </c>
      <c r="E185" s="7">
        <v>45994</v>
      </c>
      <c r="F185" s="7">
        <v>45995</v>
      </c>
      <c r="G185" s="7">
        <v>45996</v>
      </c>
      <c r="H185" s="7">
        <v>45997</v>
      </c>
    </row>
    <row r="186" spans="1:8" x14ac:dyDescent="0.3">
      <c r="A186" s="89"/>
      <c r="B186" s="7">
        <v>45998</v>
      </c>
      <c r="C186" s="7">
        <v>45999</v>
      </c>
      <c r="D186" s="7">
        <v>46000</v>
      </c>
      <c r="E186" s="7">
        <v>46001</v>
      </c>
      <c r="F186" s="7">
        <v>46002</v>
      </c>
      <c r="G186" s="7">
        <v>46003</v>
      </c>
      <c r="H186" s="7">
        <v>46004</v>
      </c>
    </row>
    <row r="187" spans="1:8" x14ac:dyDescent="0.3">
      <c r="A187" s="89"/>
      <c r="B187" s="7">
        <v>46005</v>
      </c>
      <c r="C187" s="7">
        <v>46006</v>
      </c>
      <c r="D187" s="7">
        <v>46007</v>
      </c>
      <c r="E187" s="7">
        <v>46008</v>
      </c>
      <c r="F187" s="7">
        <v>46009</v>
      </c>
      <c r="G187" s="7">
        <v>46010</v>
      </c>
      <c r="H187" s="7">
        <v>46011</v>
      </c>
    </row>
    <row r="188" spans="1:8" x14ac:dyDescent="0.3">
      <c r="A188" s="89"/>
      <c r="B188" s="7">
        <v>46012</v>
      </c>
      <c r="C188" s="7">
        <v>46013</v>
      </c>
      <c r="D188" s="7">
        <v>46014</v>
      </c>
      <c r="E188" s="7">
        <v>46015</v>
      </c>
      <c r="F188" s="7">
        <v>46016</v>
      </c>
      <c r="G188" s="7">
        <v>46017</v>
      </c>
      <c r="H188" s="7">
        <v>46018</v>
      </c>
    </row>
    <row r="189" spans="1:8" x14ac:dyDescent="0.3">
      <c r="A189" s="90">
        <v>2026</v>
      </c>
      <c r="B189" s="7">
        <v>46019</v>
      </c>
      <c r="C189" s="7">
        <v>46020</v>
      </c>
      <c r="D189" s="7">
        <v>46021</v>
      </c>
      <c r="E189" s="7">
        <v>46022</v>
      </c>
      <c r="F189" s="7">
        <v>46023</v>
      </c>
      <c r="G189" s="7">
        <v>46024</v>
      </c>
      <c r="H189" s="7">
        <v>46025</v>
      </c>
    </row>
    <row r="190" spans="1:8" x14ac:dyDescent="0.3">
      <c r="A190" s="90"/>
      <c r="B190" s="7">
        <v>46026</v>
      </c>
      <c r="C190" s="7">
        <v>46027</v>
      </c>
      <c r="D190" s="7">
        <v>46028</v>
      </c>
      <c r="E190" s="7">
        <v>46029</v>
      </c>
      <c r="F190" s="7">
        <v>46030</v>
      </c>
      <c r="G190" s="7">
        <v>46031</v>
      </c>
      <c r="H190" s="7">
        <v>46032</v>
      </c>
    </row>
    <row r="191" spans="1:8" x14ac:dyDescent="0.3">
      <c r="A191" s="90"/>
      <c r="B191" s="7">
        <v>46033</v>
      </c>
      <c r="C191" s="7">
        <v>46034</v>
      </c>
      <c r="D191" s="7">
        <v>46035</v>
      </c>
      <c r="E191" s="7">
        <v>46036</v>
      </c>
      <c r="F191" s="7">
        <v>46037</v>
      </c>
      <c r="G191" s="7">
        <v>46038</v>
      </c>
      <c r="H191" s="7">
        <v>46039</v>
      </c>
    </row>
    <row r="192" spans="1:8" x14ac:dyDescent="0.3">
      <c r="A192" s="90"/>
      <c r="B192" s="7">
        <v>46040</v>
      </c>
      <c r="C192" s="7">
        <v>46041</v>
      </c>
      <c r="D192" s="7">
        <v>46042</v>
      </c>
      <c r="E192" s="7">
        <v>46043</v>
      </c>
      <c r="F192" s="7">
        <v>46044</v>
      </c>
      <c r="G192" s="7">
        <v>46045</v>
      </c>
      <c r="H192" s="7">
        <v>46046</v>
      </c>
    </row>
    <row r="193" spans="1:8" x14ac:dyDescent="0.3">
      <c r="A193" s="90"/>
      <c r="B193" s="7">
        <v>46047</v>
      </c>
      <c r="C193" s="7">
        <v>46048</v>
      </c>
      <c r="D193" s="7">
        <v>46049</v>
      </c>
      <c r="E193" s="7">
        <v>46050</v>
      </c>
      <c r="F193" s="7">
        <v>46051</v>
      </c>
      <c r="G193" s="7">
        <v>46052</v>
      </c>
      <c r="H193" s="7">
        <v>46053</v>
      </c>
    </row>
    <row r="194" spans="1:8" x14ac:dyDescent="0.3">
      <c r="A194" s="90"/>
      <c r="B194" s="7">
        <v>46054</v>
      </c>
      <c r="C194" s="7">
        <v>46055</v>
      </c>
      <c r="D194" s="7">
        <v>46056</v>
      </c>
      <c r="E194" s="7">
        <v>46057</v>
      </c>
      <c r="F194" s="7">
        <v>46058</v>
      </c>
      <c r="G194" s="7">
        <v>46059</v>
      </c>
      <c r="H194" s="7">
        <v>46060</v>
      </c>
    </row>
    <row r="195" spans="1:8" x14ac:dyDescent="0.3">
      <c r="A195" s="90"/>
      <c r="B195" s="7">
        <v>46061</v>
      </c>
      <c r="C195" s="7">
        <v>46062</v>
      </c>
      <c r="D195" s="7">
        <v>46063</v>
      </c>
      <c r="E195" s="7">
        <v>46064</v>
      </c>
      <c r="F195" s="7">
        <v>46065</v>
      </c>
      <c r="G195" s="7">
        <v>46066</v>
      </c>
      <c r="H195" s="7">
        <v>46067</v>
      </c>
    </row>
    <row r="196" spans="1:8" x14ac:dyDescent="0.3">
      <c r="A196" s="90"/>
      <c r="B196" s="7">
        <v>46068</v>
      </c>
      <c r="C196" s="7">
        <v>46069</v>
      </c>
      <c r="D196" s="7">
        <v>46070</v>
      </c>
      <c r="E196" s="7">
        <v>46071</v>
      </c>
      <c r="F196" s="7">
        <v>46072</v>
      </c>
      <c r="G196" s="7">
        <v>46073</v>
      </c>
      <c r="H196" s="7">
        <v>46074</v>
      </c>
    </row>
    <row r="197" spans="1:8" x14ac:dyDescent="0.3">
      <c r="A197" s="90"/>
      <c r="B197" s="7">
        <v>46075</v>
      </c>
      <c r="C197" s="7">
        <v>46076</v>
      </c>
      <c r="D197" s="7">
        <v>46077</v>
      </c>
      <c r="E197" s="7">
        <v>46078</v>
      </c>
      <c r="F197" s="7">
        <v>46079</v>
      </c>
      <c r="G197" s="7">
        <v>46080</v>
      </c>
      <c r="H197" s="7">
        <v>46081</v>
      </c>
    </row>
    <row r="198" spans="1:8" x14ac:dyDescent="0.3">
      <c r="A198" s="90"/>
      <c r="B198" s="7">
        <v>46082</v>
      </c>
      <c r="C198" s="7">
        <v>46083</v>
      </c>
      <c r="D198" s="7">
        <v>46084</v>
      </c>
      <c r="E198" s="7">
        <v>46085</v>
      </c>
      <c r="F198" s="7">
        <v>46086</v>
      </c>
      <c r="G198" s="7">
        <v>46087</v>
      </c>
      <c r="H198" s="7">
        <v>46088</v>
      </c>
    </row>
    <row r="199" spans="1:8" x14ac:dyDescent="0.3">
      <c r="A199" s="90"/>
      <c r="B199" s="7">
        <v>46089</v>
      </c>
      <c r="C199" s="7">
        <v>46090</v>
      </c>
      <c r="D199" s="7">
        <v>46091</v>
      </c>
      <c r="E199" s="7">
        <v>46092</v>
      </c>
      <c r="F199" s="7">
        <v>46093</v>
      </c>
      <c r="G199" s="7">
        <v>46094</v>
      </c>
      <c r="H199" s="7">
        <v>46095</v>
      </c>
    </row>
    <row r="200" spans="1:8" x14ac:dyDescent="0.3">
      <c r="A200" s="90"/>
      <c r="B200" s="7">
        <v>46096</v>
      </c>
      <c r="C200" s="7">
        <v>46097</v>
      </c>
      <c r="D200" s="7">
        <v>46098</v>
      </c>
      <c r="E200" s="7">
        <v>46099</v>
      </c>
      <c r="F200" s="7">
        <v>46100</v>
      </c>
      <c r="G200" s="7">
        <v>46101</v>
      </c>
      <c r="H200" s="7">
        <v>46102</v>
      </c>
    </row>
    <row r="201" spans="1:8" x14ac:dyDescent="0.3">
      <c r="A201" s="90"/>
      <c r="B201" s="7">
        <v>46103</v>
      </c>
      <c r="C201" s="7">
        <v>46104</v>
      </c>
      <c r="D201" s="7">
        <v>46105</v>
      </c>
      <c r="E201" s="7">
        <v>46106</v>
      </c>
      <c r="F201" s="7">
        <v>46107</v>
      </c>
      <c r="G201" s="7">
        <v>46108</v>
      </c>
      <c r="H201" s="7">
        <v>46109</v>
      </c>
    </row>
    <row r="202" spans="1:8" x14ac:dyDescent="0.3">
      <c r="A202" s="90"/>
      <c r="B202" s="7">
        <v>46110</v>
      </c>
      <c r="C202" s="7">
        <v>46111</v>
      </c>
      <c r="D202" s="7">
        <v>46112</v>
      </c>
      <c r="E202" s="7">
        <v>46113</v>
      </c>
      <c r="F202" s="7">
        <v>46114</v>
      </c>
      <c r="G202" s="7">
        <v>46115</v>
      </c>
      <c r="H202" s="7">
        <v>46116</v>
      </c>
    </row>
    <row r="203" spans="1:8" x14ac:dyDescent="0.3">
      <c r="A203" s="90"/>
      <c r="B203" s="7">
        <v>46117</v>
      </c>
      <c r="C203" s="7">
        <v>46118</v>
      </c>
      <c r="D203" s="7">
        <v>46119</v>
      </c>
      <c r="E203" s="7">
        <v>46120</v>
      </c>
      <c r="F203" s="7">
        <v>46121</v>
      </c>
      <c r="G203" s="7">
        <v>46122</v>
      </c>
      <c r="H203" s="7">
        <v>46123</v>
      </c>
    </row>
    <row r="204" spans="1:8" x14ac:dyDescent="0.3">
      <c r="A204" s="90"/>
      <c r="B204" s="7">
        <v>46124</v>
      </c>
      <c r="C204" s="7">
        <v>46125</v>
      </c>
      <c r="D204" s="7">
        <v>46126</v>
      </c>
      <c r="E204" s="7">
        <v>46127</v>
      </c>
      <c r="F204" s="7">
        <v>46128</v>
      </c>
      <c r="G204" s="7">
        <v>46129</v>
      </c>
      <c r="H204" s="7">
        <v>46130</v>
      </c>
    </row>
    <row r="205" spans="1:8" x14ac:dyDescent="0.3">
      <c r="A205" s="90"/>
      <c r="B205" s="7">
        <v>46131</v>
      </c>
      <c r="C205" s="7">
        <v>46132</v>
      </c>
      <c r="D205" s="7">
        <v>46133</v>
      </c>
      <c r="E205" s="7">
        <v>46134</v>
      </c>
      <c r="F205" s="7">
        <v>46135</v>
      </c>
      <c r="G205" s="7">
        <v>46136</v>
      </c>
      <c r="H205" s="7">
        <v>46137</v>
      </c>
    </row>
    <row r="206" spans="1:8" x14ac:dyDescent="0.3">
      <c r="A206" s="90"/>
      <c r="B206" s="7">
        <v>46138</v>
      </c>
      <c r="C206" s="7">
        <v>46139</v>
      </c>
      <c r="D206" s="7">
        <v>46140</v>
      </c>
      <c r="E206" s="7">
        <v>46141</v>
      </c>
      <c r="F206" s="7">
        <v>46142</v>
      </c>
      <c r="G206" s="7">
        <v>46143</v>
      </c>
      <c r="H206" s="7">
        <v>46144</v>
      </c>
    </row>
    <row r="207" spans="1:8" x14ac:dyDescent="0.3">
      <c r="A207" s="90"/>
      <c r="B207" s="7">
        <v>46145</v>
      </c>
      <c r="C207" s="7">
        <v>46146</v>
      </c>
      <c r="D207" s="7">
        <v>46147</v>
      </c>
      <c r="E207" s="7">
        <v>46148</v>
      </c>
      <c r="F207" s="7">
        <v>46149</v>
      </c>
      <c r="G207" s="7">
        <v>46150</v>
      </c>
      <c r="H207" s="7">
        <v>46151</v>
      </c>
    </row>
    <row r="208" spans="1:8" x14ac:dyDescent="0.3">
      <c r="A208" s="90"/>
      <c r="B208" s="7">
        <v>46152</v>
      </c>
      <c r="C208" s="7">
        <v>46153</v>
      </c>
      <c r="D208" s="7">
        <v>46154</v>
      </c>
      <c r="E208" s="7">
        <v>46155</v>
      </c>
      <c r="F208" s="7">
        <v>46156</v>
      </c>
      <c r="G208" s="7">
        <v>46157</v>
      </c>
      <c r="H208" s="7">
        <v>46158</v>
      </c>
    </row>
    <row r="209" spans="1:8" x14ac:dyDescent="0.3">
      <c r="A209" s="90"/>
      <c r="B209" s="7">
        <v>46159</v>
      </c>
      <c r="C209" s="7">
        <v>46160</v>
      </c>
      <c r="D209" s="7">
        <v>46161</v>
      </c>
      <c r="E209" s="7">
        <v>46162</v>
      </c>
      <c r="F209" s="7">
        <v>46163</v>
      </c>
      <c r="G209" s="7">
        <v>46164</v>
      </c>
      <c r="H209" s="7">
        <v>46165</v>
      </c>
    </row>
    <row r="210" spans="1:8" x14ac:dyDescent="0.3">
      <c r="A210" s="90"/>
      <c r="B210" s="7">
        <v>46166</v>
      </c>
      <c r="C210" s="7">
        <v>46167</v>
      </c>
      <c r="D210" s="7">
        <v>46168</v>
      </c>
      <c r="E210" s="7">
        <v>46169</v>
      </c>
      <c r="F210" s="7">
        <v>46170</v>
      </c>
      <c r="G210" s="7">
        <v>46171</v>
      </c>
      <c r="H210" s="7">
        <v>46172</v>
      </c>
    </row>
    <row r="211" spans="1:8" x14ac:dyDescent="0.3">
      <c r="A211" s="90"/>
      <c r="B211" s="7">
        <v>46173</v>
      </c>
      <c r="C211" s="7">
        <v>46174</v>
      </c>
      <c r="D211" s="7">
        <v>46175</v>
      </c>
      <c r="E211" s="7">
        <v>46176</v>
      </c>
      <c r="F211" s="7">
        <v>46177</v>
      </c>
      <c r="G211" s="7">
        <v>46178</v>
      </c>
      <c r="H211" s="7">
        <v>46179</v>
      </c>
    </row>
    <row r="212" spans="1:8" x14ac:dyDescent="0.3">
      <c r="A212" s="90"/>
      <c r="B212" s="7">
        <v>46180</v>
      </c>
      <c r="C212" s="7">
        <v>46181</v>
      </c>
      <c r="D212" s="7">
        <v>46182</v>
      </c>
      <c r="E212" s="7">
        <v>46183</v>
      </c>
      <c r="F212" s="7">
        <v>46184</v>
      </c>
      <c r="G212" s="7">
        <v>46185</v>
      </c>
      <c r="H212" s="7">
        <v>46186</v>
      </c>
    </row>
    <row r="213" spans="1:8" x14ac:dyDescent="0.3">
      <c r="A213" s="90"/>
      <c r="B213" s="7">
        <v>46187</v>
      </c>
      <c r="C213" s="7">
        <v>46188</v>
      </c>
      <c r="D213" s="7">
        <v>46189</v>
      </c>
      <c r="E213" s="7">
        <v>46190</v>
      </c>
      <c r="F213" s="7">
        <v>46191</v>
      </c>
      <c r="G213" s="7">
        <v>46192</v>
      </c>
      <c r="H213" s="7">
        <v>46193</v>
      </c>
    </row>
    <row r="214" spans="1:8" x14ac:dyDescent="0.3">
      <c r="A214" s="90"/>
      <c r="B214" s="7">
        <v>46194</v>
      </c>
      <c r="C214" s="7">
        <v>46195</v>
      </c>
      <c r="D214" s="7">
        <v>46196</v>
      </c>
      <c r="E214" s="7">
        <v>46197</v>
      </c>
      <c r="F214" s="7">
        <v>46198</v>
      </c>
      <c r="G214" s="7">
        <v>46199</v>
      </c>
      <c r="H214" s="7">
        <v>46200</v>
      </c>
    </row>
    <row r="215" spans="1:8" x14ac:dyDescent="0.3">
      <c r="A215" s="90"/>
      <c r="B215" s="7">
        <v>46201</v>
      </c>
      <c r="C215" s="7">
        <v>46202</v>
      </c>
      <c r="D215" s="7">
        <v>46203</v>
      </c>
      <c r="E215" s="7">
        <v>46204</v>
      </c>
      <c r="F215" s="7">
        <v>46205</v>
      </c>
      <c r="G215" s="7">
        <v>46206</v>
      </c>
      <c r="H215" s="7">
        <v>46207</v>
      </c>
    </row>
    <row r="216" spans="1:8" x14ac:dyDescent="0.3">
      <c r="A216" s="90"/>
      <c r="B216" s="7">
        <v>46208</v>
      </c>
      <c r="C216" s="7">
        <v>46209</v>
      </c>
      <c r="D216" s="7">
        <v>46210</v>
      </c>
      <c r="E216" s="7">
        <v>46211</v>
      </c>
      <c r="F216" s="7">
        <v>46212</v>
      </c>
      <c r="G216" s="7">
        <v>46213</v>
      </c>
      <c r="H216" s="7">
        <v>46214</v>
      </c>
    </row>
    <row r="217" spans="1:8" x14ac:dyDescent="0.3">
      <c r="A217" s="90"/>
      <c r="B217" s="7">
        <v>46215</v>
      </c>
      <c r="C217" s="7">
        <v>46216</v>
      </c>
      <c r="D217" s="7">
        <v>46217</v>
      </c>
      <c r="E217" s="7">
        <v>46218</v>
      </c>
      <c r="F217" s="7">
        <v>46219</v>
      </c>
      <c r="G217" s="7">
        <v>46220</v>
      </c>
      <c r="H217" s="7">
        <v>46221</v>
      </c>
    </row>
    <row r="218" spans="1:8" x14ac:dyDescent="0.3">
      <c r="A218" s="90"/>
      <c r="B218" s="7">
        <v>46222</v>
      </c>
      <c r="C218" s="7">
        <v>46223</v>
      </c>
      <c r="D218" s="7">
        <v>46224</v>
      </c>
      <c r="E218" s="7">
        <v>46225</v>
      </c>
      <c r="F218" s="7">
        <v>46226</v>
      </c>
      <c r="G218" s="7">
        <v>46227</v>
      </c>
      <c r="H218" s="7">
        <v>46228</v>
      </c>
    </row>
    <row r="219" spans="1:8" x14ac:dyDescent="0.3">
      <c r="A219" s="90"/>
      <c r="B219" s="7">
        <v>46229</v>
      </c>
      <c r="C219" s="7">
        <v>46230</v>
      </c>
      <c r="D219" s="7">
        <v>46231</v>
      </c>
      <c r="E219" s="7">
        <v>46232</v>
      </c>
      <c r="F219" s="7">
        <v>46233</v>
      </c>
      <c r="G219" s="7">
        <v>46234</v>
      </c>
      <c r="H219" s="7">
        <v>46235</v>
      </c>
    </row>
    <row r="220" spans="1:8" x14ac:dyDescent="0.3">
      <c r="A220" s="90"/>
      <c r="B220" s="7">
        <v>46236</v>
      </c>
      <c r="C220" s="7">
        <v>46237</v>
      </c>
      <c r="D220" s="7">
        <v>46238</v>
      </c>
      <c r="E220" s="7">
        <v>46239</v>
      </c>
      <c r="F220" s="7">
        <v>46240</v>
      </c>
      <c r="G220" s="7">
        <v>46241</v>
      </c>
      <c r="H220" s="7">
        <v>46242</v>
      </c>
    </row>
    <row r="221" spans="1:8" x14ac:dyDescent="0.3">
      <c r="A221" s="90"/>
      <c r="B221" s="7">
        <v>46243</v>
      </c>
      <c r="C221" s="7">
        <v>46244</v>
      </c>
      <c r="D221" s="7">
        <v>46245</v>
      </c>
      <c r="E221" s="7">
        <v>46246</v>
      </c>
      <c r="F221" s="7">
        <v>46247</v>
      </c>
      <c r="G221" s="7">
        <v>46248</v>
      </c>
      <c r="H221" s="7">
        <v>46249</v>
      </c>
    </row>
    <row r="222" spans="1:8" x14ac:dyDescent="0.3">
      <c r="A222" s="90"/>
      <c r="B222" s="7">
        <v>46250</v>
      </c>
      <c r="C222" s="7">
        <v>46251</v>
      </c>
      <c r="D222" s="7">
        <v>46252</v>
      </c>
      <c r="E222" s="7">
        <v>46253</v>
      </c>
      <c r="F222" s="7">
        <v>46254</v>
      </c>
      <c r="G222" s="7">
        <v>46255</v>
      </c>
      <c r="H222" s="7">
        <v>46256</v>
      </c>
    </row>
    <row r="223" spans="1:8" x14ac:dyDescent="0.3">
      <c r="A223" s="90"/>
      <c r="B223" s="7">
        <v>46257</v>
      </c>
      <c r="C223" s="7">
        <v>46258</v>
      </c>
      <c r="D223" s="7">
        <v>46259</v>
      </c>
      <c r="E223" s="7">
        <v>46260</v>
      </c>
      <c r="F223" s="7">
        <v>46261</v>
      </c>
      <c r="G223" s="7">
        <v>46262</v>
      </c>
      <c r="H223" s="7">
        <v>46263</v>
      </c>
    </row>
    <row r="224" spans="1:8" x14ac:dyDescent="0.3">
      <c r="A224" s="90"/>
      <c r="B224" s="7">
        <v>46264</v>
      </c>
      <c r="C224" s="7">
        <v>46265</v>
      </c>
      <c r="D224" s="7">
        <v>46266</v>
      </c>
      <c r="E224" s="7">
        <v>46267</v>
      </c>
      <c r="F224" s="7">
        <v>46268</v>
      </c>
      <c r="G224" s="7">
        <v>46269</v>
      </c>
      <c r="H224" s="7">
        <v>46270</v>
      </c>
    </row>
    <row r="225" spans="1:8" x14ac:dyDescent="0.3">
      <c r="A225" s="90"/>
      <c r="B225" s="7">
        <v>46271</v>
      </c>
      <c r="C225" s="7">
        <v>46272</v>
      </c>
      <c r="D225" s="7">
        <v>46273</v>
      </c>
      <c r="E225" s="7">
        <v>46274</v>
      </c>
      <c r="F225" s="7">
        <v>46275</v>
      </c>
      <c r="G225" s="7">
        <v>46276</v>
      </c>
      <c r="H225" s="7">
        <v>46277</v>
      </c>
    </row>
    <row r="226" spans="1:8" x14ac:dyDescent="0.3">
      <c r="A226" s="90"/>
      <c r="B226" s="7">
        <v>46278</v>
      </c>
      <c r="C226" s="7">
        <v>46279</v>
      </c>
      <c r="D226" s="7">
        <v>46280</v>
      </c>
      <c r="E226" s="7">
        <v>46281</v>
      </c>
      <c r="F226" s="7">
        <v>46282</v>
      </c>
      <c r="G226" s="7">
        <v>46283</v>
      </c>
      <c r="H226" s="7">
        <v>46284</v>
      </c>
    </row>
    <row r="227" spans="1:8" x14ac:dyDescent="0.3">
      <c r="A227" s="90"/>
      <c r="B227" s="7">
        <v>46285</v>
      </c>
      <c r="C227" s="7">
        <v>46286</v>
      </c>
      <c r="D227" s="7">
        <v>46287</v>
      </c>
      <c r="E227" s="7">
        <v>46288</v>
      </c>
      <c r="F227" s="7">
        <v>46289</v>
      </c>
      <c r="G227" s="7">
        <v>46290</v>
      </c>
      <c r="H227" s="7">
        <v>46291</v>
      </c>
    </row>
    <row r="228" spans="1:8" x14ac:dyDescent="0.3">
      <c r="A228" s="90"/>
      <c r="B228" s="7">
        <v>46292</v>
      </c>
      <c r="C228" s="7">
        <v>46293</v>
      </c>
      <c r="D228" s="7">
        <v>46294</v>
      </c>
      <c r="E228" s="7">
        <v>46295</v>
      </c>
      <c r="F228" s="7">
        <v>46296</v>
      </c>
      <c r="G228" s="7">
        <v>46297</v>
      </c>
      <c r="H228" s="7">
        <v>46298</v>
      </c>
    </row>
    <row r="229" spans="1:8" x14ac:dyDescent="0.3">
      <c r="A229" s="90"/>
      <c r="B229" s="7">
        <v>46299</v>
      </c>
      <c r="C229" s="7">
        <v>46300</v>
      </c>
      <c r="D229" s="7">
        <v>46301</v>
      </c>
      <c r="E229" s="7">
        <v>46302</v>
      </c>
      <c r="F229" s="7">
        <v>46303</v>
      </c>
      <c r="G229" s="7">
        <v>46304</v>
      </c>
      <c r="H229" s="7">
        <v>46305</v>
      </c>
    </row>
    <row r="230" spans="1:8" x14ac:dyDescent="0.3">
      <c r="A230" s="90"/>
      <c r="B230" s="7">
        <v>46306</v>
      </c>
      <c r="C230" s="7">
        <v>46307</v>
      </c>
      <c r="D230" s="7">
        <v>46308</v>
      </c>
      <c r="E230" s="7">
        <v>46309</v>
      </c>
      <c r="F230" s="7">
        <v>46310</v>
      </c>
      <c r="G230" s="7">
        <v>46311</v>
      </c>
      <c r="H230" s="7">
        <v>46312</v>
      </c>
    </row>
    <row r="231" spans="1:8" x14ac:dyDescent="0.3">
      <c r="A231" s="90"/>
      <c r="B231" s="7">
        <v>46313</v>
      </c>
      <c r="C231" s="7">
        <v>46314</v>
      </c>
      <c r="D231" s="7">
        <v>46315</v>
      </c>
      <c r="E231" s="7">
        <v>46316</v>
      </c>
      <c r="F231" s="7">
        <v>46317</v>
      </c>
      <c r="G231" s="7">
        <v>46318</v>
      </c>
      <c r="H231" s="7">
        <v>46319</v>
      </c>
    </row>
    <row r="232" spans="1:8" x14ac:dyDescent="0.3">
      <c r="A232" s="90"/>
      <c r="B232" s="7">
        <v>46320</v>
      </c>
      <c r="C232" s="7">
        <v>46321</v>
      </c>
      <c r="D232" s="7">
        <v>46322</v>
      </c>
      <c r="E232" s="7">
        <v>46323</v>
      </c>
      <c r="F232" s="7">
        <v>46324</v>
      </c>
      <c r="G232" s="7">
        <v>46325</v>
      </c>
      <c r="H232" s="7">
        <v>46326</v>
      </c>
    </row>
    <row r="233" spans="1:8" x14ac:dyDescent="0.3">
      <c r="A233" s="90"/>
      <c r="B233" s="7">
        <v>46327</v>
      </c>
      <c r="C233" s="7">
        <v>46328</v>
      </c>
      <c r="D233" s="7">
        <v>46329</v>
      </c>
      <c r="E233" s="7">
        <v>46330</v>
      </c>
      <c r="F233" s="7">
        <v>46331</v>
      </c>
      <c r="G233" s="7">
        <v>46332</v>
      </c>
      <c r="H233" s="7">
        <v>46333</v>
      </c>
    </row>
    <row r="234" spans="1:8" x14ac:dyDescent="0.3">
      <c r="A234" s="90"/>
      <c r="B234" s="7">
        <v>46334</v>
      </c>
      <c r="C234" s="7">
        <v>46335</v>
      </c>
      <c r="D234" s="7">
        <v>46336</v>
      </c>
      <c r="E234" s="7">
        <v>46337</v>
      </c>
      <c r="F234" s="7">
        <v>46338</v>
      </c>
      <c r="G234" s="7">
        <v>46339</v>
      </c>
      <c r="H234" s="7">
        <v>46340</v>
      </c>
    </row>
    <row r="235" spans="1:8" x14ac:dyDescent="0.3">
      <c r="A235" s="90"/>
      <c r="B235" s="7">
        <v>46341</v>
      </c>
      <c r="C235" s="7">
        <v>46342</v>
      </c>
      <c r="D235" s="7">
        <v>46343</v>
      </c>
      <c r="E235" s="7">
        <v>46344</v>
      </c>
      <c r="F235" s="7">
        <v>46345</v>
      </c>
      <c r="G235" s="7">
        <v>46346</v>
      </c>
      <c r="H235" s="7">
        <v>46347</v>
      </c>
    </row>
    <row r="236" spans="1:8" x14ac:dyDescent="0.3">
      <c r="A236" s="90"/>
      <c r="B236" s="7">
        <v>46348</v>
      </c>
      <c r="C236" s="7">
        <v>46349</v>
      </c>
      <c r="D236" s="7">
        <v>46350</v>
      </c>
      <c r="E236" s="7">
        <v>46351</v>
      </c>
      <c r="F236" s="7">
        <v>46352</v>
      </c>
      <c r="G236" s="7">
        <v>46353</v>
      </c>
      <c r="H236" s="7">
        <v>46354</v>
      </c>
    </row>
    <row r="237" spans="1:8" x14ac:dyDescent="0.3">
      <c r="A237" s="90"/>
      <c r="B237" s="7">
        <v>46355</v>
      </c>
      <c r="C237" s="7">
        <v>46356</v>
      </c>
      <c r="D237" s="7">
        <v>46357</v>
      </c>
      <c r="E237" s="7">
        <v>46358</v>
      </c>
      <c r="F237" s="7">
        <v>46359</v>
      </c>
      <c r="G237" s="7">
        <v>46360</v>
      </c>
      <c r="H237" s="7">
        <v>46361</v>
      </c>
    </row>
    <row r="238" spans="1:8" x14ac:dyDescent="0.3">
      <c r="A238" s="90"/>
      <c r="B238" s="7">
        <v>46362</v>
      </c>
      <c r="C238" s="7">
        <v>46363</v>
      </c>
      <c r="D238" s="7">
        <v>46364</v>
      </c>
      <c r="E238" s="7">
        <v>46365</v>
      </c>
      <c r="F238" s="7">
        <v>46366</v>
      </c>
      <c r="G238" s="7">
        <v>46367</v>
      </c>
      <c r="H238" s="7">
        <v>46368</v>
      </c>
    </row>
    <row r="239" spans="1:8" x14ac:dyDescent="0.3">
      <c r="A239" s="90"/>
      <c r="B239" s="7">
        <v>46369</v>
      </c>
      <c r="C239" s="7">
        <v>46370</v>
      </c>
      <c r="D239" s="7">
        <v>46371</v>
      </c>
      <c r="E239" s="7">
        <v>46372</v>
      </c>
      <c r="F239" s="7">
        <v>46373</v>
      </c>
      <c r="G239" s="7">
        <v>46374</v>
      </c>
      <c r="H239" s="7">
        <v>46375</v>
      </c>
    </row>
    <row r="240" spans="1:8" x14ac:dyDescent="0.3">
      <c r="A240" s="90"/>
      <c r="B240" s="7">
        <v>46376</v>
      </c>
      <c r="C240" s="7">
        <v>46377</v>
      </c>
      <c r="D240" s="7">
        <v>46378</v>
      </c>
      <c r="E240" s="7">
        <v>46379</v>
      </c>
      <c r="F240" s="7">
        <v>46380</v>
      </c>
      <c r="G240" s="7">
        <v>46381</v>
      </c>
      <c r="H240" s="7">
        <v>46382</v>
      </c>
    </row>
    <row r="241" spans="1:8" x14ac:dyDescent="0.3">
      <c r="A241" s="90"/>
      <c r="B241" s="7">
        <v>46383</v>
      </c>
      <c r="C241" s="7">
        <v>46384</v>
      </c>
      <c r="D241" s="7">
        <v>46385</v>
      </c>
      <c r="E241" s="7">
        <v>46386</v>
      </c>
      <c r="F241" s="7">
        <v>46387</v>
      </c>
      <c r="G241" s="7">
        <v>46388</v>
      </c>
      <c r="H241" s="7">
        <v>46389</v>
      </c>
    </row>
    <row r="242" spans="1:8" x14ac:dyDescent="0.3">
      <c r="A242" s="90"/>
      <c r="B242" s="7">
        <v>46390</v>
      </c>
      <c r="C242" s="7">
        <v>46391</v>
      </c>
      <c r="D242" s="7">
        <v>46392</v>
      </c>
      <c r="E242" s="7">
        <v>46393</v>
      </c>
      <c r="F242" s="7">
        <v>46394</v>
      </c>
      <c r="G242" s="7">
        <v>46395</v>
      </c>
      <c r="H242" s="7">
        <v>46396</v>
      </c>
    </row>
    <row r="243" spans="1:8" x14ac:dyDescent="0.3">
      <c r="A243" s="90"/>
      <c r="B243" s="7">
        <v>46397</v>
      </c>
      <c r="C243" s="7">
        <v>46398</v>
      </c>
      <c r="D243" s="7">
        <v>46399</v>
      </c>
      <c r="E243" s="7">
        <v>46400</v>
      </c>
      <c r="F243" s="7">
        <v>46401</v>
      </c>
      <c r="G243" s="7">
        <v>46402</v>
      </c>
      <c r="H243" s="7">
        <v>46403</v>
      </c>
    </row>
    <row r="244" spans="1:8" x14ac:dyDescent="0.3">
      <c r="A244" s="90"/>
      <c r="B244" s="7">
        <v>46404</v>
      </c>
      <c r="C244" s="7">
        <v>46405</v>
      </c>
      <c r="D244" s="7">
        <v>46406</v>
      </c>
      <c r="E244" s="7">
        <v>46407</v>
      </c>
      <c r="F244" s="7">
        <v>46408</v>
      </c>
      <c r="G244" s="7">
        <v>46409</v>
      </c>
      <c r="H244" s="7">
        <v>46410</v>
      </c>
    </row>
    <row r="245" spans="1:8" x14ac:dyDescent="0.3">
      <c r="A245" s="90"/>
      <c r="B245" s="7">
        <v>46411</v>
      </c>
      <c r="C245" s="7">
        <v>46412</v>
      </c>
      <c r="D245" s="7">
        <v>46413</v>
      </c>
      <c r="E245" s="7">
        <v>46414</v>
      </c>
      <c r="F245" s="7">
        <v>46415</v>
      </c>
      <c r="G245" s="7">
        <v>46416</v>
      </c>
      <c r="H245" s="7">
        <v>46417</v>
      </c>
    </row>
    <row r="246" spans="1:8" x14ac:dyDescent="0.3">
      <c r="A246" s="90"/>
      <c r="B246" s="7">
        <v>46418</v>
      </c>
      <c r="C246" s="7">
        <v>46419</v>
      </c>
      <c r="D246" s="7">
        <v>46420</v>
      </c>
      <c r="E246" s="7">
        <v>46421</v>
      </c>
      <c r="F246" s="7">
        <v>46422</v>
      </c>
      <c r="G246" s="7">
        <v>46423</v>
      </c>
      <c r="H246" s="7">
        <v>46424</v>
      </c>
    </row>
    <row r="247" spans="1:8" x14ac:dyDescent="0.3">
      <c r="A247" s="90"/>
      <c r="B247" s="7">
        <v>46425</v>
      </c>
      <c r="C247" s="7">
        <v>46426</v>
      </c>
      <c r="D247" s="7">
        <v>46427</v>
      </c>
      <c r="E247" s="7">
        <v>46428</v>
      </c>
      <c r="F247" s="7">
        <v>46429</v>
      </c>
      <c r="G247" s="7">
        <v>46430</v>
      </c>
      <c r="H247" s="7">
        <v>46431</v>
      </c>
    </row>
    <row r="248" spans="1:8" x14ac:dyDescent="0.3">
      <c r="A248" s="90"/>
      <c r="B248" s="7">
        <v>46432</v>
      </c>
      <c r="C248" s="7">
        <v>46433</v>
      </c>
      <c r="D248" s="7">
        <v>46434</v>
      </c>
      <c r="E248" s="7">
        <v>46435</v>
      </c>
      <c r="F248" s="7">
        <v>46436</v>
      </c>
      <c r="G248" s="7">
        <v>46437</v>
      </c>
      <c r="H248" s="7">
        <v>46438</v>
      </c>
    </row>
    <row r="249" spans="1:8" x14ac:dyDescent="0.3">
      <c r="A249" s="90"/>
      <c r="B249" s="7">
        <v>46439</v>
      </c>
      <c r="C249" s="7">
        <v>46440</v>
      </c>
      <c r="D249" s="7">
        <v>46441</v>
      </c>
      <c r="E249" s="7">
        <v>46442</v>
      </c>
      <c r="F249" s="7">
        <v>46443</v>
      </c>
      <c r="G249" s="7">
        <v>46444</v>
      </c>
      <c r="H249" s="7">
        <v>46445</v>
      </c>
    </row>
    <row r="250" spans="1:8" x14ac:dyDescent="0.3">
      <c r="A250" s="90"/>
      <c r="B250" s="7">
        <v>46446</v>
      </c>
      <c r="C250" s="7">
        <v>46447</v>
      </c>
      <c r="D250" s="7">
        <v>46448</v>
      </c>
      <c r="E250" s="7">
        <v>46449</v>
      </c>
      <c r="F250" s="7">
        <v>46450</v>
      </c>
      <c r="G250" s="7">
        <v>46451</v>
      </c>
      <c r="H250" s="7">
        <v>46452</v>
      </c>
    </row>
    <row r="251" spans="1:8" x14ac:dyDescent="0.3">
      <c r="A251" s="90"/>
      <c r="B251" s="7">
        <v>46453</v>
      </c>
      <c r="C251" s="7">
        <v>46454</v>
      </c>
      <c r="D251" s="7">
        <v>46455</v>
      </c>
      <c r="E251" s="7">
        <v>46456</v>
      </c>
      <c r="F251" s="7">
        <v>46457</v>
      </c>
      <c r="G251" s="7">
        <v>46458</v>
      </c>
      <c r="H251" s="7">
        <v>46459</v>
      </c>
    </row>
    <row r="252" spans="1:8" x14ac:dyDescent="0.3">
      <c r="A252" s="90"/>
      <c r="B252" s="7">
        <v>46460</v>
      </c>
      <c r="C252" s="7">
        <v>46461</v>
      </c>
      <c r="D252" s="7">
        <v>46462</v>
      </c>
      <c r="E252" s="7">
        <v>46463</v>
      </c>
      <c r="F252" s="7">
        <v>46464</v>
      </c>
      <c r="G252" s="7">
        <v>46465</v>
      </c>
      <c r="H252" s="7">
        <v>46466</v>
      </c>
    </row>
    <row r="253" spans="1:8" x14ac:dyDescent="0.3">
      <c r="A253" s="90"/>
      <c r="B253" s="7">
        <v>46467</v>
      </c>
      <c r="C253" s="7">
        <v>46468</v>
      </c>
      <c r="D253" s="7">
        <v>46469</v>
      </c>
      <c r="E253" s="7">
        <v>46470</v>
      </c>
      <c r="F253" s="7">
        <v>46471</v>
      </c>
      <c r="G253" s="7">
        <v>46472</v>
      </c>
      <c r="H253" s="7">
        <v>46473</v>
      </c>
    </row>
    <row r="254" spans="1:8" x14ac:dyDescent="0.3">
      <c r="A254" s="90"/>
      <c r="B254" s="7">
        <v>46474</v>
      </c>
      <c r="C254" s="7">
        <v>46475</v>
      </c>
      <c r="D254" s="7">
        <v>46476</v>
      </c>
      <c r="E254" s="7">
        <v>46477</v>
      </c>
      <c r="F254" s="7">
        <v>46478</v>
      </c>
      <c r="G254" s="7">
        <v>46479</v>
      </c>
      <c r="H254" s="7">
        <v>46480</v>
      </c>
    </row>
    <row r="255" spans="1:8" x14ac:dyDescent="0.3">
      <c r="A255" s="90"/>
      <c r="B255" s="7">
        <v>46481</v>
      </c>
      <c r="C255" s="7">
        <v>46482</v>
      </c>
      <c r="D255" s="7">
        <v>46483</v>
      </c>
      <c r="E255" s="7">
        <v>46484</v>
      </c>
      <c r="F255" s="7">
        <v>46485</v>
      </c>
      <c r="G255" s="7">
        <v>46486</v>
      </c>
      <c r="H255" s="7">
        <v>46487</v>
      </c>
    </row>
    <row r="256" spans="1:8" x14ac:dyDescent="0.3">
      <c r="A256" s="90"/>
      <c r="B256" s="7">
        <v>46488</v>
      </c>
      <c r="C256" s="7">
        <v>46489</v>
      </c>
      <c r="D256" s="7">
        <v>46490</v>
      </c>
      <c r="E256" s="7">
        <v>46491</v>
      </c>
      <c r="F256" s="7">
        <v>46492</v>
      </c>
      <c r="G256" s="7">
        <v>46493</v>
      </c>
      <c r="H256" s="7">
        <v>46494</v>
      </c>
    </row>
    <row r="257" spans="1:8" x14ac:dyDescent="0.3">
      <c r="A257" s="90"/>
      <c r="B257" s="7">
        <v>46495</v>
      </c>
      <c r="C257" s="7">
        <v>46496</v>
      </c>
      <c r="D257" s="7">
        <v>46497</v>
      </c>
      <c r="E257" s="7">
        <v>46498</v>
      </c>
      <c r="F257" s="7">
        <v>46499</v>
      </c>
      <c r="G257" s="7">
        <v>46500</v>
      </c>
      <c r="H257" s="7">
        <v>46501</v>
      </c>
    </row>
    <row r="258" spans="1:8" x14ac:dyDescent="0.3">
      <c r="A258" s="90"/>
      <c r="B258" s="7">
        <v>46502</v>
      </c>
      <c r="C258" s="7">
        <v>46503</v>
      </c>
      <c r="D258" s="7">
        <v>46504</v>
      </c>
      <c r="E258" s="7">
        <v>46505</v>
      </c>
      <c r="F258" s="7">
        <v>46506</v>
      </c>
      <c r="G258" s="7">
        <v>46507</v>
      </c>
      <c r="H258" s="7">
        <v>46508</v>
      </c>
    </row>
    <row r="259" spans="1:8" x14ac:dyDescent="0.3">
      <c r="A259" s="90"/>
      <c r="B259" s="7">
        <v>46509</v>
      </c>
      <c r="C259" s="7">
        <v>46510</v>
      </c>
      <c r="D259" s="7">
        <v>46511</v>
      </c>
      <c r="E259" s="7">
        <v>46512</v>
      </c>
      <c r="F259" s="7">
        <v>46513</v>
      </c>
      <c r="G259" s="7">
        <v>46514</v>
      </c>
      <c r="H259" s="7">
        <v>46515</v>
      </c>
    </row>
    <row r="260" spans="1:8" x14ac:dyDescent="0.3">
      <c r="A260" s="90"/>
      <c r="B260" s="7">
        <v>46516</v>
      </c>
      <c r="C260" s="7">
        <v>46517</v>
      </c>
      <c r="D260" s="7">
        <v>46518</v>
      </c>
      <c r="E260" s="7">
        <v>46519</v>
      </c>
      <c r="F260" s="7">
        <v>46520</v>
      </c>
      <c r="G260" s="7">
        <v>46521</v>
      </c>
      <c r="H260" s="7">
        <v>46522</v>
      </c>
    </row>
    <row r="261" spans="1:8" x14ac:dyDescent="0.3">
      <c r="A261" s="90"/>
      <c r="B261" s="7">
        <v>46523</v>
      </c>
      <c r="C261" s="7">
        <v>46524</v>
      </c>
      <c r="D261" s="7">
        <v>46525</v>
      </c>
      <c r="E261" s="7">
        <v>46526</v>
      </c>
      <c r="F261" s="7">
        <v>46527</v>
      </c>
      <c r="G261" s="7">
        <v>46528</v>
      </c>
      <c r="H261" s="7">
        <v>46529</v>
      </c>
    </row>
    <row r="262" spans="1:8" x14ac:dyDescent="0.3">
      <c r="A262" s="90"/>
      <c r="B262" s="7">
        <v>46530</v>
      </c>
      <c r="C262" s="7">
        <v>46531</v>
      </c>
      <c r="D262" s="7">
        <v>46532</v>
      </c>
      <c r="E262" s="7">
        <v>46533</v>
      </c>
      <c r="F262" s="7">
        <v>46534</v>
      </c>
      <c r="G262" s="7">
        <v>46535</v>
      </c>
      <c r="H262" s="7">
        <v>46536</v>
      </c>
    </row>
    <row r="263" spans="1:8" x14ac:dyDescent="0.3">
      <c r="A263" s="90"/>
      <c r="B263" s="7">
        <v>46537</v>
      </c>
      <c r="C263" s="7">
        <v>46538</v>
      </c>
      <c r="D263" s="7">
        <v>46539</v>
      </c>
      <c r="E263" s="7">
        <v>46540</v>
      </c>
      <c r="F263" s="7">
        <v>46541</v>
      </c>
      <c r="G263" s="7">
        <v>46542</v>
      </c>
      <c r="H263" s="7">
        <v>46543</v>
      </c>
    </row>
    <row r="264" spans="1:8" x14ac:dyDescent="0.3">
      <c r="A264" s="90"/>
      <c r="B264" s="7">
        <v>46544</v>
      </c>
      <c r="C264" s="7">
        <v>46545</v>
      </c>
      <c r="D264" s="7">
        <v>46546</v>
      </c>
      <c r="E264" s="7">
        <v>46547</v>
      </c>
      <c r="F264" s="7">
        <v>46548</v>
      </c>
      <c r="G264" s="7">
        <v>46549</v>
      </c>
      <c r="H264" s="7">
        <v>46550</v>
      </c>
    </row>
    <row r="265" spans="1:8" x14ac:dyDescent="0.3">
      <c r="A265" s="90"/>
      <c r="B265" s="7">
        <v>46551</v>
      </c>
      <c r="C265" s="7">
        <v>46552</v>
      </c>
      <c r="D265" s="7">
        <v>46553</v>
      </c>
      <c r="E265" s="7">
        <v>46554</v>
      </c>
      <c r="F265" s="7">
        <v>46555</v>
      </c>
      <c r="G265" s="7">
        <v>46556</v>
      </c>
      <c r="H265" s="7">
        <v>46557</v>
      </c>
    </row>
    <row r="266" spans="1:8" x14ac:dyDescent="0.3">
      <c r="A266" s="90"/>
      <c r="B266" s="7">
        <v>46558</v>
      </c>
      <c r="C266" s="7">
        <v>46559</v>
      </c>
      <c r="D266" s="7">
        <v>46560</v>
      </c>
      <c r="E266" s="7">
        <v>46561</v>
      </c>
      <c r="F266" s="7">
        <v>46562</v>
      </c>
      <c r="G266" s="7">
        <v>46563</v>
      </c>
      <c r="H266" s="7">
        <v>46564</v>
      </c>
    </row>
    <row r="267" spans="1:8" x14ac:dyDescent="0.3">
      <c r="A267" s="90"/>
      <c r="B267" s="7">
        <v>46565</v>
      </c>
      <c r="C267" s="7">
        <v>46566</v>
      </c>
      <c r="D267" s="7">
        <v>46567</v>
      </c>
      <c r="E267" s="7">
        <v>46568</v>
      </c>
      <c r="F267" s="7">
        <v>46569</v>
      </c>
      <c r="G267" s="7">
        <v>46570</v>
      </c>
      <c r="H267" s="7">
        <v>46571</v>
      </c>
    </row>
    <row r="268" spans="1:8" x14ac:dyDescent="0.3">
      <c r="A268" s="90"/>
      <c r="B268" s="7">
        <v>46572</v>
      </c>
      <c r="C268" s="7">
        <v>46573</v>
      </c>
      <c r="D268" s="7">
        <v>46574</v>
      </c>
      <c r="E268" s="7">
        <v>46575</v>
      </c>
      <c r="F268" s="7">
        <v>46576</v>
      </c>
      <c r="G268" s="7">
        <v>46577</v>
      </c>
      <c r="H268" s="7">
        <v>46578</v>
      </c>
    </row>
    <row r="269" spans="1:8" x14ac:dyDescent="0.3">
      <c r="A269" s="90"/>
      <c r="B269" s="7">
        <v>46579</v>
      </c>
      <c r="C269" s="7">
        <v>46580</v>
      </c>
      <c r="D269" s="7">
        <v>46581</v>
      </c>
      <c r="E269" s="7">
        <v>46582</v>
      </c>
      <c r="F269" s="7">
        <v>46583</v>
      </c>
      <c r="G269" s="7">
        <v>46584</v>
      </c>
      <c r="H269" s="7">
        <v>46585</v>
      </c>
    </row>
    <row r="270" spans="1:8" x14ac:dyDescent="0.3">
      <c r="A270" s="90"/>
      <c r="B270" s="7">
        <v>46586</v>
      </c>
      <c r="C270" s="7">
        <v>46587</v>
      </c>
      <c r="D270" s="7">
        <v>46588</v>
      </c>
      <c r="E270" s="7">
        <v>46589</v>
      </c>
      <c r="F270" s="7">
        <v>46590</v>
      </c>
      <c r="G270" s="7">
        <v>46591</v>
      </c>
      <c r="H270" s="7">
        <v>46592</v>
      </c>
    </row>
    <row r="271" spans="1:8" x14ac:dyDescent="0.3">
      <c r="A271" s="90"/>
      <c r="B271" s="7">
        <v>46593</v>
      </c>
      <c r="C271" s="7">
        <v>46594</v>
      </c>
      <c r="D271" s="7">
        <v>46595</v>
      </c>
      <c r="E271" s="7">
        <v>46596</v>
      </c>
      <c r="F271" s="7">
        <v>46597</v>
      </c>
      <c r="G271" s="7">
        <v>46598</v>
      </c>
      <c r="H271" s="7">
        <v>46599</v>
      </c>
    </row>
    <row r="272" spans="1:8" x14ac:dyDescent="0.3">
      <c r="A272" s="90"/>
      <c r="B272" s="7">
        <v>46600</v>
      </c>
      <c r="C272" s="7">
        <v>46601</v>
      </c>
      <c r="D272" s="7">
        <v>46602</v>
      </c>
      <c r="E272" s="7">
        <v>46603</v>
      </c>
      <c r="F272" s="7">
        <v>46604</v>
      </c>
      <c r="G272" s="7">
        <v>46605</v>
      </c>
      <c r="H272" s="7">
        <v>46606</v>
      </c>
    </row>
    <row r="273" spans="1:8" x14ac:dyDescent="0.3">
      <c r="A273" s="90"/>
      <c r="B273" s="7">
        <v>46607</v>
      </c>
      <c r="C273" s="7">
        <v>46608</v>
      </c>
      <c r="D273" s="7">
        <v>46609</v>
      </c>
      <c r="E273" s="7">
        <v>46610</v>
      </c>
      <c r="F273" s="7">
        <v>46611</v>
      </c>
      <c r="G273" s="7">
        <v>46612</v>
      </c>
      <c r="H273" s="7">
        <v>46613</v>
      </c>
    </row>
    <row r="274" spans="1:8" x14ac:dyDescent="0.3">
      <c r="A274" s="90"/>
      <c r="B274" s="7">
        <v>46614</v>
      </c>
      <c r="C274" s="7">
        <v>46615</v>
      </c>
      <c r="D274" s="7">
        <v>46616</v>
      </c>
      <c r="E274" s="7">
        <v>46617</v>
      </c>
      <c r="F274" s="7">
        <v>46618</v>
      </c>
      <c r="G274" s="7">
        <v>46619</v>
      </c>
      <c r="H274" s="7">
        <v>46620</v>
      </c>
    </row>
    <row r="275" spans="1:8" x14ac:dyDescent="0.3">
      <c r="A275" s="90"/>
      <c r="B275" s="7">
        <v>46621</v>
      </c>
      <c r="C275" s="7">
        <v>46622</v>
      </c>
      <c r="D275" s="7">
        <v>46623</v>
      </c>
      <c r="E275" s="7">
        <v>46624</v>
      </c>
      <c r="F275" s="7">
        <v>46625</v>
      </c>
      <c r="G275" s="7">
        <v>46626</v>
      </c>
      <c r="H275" s="7">
        <v>46627</v>
      </c>
    </row>
    <row r="276" spans="1:8" x14ac:dyDescent="0.3">
      <c r="A276" s="90"/>
      <c r="B276" s="7">
        <v>46628</v>
      </c>
      <c r="C276" s="7">
        <v>46629</v>
      </c>
      <c r="D276" s="7">
        <v>46630</v>
      </c>
      <c r="E276" s="7">
        <v>46631</v>
      </c>
      <c r="F276" s="7">
        <v>46632</v>
      </c>
      <c r="G276" s="7">
        <v>46633</v>
      </c>
      <c r="H276" s="7">
        <v>46634</v>
      </c>
    </row>
    <row r="277" spans="1:8" x14ac:dyDescent="0.3">
      <c r="A277" s="90"/>
      <c r="B277" s="7">
        <v>46635</v>
      </c>
      <c r="C277" s="7">
        <v>46636</v>
      </c>
      <c r="D277" s="7">
        <v>46637</v>
      </c>
      <c r="E277" s="7">
        <v>46638</v>
      </c>
      <c r="F277" s="7">
        <v>46639</v>
      </c>
      <c r="G277" s="7">
        <v>46640</v>
      </c>
      <c r="H277" s="7">
        <v>46641</v>
      </c>
    </row>
    <row r="278" spans="1:8" x14ac:dyDescent="0.3">
      <c r="A278" s="90"/>
      <c r="B278" s="7">
        <v>46642</v>
      </c>
      <c r="C278" s="7">
        <v>46643</v>
      </c>
      <c r="D278" s="7">
        <v>46644</v>
      </c>
      <c r="E278" s="7">
        <v>46645</v>
      </c>
      <c r="F278" s="7">
        <v>46646</v>
      </c>
      <c r="G278" s="7">
        <v>46647</v>
      </c>
      <c r="H278" s="7">
        <v>46648</v>
      </c>
    </row>
    <row r="279" spans="1:8" x14ac:dyDescent="0.3">
      <c r="A279" s="90"/>
      <c r="B279" s="7">
        <v>46649</v>
      </c>
      <c r="C279" s="7">
        <v>46650</v>
      </c>
      <c r="D279" s="7">
        <v>46651</v>
      </c>
      <c r="E279" s="7">
        <v>46652</v>
      </c>
      <c r="F279" s="7">
        <v>46653</v>
      </c>
      <c r="G279" s="7">
        <v>46654</v>
      </c>
      <c r="H279" s="7">
        <v>46655</v>
      </c>
    </row>
    <row r="280" spans="1:8" x14ac:dyDescent="0.3">
      <c r="A280" s="90"/>
      <c r="B280" s="7">
        <v>46656</v>
      </c>
      <c r="C280" s="7">
        <v>46657</v>
      </c>
      <c r="D280" s="7">
        <v>46658</v>
      </c>
      <c r="E280" s="7">
        <v>46659</v>
      </c>
      <c r="F280" s="7">
        <v>46660</v>
      </c>
      <c r="G280" s="7">
        <v>46661</v>
      </c>
      <c r="H280" s="7">
        <v>46662</v>
      </c>
    </row>
    <row r="281" spans="1:8" x14ac:dyDescent="0.3">
      <c r="A281" s="90"/>
      <c r="B281" s="7">
        <v>46663</v>
      </c>
      <c r="C281" s="7">
        <v>46664</v>
      </c>
      <c r="D281" s="7">
        <v>46665</v>
      </c>
      <c r="E281" s="7">
        <v>46666</v>
      </c>
      <c r="F281" s="7">
        <v>46667</v>
      </c>
      <c r="G281" s="7">
        <v>46668</v>
      </c>
      <c r="H281" s="7">
        <v>46669</v>
      </c>
    </row>
    <row r="282" spans="1:8" x14ac:dyDescent="0.3">
      <c r="A282" s="90"/>
      <c r="B282" s="7">
        <v>46670</v>
      </c>
      <c r="C282" s="7">
        <v>46671</v>
      </c>
      <c r="D282" s="7">
        <v>46672</v>
      </c>
      <c r="E282" s="7">
        <v>46673</v>
      </c>
      <c r="F282" s="7">
        <v>46674</v>
      </c>
      <c r="G282" s="7">
        <v>46675</v>
      </c>
      <c r="H282" s="7">
        <v>46676</v>
      </c>
    </row>
    <row r="283" spans="1:8" x14ac:dyDescent="0.3">
      <c r="A283" s="90"/>
      <c r="B283" s="7">
        <v>46677</v>
      </c>
      <c r="C283" s="7">
        <v>46678</v>
      </c>
      <c r="D283" s="7">
        <v>46679</v>
      </c>
      <c r="E283" s="7">
        <v>46680</v>
      </c>
      <c r="F283" s="7">
        <v>46681</v>
      </c>
      <c r="G283" s="7">
        <v>46682</v>
      </c>
      <c r="H283" s="7">
        <v>46683</v>
      </c>
    </row>
    <row r="284" spans="1:8" x14ac:dyDescent="0.3">
      <c r="A284" s="90"/>
      <c r="B284" s="7">
        <v>46684</v>
      </c>
      <c r="C284" s="7">
        <v>46685</v>
      </c>
      <c r="D284" s="7">
        <v>46686</v>
      </c>
      <c r="E284" s="7">
        <v>46687</v>
      </c>
      <c r="F284" s="7">
        <v>46688</v>
      </c>
      <c r="G284" s="7">
        <v>46689</v>
      </c>
      <c r="H284" s="7">
        <v>46690</v>
      </c>
    </row>
    <row r="285" spans="1:8" x14ac:dyDescent="0.3">
      <c r="A285" s="90"/>
      <c r="B285" s="7">
        <v>46691</v>
      </c>
      <c r="C285" s="7">
        <v>46692</v>
      </c>
      <c r="D285" s="7">
        <v>46693</v>
      </c>
      <c r="E285" s="7">
        <v>46694</v>
      </c>
      <c r="F285" s="7">
        <v>46695</v>
      </c>
      <c r="G285" s="7">
        <v>46696</v>
      </c>
      <c r="H285" s="7">
        <v>46697</v>
      </c>
    </row>
    <row r="286" spans="1:8" x14ac:dyDescent="0.3">
      <c r="A286" s="90"/>
      <c r="B286" s="7">
        <v>46698</v>
      </c>
      <c r="C286" s="7">
        <v>46699</v>
      </c>
      <c r="D286" s="7">
        <v>46700</v>
      </c>
      <c r="E286" s="7">
        <v>46701</v>
      </c>
      <c r="F286" s="7">
        <v>46702</v>
      </c>
      <c r="G286" s="7">
        <v>46703</v>
      </c>
      <c r="H286" s="7">
        <v>46704</v>
      </c>
    </row>
    <row r="287" spans="1:8" x14ac:dyDescent="0.3">
      <c r="A287" s="90"/>
      <c r="B287" s="7">
        <v>46705</v>
      </c>
      <c r="C287" s="7">
        <v>46706</v>
      </c>
      <c r="D287" s="7">
        <v>46707</v>
      </c>
      <c r="E287" s="7">
        <v>46708</v>
      </c>
      <c r="F287" s="7">
        <v>46709</v>
      </c>
      <c r="G287" s="7">
        <v>46710</v>
      </c>
      <c r="H287" s="7">
        <v>46711</v>
      </c>
    </row>
    <row r="288" spans="1:8" x14ac:dyDescent="0.3">
      <c r="A288" s="90"/>
      <c r="B288" s="7">
        <v>46712</v>
      </c>
      <c r="C288" s="7">
        <v>46713</v>
      </c>
      <c r="D288" s="7">
        <v>46714</v>
      </c>
      <c r="E288" s="7">
        <v>46715</v>
      </c>
      <c r="F288" s="7">
        <v>46716</v>
      </c>
      <c r="G288" s="7">
        <v>46717</v>
      </c>
      <c r="H288" s="7">
        <v>46718</v>
      </c>
    </row>
    <row r="289" spans="1:8" x14ac:dyDescent="0.3">
      <c r="A289" s="90"/>
      <c r="B289" s="7">
        <v>46719</v>
      </c>
      <c r="C289" s="7">
        <v>46720</v>
      </c>
      <c r="D289" s="7">
        <v>46721</v>
      </c>
      <c r="E289" s="7">
        <v>46722</v>
      </c>
      <c r="F289" s="7">
        <v>46723</v>
      </c>
      <c r="G289" s="7">
        <v>46724</v>
      </c>
      <c r="H289" s="7">
        <v>46725</v>
      </c>
    </row>
    <row r="290" spans="1:8" x14ac:dyDescent="0.3">
      <c r="A290" s="90"/>
      <c r="B290" s="7">
        <v>46726</v>
      </c>
      <c r="C290" s="7">
        <v>46727</v>
      </c>
      <c r="D290" s="7">
        <v>46728</v>
      </c>
      <c r="E290" s="7">
        <v>46729</v>
      </c>
      <c r="F290" s="7">
        <v>46730</v>
      </c>
      <c r="G290" s="7">
        <v>46731</v>
      </c>
      <c r="H290" s="7">
        <v>46732</v>
      </c>
    </row>
    <row r="291" spans="1:8" x14ac:dyDescent="0.3">
      <c r="A291" s="90"/>
      <c r="B291" s="7">
        <v>46733</v>
      </c>
      <c r="C291" s="7">
        <v>46734</v>
      </c>
      <c r="D291" s="7">
        <v>46735</v>
      </c>
      <c r="E291" s="7">
        <v>46736</v>
      </c>
      <c r="F291" s="7">
        <v>46737</v>
      </c>
      <c r="G291" s="7">
        <v>46738</v>
      </c>
      <c r="H291" s="7">
        <v>46739</v>
      </c>
    </row>
    <row r="292" spans="1:8" x14ac:dyDescent="0.3">
      <c r="A292" s="90"/>
      <c r="B292" s="7">
        <v>46740</v>
      </c>
      <c r="C292" s="7">
        <v>46741</v>
      </c>
      <c r="D292" s="7">
        <v>46742</v>
      </c>
      <c r="E292" s="7">
        <v>46743</v>
      </c>
      <c r="F292" s="7">
        <v>46744</v>
      </c>
      <c r="G292" s="7">
        <v>46745</v>
      </c>
      <c r="H292" s="7">
        <v>46746</v>
      </c>
    </row>
    <row r="293" spans="1:8" x14ac:dyDescent="0.3">
      <c r="B293" s="7">
        <v>46747</v>
      </c>
      <c r="C293" s="7">
        <v>46748</v>
      </c>
      <c r="D293" s="7">
        <v>46749</v>
      </c>
      <c r="E293" s="7">
        <v>46750</v>
      </c>
      <c r="F293" s="7">
        <v>46751</v>
      </c>
      <c r="G293" s="7">
        <v>46752</v>
      </c>
      <c r="H293" s="7">
        <v>46753</v>
      </c>
    </row>
  </sheetData>
  <mergeCells count="5">
    <mergeCell ref="A2:A32"/>
    <mergeCell ref="A33:A84"/>
    <mergeCell ref="A85:A136"/>
    <mergeCell ref="A137:A188"/>
    <mergeCell ref="A189:A292"/>
  </mergeCells>
  <conditionalFormatting sqref="B1:H1048576">
    <cfRule type="cellIs" dxfId="3" priority="14" operator="equal">
      <formula>TODAY()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4A550C4-C20C-4C6C-A9A6-195EC27AE3C2}">
            <xm:f>VLOOKUP(B1,'Daily - Log'!$A:$D,4,FALSE)="Outdoor"</xm:f>
            <x14:dxf>
              <fill>
                <patternFill patternType="lightDown"/>
              </fill>
            </x14:dxf>
          </x14:cfRule>
          <x14:cfRule type="expression" priority="11" id="{DA45C9C4-D2E0-4E9F-AFA8-7926D78D8CB4}">
            <xm:f>VLOOKUP(B1,'Daily - Log'!$A:$D,3,FALSE)="Bouldering"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7125BC27-0F1F-43BE-9BA0-DDA9D252B2AA}">
            <xm:f>VLOOKUP(B1,'Daily - Log'!$A:$D,3,FALSE)="Top Rope"</xm:f>
            <x14:dxf>
              <fill>
                <patternFill>
                  <bgColor theme="8" tint="0.59996337778862885"/>
                </patternFill>
              </fill>
            </x14:dxf>
          </x14:cfRule>
          <x14:cfRule type="expression" priority="13" id="{218AEC64-D4A9-407D-AB58-EA3A9DAFD678}">
            <xm:f>VLOOKUP(B1,'Daily - Log'!$A:$D,3,FALSE)="Lead"</xm:f>
            <x14:dxf>
              <fill>
                <patternFill>
                  <bgColor theme="5" tint="0.59996337778862885"/>
                </patternFill>
              </fill>
            </x14:dxf>
          </x14:cfRule>
          <xm:sqref>B1:H1048576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9AC1-DE4E-421D-96BD-B26DCF4A7FEC}">
  <sheetPr>
    <tabColor theme="9" tint="-0.249977111117893"/>
  </sheetPr>
  <dimension ref="A1:K68"/>
  <sheetViews>
    <sheetView zoomScale="90" zoomScaleNormal="90" workbookViewId="0">
      <selection activeCell="E24" sqref="E24"/>
    </sheetView>
  </sheetViews>
  <sheetFormatPr defaultRowHeight="14.4" x14ac:dyDescent="0.3"/>
  <cols>
    <col min="1" max="1" width="35.5546875" bestFit="1" customWidth="1"/>
    <col min="2" max="2" width="11.44140625" customWidth="1"/>
    <col min="6" max="6" width="12" bestFit="1" customWidth="1"/>
    <col min="7" max="7" width="8.88671875" style="5"/>
    <col min="8" max="11" width="9.77734375" style="5" customWidth="1"/>
  </cols>
  <sheetData>
    <row r="1" spans="1:11" s="16" customFormat="1" x14ac:dyDescent="0.3">
      <c r="A1" s="57" t="s">
        <v>38</v>
      </c>
      <c r="B1" s="57" t="s">
        <v>39</v>
      </c>
      <c r="G1" s="91" t="s">
        <v>272</v>
      </c>
      <c r="H1" s="91"/>
      <c r="I1" s="91"/>
      <c r="J1" s="91"/>
      <c r="K1" s="91"/>
    </row>
    <row r="2" spans="1:11" x14ac:dyDescent="0.3">
      <c r="A2" s="59" t="s">
        <v>23</v>
      </c>
      <c r="B2" s="53">
        <f>COUNTIF('Daily - Log'!B:B,'Daily - Statistics'!A2)</f>
        <v>117</v>
      </c>
      <c r="G2" s="57" t="s">
        <v>171</v>
      </c>
      <c r="H2" s="57" t="s">
        <v>175</v>
      </c>
      <c r="I2" s="57" t="s">
        <v>30</v>
      </c>
      <c r="J2" s="57" t="s">
        <v>24</v>
      </c>
      <c r="K2" s="57" t="s">
        <v>25</v>
      </c>
    </row>
    <row r="3" spans="1:11" x14ac:dyDescent="0.3">
      <c r="A3" s="59" t="s">
        <v>128</v>
      </c>
      <c r="B3" s="53">
        <f>COUNTIF('Daily - Log'!B:B,'Daily - Statistics'!A3)</f>
        <v>10</v>
      </c>
      <c r="G3" s="60">
        <v>44713</v>
      </c>
      <c r="H3" s="55">
        <f>COUNTIFS('Daily - Log'!$A:$A,"&gt;="&amp;$G3,'Daily - Log'!$A:$A,"&lt;"&amp;EDATE($G3,1))</f>
        <v>3</v>
      </c>
      <c r="I3" s="56">
        <f>COUNTIFS('Daily - Log'!$A:$A,"&gt;="&amp;$G3,'Daily - Log'!$A:$A,"&lt;"&amp;EDATE($G3,1),'Daily - Log'!$C:$C,I$2)</f>
        <v>0</v>
      </c>
      <c r="J3" s="56">
        <f>COUNTIFS('Daily - Log'!$A:$A,"&gt;="&amp;$G3,'Daily - Log'!$A:$A,"&lt;"&amp;EDATE($G3,1),'Daily - Log'!$C:$C,J$2)</f>
        <v>3</v>
      </c>
      <c r="K3" s="56">
        <f>COUNTIFS('Daily - Log'!$A:$A,"&gt;="&amp;$G3,'Daily - Log'!$A:$A,"&lt;"&amp;EDATE($G3,1),'Daily - Log'!$C:$C,K$2)</f>
        <v>0</v>
      </c>
    </row>
    <row r="4" spans="1:11" x14ac:dyDescent="0.3">
      <c r="A4" s="59" t="s">
        <v>102</v>
      </c>
      <c r="B4" s="53">
        <f>COUNTIF('Daily - Log'!B:B,'Daily - Statistics'!A4)</f>
        <v>6</v>
      </c>
      <c r="G4" s="60">
        <v>44743</v>
      </c>
      <c r="H4" s="55">
        <f>COUNTIFS('Daily - Log'!$A:$A,"&gt;="&amp;G4,'Daily - Log'!$A:$A,"&lt;"&amp;EDATE(G4,1))</f>
        <v>5</v>
      </c>
      <c r="I4" s="56">
        <f>COUNTIFS('Daily - Log'!$A:$A,"&gt;="&amp;$G4,'Daily - Log'!$A:$A,"&lt;"&amp;EDATE($G4,1),'Daily - Log'!$C:$C,I$2)</f>
        <v>0</v>
      </c>
      <c r="J4" s="56">
        <f>COUNTIFS('Daily - Log'!$A:$A,"&gt;="&amp;$G4,'Daily - Log'!$A:$A,"&lt;"&amp;EDATE($G4,1),'Daily - Log'!$C:$C,J$2)</f>
        <v>5</v>
      </c>
      <c r="K4" s="56">
        <f>COUNTIFS('Daily - Log'!$A:$A,"&gt;="&amp;$G4,'Daily - Log'!$A:$A,"&lt;"&amp;EDATE($G4,1),'Daily - Log'!$C:$C,K$2)</f>
        <v>0</v>
      </c>
    </row>
    <row r="5" spans="1:11" x14ac:dyDescent="0.3">
      <c r="G5" s="60">
        <v>44774</v>
      </c>
      <c r="H5" s="55">
        <f>COUNTIFS('Daily - Log'!$A:$A,"&gt;="&amp;G5,'Daily - Log'!$A:$A,"&lt;"&amp;EDATE(G5,1))</f>
        <v>10</v>
      </c>
      <c r="I5" s="56">
        <f>COUNTIFS('Daily - Log'!$A:$A,"&gt;="&amp;$G5,'Daily - Log'!$A:$A,"&lt;"&amp;EDATE($G5,1),'Daily - Log'!$C:$C,I$2)</f>
        <v>0</v>
      </c>
      <c r="J5" s="56">
        <f>COUNTIFS('Daily - Log'!$A:$A,"&gt;="&amp;$G5,'Daily - Log'!$A:$A,"&lt;"&amp;EDATE($G5,1),'Daily - Log'!$C:$C,J$2)</f>
        <v>2</v>
      </c>
      <c r="K5" s="56">
        <f>COUNTIFS('Daily - Log'!$A:$A,"&gt;="&amp;$G5,'Daily - Log'!$A:$A,"&lt;"&amp;EDATE($G5,1),'Daily - Log'!$C:$C,K$2)</f>
        <v>8</v>
      </c>
    </row>
    <row r="6" spans="1:11" x14ac:dyDescent="0.3">
      <c r="A6" s="57" t="s">
        <v>17</v>
      </c>
      <c r="B6" s="57" t="s">
        <v>26</v>
      </c>
      <c r="C6" s="57" t="s">
        <v>32</v>
      </c>
      <c r="D6" s="92" t="s">
        <v>39</v>
      </c>
      <c r="E6" s="93"/>
      <c r="G6" s="60">
        <v>44805</v>
      </c>
      <c r="H6" s="55">
        <f>COUNTIFS('Daily - Log'!$A:$A,"&gt;="&amp;G6,'Daily - Log'!$A:$A,"&lt;"&amp;EDATE(G6,1))</f>
        <v>13</v>
      </c>
      <c r="I6" s="56">
        <f>COUNTIFS('Daily - Log'!$A:$A,"&gt;="&amp;$G6,'Daily - Log'!$A:$A,"&lt;"&amp;EDATE($G6,1),'Daily - Log'!$C:$C,I$2)</f>
        <v>0</v>
      </c>
      <c r="J6" s="56">
        <f>COUNTIFS('Daily - Log'!$A:$A,"&gt;="&amp;$G6,'Daily - Log'!$A:$A,"&lt;"&amp;EDATE($G6,1),'Daily - Log'!$C:$C,J$2)</f>
        <v>5</v>
      </c>
      <c r="K6" s="56">
        <f>COUNTIFS('Daily - Log'!$A:$A,"&gt;="&amp;$G6,'Daily - Log'!$A:$A,"&lt;"&amp;EDATE($G6,1),'Daily - Log'!$C:$C,K$2)</f>
        <v>8</v>
      </c>
    </row>
    <row r="7" spans="1:11" x14ac:dyDescent="0.3">
      <c r="A7" s="53" t="s">
        <v>24</v>
      </c>
      <c r="B7" s="53">
        <f>COUNTIFS('Daily - Log'!$C:$C,'Daily - Statistics'!$A7,'Daily - Log'!$D:$D,'Daily - Statistics'!B$6)</f>
        <v>86</v>
      </c>
      <c r="C7" s="53">
        <f>COUNTIFS('Daily - Log'!$C:$C,'Daily - Statistics'!$A7,'Daily - Log'!$D:$D,'Daily - Statistics'!C$6)</f>
        <v>2</v>
      </c>
      <c r="D7" s="53">
        <f>COUNTIF('Daily - Log'!C:C,'Daily - Statistics'!A7)</f>
        <v>88</v>
      </c>
      <c r="E7" s="54">
        <f>D7/SUM($D$7:$D$9)</f>
        <v>0.3176895306859206</v>
      </c>
      <c r="F7" s="17"/>
      <c r="G7" s="60">
        <v>44835</v>
      </c>
      <c r="H7" s="55">
        <f>COUNTIFS('Daily - Log'!$A:$A,"&gt;="&amp;G7,'Daily - Log'!$A:$A,"&lt;"&amp;EDATE(G7,1))</f>
        <v>13</v>
      </c>
      <c r="I7" s="56">
        <f>COUNTIFS('Daily - Log'!$A:$A,"&gt;="&amp;$G7,'Daily - Log'!$A:$A,"&lt;"&amp;EDATE($G7,1),'Daily - Log'!$C:$C,I$2)</f>
        <v>0</v>
      </c>
      <c r="J7" s="56">
        <f>COUNTIFS('Daily - Log'!$A:$A,"&gt;="&amp;$G7,'Daily - Log'!$A:$A,"&lt;"&amp;EDATE($G7,1),'Daily - Log'!$C:$C,J$2)</f>
        <v>10</v>
      </c>
      <c r="K7" s="56">
        <f>COUNTIFS('Daily - Log'!$A:$A,"&gt;="&amp;$G7,'Daily - Log'!$A:$A,"&lt;"&amp;EDATE($G7,1),'Daily - Log'!$C:$C,K$2)</f>
        <v>3</v>
      </c>
    </row>
    <row r="8" spans="1:11" x14ac:dyDescent="0.3">
      <c r="A8" s="53" t="s">
        <v>25</v>
      </c>
      <c r="B8" s="53">
        <f>COUNTIFS('Daily - Log'!$C:$C,'Daily - Statistics'!$A8,'Daily - Log'!$D:$D,'Daily - Statistics'!B$6)</f>
        <v>76</v>
      </c>
      <c r="C8" s="53">
        <f>COUNTIFS('Daily - Log'!$C:$C,'Daily - Statistics'!$A8,'Daily - Log'!$D:$D,'Daily - Statistics'!C$6)</f>
        <v>4</v>
      </c>
      <c r="D8" s="53">
        <f>COUNTIF('Daily - Log'!C:C,'Daily - Statistics'!A8)</f>
        <v>80</v>
      </c>
      <c r="E8" s="54">
        <f>D8/SUM($D$7:$D$9)</f>
        <v>0.28880866425992779</v>
      </c>
      <c r="F8" s="17"/>
      <c r="G8" s="60">
        <v>44866</v>
      </c>
      <c r="H8" s="55">
        <f>COUNTIFS('Daily - Log'!$A:$A,"&gt;="&amp;G8,'Daily - Log'!$A:$A,"&lt;"&amp;EDATE(G8,1))</f>
        <v>9</v>
      </c>
      <c r="I8" s="56">
        <f>COUNTIFS('Daily - Log'!$A:$A,"&gt;="&amp;$G8,'Daily - Log'!$A:$A,"&lt;"&amp;EDATE($G8,1),'Daily - Log'!$C:$C,I$2)</f>
        <v>3</v>
      </c>
      <c r="J8" s="56">
        <f>COUNTIFS('Daily - Log'!$A:$A,"&gt;="&amp;$G8,'Daily - Log'!$A:$A,"&lt;"&amp;EDATE($G8,1),'Daily - Log'!$C:$C,J$2)</f>
        <v>6</v>
      </c>
      <c r="K8" s="56">
        <f>COUNTIFS('Daily - Log'!$A:$A,"&gt;="&amp;$G8,'Daily - Log'!$A:$A,"&lt;"&amp;EDATE($G8,1),'Daily - Log'!$C:$C,K$2)</f>
        <v>0</v>
      </c>
    </row>
    <row r="9" spans="1:11" x14ac:dyDescent="0.3">
      <c r="A9" s="53" t="s">
        <v>30</v>
      </c>
      <c r="B9" s="53">
        <f>COUNTIFS('Daily - Log'!$C:$C,'Daily - Statistics'!$A9,'Daily - Log'!$D:$D,'Daily - Statistics'!B$6)</f>
        <v>46</v>
      </c>
      <c r="C9" s="53">
        <f>COUNTIFS('Daily - Log'!$C:$C,'Daily - Statistics'!$A9,'Daily - Log'!$D:$D,'Daily - Statistics'!C$6)</f>
        <v>63</v>
      </c>
      <c r="D9" s="53">
        <f>COUNTIF('Daily - Log'!C:C,'Daily - Statistics'!A9)</f>
        <v>109</v>
      </c>
      <c r="E9" s="54">
        <f>D9/SUM($D$7:$D$9)</f>
        <v>0.39350180505415161</v>
      </c>
      <c r="F9" s="17"/>
      <c r="G9" s="60">
        <v>44896</v>
      </c>
      <c r="H9" s="55">
        <f>COUNTIFS('Daily - Log'!$A:$A,"&gt;="&amp;G9,'Daily - Log'!$A:$A,"&lt;"&amp;EDATE(G9,1))</f>
        <v>11</v>
      </c>
      <c r="I9" s="56">
        <f>COUNTIFS('Daily - Log'!$A:$A,"&gt;="&amp;$G9,'Daily - Log'!$A:$A,"&lt;"&amp;EDATE($G9,1),'Daily - Log'!$C:$C,I$2)</f>
        <v>2</v>
      </c>
      <c r="J9" s="56">
        <f>COUNTIFS('Daily - Log'!$A:$A,"&gt;="&amp;$G9,'Daily - Log'!$A:$A,"&lt;"&amp;EDATE($G9,1),'Daily - Log'!$C:$C,J$2)</f>
        <v>5</v>
      </c>
      <c r="K9" s="56">
        <f>COUNTIFS('Daily - Log'!$A:$A,"&gt;="&amp;$G9,'Daily - Log'!$A:$A,"&lt;"&amp;EDATE($G9,1),'Daily - Log'!$C:$C,K$2)</f>
        <v>4</v>
      </c>
    </row>
    <row r="10" spans="1:11" x14ac:dyDescent="0.3">
      <c r="G10" s="60">
        <v>44927</v>
      </c>
      <c r="H10" s="55">
        <f>COUNTIFS('Daily - Log'!$A:$A,"&gt;="&amp;G10,'Daily - Log'!$A:$A,"&lt;"&amp;EDATE(G10,1))</f>
        <v>18</v>
      </c>
      <c r="I10" s="56">
        <f>COUNTIFS('Daily - Log'!$A:$A,"&gt;="&amp;$G10,'Daily - Log'!$A:$A,"&lt;"&amp;EDATE($G10,1),'Daily - Log'!$C:$C,I$2)</f>
        <v>6</v>
      </c>
      <c r="J10" s="56">
        <f>COUNTIFS('Daily - Log'!$A:$A,"&gt;="&amp;$G10,'Daily - Log'!$A:$A,"&lt;"&amp;EDATE($G10,1),'Daily - Log'!$C:$C,J$2)</f>
        <v>5</v>
      </c>
      <c r="K10" s="56">
        <f>COUNTIFS('Daily - Log'!$A:$A,"&gt;="&amp;$G10,'Daily - Log'!$A:$A,"&lt;"&amp;EDATE($G10,1),'Daily - Log'!$C:$C,K$2)</f>
        <v>7</v>
      </c>
    </row>
    <row r="11" spans="1:11" x14ac:dyDescent="0.3">
      <c r="A11" s="58" t="s">
        <v>17</v>
      </c>
      <c r="B11" s="91" t="s">
        <v>39</v>
      </c>
      <c r="C11" s="91"/>
      <c r="G11" s="60">
        <v>44958</v>
      </c>
      <c r="H11" s="55">
        <f>COUNTIFS('Daily - Log'!$A:$A,"&gt;="&amp;G11,'Daily - Log'!$A:$A,"&lt;"&amp;EDATE(G11,1))</f>
        <v>14</v>
      </c>
      <c r="I11" s="56">
        <f>COUNTIFS('Daily - Log'!$A:$A,"&gt;="&amp;$G11,'Daily - Log'!$A:$A,"&lt;"&amp;EDATE($G11,1),'Daily - Log'!$C:$C,I$2)</f>
        <v>4</v>
      </c>
      <c r="J11" s="56">
        <f>COUNTIFS('Daily - Log'!$A:$A,"&gt;="&amp;$G11,'Daily - Log'!$A:$A,"&lt;"&amp;EDATE($G11,1),'Daily - Log'!$C:$C,J$2)</f>
        <v>4</v>
      </c>
      <c r="K11" s="56">
        <f>COUNTIFS('Daily - Log'!$A:$A,"&gt;="&amp;$G11,'Daily - Log'!$A:$A,"&lt;"&amp;EDATE($G11,1),'Daily - Log'!$C:$C,K$2)</f>
        <v>6</v>
      </c>
    </row>
    <row r="12" spans="1:11" x14ac:dyDescent="0.3">
      <c r="A12" s="53" t="s">
        <v>26</v>
      </c>
      <c r="B12" s="53">
        <f>COUNTIF('Daily - Log'!D:D,'Daily - Statistics'!A12)</f>
        <v>208</v>
      </c>
      <c r="C12" s="54">
        <f>B12/SUM($B$12:$B$13)</f>
        <v>0.75090252707581229</v>
      </c>
      <c r="G12" s="60">
        <v>44986</v>
      </c>
      <c r="H12" s="55">
        <f>COUNTIFS('Daily - Log'!$A:$A,"&gt;="&amp;G12,'Daily - Log'!$A:$A,"&lt;"&amp;EDATE(G12,1))</f>
        <v>16</v>
      </c>
      <c r="I12" s="56">
        <f>COUNTIFS('Daily - Log'!$A:$A,"&gt;="&amp;$G12,'Daily - Log'!$A:$A,"&lt;"&amp;EDATE($G12,1),'Daily - Log'!$C:$C,I$2)</f>
        <v>6</v>
      </c>
      <c r="J12" s="56">
        <f>COUNTIFS('Daily - Log'!$A:$A,"&gt;="&amp;$G12,'Daily - Log'!$A:$A,"&lt;"&amp;EDATE($G12,1),'Daily - Log'!$C:$C,J$2)</f>
        <v>3</v>
      </c>
      <c r="K12" s="56">
        <f>COUNTIFS('Daily - Log'!$A:$A,"&gt;="&amp;$G12,'Daily - Log'!$A:$A,"&lt;"&amp;EDATE($G12,1),'Daily - Log'!$C:$C,K$2)</f>
        <v>7</v>
      </c>
    </row>
    <row r="13" spans="1:11" x14ac:dyDescent="0.3">
      <c r="A13" s="53" t="s">
        <v>32</v>
      </c>
      <c r="B13" s="53">
        <f>COUNTIF('Daily - Log'!D:D,'Daily - Statistics'!A13)</f>
        <v>69</v>
      </c>
      <c r="C13" s="54">
        <f>B13/SUM($B$12:$B$13)</f>
        <v>0.24909747292418771</v>
      </c>
      <c r="G13" s="60">
        <v>45017</v>
      </c>
      <c r="H13" s="55">
        <f>COUNTIFS('Daily - Log'!$A:$A,"&gt;="&amp;G13,'Daily - Log'!$A:$A,"&lt;"&amp;EDATE(G13,1))</f>
        <v>13</v>
      </c>
      <c r="I13" s="56">
        <f>COUNTIFS('Daily - Log'!$A:$A,"&gt;="&amp;$G13,'Daily - Log'!$A:$A,"&lt;"&amp;EDATE($G13,1),'Daily - Log'!$C:$C,I$2)</f>
        <v>5</v>
      </c>
      <c r="J13" s="56">
        <f>COUNTIFS('Daily - Log'!$A:$A,"&gt;="&amp;$G13,'Daily - Log'!$A:$A,"&lt;"&amp;EDATE($G13,1),'Daily - Log'!$C:$C,J$2)</f>
        <v>4</v>
      </c>
      <c r="K13" s="56">
        <f>COUNTIFS('Daily - Log'!$A:$A,"&gt;="&amp;$G13,'Daily - Log'!$A:$A,"&lt;"&amp;EDATE($G13,1),'Daily - Log'!$C:$C,K$2)</f>
        <v>4</v>
      </c>
    </row>
    <row r="14" spans="1:11" x14ac:dyDescent="0.3">
      <c r="G14" s="60">
        <v>45047</v>
      </c>
      <c r="H14" s="55">
        <f>COUNTIFS('Daily - Log'!$A:$A,"&gt;="&amp;G14,'Daily - Log'!$A:$A,"&lt;"&amp;EDATE(G14,1))</f>
        <v>15</v>
      </c>
      <c r="I14" s="56">
        <f>COUNTIFS('Daily - Log'!$A:$A,"&gt;="&amp;$G14,'Daily - Log'!$A:$A,"&lt;"&amp;EDATE($G14,1),'Daily - Log'!$C:$C,I$2)</f>
        <v>10</v>
      </c>
      <c r="J14" s="56">
        <f>COUNTIFS('Daily - Log'!$A:$A,"&gt;="&amp;$G14,'Daily - Log'!$A:$A,"&lt;"&amp;EDATE($G14,1),'Daily - Log'!$C:$C,J$2)</f>
        <v>0</v>
      </c>
      <c r="K14" s="56">
        <f>COUNTIFS('Daily - Log'!$A:$A,"&gt;="&amp;$G14,'Daily - Log'!$A:$A,"&lt;"&amp;EDATE($G14,1),'Daily - Log'!$C:$C,K$2)</f>
        <v>5</v>
      </c>
    </row>
    <row r="15" spans="1:11" x14ac:dyDescent="0.3">
      <c r="A15" s="58" t="s">
        <v>106</v>
      </c>
      <c r="B15" s="58" t="s">
        <v>39</v>
      </c>
      <c r="G15" s="60">
        <v>45078</v>
      </c>
      <c r="H15" s="55">
        <f>COUNTIFS('Daily - Log'!$A:$A,"&gt;="&amp;G15,'Daily - Log'!$A:$A,"&lt;"&amp;EDATE(G15,1))</f>
        <v>12</v>
      </c>
      <c r="I15" s="56">
        <f>COUNTIFS('Daily - Log'!$A:$A,"&gt;="&amp;$G15,'Daily - Log'!$A:$A,"&lt;"&amp;EDATE($G15,1),'Daily - Log'!$C:$C,I$2)</f>
        <v>5</v>
      </c>
      <c r="J15" s="56">
        <f>COUNTIFS('Daily - Log'!$A:$A,"&gt;="&amp;$G15,'Daily - Log'!$A:$A,"&lt;"&amp;EDATE($G15,1),'Daily - Log'!$C:$C,J$2)</f>
        <v>4</v>
      </c>
      <c r="K15" s="56">
        <f>COUNTIFS('Daily - Log'!$A:$A,"&gt;="&amp;$G15,'Daily - Log'!$A:$A,"&lt;"&amp;EDATE($G15,1),'Daily - Log'!$C:$C,K$2)</f>
        <v>3</v>
      </c>
    </row>
    <row r="16" spans="1:11" x14ac:dyDescent="0.3">
      <c r="A16" s="53" t="s">
        <v>104</v>
      </c>
      <c r="B16" s="53">
        <f>COUNTIF('Daily - Log'!F:F,"X")</f>
        <v>15</v>
      </c>
      <c r="G16" s="60">
        <v>45108</v>
      </c>
      <c r="H16" s="55">
        <f>COUNTIFS('Daily - Log'!$A:$A,"&gt;="&amp;G16,'Daily - Log'!$A:$A,"&lt;"&amp;EDATE(G16,1))</f>
        <v>12</v>
      </c>
      <c r="I16" s="56">
        <f>COUNTIFS('Daily - Log'!$A:$A,"&gt;="&amp;$G16,'Daily - Log'!$A:$A,"&lt;"&amp;EDATE($G16,1),'Daily - Log'!$C:$C,I$2)</f>
        <v>4</v>
      </c>
      <c r="J16" s="56">
        <f>COUNTIFS('Daily - Log'!$A:$A,"&gt;="&amp;$G16,'Daily - Log'!$A:$A,"&lt;"&amp;EDATE($G16,1),'Daily - Log'!$C:$C,J$2)</f>
        <v>6</v>
      </c>
      <c r="K16" s="56">
        <f>COUNTIFS('Daily - Log'!$A:$A,"&gt;="&amp;$G16,'Daily - Log'!$A:$A,"&lt;"&amp;EDATE($G16,1),'Daily - Log'!$C:$C,K$2)</f>
        <v>2</v>
      </c>
    </row>
    <row r="17" spans="1:11" x14ac:dyDescent="0.3">
      <c r="A17" s="53" t="s">
        <v>105</v>
      </c>
      <c r="B17" s="53">
        <f>COUNTIF('Daily - Log'!G:G,"X")</f>
        <v>19</v>
      </c>
      <c r="G17" s="60">
        <v>45139</v>
      </c>
      <c r="H17" s="55">
        <f>COUNTIFS('Daily - Log'!$A:$A,"&gt;="&amp;G17,'Daily - Log'!$A:$A,"&lt;"&amp;EDATE(G17,1))</f>
        <v>15</v>
      </c>
      <c r="I17" s="56">
        <f>COUNTIFS('Daily - Log'!$A:$A,"&gt;="&amp;$G17,'Daily - Log'!$A:$A,"&lt;"&amp;EDATE($G17,1),'Daily - Log'!$C:$C,I$2)</f>
        <v>7</v>
      </c>
      <c r="J17" s="56">
        <f>COUNTIFS('Daily - Log'!$A:$A,"&gt;="&amp;$G17,'Daily - Log'!$A:$A,"&lt;"&amp;EDATE($G17,1),'Daily - Log'!$C:$C,J$2)</f>
        <v>6</v>
      </c>
      <c r="K17" s="56">
        <f>COUNTIFS('Daily - Log'!$A:$A,"&gt;="&amp;$G17,'Daily - Log'!$A:$A,"&lt;"&amp;EDATE($G17,1),'Daily - Log'!$C:$C,K$2)</f>
        <v>2</v>
      </c>
    </row>
    <row r="18" spans="1:11" x14ac:dyDescent="0.3">
      <c r="G18" s="60">
        <v>45170</v>
      </c>
      <c r="H18" s="55">
        <f>COUNTIFS('Daily - Log'!$A:$A,"&gt;="&amp;G18,'Daily - Log'!$A:$A,"&lt;"&amp;EDATE(G18,1))</f>
        <v>17</v>
      </c>
      <c r="I18" s="56">
        <f>COUNTIFS('Daily - Log'!$A:$A,"&gt;="&amp;$G18,'Daily - Log'!$A:$A,"&lt;"&amp;EDATE($G18,1),'Daily - Log'!$C:$C,I$2)</f>
        <v>7</v>
      </c>
      <c r="J18" s="56">
        <f>COUNTIFS('Daily - Log'!$A:$A,"&gt;="&amp;$G18,'Daily - Log'!$A:$A,"&lt;"&amp;EDATE($G18,1),'Daily - Log'!$C:$C,J$2)</f>
        <v>8</v>
      </c>
      <c r="K18" s="56">
        <f>COUNTIFS('Daily - Log'!$A:$A,"&gt;="&amp;$G18,'Daily - Log'!$A:$A,"&lt;"&amp;EDATE($G18,1),'Daily - Log'!$C:$C,K$2)</f>
        <v>2</v>
      </c>
    </row>
    <row r="19" spans="1:11" x14ac:dyDescent="0.3">
      <c r="G19" s="60">
        <v>45200</v>
      </c>
      <c r="H19" s="55">
        <f>COUNTIFS('Daily - Log'!$A:$A,"&gt;="&amp;G19,'Daily - Log'!$A:$A,"&lt;"&amp;EDATE(G19,1))</f>
        <v>15</v>
      </c>
      <c r="I19" s="56">
        <f>COUNTIFS('Daily - Log'!$A:$A,"&gt;="&amp;$G19,'Daily - Log'!$A:$A,"&lt;"&amp;EDATE($G19,1),'Daily - Log'!$C:$C,I$2)</f>
        <v>7</v>
      </c>
      <c r="J19" s="56">
        <f>COUNTIFS('Daily - Log'!$A:$A,"&gt;="&amp;$G19,'Daily - Log'!$A:$A,"&lt;"&amp;EDATE($G19,1),'Daily - Log'!$C:$C,J$2)</f>
        <v>5</v>
      </c>
      <c r="K19" s="56">
        <f>COUNTIFS('Daily - Log'!$A:$A,"&gt;="&amp;$G19,'Daily - Log'!$A:$A,"&lt;"&amp;EDATE($G19,1),'Daily - Log'!$C:$C,K$2)</f>
        <v>3</v>
      </c>
    </row>
    <row r="20" spans="1:11" x14ac:dyDescent="0.3">
      <c r="G20" s="60">
        <v>45231</v>
      </c>
      <c r="H20" s="55">
        <f>COUNTIFS('Daily - Log'!$A:$A,"&gt;="&amp;G20,'Daily - Log'!$A:$A,"&lt;"&amp;EDATE(G20,1))</f>
        <v>10</v>
      </c>
      <c r="I20" s="56">
        <f>COUNTIFS('Daily - Log'!$A:$A,"&gt;="&amp;$G20,'Daily - Log'!$A:$A,"&lt;"&amp;EDATE($G20,1),'Daily - Log'!$C:$C,I$2)</f>
        <v>2</v>
      </c>
      <c r="J20" s="56">
        <f>COUNTIFS('Daily - Log'!$A:$A,"&gt;="&amp;$G20,'Daily - Log'!$A:$A,"&lt;"&amp;EDATE($G20,1),'Daily - Log'!$C:$C,J$2)</f>
        <v>5</v>
      </c>
      <c r="K20" s="56">
        <f>COUNTIFS('Daily - Log'!$A:$A,"&gt;="&amp;$G20,'Daily - Log'!$A:$A,"&lt;"&amp;EDATE($G20,1),'Daily - Log'!$C:$C,K$2)</f>
        <v>3</v>
      </c>
    </row>
    <row r="21" spans="1:11" x14ac:dyDescent="0.3">
      <c r="G21" s="60">
        <v>45261</v>
      </c>
      <c r="H21" s="55">
        <f>COUNTIFS('Daily - Log'!$A:$A,"&gt;="&amp;G21,'Daily - Log'!$A:$A,"&lt;"&amp;EDATE(G21,1))</f>
        <v>13</v>
      </c>
      <c r="I21" s="56">
        <f>COUNTIFS('Daily - Log'!$A:$A,"&gt;="&amp;$G21,'Daily - Log'!$A:$A,"&lt;"&amp;EDATE($G21,1),'Daily - Log'!$C:$C,I$2)</f>
        <v>8</v>
      </c>
      <c r="J21" s="56">
        <f>COUNTIFS('Daily - Log'!$A:$A,"&gt;="&amp;$G21,'Daily - Log'!$A:$A,"&lt;"&amp;EDATE($G21,1),'Daily - Log'!$C:$C,J$2)</f>
        <v>1</v>
      </c>
      <c r="K21" s="56">
        <f>COUNTIFS('Daily - Log'!$A:$A,"&gt;="&amp;$G21,'Daily - Log'!$A:$A,"&lt;"&amp;EDATE($G21,1),'Daily - Log'!$C:$C,K$2)</f>
        <v>4</v>
      </c>
    </row>
    <row r="22" spans="1:11" x14ac:dyDescent="0.3">
      <c r="G22" s="60">
        <v>45292</v>
      </c>
      <c r="H22" s="55">
        <f>COUNTIFS('Daily - Log'!$A:$A,"&gt;="&amp;G22,'Daily - Log'!$A:$A,"&lt;"&amp;EDATE(G22,1))</f>
        <v>13</v>
      </c>
      <c r="I22" s="56">
        <f>COUNTIFS('Daily - Log'!$A:$A,"&gt;="&amp;$G22,'Daily - Log'!$A:$A,"&lt;"&amp;EDATE($G22,1),'Daily - Log'!$C:$C,I$2)</f>
        <v>9</v>
      </c>
      <c r="J22" s="56">
        <f>COUNTIFS('Daily - Log'!$A:$A,"&gt;="&amp;$G22,'Daily - Log'!$A:$A,"&lt;"&amp;EDATE($G22,1),'Daily - Log'!$C:$C,J$2)</f>
        <v>1</v>
      </c>
      <c r="K22" s="56">
        <f>COUNTIFS('Daily - Log'!$A:$A,"&gt;="&amp;$G22,'Daily - Log'!$A:$A,"&lt;"&amp;EDATE($G22,1),'Daily - Log'!$C:$C,K$2)</f>
        <v>3</v>
      </c>
    </row>
    <row r="23" spans="1:11" x14ac:dyDescent="0.3">
      <c r="G23" s="60">
        <v>45323</v>
      </c>
      <c r="H23" s="55">
        <f>COUNTIFS('Daily - Log'!$A:$A,"&gt;="&amp;G23,'Daily - Log'!$A:$A,"&lt;"&amp;EDATE(G23,1))</f>
        <v>14</v>
      </c>
      <c r="I23" s="56">
        <f>COUNTIFS('Daily - Log'!$A:$A,"&gt;="&amp;$G23,'Daily - Log'!$A:$A,"&lt;"&amp;EDATE($G23,1),'Daily - Log'!$C:$C,I$2)</f>
        <v>12</v>
      </c>
      <c r="J23" s="56">
        <f>COUNTIFS('Daily - Log'!$A:$A,"&gt;="&amp;$G23,'Daily - Log'!$A:$A,"&lt;"&amp;EDATE($G23,1),'Daily - Log'!$C:$C,J$2)</f>
        <v>0</v>
      </c>
      <c r="K23" s="56">
        <f>COUNTIFS('Daily - Log'!$A:$A,"&gt;="&amp;$G23,'Daily - Log'!$A:$A,"&lt;"&amp;EDATE($G23,1),'Daily - Log'!$C:$C,K$2)</f>
        <v>2</v>
      </c>
    </row>
    <row r="24" spans="1:11" x14ac:dyDescent="0.3">
      <c r="G24" s="60">
        <v>45352</v>
      </c>
      <c r="H24" s="55">
        <f>COUNTIFS('Daily - Log'!$A:$A,"&gt;="&amp;G24,'Daily - Log'!$A:$A,"&lt;"&amp;EDATE(G24,1))</f>
        <v>12</v>
      </c>
      <c r="I24" s="56">
        <f>COUNTIFS('Daily - Log'!$A:$A,"&gt;="&amp;$G24,'Daily - Log'!$A:$A,"&lt;"&amp;EDATE($G24,1),'Daily - Log'!$C:$C,I$2)</f>
        <v>9</v>
      </c>
      <c r="J24" s="56">
        <f>COUNTIFS('Daily - Log'!$A:$A,"&gt;="&amp;$G24,'Daily - Log'!$A:$A,"&lt;"&amp;EDATE($G24,1),'Daily - Log'!$C:$C,J$2)</f>
        <v>0</v>
      </c>
      <c r="K24" s="56">
        <f>COUNTIFS('Daily - Log'!$A:$A,"&gt;="&amp;$G24,'Daily - Log'!$A:$A,"&lt;"&amp;EDATE($G24,1),'Daily - Log'!$C:$C,K$2)</f>
        <v>3</v>
      </c>
    </row>
    <row r="25" spans="1:11" x14ac:dyDescent="0.3">
      <c r="G25" s="60">
        <v>45383</v>
      </c>
      <c r="H25" s="55">
        <f>COUNTIFS('Daily - Log'!$A:$A,"&gt;="&amp;G25,'Daily - Log'!$A:$A,"&lt;"&amp;EDATE(G25,1))</f>
        <v>1</v>
      </c>
      <c r="I25" s="56">
        <f>COUNTIFS('Daily - Log'!$A:$A,"&gt;="&amp;$G25,'Daily - Log'!$A:$A,"&lt;"&amp;EDATE($G25,1),'Daily - Log'!$C:$C,I$2)</f>
        <v>1</v>
      </c>
      <c r="J25" s="56">
        <f>COUNTIFS('Daily - Log'!$A:$A,"&gt;="&amp;$G25,'Daily - Log'!$A:$A,"&lt;"&amp;EDATE($G25,1),'Daily - Log'!$C:$C,J$2)</f>
        <v>0</v>
      </c>
      <c r="K25" s="56">
        <f>COUNTIFS('Daily - Log'!$A:$A,"&gt;="&amp;$G25,'Daily - Log'!$A:$A,"&lt;"&amp;EDATE($G25,1),'Daily - Log'!$C:$C,K$2)</f>
        <v>0</v>
      </c>
    </row>
    <row r="26" spans="1:11" x14ac:dyDescent="0.3">
      <c r="G26" s="60">
        <v>45413</v>
      </c>
      <c r="H26" s="55">
        <f>COUNTIFS('Daily - Log'!$A:$A,"&gt;="&amp;G26,'Daily - Log'!$A:$A,"&lt;"&amp;EDATE(G26,1))</f>
        <v>3</v>
      </c>
      <c r="I26" s="56">
        <f>COUNTIFS('Daily - Log'!$A:$A,"&gt;="&amp;$G26,'Daily - Log'!$A:$A,"&lt;"&amp;EDATE($G26,1),'Daily - Log'!$C:$C,I$2)</f>
        <v>2</v>
      </c>
      <c r="J26" s="56">
        <f>COUNTIFS('Daily - Log'!$A:$A,"&gt;="&amp;$G26,'Daily - Log'!$A:$A,"&lt;"&amp;EDATE($G26,1),'Daily - Log'!$C:$C,J$2)</f>
        <v>0</v>
      </c>
      <c r="K26" s="56">
        <f>COUNTIFS('Daily - Log'!$A:$A,"&gt;="&amp;$G26,'Daily - Log'!$A:$A,"&lt;"&amp;EDATE($G26,1),'Daily - Log'!$C:$C,K$2)</f>
        <v>1</v>
      </c>
    </row>
    <row r="27" spans="1:11" x14ac:dyDescent="0.3">
      <c r="G27" s="60">
        <v>45444</v>
      </c>
      <c r="H27" s="55">
        <f>COUNTIFS('Daily - Log'!$A:$A,"&gt;="&amp;G27,'Daily - Log'!$A:$A,"&lt;"&amp;EDATE(G27,1))</f>
        <v>0</v>
      </c>
      <c r="I27" s="56">
        <f>COUNTIFS('Daily - Log'!$A:$A,"&gt;="&amp;$G27,'Daily - Log'!$A:$A,"&lt;"&amp;EDATE($G27,1),'Daily - Log'!$C:$C,I$2)</f>
        <v>0</v>
      </c>
      <c r="J27" s="56">
        <f>COUNTIFS('Daily - Log'!$A:$A,"&gt;="&amp;$G27,'Daily - Log'!$A:$A,"&lt;"&amp;EDATE($G27,1),'Daily - Log'!$C:$C,J$2)</f>
        <v>0</v>
      </c>
      <c r="K27" s="56">
        <f>COUNTIFS('Daily - Log'!$A:$A,"&gt;="&amp;$G27,'Daily - Log'!$A:$A,"&lt;"&amp;EDATE($G27,1),'Daily - Log'!$C:$C,K$2)</f>
        <v>0</v>
      </c>
    </row>
    <row r="28" spans="1:11" x14ac:dyDescent="0.3">
      <c r="G28" s="60">
        <v>45474</v>
      </c>
      <c r="H28" s="55">
        <f>COUNTIFS('Daily - Log'!$A:$A,"&gt;="&amp;G28,'Daily - Log'!$A:$A,"&lt;"&amp;EDATE(G28,1))</f>
        <v>0</v>
      </c>
      <c r="I28" s="56">
        <f>COUNTIFS('Daily - Log'!$A:$A,"&gt;="&amp;$G28,'Daily - Log'!$A:$A,"&lt;"&amp;EDATE($G28,1),'Daily - Log'!$C:$C,I$2)</f>
        <v>0</v>
      </c>
      <c r="J28" s="56">
        <f>COUNTIFS('Daily - Log'!$A:$A,"&gt;="&amp;$G28,'Daily - Log'!$A:$A,"&lt;"&amp;EDATE($G28,1),'Daily - Log'!$C:$C,J$2)</f>
        <v>0</v>
      </c>
      <c r="K28" s="56">
        <f>COUNTIFS('Daily - Log'!$A:$A,"&gt;="&amp;$G28,'Daily - Log'!$A:$A,"&lt;"&amp;EDATE($G28,1),'Daily - Log'!$C:$C,K$2)</f>
        <v>0</v>
      </c>
    </row>
    <row r="29" spans="1:11" x14ac:dyDescent="0.3">
      <c r="G29" s="60">
        <v>45505</v>
      </c>
      <c r="H29" s="55">
        <f>COUNTIFS('Daily - Log'!$A:$A,"&gt;="&amp;G29,'Daily - Log'!$A:$A,"&lt;"&amp;EDATE(G29,1))</f>
        <v>0</v>
      </c>
      <c r="I29" s="56">
        <f>COUNTIFS('Daily - Log'!$A:$A,"&gt;="&amp;$G29,'Daily - Log'!$A:$A,"&lt;"&amp;EDATE($G29,1),'Daily - Log'!$C:$C,I$2)</f>
        <v>0</v>
      </c>
      <c r="J29" s="56">
        <f>COUNTIFS('Daily - Log'!$A:$A,"&gt;="&amp;$G29,'Daily - Log'!$A:$A,"&lt;"&amp;EDATE($G29,1),'Daily - Log'!$C:$C,J$2)</f>
        <v>0</v>
      </c>
      <c r="K29" s="56">
        <f>COUNTIFS('Daily - Log'!$A:$A,"&gt;="&amp;$G29,'Daily - Log'!$A:$A,"&lt;"&amp;EDATE($G29,1),'Daily - Log'!$C:$C,K$2)</f>
        <v>0</v>
      </c>
    </row>
    <row r="30" spans="1:11" x14ac:dyDescent="0.3">
      <c r="G30" s="60">
        <v>45536</v>
      </c>
      <c r="H30" s="55">
        <f>COUNTIFS('Daily - Log'!$A:$A,"&gt;="&amp;G30,'Daily - Log'!$A:$A,"&lt;"&amp;EDATE(G30,1))</f>
        <v>0</v>
      </c>
      <c r="I30" s="56">
        <f>COUNTIFS('Daily - Log'!$A:$A,"&gt;="&amp;$G30,'Daily - Log'!$A:$A,"&lt;"&amp;EDATE($G30,1),'Daily - Log'!$C:$C,I$2)</f>
        <v>0</v>
      </c>
      <c r="J30" s="56">
        <f>COUNTIFS('Daily - Log'!$A:$A,"&gt;="&amp;$G30,'Daily - Log'!$A:$A,"&lt;"&amp;EDATE($G30,1),'Daily - Log'!$C:$C,J$2)</f>
        <v>0</v>
      </c>
      <c r="K30" s="56">
        <f>COUNTIFS('Daily - Log'!$A:$A,"&gt;="&amp;$G30,'Daily - Log'!$A:$A,"&lt;"&amp;EDATE($G30,1),'Daily - Log'!$C:$C,K$2)</f>
        <v>0</v>
      </c>
    </row>
    <row r="31" spans="1:11" x14ac:dyDescent="0.3">
      <c r="G31" s="60">
        <v>45566</v>
      </c>
      <c r="H31" s="55">
        <f>COUNTIFS('Daily - Log'!$A:$A,"&gt;="&amp;G31,'Daily - Log'!$A:$A,"&lt;"&amp;EDATE(G31,1))</f>
        <v>0</v>
      </c>
      <c r="I31" s="56">
        <f>COUNTIFS('Daily - Log'!$A:$A,"&gt;="&amp;$G31,'Daily - Log'!$A:$A,"&lt;"&amp;EDATE($G31,1),'Daily - Log'!$C:$C,I$2)</f>
        <v>0</v>
      </c>
      <c r="J31" s="56">
        <f>COUNTIFS('Daily - Log'!$A:$A,"&gt;="&amp;$G31,'Daily - Log'!$A:$A,"&lt;"&amp;EDATE($G31,1),'Daily - Log'!$C:$C,J$2)</f>
        <v>0</v>
      </c>
      <c r="K31" s="56">
        <f>COUNTIFS('Daily - Log'!$A:$A,"&gt;="&amp;$G31,'Daily - Log'!$A:$A,"&lt;"&amp;EDATE($G31,1),'Daily - Log'!$C:$C,K$2)</f>
        <v>0</v>
      </c>
    </row>
    <row r="32" spans="1:11" x14ac:dyDescent="0.3">
      <c r="G32" s="60">
        <v>45597</v>
      </c>
      <c r="H32" s="55">
        <f>COUNTIFS('Daily - Log'!$A:$A,"&gt;="&amp;G32,'Daily - Log'!$A:$A,"&lt;"&amp;EDATE(G32,1))</f>
        <v>0</v>
      </c>
      <c r="I32" s="56">
        <f>COUNTIFS('Daily - Log'!$A:$A,"&gt;="&amp;$G32,'Daily - Log'!$A:$A,"&lt;"&amp;EDATE($G32,1),'Daily - Log'!$C:$C,I$2)</f>
        <v>0</v>
      </c>
      <c r="J32" s="56">
        <f>COUNTIFS('Daily - Log'!$A:$A,"&gt;="&amp;$G32,'Daily - Log'!$A:$A,"&lt;"&amp;EDATE($G32,1),'Daily - Log'!$C:$C,J$2)</f>
        <v>0</v>
      </c>
      <c r="K32" s="56">
        <f>COUNTIFS('Daily - Log'!$A:$A,"&gt;="&amp;$G32,'Daily - Log'!$A:$A,"&lt;"&amp;EDATE($G32,1),'Daily - Log'!$C:$C,K$2)</f>
        <v>0</v>
      </c>
    </row>
    <row r="33" spans="7:11" x14ac:dyDescent="0.3">
      <c r="G33" s="60">
        <v>45627</v>
      </c>
      <c r="H33" s="55">
        <f>COUNTIFS('Daily - Log'!$A:$A,"&gt;="&amp;G33,'Daily - Log'!$A:$A,"&lt;"&amp;EDATE(G33,1))</f>
        <v>0</v>
      </c>
      <c r="I33" s="56">
        <f>COUNTIFS('Daily - Log'!$A:$A,"&gt;="&amp;$G33,'Daily - Log'!$A:$A,"&lt;"&amp;EDATE($G33,1),'Daily - Log'!$C:$C,I$2)</f>
        <v>0</v>
      </c>
      <c r="J33" s="56">
        <f>COUNTIFS('Daily - Log'!$A:$A,"&gt;="&amp;$G33,'Daily - Log'!$A:$A,"&lt;"&amp;EDATE($G33,1),'Daily - Log'!$C:$C,J$2)</f>
        <v>0</v>
      </c>
      <c r="K33" s="56">
        <f>COUNTIFS('Daily - Log'!$A:$A,"&gt;="&amp;$G33,'Daily - Log'!$A:$A,"&lt;"&amp;EDATE($G33,1),'Daily - Log'!$C:$C,K$2)</f>
        <v>0</v>
      </c>
    </row>
    <row r="34" spans="7:11" x14ac:dyDescent="0.3">
      <c r="G34" s="60">
        <v>45658</v>
      </c>
      <c r="H34" s="55">
        <f>COUNTIFS('Daily - Log'!$A:$A,"&gt;="&amp;G34,'Daily - Log'!$A:$A,"&lt;"&amp;EDATE(G34,1))</f>
        <v>0</v>
      </c>
      <c r="I34" s="56">
        <f>COUNTIFS('Daily - Log'!$A:$A,"&gt;="&amp;$G34,'Daily - Log'!$A:$A,"&lt;"&amp;EDATE($G34,1),'Daily - Log'!$C:$C,I$2)</f>
        <v>0</v>
      </c>
      <c r="J34" s="56">
        <f>COUNTIFS('Daily - Log'!$A:$A,"&gt;="&amp;$G34,'Daily - Log'!$A:$A,"&lt;"&amp;EDATE($G34,1),'Daily - Log'!$C:$C,J$2)</f>
        <v>0</v>
      </c>
      <c r="K34" s="56">
        <f>COUNTIFS('Daily - Log'!$A:$A,"&gt;="&amp;$G34,'Daily - Log'!$A:$A,"&lt;"&amp;EDATE($G34,1),'Daily - Log'!$C:$C,K$2)</f>
        <v>0</v>
      </c>
    </row>
    <row r="35" spans="7:11" x14ac:dyDescent="0.3">
      <c r="G35" s="60">
        <v>45689</v>
      </c>
      <c r="H35" s="55">
        <f>COUNTIFS('Daily - Log'!$A:$A,"&gt;="&amp;G35,'Daily - Log'!$A:$A,"&lt;"&amp;EDATE(G35,1))</f>
        <v>0</v>
      </c>
      <c r="I35" s="56">
        <f>COUNTIFS('Daily - Log'!$A:$A,"&gt;="&amp;$G35,'Daily - Log'!$A:$A,"&lt;"&amp;EDATE($G35,1),'Daily - Log'!$C:$C,I$2)</f>
        <v>0</v>
      </c>
      <c r="J35" s="56">
        <f>COUNTIFS('Daily - Log'!$A:$A,"&gt;="&amp;$G35,'Daily - Log'!$A:$A,"&lt;"&amp;EDATE($G35,1),'Daily - Log'!$C:$C,J$2)</f>
        <v>0</v>
      </c>
      <c r="K35" s="56">
        <f>COUNTIFS('Daily - Log'!$A:$A,"&gt;="&amp;$G35,'Daily - Log'!$A:$A,"&lt;"&amp;EDATE($G35,1),'Daily - Log'!$C:$C,K$2)</f>
        <v>0</v>
      </c>
    </row>
    <row r="36" spans="7:11" x14ac:dyDescent="0.3">
      <c r="G36" s="60">
        <v>45717</v>
      </c>
      <c r="H36" s="55">
        <f>COUNTIFS('Daily - Log'!$A:$A,"&gt;="&amp;G36,'Daily - Log'!$A:$A,"&lt;"&amp;EDATE(G36,1))</f>
        <v>0</v>
      </c>
      <c r="I36" s="56">
        <f>COUNTIFS('Daily - Log'!$A:$A,"&gt;="&amp;$G36,'Daily - Log'!$A:$A,"&lt;"&amp;EDATE($G36,1),'Daily - Log'!$C:$C,I$2)</f>
        <v>0</v>
      </c>
      <c r="J36" s="56">
        <f>COUNTIFS('Daily - Log'!$A:$A,"&gt;="&amp;$G36,'Daily - Log'!$A:$A,"&lt;"&amp;EDATE($G36,1),'Daily - Log'!$C:$C,J$2)</f>
        <v>0</v>
      </c>
      <c r="K36" s="56">
        <f>COUNTIFS('Daily - Log'!$A:$A,"&gt;="&amp;$G36,'Daily - Log'!$A:$A,"&lt;"&amp;EDATE($G36,1),'Daily - Log'!$C:$C,K$2)</f>
        <v>0</v>
      </c>
    </row>
    <row r="37" spans="7:11" x14ac:dyDescent="0.3">
      <c r="G37" s="60">
        <v>45748</v>
      </c>
      <c r="H37" s="55">
        <f>COUNTIFS('Daily - Log'!$A:$A,"&gt;="&amp;G37,'Daily - Log'!$A:$A,"&lt;"&amp;EDATE(G37,1))</f>
        <v>0</v>
      </c>
      <c r="I37" s="56">
        <f>COUNTIFS('Daily - Log'!$A:$A,"&gt;="&amp;$G37,'Daily - Log'!$A:$A,"&lt;"&amp;EDATE($G37,1),'Daily - Log'!$C:$C,I$2)</f>
        <v>0</v>
      </c>
      <c r="J37" s="56">
        <f>COUNTIFS('Daily - Log'!$A:$A,"&gt;="&amp;$G37,'Daily - Log'!$A:$A,"&lt;"&amp;EDATE($G37,1),'Daily - Log'!$C:$C,J$2)</f>
        <v>0</v>
      </c>
      <c r="K37" s="56">
        <f>COUNTIFS('Daily - Log'!$A:$A,"&gt;="&amp;$G37,'Daily - Log'!$A:$A,"&lt;"&amp;EDATE($G37,1),'Daily - Log'!$C:$C,K$2)</f>
        <v>0</v>
      </c>
    </row>
    <row r="38" spans="7:11" x14ac:dyDescent="0.3">
      <c r="G38" s="60">
        <v>45778</v>
      </c>
      <c r="H38" s="55">
        <f>COUNTIFS('Daily - Log'!$A:$A,"&gt;="&amp;G38,'Daily - Log'!$A:$A,"&lt;"&amp;EDATE(G38,1))</f>
        <v>0</v>
      </c>
      <c r="I38" s="56">
        <f>COUNTIFS('Daily - Log'!$A:$A,"&gt;="&amp;$G38,'Daily - Log'!$A:$A,"&lt;"&amp;EDATE($G38,1),'Daily - Log'!$C:$C,I$2)</f>
        <v>0</v>
      </c>
      <c r="J38" s="56">
        <f>COUNTIFS('Daily - Log'!$A:$A,"&gt;="&amp;$G38,'Daily - Log'!$A:$A,"&lt;"&amp;EDATE($G38,1),'Daily - Log'!$C:$C,J$2)</f>
        <v>0</v>
      </c>
      <c r="K38" s="56">
        <f>COUNTIFS('Daily - Log'!$A:$A,"&gt;="&amp;$G38,'Daily - Log'!$A:$A,"&lt;"&amp;EDATE($G38,1),'Daily - Log'!$C:$C,K$2)</f>
        <v>0</v>
      </c>
    </row>
    <row r="39" spans="7:11" x14ac:dyDescent="0.3">
      <c r="G39" s="60">
        <v>45809</v>
      </c>
      <c r="H39" s="55">
        <f>COUNTIFS('Daily - Log'!$A:$A,"&gt;="&amp;G39,'Daily - Log'!$A:$A,"&lt;"&amp;EDATE(G39,1))</f>
        <v>0</v>
      </c>
      <c r="I39" s="56">
        <f>COUNTIFS('Daily - Log'!$A:$A,"&gt;="&amp;$G39,'Daily - Log'!$A:$A,"&lt;"&amp;EDATE($G39,1),'Daily - Log'!$C:$C,I$2)</f>
        <v>0</v>
      </c>
      <c r="J39" s="56">
        <f>COUNTIFS('Daily - Log'!$A:$A,"&gt;="&amp;$G39,'Daily - Log'!$A:$A,"&lt;"&amp;EDATE($G39,1),'Daily - Log'!$C:$C,J$2)</f>
        <v>0</v>
      </c>
      <c r="K39" s="56">
        <f>COUNTIFS('Daily - Log'!$A:$A,"&gt;="&amp;$G39,'Daily - Log'!$A:$A,"&lt;"&amp;EDATE($G39,1),'Daily - Log'!$C:$C,K$2)</f>
        <v>0</v>
      </c>
    </row>
    <row r="40" spans="7:11" x14ac:dyDescent="0.3">
      <c r="G40" s="60">
        <v>45839</v>
      </c>
      <c r="H40" s="55">
        <f>COUNTIFS('Daily - Log'!$A:$A,"&gt;="&amp;G40,'Daily - Log'!$A:$A,"&lt;"&amp;EDATE(G40,1))</f>
        <v>0</v>
      </c>
      <c r="I40" s="56">
        <f>COUNTIFS('Daily - Log'!$A:$A,"&gt;="&amp;$G40,'Daily - Log'!$A:$A,"&lt;"&amp;EDATE($G40,1),'Daily - Log'!$C:$C,I$2)</f>
        <v>0</v>
      </c>
      <c r="J40" s="56">
        <f>COUNTIFS('Daily - Log'!$A:$A,"&gt;="&amp;$G40,'Daily - Log'!$A:$A,"&lt;"&amp;EDATE($G40,1),'Daily - Log'!$C:$C,J$2)</f>
        <v>0</v>
      </c>
      <c r="K40" s="56">
        <f>COUNTIFS('Daily - Log'!$A:$A,"&gt;="&amp;$G40,'Daily - Log'!$A:$A,"&lt;"&amp;EDATE($G40,1),'Daily - Log'!$C:$C,K$2)</f>
        <v>0</v>
      </c>
    </row>
    <row r="41" spans="7:11" x14ac:dyDescent="0.3">
      <c r="G41" s="60">
        <v>45870</v>
      </c>
      <c r="H41" s="55">
        <f>COUNTIFS('Daily - Log'!$A:$A,"&gt;="&amp;G41,'Daily - Log'!$A:$A,"&lt;"&amp;EDATE(G41,1))</f>
        <v>0</v>
      </c>
      <c r="I41" s="56">
        <f>COUNTIFS('Daily - Log'!$A:$A,"&gt;="&amp;$G41,'Daily - Log'!$A:$A,"&lt;"&amp;EDATE($G41,1),'Daily - Log'!$C:$C,I$2)</f>
        <v>0</v>
      </c>
      <c r="J41" s="56">
        <f>COUNTIFS('Daily - Log'!$A:$A,"&gt;="&amp;$G41,'Daily - Log'!$A:$A,"&lt;"&amp;EDATE($G41,1),'Daily - Log'!$C:$C,J$2)</f>
        <v>0</v>
      </c>
      <c r="K41" s="56">
        <f>COUNTIFS('Daily - Log'!$A:$A,"&gt;="&amp;$G41,'Daily - Log'!$A:$A,"&lt;"&amp;EDATE($G41,1),'Daily - Log'!$C:$C,K$2)</f>
        <v>0</v>
      </c>
    </row>
    <row r="42" spans="7:11" x14ac:dyDescent="0.3">
      <c r="G42" s="60">
        <v>45901</v>
      </c>
      <c r="H42" s="55">
        <f>COUNTIFS('Daily - Log'!$A:$A,"&gt;="&amp;G42,'Daily - Log'!$A:$A,"&lt;"&amp;EDATE(G42,1))</f>
        <v>0</v>
      </c>
      <c r="I42" s="56">
        <f>COUNTIFS('Daily - Log'!$A:$A,"&gt;="&amp;$G42,'Daily - Log'!$A:$A,"&lt;"&amp;EDATE($G42,1),'Daily - Log'!$C:$C,I$2)</f>
        <v>0</v>
      </c>
      <c r="J42" s="56">
        <f>COUNTIFS('Daily - Log'!$A:$A,"&gt;="&amp;$G42,'Daily - Log'!$A:$A,"&lt;"&amp;EDATE($G42,1),'Daily - Log'!$C:$C,J$2)</f>
        <v>0</v>
      </c>
      <c r="K42" s="56">
        <f>COUNTIFS('Daily - Log'!$A:$A,"&gt;="&amp;$G42,'Daily - Log'!$A:$A,"&lt;"&amp;EDATE($G42,1),'Daily - Log'!$C:$C,K$2)</f>
        <v>0</v>
      </c>
    </row>
    <row r="43" spans="7:11" x14ac:dyDescent="0.3">
      <c r="G43" s="60">
        <v>45931</v>
      </c>
      <c r="H43" s="55">
        <f>COUNTIFS('Daily - Log'!$A:$A,"&gt;="&amp;G43,'Daily - Log'!$A:$A,"&lt;"&amp;EDATE(G43,1))</f>
        <v>0</v>
      </c>
      <c r="I43" s="56">
        <f>COUNTIFS('Daily - Log'!$A:$A,"&gt;="&amp;$G43,'Daily - Log'!$A:$A,"&lt;"&amp;EDATE($G43,1),'Daily - Log'!$C:$C,I$2)</f>
        <v>0</v>
      </c>
      <c r="J43" s="56">
        <f>COUNTIFS('Daily - Log'!$A:$A,"&gt;="&amp;$G43,'Daily - Log'!$A:$A,"&lt;"&amp;EDATE($G43,1),'Daily - Log'!$C:$C,J$2)</f>
        <v>0</v>
      </c>
      <c r="K43" s="56">
        <f>COUNTIFS('Daily - Log'!$A:$A,"&gt;="&amp;$G43,'Daily - Log'!$A:$A,"&lt;"&amp;EDATE($G43,1),'Daily - Log'!$C:$C,K$2)</f>
        <v>0</v>
      </c>
    </row>
    <row r="44" spans="7:11" x14ac:dyDescent="0.3">
      <c r="G44" s="60">
        <v>45962</v>
      </c>
      <c r="H44" s="55">
        <f>COUNTIFS('Daily - Log'!$A:$A,"&gt;="&amp;G44,'Daily - Log'!$A:$A,"&lt;"&amp;EDATE(G44,1))</f>
        <v>0</v>
      </c>
      <c r="I44" s="56">
        <f>COUNTIFS('Daily - Log'!$A:$A,"&gt;="&amp;$G44,'Daily - Log'!$A:$A,"&lt;"&amp;EDATE($G44,1),'Daily - Log'!$C:$C,I$2)</f>
        <v>0</v>
      </c>
      <c r="J44" s="56">
        <f>COUNTIFS('Daily - Log'!$A:$A,"&gt;="&amp;$G44,'Daily - Log'!$A:$A,"&lt;"&amp;EDATE($G44,1),'Daily - Log'!$C:$C,J$2)</f>
        <v>0</v>
      </c>
      <c r="K44" s="56">
        <f>COUNTIFS('Daily - Log'!$A:$A,"&gt;="&amp;$G44,'Daily - Log'!$A:$A,"&lt;"&amp;EDATE($G44,1),'Daily - Log'!$C:$C,K$2)</f>
        <v>0</v>
      </c>
    </row>
    <row r="45" spans="7:11" x14ac:dyDescent="0.3">
      <c r="G45" s="60">
        <v>45992</v>
      </c>
      <c r="H45" s="55">
        <f>COUNTIFS('Daily - Log'!$A:$A,"&gt;="&amp;G45,'Daily - Log'!$A:$A,"&lt;"&amp;EDATE(G45,1))</f>
        <v>0</v>
      </c>
      <c r="I45" s="56">
        <f>COUNTIFS('Daily - Log'!$A:$A,"&gt;="&amp;$G45,'Daily - Log'!$A:$A,"&lt;"&amp;EDATE($G45,1),'Daily - Log'!$C:$C,I$2)</f>
        <v>0</v>
      </c>
      <c r="J45" s="56">
        <f>COUNTIFS('Daily - Log'!$A:$A,"&gt;="&amp;$G45,'Daily - Log'!$A:$A,"&lt;"&amp;EDATE($G45,1),'Daily - Log'!$C:$C,J$2)</f>
        <v>0</v>
      </c>
      <c r="K45" s="56">
        <f>COUNTIFS('Daily - Log'!$A:$A,"&gt;="&amp;$G45,'Daily - Log'!$A:$A,"&lt;"&amp;EDATE($G45,1),'Daily - Log'!$C:$C,K$2)</f>
        <v>0</v>
      </c>
    </row>
    <row r="46" spans="7:11" x14ac:dyDescent="0.3">
      <c r="G46" s="60">
        <v>46023</v>
      </c>
      <c r="H46" s="55">
        <f>COUNTIFS('Daily - Log'!$A:$A,"&gt;="&amp;G46,'Daily - Log'!$A:$A,"&lt;"&amp;EDATE(G46,1))</f>
        <v>0</v>
      </c>
      <c r="I46" s="56">
        <f>COUNTIFS('Daily - Log'!$A:$A,"&gt;="&amp;$G46,'Daily - Log'!$A:$A,"&lt;"&amp;EDATE($G46,1),'Daily - Log'!$C:$C,I$2)</f>
        <v>0</v>
      </c>
      <c r="J46" s="56">
        <f>COUNTIFS('Daily - Log'!$A:$A,"&gt;="&amp;$G46,'Daily - Log'!$A:$A,"&lt;"&amp;EDATE($G46,1),'Daily - Log'!$C:$C,J$2)</f>
        <v>0</v>
      </c>
      <c r="K46" s="56">
        <f>COUNTIFS('Daily - Log'!$A:$A,"&gt;="&amp;$G46,'Daily - Log'!$A:$A,"&lt;"&amp;EDATE($G46,1),'Daily - Log'!$C:$C,K$2)</f>
        <v>0</v>
      </c>
    </row>
    <row r="47" spans="7:11" x14ac:dyDescent="0.3">
      <c r="G47" s="60">
        <v>46054</v>
      </c>
      <c r="H47" s="55">
        <f>COUNTIFS('Daily - Log'!$A:$A,"&gt;="&amp;G47,'Daily - Log'!$A:$A,"&lt;"&amp;EDATE(G47,1))</f>
        <v>0</v>
      </c>
      <c r="I47" s="56">
        <f>COUNTIFS('Daily - Log'!$A:$A,"&gt;="&amp;$G47,'Daily - Log'!$A:$A,"&lt;"&amp;EDATE($G47,1),'Daily - Log'!$C:$C,I$2)</f>
        <v>0</v>
      </c>
      <c r="J47" s="56">
        <f>COUNTIFS('Daily - Log'!$A:$A,"&gt;="&amp;$G47,'Daily - Log'!$A:$A,"&lt;"&amp;EDATE($G47,1),'Daily - Log'!$C:$C,J$2)</f>
        <v>0</v>
      </c>
      <c r="K47" s="56">
        <f>COUNTIFS('Daily - Log'!$A:$A,"&gt;="&amp;$G47,'Daily - Log'!$A:$A,"&lt;"&amp;EDATE($G47,1),'Daily - Log'!$C:$C,K$2)</f>
        <v>0</v>
      </c>
    </row>
    <row r="48" spans="7:11" x14ac:dyDescent="0.3">
      <c r="G48" s="60">
        <v>46082</v>
      </c>
      <c r="H48" s="55">
        <f>COUNTIFS('Daily - Log'!$A:$A,"&gt;="&amp;G48,'Daily - Log'!$A:$A,"&lt;"&amp;EDATE(G48,1))</f>
        <v>0</v>
      </c>
      <c r="I48" s="56">
        <f>COUNTIFS('Daily - Log'!$A:$A,"&gt;="&amp;$G48,'Daily - Log'!$A:$A,"&lt;"&amp;EDATE($G48,1),'Daily - Log'!$C:$C,I$2)</f>
        <v>0</v>
      </c>
      <c r="J48" s="56">
        <f>COUNTIFS('Daily - Log'!$A:$A,"&gt;="&amp;$G48,'Daily - Log'!$A:$A,"&lt;"&amp;EDATE($G48,1),'Daily - Log'!$C:$C,J$2)</f>
        <v>0</v>
      </c>
      <c r="K48" s="56">
        <f>COUNTIFS('Daily - Log'!$A:$A,"&gt;="&amp;$G48,'Daily - Log'!$A:$A,"&lt;"&amp;EDATE($G48,1),'Daily - Log'!$C:$C,K$2)</f>
        <v>0</v>
      </c>
    </row>
    <row r="49" spans="7:11" x14ac:dyDescent="0.3">
      <c r="G49" s="60">
        <v>46113</v>
      </c>
      <c r="H49" s="55">
        <f>COUNTIFS('Daily - Log'!$A:$A,"&gt;="&amp;G49,'Daily - Log'!$A:$A,"&lt;"&amp;EDATE(G49,1))</f>
        <v>0</v>
      </c>
      <c r="I49" s="56">
        <f>COUNTIFS('Daily - Log'!$A:$A,"&gt;="&amp;$G49,'Daily - Log'!$A:$A,"&lt;"&amp;EDATE($G49,1),'Daily - Log'!$C:$C,I$2)</f>
        <v>0</v>
      </c>
      <c r="J49" s="56">
        <f>COUNTIFS('Daily - Log'!$A:$A,"&gt;="&amp;$G49,'Daily - Log'!$A:$A,"&lt;"&amp;EDATE($G49,1),'Daily - Log'!$C:$C,J$2)</f>
        <v>0</v>
      </c>
      <c r="K49" s="56">
        <f>COUNTIFS('Daily - Log'!$A:$A,"&gt;="&amp;$G49,'Daily - Log'!$A:$A,"&lt;"&amp;EDATE($G49,1),'Daily - Log'!$C:$C,K$2)</f>
        <v>0</v>
      </c>
    </row>
    <row r="50" spans="7:11" x14ac:dyDescent="0.3">
      <c r="G50" s="60">
        <v>46143</v>
      </c>
      <c r="H50" s="55">
        <f>COUNTIFS('Daily - Log'!$A:$A,"&gt;="&amp;G50,'Daily - Log'!$A:$A,"&lt;"&amp;EDATE(G50,1))</f>
        <v>0</v>
      </c>
      <c r="I50" s="56">
        <f>COUNTIFS('Daily - Log'!$A:$A,"&gt;="&amp;$G50,'Daily - Log'!$A:$A,"&lt;"&amp;EDATE($G50,1),'Daily - Log'!$C:$C,I$2)</f>
        <v>0</v>
      </c>
      <c r="J50" s="56">
        <f>COUNTIFS('Daily - Log'!$A:$A,"&gt;="&amp;$G50,'Daily - Log'!$A:$A,"&lt;"&amp;EDATE($G50,1),'Daily - Log'!$C:$C,J$2)</f>
        <v>0</v>
      </c>
      <c r="K50" s="56">
        <f>COUNTIFS('Daily - Log'!$A:$A,"&gt;="&amp;$G50,'Daily - Log'!$A:$A,"&lt;"&amp;EDATE($G50,1),'Daily - Log'!$C:$C,K$2)</f>
        <v>0</v>
      </c>
    </row>
    <row r="51" spans="7:11" x14ac:dyDescent="0.3">
      <c r="G51" s="60">
        <v>46174</v>
      </c>
      <c r="H51" s="55">
        <f>COUNTIFS('Daily - Log'!$A:$A,"&gt;="&amp;G51,'Daily - Log'!$A:$A,"&lt;"&amp;EDATE(G51,1))</f>
        <v>0</v>
      </c>
      <c r="I51" s="56">
        <f>COUNTIFS('Daily - Log'!$A:$A,"&gt;="&amp;$G51,'Daily - Log'!$A:$A,"&lt;"&amp;EDATE($G51,1),'Daily - Log'!$C:$C,I$2)</f>
        <v>0</v>
      </c>
      <c r="J51" s="56">
        <f>COUNTIFS('Daily - Log'!$A:$A,"&gt;="&amp;$G51,'Daily - Log'!$A:$A,"&lt;"&amp;EDATE($G51,1),'Daily - Log'!$C:$C,J$2)</f>
        <v>0</v>
      </c>
      <c r="K51" s="56">
        <f>COUNTIFS('Daily - Log'!$A:$A,"&gt;="&amp;$G51,'Daily - Log'!$A:$A,"&lt;"&amp;EDATE($G51,1),'Daily - Log'!$C:$C,K$2)</f>
        <v>0</v>
      </c>
    </row>
    <row r="52" spans="7:11" x14ac:dyDescent="0.3">
      <c r="G52" s="60">
        <v>46204</v>
      </c>
      <c r="H52" s="55">
        <f>COUNTIFS('Daily - Log'!$A:$A,"&gt;="&amp;G52,'Daily - Log'!$A:$A,"&lt;"&amp;EDATE(G52,1))</f>
        <v>0</v>
      </c>
      <c r="I52" s="56">
        <f>COUNTIFS('Daily - Log'!$A:$A,"&gt;="&amp;$G52,'Daily - Log'!$A:$A,"&lt;"&amp;EDATE($G52,1),'Daily - Log'!$C:$C,I$2)</f>
        <v>0</v>
      </c>
      <c r="J52" s="56">
        <f>COUNTIFS('Daily - Log'!$A:$A,"&gt;="&amp;$G52,'Daily - Log'!$A:$A,"&lt;"&amp;EDATE($G52,1),'Daily - Log'!$C:$C,J$2)</f>
        <v>0</v>
      </c>
      <c r="K52" s="56">
        <f>COUNTIFS('Daily - Log'!$A:$A,"&gt;="&amp;$G52,'Daily - Log'!$A:$A,"&lt;"&amp;EDATE($G52,1),'Daily - Log'!$C:$C,K$2)</f>
        <v>0</v>
      </c>
    </row>
    <row r="53" spans="7:11" x14ac:dyDescent="0.3">
      <c r="G53" s="60">
        <v>46235</v>
      </c>
      <c r="H53" s="55">
        <f>COUNTIFS('Daily - Log'!$A:$A,"&gt;="&amp;G53,'Daily - Log'!$A:$A,"&lt;"&amp;EDATE(G53,1))</f>
        <v>0</v>
      </c>
      <c r="I53" s="56">
        <f>COUNTIFS('Daily - Log'!$A:$A,"&gt;="&amp;$G53,'Daily - Log'!$A:$A,"&lt;"&amp;EDATE($G53,1),'Daily - Log'!$C:$C,I$2)</f>
        <v>0</v>
      </c>
      <c r="J53" s="56">
        <f>COUNTIFS('Daily - Log'!$A:$A,"&gt;="&amp;$G53,'Daily - Log'!$A:$A,"&lt;"&amp;EDATE($G53,1),'Daily - Log'!$C:$C,J$2)</f>
        <v>0</v>
      </c>
      <c r="K53" s="56">
        <f>COUNTIFS('Daily - Log'!$A:$A,"&gt;="&amp;$G53,'Daily - Log'!$A:$A,"&lt;"&amp;EDATE($G53,1),'Daily - Log'!$C:$C,K$2)</f>
        <v>0</v>
      </c>
    </row>
    <row r="54" spans="7:11" x14ac:dyDescent="0.3">
      <c r="G54" s="60">
        <v>46266</v>
      </c>
      <c r="H54" s="55">
        <f>COUNTIFS('Daily - Log'!$A:$A,"&gt;="&amp;G54,'Daily - Log'!$A:$A,"&lt;"&amp;EDATE(G54,1))</f>
        <v>0</v>
      </c>
      <c r="I54" s="56">
        <f>COUNTIFS('Daily - Log'!$A:$A,"&gt;="&amp;$G54,'Daily - Log'!$A:$A,"&lt;"&amp;EDATE($G54,1),'Daily - Log'!$C:$C,I$2)</f>
        <v>0</v>
      </c>
      <c r="J54" s="56">
        <f>COUNTIFS('Daily - Log'!$A:$A,"&gt;="&amp;$G54,'Daily - Log'!$A:$A,"&lt;"&amp;EDATE($G54,1),'Daily - Log'!$C:$C,J$2)</f>
        <v>0</v>
      </c>
      <c r="K54" s="56">
        <f>COUNTIFS('Daily - Log'!$A:$A,"&gt;="&amp;$G54,'Daily - Log'!$A:$A,"&lt;"&amp;EDATE($G54,1),'Daily - Log'!$C:$C,K$2)</f>
        <v>0</v>
      </c>
    </row>
    <row r="55" spans="7:11" x14ac:dyDescent="0.3">
      <c r="G55" s="60">
        <v>46296</v>
      </c>
      <c r="H55" s="55">
        <f>COUNTIFS('Daily - Log'!$A:$A,"&gt;="&amp;G55,'Daily - Log'!$A:$A,"&lt;"&amp;EDATE(G55,1))</f>
        <v>0</v>
      </c>
      <c r="I55" s="56">
        <f>COUNTIFS('Daily - Log'!$A:$A,"&gt;="&amp;$G55,'Daily - Log'!$A:$A,"&lt;"&amp;EDATE($G55,1),'Daily - Log'!$C:$C,I$2)</f>
        <v>0</v>
      </c>
      <c r="J55" s="56">
        <f>COUNTIFS('Daily - Log'!$A:$A,"&gt;="&amp;$G55,'Daily - Log'!$A:$A,"&lt;"&amp;EDATE($G55,1),'Daily - Log'!$C:$C,J$2)</f>
        <v>0</v>
      </c>
      <c r="K55" s="56">
        <f>COUNTIFS('Daily - Log'!$A:$A,"&gt;="&amp;$G55,'Daily - Log'!$A:$A,"&lt;"&amp;EDATE($G55,1),'Daily - Log'!$C:$C,K$2)</f>
        <v>0</v>
      </c>
    </row>
    <row r="56" spans="7:11" x14ac:dyDescent="0.3">
      <c r="G56" s="60">
        <v>46327</v>
      </c>
      <c r="H56" s="55">
        <f>COUNTIFS('Daily - Log'!$A:$A,"&gt;="&amp;G56,'Daily - Log'!$A:$A,"&lt;"&amp;EDATE(G56,1))</f>
        <v>0</v>
      </c>
      <c r="I56" s="56">
        <f>COUNTIFS('Daily - Log'!$A:$A,"&gt;="&amp;$G56,'Daily - Log'!$A:$A,"&lt;"&amp;EDATE($G56,1),'Daily - Log'!$C:$C,I$2)</f>
        <v>0</v>
      </c>
      <c r="J56" s="56">
        <f>COUNTIFS('Daily - Log'!$A:$A,"&gt;="&amp;$G56,'Daily - Log'!$A:$A,"&lt;"&amp;EDATE($G56,1),'Daily - Log'!$C:$C,J$2)</f>
        <v>0</v>
      </c>
      <c r="K56" s="56">
        <f>COUNTIFS('Daily - Log'!$A:$A,"&gt;="&amp;$G56,'Daily - Log'!$A:$A,"&lt;"&amp;EDATE($G56,1),'Daily - Log'!$C:$C,K$2)</f>
        <v>0</v>
      </c>
    </row>
    <row r="57" spans="7:11" x14ac:dyDescent="0.3">
      <c r="G57" s="60">
        <v>46357</v>
      </c>
      <c r="H57" s="55">
        <f>COUNTIFS('Daily - Log'!$A:$A,"&gt;="&amp;G57,'Daily - Log'!$A:$A,"&lt;"&amp;EDATE(G57,1))</f>
        <v>0</v>
      </c>
      <c r="I57" s="56">
        <f>COUNTIFS('Daily - Log'!$A:$A,"&gt;="&amp;$G57,'Daily - Log'!$A:$A,"&lt;"&amp;EDATE($G57,1),'Daily - Log'!$C:$C,I$2)</f>
        <v>0</v>
      </c>
      <c r="J57" s="56">
        <f>COUNTIFS('Daily - Log'!$A:$A,"&gt;="&amp;$G57,'Daily - Log'!$A:$A,"&lt;"&amp;EDATE($G57,1),'Daily - Log'!$C:$C,J$2)</f>
        <v>0</v>
      </c>
      <c r="K57" s="56">
        <f>COUNTIFS('Daily - Log'!$A:$A,"&gt;="&amp;$G57,'Daily - Log'!$A:$A,"&lt;"&amp;EDATE($G57,1),'Daily - Log'!$C:$C,K$2)</f>
        <v>0</v>
      </c>
    </row>
    <row r="58" spans="7:11" x14ac:dyDescent="0.3">
      <c r="G58" s="52"/>
    </row>
    <row r="59" spans="7:11" x14ac:dyDescent="0.3">
      <c r="G59" s="52"/>
    </row>
    <row r="60" spans="7:11" x14ac:dyDescent="0.3">
      <c r="G60" s="52"/>
    </row>
    <row r="61" spans="7:11" x14ac:dyDescent="0.3">
      <c r="G61" s="52"/>
    </row>
    <row r="62" spans="7:11" x14ac:dyDescent="0.3">
      <c r="G62" s="52"/>
    </row>
    <row r="63" spans="7:11" x14ac:dyDescent="0.3">
      <c r="G63" s="52"/>
    </row>
    <row r="64" spans="7:11" x14ac:dyDescent="0.3">
      <c r="G64" s="52"/>
    </row>
    <row r="65" spans="7:7" x14ac:dyDescent="0.3">
      <c r="G65" s="52"/>
    </row>
    <row r="66" spans="7:7" x14ac:dyDescent="0.3">
      <c r="G66" s="52"/>
    </row>
    <row r="67" spans="7:7" x14ac:dyDescent="0.3">
      <c r="G67" s="52"/>
    </row>
    <row r="68" spans="7:7" x14ac:dyDescent="0.3">
      <c r="G68" s="52"/>
    </row>
  </sheetData>
  <mergeCells count="3">
    <mergeCell ref="G1:K1"/>
    <mergeCell ref="B11:C11"/>
    <mergeCell ref="D6:E6"/>
  </mergeCells>
  <conditionalFormatting sqref="G1:G1048576">
    <cfRule type="timePeriod" dxfId="2" priority="1" timePeriod="thisMonth">
      <formula>AND(MONTH(G1)=MONTH(TODAY()),YEAR(G1)=YEAR(TODAY()))</formula>
    </cfRule>
  </conditionalFormatting>
  <conditionalFormatting sqref="I3:K57">
    <cfRule type="expression" dxfId="1" priority="2">
      <formula>AND(I3=MAX($I3:$K3),$H3 &gt; 0)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F033CCA-273B-4B00-9483-65C85199B9EB}">
          <x14:formula1>
            <xm:f>'Daily - Log'!$B:$B</xm:f>
          </x14:formula1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4" x14ac:dyDescent="0.3"/>
  <cols>
    <col min="1" max="8" width="8.88671875" style="5"/>
    <col min="10" max="10" width="19.5546875" bestFit="1" customWidth="1"/>
  </cols>
  <sheetData>
    <row r="1" spans="1:17" x14ac:dyDescent="0.3">
      <c r="A1" s="11" t="s">
        <v>11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17" x14ac:dyDescent="0.3">
      <c r="A2" s="5">
        <v>1</v>
      </c>
      <c r="B2" s="7">
        <v>44710</v>
      </c>
      <c r="C2" s="7">
        <v>44711</v>
      </c>
      <c r="D2" s="7">
        <v>44712</v>
      </c>
      <c r="E2" s="7">
        <v>44713</v>
      </c>
      <c r="F2" s="7">
        <v>44714</v>
      </c>
      <c r="G2" s="7">
        <v>44715</v>
      </c>
      <c r="H2" s="7">
        <v>44716</v>
      </c>
      <c r="I2" s="1"/>
      <c r="Q2" s="1"/>
    </row>
    <row r="3" spans="1:17" x14ac:dyDescent="0.3">
      <c r="A3" s="5">
        <v>2</v>
      </c>
      <c r="B3" s="7">
        <v>44717</v>
      </c>
      <c r="C3" s="7">
        <v>44718</v>
      </c>
      <c r="D3" s="7">
        <v>44719</v>
      </c>
      <c r="E3" s="7">
        <v>44720</v>
      </c>
      <c r="F3" s="7">
        <v>44721</v>
      </c>
      <c r="G3" s="7">
        <v>44722</v>
      </c>
      <c r="H3" s="7">
        <v>44723</v>
      </c>
      <c r="I3" s="1"/>
    </row>
    <row r="4" spans="1:17" x14ac:dyDescent="0.3">
      <c r="A4" s="5">
        <v>3</v>
      </c>
      <c r="B4" s="7">
        <v>44724</v>
      </c>
      <c r="C4" s="7">
        <v>44725</v>
      </c>
      <c r="D4" s="7">
        <v>44726</v>
      </c>
      <c r="E4" s="7">
        <v>44727</v>
      </c>
      <c r="F4" s="8">
        <v>44728</v>
      </c>
      <c r="G4" s="7">
        <v>44729</v>
      </c>
      <c r="H4" s="7">
        <v>44730</v>
      </c>
      <c r="I4" s="1"/>
    </row>
    <row r="5" spans="1:17" x14ac:dyDescent="0.3">
      <c r="A5" s="5">
        <v>4</v>
      </c>
      <c r="B5" s="7">
        <v>44731</v>
      </c>
      <c r="C5" s="7">
        <v>44732</v>
      </c>
      <c r="D5" s="7">
        <v>44733</v>
      </c>
      <c r="E5" s="7">
        <v>44734</v>
      </c>
      <c r="F5" s="8">
        <v>44735</v>
      </c>
      <c r="G5" s="7">
        <v>44736</v>
      </c>
      <c r="H5" s="7">
        <v>44737</v>
      </c>
      <c r="I5" s="1"/>
    </row>
    <row r="6" spans="1:17" x14ac:dyDescent="0.3">
      <c r="A6" s="5">
        <v>5</v>
      </c>
      <c r="B6" s="7">
        <v>44738</v>
      </c>
      <c r="C6" s="7">
        <v>44739</v>
      </c>
      <c r="D6" s="7">
        <v>44740</v>
      </c>
      <c r="E6" s="7">
        <v>44741</v>
      </c>
      <c r="F6" s="8">
        <v>44742</v>
      </c>
      <c r="G6" s="7">
        <v>44743</v>
      </c>
      <c r="H6" s="7">
        <v>44744</v>
      </c>
      <c r="I6" s="1"/>
    </row>
    <row r="7" spans="1:17" x14ac:dyDescent="0.3">
      <c r="A7" s="5">
        <v>6</v>
      </c>
      <c r="B7" s="7">
        <v>44745</v>
      </c>
      <c r="C7" s="7">
        <v>44746</v>
      </c>
      <c r="D7" s="7">
        <v>44747</v>
      </c>
      <c r="E7" s="7">
        <v>44748</v>
      </c>
      <c r="F7" s="8">
        <v>44749</v>
      </c>
      <c r="G7" s="7">
        <v>44750</v>
      </c>
      <c r="H7" s="7">
        <v>44751</v>
      </c>
      <c r="I7" s="1"/>
    </row>
    <row r="8" spans="1:17" x14ac:dyDescent="0.3">
      <c r="A8" s="5">
        <v>7</v>
      </c>
      <c r="B8" s="7">
        <v>44752</v>
      </c>
      <c r="C8" s="7">
        <v>44753</v>
      </c>
      <c r="D8" s="7">
        <v>44754</v>
      </c>
      <c r="E8" s="7">
        <v>44755</v>
      </c>
      <c r="F8" s="8">
        <v>44756</v>
      </c>
      <c r="G8" s="7">
        <v>44757</v>
      </c>
      <c r="H8" s="7">
        <v>44758</v>
      </c>
      <c r="I8" s="1"/>
    </row>
    <row r="9" spans="1:17" x14ac:dyDescent="0.3">
      <c r="A9" s="5">
        <v>8</v>
      </c>
      <c r="B9" s="7">
        <v>44759</v>
      </c>
      <c r="C9" s="7">
        <v>44760</v>
      </c>
      <c r="D9" s="7">
        <v>44761</v>
      </c>
      <c r="E9" s="7">
        <v>44762</v>
      </c>
      <c r="F9" s="8">
        <v>44763</v>
      </c>
      <c r="G9" s="7">
        <v>44764</v>
      </c>
      <c r="H9" s="7">
        <v>44765</v>
      </c>
      <c r="I9" s="1"/>
    </row>
    <row r="10" spans="1:17" x14ac:dyDescent="0.3">
      <c r="A10" s="5">
        <v>9</v>
      </c>
      <c r="B10" s="7">
        <v>44766</v>
      </c>
      <c r="C10" s="7">
        <v>44767</v>
      </c>
      <c r="D10" s="8">
        <v>44768</v>
      </c>
      <c r="E10" s="7">
        <v>44769</v>
      </c>
      <c r="F10" s="8">
        <v>44770</v>
      </c>
      <c r="G10" s="7">
        <v>44771</v>
      </c>
      <c r="H10" s="7">
        <v>44772</v>
      </c>
      <c r="I10" s="1"/>
    </row>
    <row r="11" spans="1:17" x14ac:dyDescent="0.3">
      <c r="A11" s="5">
        <v>10</v>
      </c>
      <c r="B11" s="7">
        <v>44773</v>
      </c>
      <c r="C11" s="7">
        <v>44774</v>
      </c>
      <c r="D11" s="7">
        <v>44775</v>
      </c>
      <c r="E11" s="7">
        <v>44776</v>
      </c>
      <c r="F11" s="8">
        <v>44777</v>
      </c>
      <c r="G11" s="7">
        <v>44778</v>
      </c>
      <c r="H11" s="7">
        <v>44779</v>
      </c>
      <c r="I11" s="1"/>
      <c r="J11" s="2" t="s">
        <v>7</v>
      </c>
      <c r="K11">
        <v>18</v>
      </c>
    </row>
    <row r="12" spans="1:17" x14ac:dyDescent="0.3">
      <c r="A12" s="5" t="s">
        <v>12</v>
      </c>
      <c r="B12" s="7">
        <v>44780</v>
      </c>
      <c r="C12" s="7">
        <v>44781</v>
      </c>
      <c r="D12" s="8">
        <v>44782</v>
      </c>
      <c r="E12" s="7">
        <v>44783</v>
      </c>
      <c r="F12" s="8">
        <v>44784</v>
      </c>
      <c r="G12" s="7">
        <v>44785</v>
      </c>
      <c r="H12" s="7">
        <v>44786</v>
      </c>
      <c r="I12" s="1"/>
      <c r="J12" s="3" t="s">
        <v>8</v>
      </c>
      <c r="K12">
        <v>19</v>
      </c>
    </row>
    <row r="13" spans="1:17" x14ac:dyDescent="0.3">
      <c r="A13" s="5" t="s">
        <v>13</v>
      </c>
      <c r="B13" s="7">
        <v>44787</v>
      </c>
      <c r="C13" s="7">
        <v>44788</v>
      </c>
      <c r="D13" s="9">
        <v>44789</v>
      </c>
      <c r="E13" s="7">
        <v>44790</v>
      </c>
      <c r="F13" s="9">
        <v>44791</v>
      </c>
      <c r="G13" s="7">
        <v>44792</v>
      </c>
      <c r="H13" s="7">
        <v>44793</v>
      </c>
      <c r="I13" s="1"/>
      <c r="J13" s="4" t="s">
        <v>9</v>
      </c>
      <c r="K13">
        <v>16</v>
      </c>
    </row>
    <row r="14" spans="1:17" x14ac:dyDescent="0.3">
      <c r="A14" s="5" t="s">
        <v>13</v>
      </c>
      <c r="B14" s="9">
        <v>44794</v>
      </c>
      <c r="C14" s="7">
        <v>44795</v>
      </c>
      <c r="D14" s="7">
        <v>44796</v>
      </c>
      <c r="E14" s="9">
        <v>44797</v>
      </c>
      <c r="F14" s="7">
        <v>44798</v>
      </c>
      <c r="G14" s="9">
        <v>44799</v>
      </c>
      <c r="H14" s="7">
        <v>44800</v>
      </c>
      <c r="I14" s="1"/>
      <c r="J14" s="12" t="s">
        <v>28</v>
      </c>
    </row>
    <row r="15" spans="1:17" x14ac:dyDescent="0.3">
      <c r="A15" s="5" t="s">
        <v>14</v>
      </c>
      <c r="B15" s="9">
        <v>44801</v>
      </c>
      <c r="C15" s="7">
        <v>44802</v>
      </c>
      <c r="D15" s="7">
        <v>44803</v>
      </c>
      <c r="E15" s="9">
        <v>44804</v>
      </c>
      <c r="F15" s="7">
        <v>44805</v>
      </c>
      <c r="G15" s="9">
        <v>44806</v>
      </c>
      <c r="H15" s="7">
        <v>44807</v>
      </c>
      <c r="I15" s="1"/>
    </row>
    <row r="16" spans="1:17" x14ac:dyDescent="0.3">
      <c r="A16" s="5" t="s">
        <v>15</v>
      </c>
      <c r="B16" s="9">
        <v>44808</v>
      </c>
      <c r="C16" s="7">
        <v>44809</v>
      </c>
      <c r="D16" s="7">
        <v>44810</v>
      </c>
      <c r="E16" s="9">
        <v>44811</v>
      </c>
      <c r="F16" s="7">
        <v>44812</v>
      </c>
      <c r="G16" s="7">
        <v>44813</v>
      </c>
      <c r="H16" s="9">
        <v>44814</v>
      </c>
      <c r="I16" s="1"/>
    </row>
    <row r="17" spans="1:10" x14ac:dyDescent="0.3">
      <c r="A17" s="5">
        <v>1</v>
      </c>
      <c r="B17" s="9">
        <v>44815</v>
      </c>
      <c r="C17" s="7">
        <v>44816</v>
      </c>
      <c r="D17" s="7">
        <v>44817</v>
      </c>
      <c r="E17" s="9">
        <v>44818</v>
      </c>
      <c r="F17" s="8">
        <v>44819</v>
      </c>
      <c r="G17" s="7">
        <v>44820</v>
      </c>
      <c r="H17" s="9">
        <v>44821</v>
      </c>
      <c r="I17" s="1"/>
    </row>
    <row r="18" spans="1:10" x14ac:dyDescent="0.3">
      <c r="A18" s="5">
        <v>2</v>
      </c>
      <c r="B18" s="7">
        <v>44822</v>
      </c>
      <c r="C18" s="7">
        <v>44823</v>
      </c>
      <c r="D18" s="8">
        <v>44824</v>
      </c>
      <c r="E18" s="7">
        <v>44825</v>
      </c>
      <c r="F18" s="7">
        <v>44826</v>
      </c>
      <c r="G18" s="7">
        <v>44827</v>
      </c>
      <c r="H18" s="14">
        <v>44828</v>
      </c>
      <c r="I18" s="1"/>
    </row>
    <row r="19" spans="1:10" x14ac:dyDescent="0.3">
      <c r="A19" s="5">
        <v>3</v>
      </c>
      <c r="B19" s="10">
        <v>44829</v>
      </c>
      <c r="C19" s="7">
        <v>44830</v>
      </c>
      <c r="D19" s="10">
        <v>44831</v>
      </c>
      <c r="E19" s="7">
        <v>44832</v>
      </c>
      <c r="F19" s="8">
        <v>44833</v>
      </c>
      <c r="G19" s="7">
        <v>44834</v>
      </c>
      <c r="H19" s="9">
        <v>44835</v>
      </c>
      <c r="I19" s="1"/>
    </row>
    <row r="20" spans="1:10" x14ac:dyDescent="0.3">
      <c r="A20" s="5">
        <v>4</v>
      </c>
      <c r="B20" s="10">
        <v>44836</v>
      </c>
      <c r="C20" s="7">
        <v>44837</v>
      </c>
      <c r="D20" s="10">
        <v>44838</v>
      </c>
      <c r="E20" s="7">
        <v>44839</v>
      </c>
      <c r="F20" s="7">
        <v>44840</v>
      </c>
      <c r="G20" s="9">
        <v>44841</v>
      </c>
      <c r="H20" s="7">
        <v>44842</v>
      </c>
      <c r="I20" s="1"/>
    </row>
    <row r="21" spans="1:10" x14ac:dyDescent="0.3">
      <c r="A21" s="5">
        <v>5</v>
      </c>
      <c r="B21" s="10">
        <v>44843</v>
      </c>
      <c r="C21" s="7">
        <v>44844</v>
      </c>
      <c r="D21" s="7">
        <v>44845</v>
      </c>
      <c r="E21" s="7">
        <v>44846</v>
      </c>
      <c r="F21" s="8">
        <v>44847</v>
      </c>
      <c r="G21" s="7">
        <v>44848</v>
      </c>
      <c r="H21" s="9">
        <v>44849</v>
      </c>
      <c r="I21" s="1"/>
    </row>
    <row r="22" spans="1:10" x14ac:dyDescent="0.3">
      <c r="A22" s="5">
        <v>6</v>
      </c>
      <c r="B22" s="10">
        <v>44850</v>
      </c>
      <c r="C22" s="7">
        <v>44851</v>
      </c>
      <c r="D22" s="10">
        <v>44852</v>
      </c>
      <c r="E22" s="7">
        <v>44853</v>
      </c>
      <c r="F22" s="8">
        <v>44854</v>
      </c>
      <c r="G22" s="7">
        <v>44855</v>
      </c>
      <c r="H22" s="7">
        <v>44856</v>
      </c>
      <c r="I22" s="1"/>
    </row>
    <row r="23" spans="1:10" x14ac:dyDescent="0.3">
      <c r="A23" s="5">
        <v>7</v>
      </c>
      <c r="B23" s="10">
        <v>44857</v>
      </c>
      <c r="C23" s="7">
        <v>44858</v>
      </c>
      <c r="D23" s="7">
        <v>44859</v>
      </c>
      <c r="E23" s="7">
        <v>44860</v>
      </c>
      <c r="F23" s="8">
        <v>44861</v>
      </c>
      <c r="G23" s="7">
        <v>44862</v>
      </c>
      <c r="H23" s="7">
        <v>44863</v>
      </c>
      <c r="I23" s="1"/>
    </row>
    <row r="24" spans="1:10" x14ac:dyDescent="0.3">
      <c r="A24" s="5">
        <v>8</v>
      </c>
      <c r="B24" s="10">
        <v>44864</v>
      </c>
      <c r="C24" s="7">
        <v>44865</v>
      </c>
      <c r="D24" s="7">
        <v>44866</v>
      </c>
      <c r="E24" s="7">
        <v>44867</v>
      </c>
      <c r="F24" s="8">
        <v>44868</v>
      </c>
      <c r="G24" s="7">
        <v>44869</v>
      </c>
      <c r="H24" s="13">
        <v>44870</v>
      </c>
      <c r="I24" s="1"/>
    </row>
    <row r="25" spans="1:10" x14ac:dyDescent="0.3">
      <c r="A25" s="5">
        <v>9</v>
      </c>
      <c r="B25" s="10">
        <v>44871</v>
      </c>
      <c r="C25" s="7">
        <v>44872</v>
      </c>
      <c r="D25" s="7">
        <v>44873</v>
      </c>
      <c r="E25" s="7">
        <v>44874</v>
      </c>
      <c r="F25" s="7">
        <v>44875</v>
      </c>
      <c r="G25" s="7">
        <v>44876</v>
      </c>
      <c r="H25" s="7">
        <v>44877</v>
      </c>
      <c r="I25" s="1"/>
    </row>
    <row r="26" spans="1:10" x14ac:dyDescent="0.3">
      <c r="A26" s="5">
        <v>10</v>
      </c>
      <c r="B26" s="10">
        <v>44878</v>
      </c>
      <c r="C26" s="7">
        <v>44879</v>
      </c>
      <c r="D26" s="7">
        <v>44880</v>
      </c>
      <c r="E26" s="7">
        <v>44881</v>
      </c>
      <c r="F26" s="8">
        <v>44882</v>
      </c>
      <c r="G26" s="7">
        <v>44883</v>
      </c>
      <c r="H26" s="15">
        <v>44884</v>
      </c>
      <c r="I26" s="1"/>
      <c r="J26" s="6"/>
    </row>
    <row r="27" spans="1:10" x14ac:dyDescent="0.3">
      <c r="A27" s="5" t="s">
        <v>12</v>
      </c>
      <c r="B27" s="15">
        <v>44885</v>
      </c>
      <c r="C27" s="7">
        <v>44886</v>
      </c>
      <c r="D27" s="7">
        <v>44887</v>
      </c>
      <c r="E27" s="7">
        <v>44888</v>
      </c>
      <c r="F27" s="8">
        <v>44889</v>
      </c>
      <c r="G27" s="7">
        <v>44890</v>
      </c>
      <c r="H27" s="7">
        <v>44891</v>
      </c>
      <c r="I27" s="1"/>
      <c r="J27" s="6"/>
    </row>
    <row r="28" spans="1:10" x14ac:dyDescent="0.3">
      <c r="A28" s="5" t="s">
        <v>13</v>
      </c>
      <c r="B28" s="10">
        <v>44892</v>
      </c>
      <c r="C28" s="7">
        <v>44893</v>
      </c>
      <c r="D28" s="7">
        <v>44894</v>
      </c>
      <c r="E28" s="7">
        <v>44895</v>
      </c>
      <c r="F28" s="13">
        <v>44896</v>
      </c>
      <c r="G28" s="7">
        <v>44897</v>
      </c>
      <c r="H28" s="7">
        <v>44898</v>
      </c>
      <c r="I28" s="1"/>
      <c r="J28" s="6"/>
    </row>
    <row r="29" spans="1:10" x14ac:dyDescent="0.3">
      <c r="A29" s="5" t="s">
        <v>13</v>
      </c>
      <c r="B29" s="10">
        <v>44899</v>
      </c>
      <c r="C29" s="7">
        <v>44900</v>
      </c>
      <c r="D29" s="10">
        <v>44901</v>
      </c>
      <c r="E29" s="13">
        <v>44902</v>
      </c>
      <c r="F29" s="8">
        <v>44903</v>
      </c>
      <c r="G29" s="7">
        <v>44904</v>
      </c>
      <c r="H29" s="7">
        <v>44905</v>
      </c>
      <c r="I29" s="1"/>
    </row>
    <row r="30" spans="1:10" x14ac:dyDescent="0.3">
      <c r="A30" s="5" t="s">
        <v>29</v>
      </c>
      <c r="B30" s="7">
        <v>44906</v>
      </c>
      <c r="C30" s="7">
        <v>44907</v>
      </c>
      <c r="D30" s="14">
        <v>44908</v>
      </c>
      <c r="E30" s="7">
        <v>44909</v>
      </c>
      <c r="F30" s="7">
        <v>44910</v>
      </c>
      <c r="G30" s="14">
        <v>44911</v>
      </c>
      <c r="H30" s="7">
        <v>44912</v>
      </c>
      <c r="I30" s="1"/>
    </row>
    <row r="31" spans="1:10" x14ac:dyDescent="0.3">
      <c r="A31" s="5" t="s">
        <v>29</v>
      </c>
      <c r="B31" s="7">
        <v>44913</v>
      </c>
      <c r="C31" s="7">
        <v>44914</v>
      </c>
      <c r="D31" s="7">
        <v>44915</v>
      </c>
      <c r="E31" s="7">
        <v>44916</v>
      </c>
      <c r="F31" s="7">
        <v>44917</v>
      </c>
      <c r="G31" s="7">
        <v>44918</v>
      </c>
      <c r="H31" s="7">
        <v>44919</v>
      </c>
      <c r="I31" s="1"/>
    </row>
    <row r="32" spans="1:10" x14ac:dyDescent="0.3">
      <c r="A32" s="5" t="s">
        <v>29</v>
      </c>
      <c r="B32" s="7">
        <v>44920</v>
      </c>
      <c r="C32" s="7">
        <v>44921</v>
      </c>
      <c r="D32" s="7">
        <v>44922</v>
      </c>
      <c r="E32" s="9">
        <v>44923</v>
      </c>
      <c r="F32" s="10">
        <v>44924</v>
      </c>
      <c r="G32" s="9">
        <v>44925</v>
      </c>
      <c r="H32" s="14">
        <v>44926</v>
      </c>
      <c r="I32" s="1"/>
    </row>
    <row r="33" spans="1:8" x14ac:dyDescent="0.3">
      <c r="A33" s="5" t="s">
        <v>29</v>
      </c>
      <c r="B33" s="7">
        <v>44927</v>
      </c>
      <c r="C33" s="7">
        <v>44928</v>
      </c>
      <c r="D33" s="13">
        <v>44929</v>
      </c>
      <c r="E33" s="9">
        <v>44930</v>
      </c>
      <c r="F33" s="7">
        <v>44931</v>
      </c>
      <c r="G33" s="7">
        <v>44932</v>
      </c>
      <c r="H33" s="7">
        <v>44933</v>
      </c>
    </row>
    <row r="34" spans="1:8" x14ac:dyDescent="0.3">
      <c r="A34" s="5" t="s">
        <v>29</v>
      </c>
      <c r="B34" s="7">
        <v>44934</v>
      </c>
      <c r="C34" s="7">
        <v>44935</v>
      </c>
      <c r="D34" s="7">
        <v>44936</v>
      </c>
      <c r="E34" s="7">
        <v>44937</v>
      </c>
      <c r="F34" s="7">
        <v>44938</v>
      </c>
      <c r="G34" s="7">
        <v>44939</v>
      </c>
      <c r="H34" s="7">
        <v>44940</v>
      </c>
    </row>
    <row r="35" spans="1:8" x14ac:dyDescent="0.3">
      <c r="A35" s="5" t="s">
        <v>29</v>
      </c>
      <c r="B35" s="7">
        <v>44941</v>
      </c>
      <c r="C35" s="7">
        <v>44942</v>
      </c>
      <c r="D35" s="7">
        <v>44943</v>
      </c>
      <c r="E35" s="7">
        <v>44944</v>
      </c>
      <c r="F35" s="7">
        <v>44945</v>
      </c>
      <c r="G35" s="7">
        <v>44946</v>
      </c>
      <c r="H35" s="7">
        <v>44947</v>
      </c>
    </row>
    <row r="36" spans="1:8" x14ac:dyDescent="0.3">
      <c r="A36" s="5" t="s">
        <v>29</v>
      </c>
      <c r="B36" s="7">
        <v>44948</v>
      </c>
      <c r="C36" s="7">
        <v>44949</v>
      </c>
      <c r="D36" s="7">
        <v>44950</v>
      </c>
      <c r="E36" s="7">
        <v>44951</v>
      </c>
      <c r="F36" s="7">
        <v>44952</v>
      </c>
      <c r="G36" s="7">
        <v>44953</v>
      </c>
      <c r="H36" s="7">
        <v>44954</v>
      </c>
    </row>
    <row r="37" spans="1:8" x14ac:dyDescent="0.3">
      <c r="A37" s="5" t="s">
        <v>29</v>
      </c>
      <c r="B37" s="7">
        <v>44955</v>
      </c>
      <c r="C37" s="7">
        <v>44956</v>
      </c>
      <c r="D37" s="7">
        <v>44957</v>
      </c>
      <c r="E37" s="7">
        <v>44958</v>
      </c>
      <c r="F37" s="7">
        <v>44959</v>
      </c>
      <c r="G37" s="7">
        <v>44960</v>
      </c>
      <c r="H37" s="7">
        <v>44961</v>
      </c>
    </row>
    <row r="38" spans="1:8" x14ac:dyDescent="0.3">
      <c r="B38" s="7">
        <v>44962</v>
      </c>
      <c r="C38" s="7">
        <v>44963</v>
      </c>
      <c r="D38" s="7">
        <v>44964</v>
      </c>
      <c r="E38" s="7">
        <v>44965</v>
      </c>
      <c r="F38" s="7">
        <v>44966</v>
      </c>
      <c r="G38" s="7">
        <v>44967</v>
      </c>
      <c r="H38" s="7">
        <v>44968</v>
      </c>
    </row>
    <row r="39" spans="1:8" x14ac:dyDescent="0.3">
      <c r="B39" s="7">
        <v>44969</v>
      </c>
      <c r="C39" s="7">
        <v>44970</v>
      </c>
      <c r="D39" s="7">
        <v>44971</v>
      </c>
      <c r="E39" s="7">
        <v>44972</v>
      </c>
      <c r="F39" s="7">
        <v>44973</v>
      </c>
      <c r="G39" s="7">
        <v>44974</v>
      </c>
      <c r="H39" s="7">
        <v>44975</v>
      </c>
    </row>
    <row r="40" spans="1:8" x14ac:dyDescent="0.3">
      <c r="B40" s="7">
        <v>44976</v>
      </c>
      <c r="C40" s="7">
        <v>44977</v>
      </c>
      <c r="D40" s="7">
        <v>44978</v>
      </c>
      <c r="E40" s="7">
        <v>44979</v>
      </c>
      <c r="F40" s="7">
        <v>44980</v>
      </c>
      <c r="G40" s="7">
        <v>44981</v>
      </c>
      <c r="H40" s="7">
        <v>44982</v>
      </c>
    </row>
    <row r="41" spans="1:8" x14ac:dyDescent="0.3">
      <c r="B41" s="7">
        <v>44983</v>
      </c>
      <c r="C41" s="7">
        <v>44984</v>
      </c>
      <c r="D41" s="7">
        <v>44985</v>
      </c>
      <c r="E41" s="7">
        <v>44986</v>
      </c>
      <c r="F41" s="7">
        <v>44987</v>
      </c>
      <c r="G41" s="7">
        <v>44988</v>
      </c>
      <c r="H41" s="7">
        <v>44989</v>
      </c>
    </row>
    <row r="42" spans="1:8" x14ac:dyDescent="0.3">
      <c r="B42" s="7">
        <v>44990</v>
      </c>
      <c r="C42" s="7">
        <v>44991</v>
      </c>
      <c r="D42" s="7">
        <v>44992</v>
      </c>
      <c r="E42" s="7">
        <v>44993</v>
      </c>
      <c r="F42" s="7">
        <v>44994</v>
      </c>
      <c r="G42" s="7">
        <v>44995</v>
      </c>
      <c r="H42" s="7">
        <v>44996</v>
      </c>
    </row>
    <row r="43" spans="1:8" x14ac:dyDescent="0.3">
      <c r="B43" s="7">
        <v>44997</v>
      </c>
      <c r="C43" s="7">
        <v>44998</v>
      </c>
      <c r="D43" s="7">
        <v>44999</v>
      </c>
      <c r="E43" s="7">
        <v>45000</v>
      </c>
      <c r="F43" s="7">
        <v>45001</v>
      </c>
      <c r="G43" s="7">
        <v>45002</v>
      </c>
      <c r="H43" s="7">
        <v>45003</v>
      </c>
    </row>
    <row r="44" spans="1:8" x14ac:dyDescent="0.3">
      <c r="B44" s="7">
        <v>45004</v>
      </c>
      <c r="C44" s="7">
        <v>45005</v>
      </c>
      <c r="D44" s="7">
        <v>45006</v>
      </c>
      <c r="E44" s="7">
        <v>45007</v>
      </c>
      <c r="F44" s="7">
        <v>45008</v>
      </c>
      <c r="G44" s="7">
        <v>45009</v>
      </c>
      <c r="H44" s="7">
        <v>45010</v>
      </c>
    </row>
    <row r="45" spans="1:8" x14ac:dyDescent="0.3">
      <c r="B45" s="7">
        <v>45011</v>
      </c>
      <c r="C45" s="7">
        <v>45012</v>
      </c>
      <c r="D45" s="7">
        <v>45013</v>
      </c>
      <c r="E45" s="7">
        <v>45014</v>
      </c>
      <c r="F45" s="7">
        <v>45015</v>
      </c>
      <c r="G45" s="7">
        <v>45016</v>
      </c>
      <c r="H45" s="7">
        <v>45017</v>
      </c>
    </row>
    <row r="46" spans="1:8" x14ac:dyDescent="0.3">
      <c r="B46" s="7">
        <v>45018</v>
      </c>
      <c r="C46" s="7">
        <v>45019</v>
      </c>
      <c r="D46" s="7">
        <v>45020</v>
      </c>
      <c r="E46" s="7">
        <v>45021</v>
      </c>
      <c r="F46" s="7">
        <v>45022</v>
      </c>
      <c r="G46" s="7">
        <v>45023</v>
      </c>
      <c r="H46" s="7">
        <v>45024</v>
      </c>
    </row>
    <row r="47" spans="1:8" x14ac:dyDescent="0.3">
      <c r="B47" s="7">
        <v>45025</v>
      </c>
      <c r="C47" s="7">
        <v>45026</v>
      </c>
      <c r="D47" s="7">
        <v>45027</v>
      </c>
      <c r="E47" s="7">
        <v>45028</v>
      </c>
      <c r="F47" s="7">
        <v>45029</v>
      </c>
      <c r="G47" s="7">
        <v>45030</v>
      </c>
      <c r="H47" s="7">
        <v>45031</v>
      </c>
    </row>
    <row r="48" spans="1:8" x14ac:dyDescent="0.3">
      <c r="B48" s="7">
        <v>45032</v>
      </c>
      <c r="C48" s="7">
        <v>45033</v>
      </c>
      <c r="D48" s="7">
        <v>45034</v>
      </c>
      <c r="E48" s="7">
        <v>45035</v>
      </c>
      <c r="F48" s="7">
        <v>45036</v>
      </c>
      <c r="G48" s="7">
        <v>45037</v>
      </c>
      <c r="H48" s="7">
        <v>45038</v>
      </c>
    </row>
    <row r="49" spans="2:8" x14ac:dyDescent="0.3">
      <c r="B49" s="7">
        <v>45039</v>
      </c>
      <c r="C49" s="7">
        <v>45040</v>
      </c>
      <c r="D49" s="7">
        <v>45041</v>
      </c>
      <c r="E49" s="7">
        <v>45042</v>
      </c>
      <c r="F49" s="7">
        <v>45043</v>
      </c>
      <c r="G49" s="7">
        <v>45044</v>
      </c>
      <c r="H49" s="7">
        <v>45045</v>
      </c>
    </row>
    <row r="50" spans="2:8" x14ac:dyDescent="0.3">
      <c r="B50" s="7">
        <v>45046</v>
      </c>
      <c r="C50" s="7">
        <v>45047</v>
      </c>
      <c r="D50" s="7">
        <v>45048</v>
      </c>
      <c r="E50" s="7">
        <v>45049</v>
      </c>
      <c r="F50" s="7">
        <v>45050</v>
      </c>
      <c r="G50" s="7">
        <v>45051</v>
      </c>
      <c r="H50" s="7">
        <v>45052</v>
      </c>
    </row>
    <row r="51" spans="2:8" x14ac:dyDescent="0.3">
      <c r="B51" s="7">
        <v>45053</v>
      </c>
      <c r="C51" s="7">
        <v>45054</v>
      </c>
      <c r="D51" s="7">
        <v>45055</v>
      </c>
      <c r="E51" s="7">
        <v>45056</v>
      </c>
      <c r="F51" s="7">
        <v>45057</v>
      </c>
      <c r="G51" s="7">
        <v>45058</v>
      </c>
      <c r="H51" s="7">
        <v>45059</v>
      </c>
    </row>
    <row r="52" spans="2:8" x14ac:dyDescent="0.3">
      <c r="B52" s="7">
        <v>45060</v>
      </c>
      <c r="C52" s="7">
        <v>45061</v>
      </c>
      <c r="D52" s="7">
        <v>45062</v>
      </c>
      <c r="E52" s="7">
        <v>45063</v>
      </c>
      <c r="F52" s="7">
        <v>45064</v>
      </c>
      <c r="G52" s="7">
        <v>45065</v>
      </c>
      <c r="H52" s="7">
        <v>45066</v>
      </c>
    </row>
    <row r="53" spans="2:8" x14ac:dyDescent="0.3">
      <c r="B53" s="7">
        <v>45067</v>
      </c>
      <c r="C53" s="7">
        <v>45068</v>
      </c>
      <c r="D53" s="7">
        <v>45069</v>
      </c>
      <c r="E53" s="7">
        <v>45070</v>
      </c>
      <c r="F53" s="7">
        <v>45071</v>
      </c>
      <c r="G53" s="7">
        <v>45072</v>
      </c>
      <c r="H53" s="7">
        <v>45073</v>
      </c>
    </row>
    <row r="54" spans="2:8" x14ac:dyDescent="0.3">
      <c r="B54" s="7">
        <v>45074</v>
      </c>
      <c r="C54" s="7">
        <v>45075</v>
      </c>
      <c r="D54" s="7">
        <v>45076</v>
      </c>
      <c r="E54" s="7">
        <v>45077</v>
      </c>
      <c r="F54" s="7">
        <v>45078</v>
      </c>
      <c r="G54" s="7">
        <v>45079</v>
      </c>
      <c r="H54" s="7">
        <v>45080</v>
      </c>
    </row>
  </sheetData>
  <phoneticPr fontId="1" type="noConversion"/>
  <conditionalFormatting sqref="B1:H1048576">
    <cfRule type="cellIs" dxfId="0" priority="1" operator="equal">
      <formula>TODAY()+1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Indoor Lead - Log</vt:lpstr>
      <vt:lpstr>Indoor Lead - Routes</vt:lpstr>
      <vt:lpstr>Indoor Lead - Admin</vt:lpstr>
      <vt:lpstr>Indoor Lead - Statistics</vt:lpstr>
      <vt:lpstr>Daily - Log</vt:lpstr>
      <vt:lpstr>Daily - Admin</vt:lpstr>
      <vt:lpstr>Daily - Calendar</vt:lpstr>
      <vt:lpstr>Daily - Statistics</vt:lpstr>
      <vt:lpstr>Old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Ristovsky</dc:creator>
  <cp:lastModifiedBy>Kelly Ristovsky</cp:lastModifiedBy>
  <dcterms:created xsi:type="dcterms:W3CDTF">2015-06-05T18:17:20Z</dcterms:created>
  <dcterms:modified xsi:type="dcterms:W3CDTF">2024-05-16T05:56:47Z</dcterms:modified>
</cp:coreProperties>
</file>