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\OneDrive\Desktop\Grad School\MBC638\Semester Project\"/>
    </mc:Choice>
  </mc:AlternateContent>
  <xr:revisionPtr revIDLastSave="2389" documentId="8_{24844AC3-F676-4BB4-AD0F-BA709202784F}" xr6:coauthVersionLast="45" xr6:coauthVersionMax="45" xr10:uidLastSave="{054E8320-471E-4892-80CA-3D23125D01DD}"/>
  <bookViews>
    <workbookView xWindow="-108" yWindow="-108" windowWidth="23256" windowHeight="12576" activeTab="4" xr2:uid="{8BA8E650-2B96-4955-826B-52834CD74669}"/>
  </bookViews>
  <sheets>
    <sheet name="data" sheetId="1" r:id="rId1"/>
    <sheet name="mean-stdev" sheetId="3" r:id="rId2"/>
    <sheet name="norm dist" sheetId="4" r:id="rId3"/>
    <sheet name="chi square" sheetId="5" r:id="rId4"/>
    <sheet name="confidence interval" sheetId="6" r:id="rId5"/>
    <sheet name="sample size" sheetId="7" r:id="rId6"/>
    <sheet name="mult regression" sheetId="8" r:id="rId7"/>
    <sheet name="correlation" sheetId="9" r:id="rId8"/>
    <sheet name="Control Chart" sheetId="10" r:id="rId9"/>
    <sheet name="data2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6" l="1"/>
  <c r="G8" i="6"/>
  <c r="D94" i="4"/>
  <c r="E66" i="4"/>
  <c r="B102" i="4"/>
  <c r="B74" i="4"/>
  <c r="E82" i="4"/>
  <c r="E81" i="4"/>
  <c r="E80" i="4"/>
  <c r="E79" i="4"/>
  <c r="B80" i="3"/>
  <c r="B78" i="3"/>
  <c r="E71" i="3"/>
  <c r="E70" i="3"/>
  <c r="E69" i="3"/>
  <c r="E68" i="3"/>
  <c r="G61" i="4"/>
  <c r="G60" i="4"/>
  <c r="E60" i="4"/>
  <c r="G59" i="4"/>
  <c r="E59" i="4"/>
  <c r="G58" i="4"/>
  <c r="E58" i="4"/>
  <c r="G57" i="4"/>
  <c r="E57" i="4"/>
  <c r="G56" i="4"/>
  <c r="E56" i="4"/>
  <c r="G55" i="4"/>
  <c r="G54" i="4"/>
  <c r="G53" i="4"/>
  <c r="E53" i="4"/>
  <c r="G52" i="4"/>
  <c r="E52" i="4"/>
  <c r="G51" i="4"/>
  <c r="E51" i="4"/>
  <c r="G50" i="4"/>
  <c r="E50" i="4"/>
  <c r="G49" i="4"/>
  <c r="G48" i="4"/>
  <c r="G47" i="4"/>
  <c r="G46" i="4"/>
  <c r="G45" i="4"/>
  <c r="E45" i="4"/>
  <c r="G44" i="4"/>
  <c r="E44" i="4"/>
  <c r="G43" i="4"/>
  <c r="E43" i="4"/>
  <c r="G42" i="4"/>
  <c r="E42" i="4"/>
  <c r="G41" i="4"/>
  <c r="G40" i="4"/>
  <c r="G39" i="4"/>
  <c r="E39" i="4"/>
  <c r="G38" i="4"/>
  <c r="E38" i="4"/>
  <c r="G37" i="4"/>
  <c r="E37" i="4"/>
  <c r="G36" i="4"/>
  <c r="E36" i="4"/>
  <c r="G35" i="4"/>
  <c r="E35" i="4"/>
  <c r="G34" i="4"/>
  <c r="G33" i="4"/>
  <c r="G32" i="4"/>
  <c r="E32" i="4"/>
  <c r="G31" i="4"/>
  <c r="G30" i="4"/>
  <c r="G29" i="4"/>
  <c r="G28" i="4"/>
  <c r="E28" i="4"/>
  <c r="G27" i="4"/>
  <c r="G26" i="4"/>
  <c r="G25" i="4"/>
  <c r="E25" i="4"/>
  <c r="G24" i="4"/>
  <c r="E24" i="4"/>
  <c r="G23" i="4"/>
  <c r="E23" i="4"/>
  <c r="G22" i="4"/>
  <c r="E22" i="4"/>
  <c r="G21" i="4"/>
  <c r="E21" i="4"/>
  <c r="G20" i="4"/>
  <c r="G19" i="4"/>
  <c r="G18" i="4"/>
  <c r="E18" i="4"/>
  <c r="G17" i="4"/>
  <c r="E17" i="4"/>
  <c r="G16" i="4"/>
  <c r="E16" i="4"/>
  <c r="G15" i="4"/>
  <c r="E15" i="4"/>
  <c r="G14" i="4"/>
  <c r="E14" i="4"/>
  <c r="G13" i="4"/>
  <c r="G12" i="4"/>
  <c r="G11" i="4"/>
  <c r="G10" i="4"/>
  <c r="G9" i="4"/>
  <c r="E9" i="4"/>
  <c r="G8" i="4"/>
  <c r="E8" i="4"/>
  <c r="G7" i="4"/>
  <c r="E7" i="4"/>
  <c r="G6" i="4"/>
  <c r="G5" i="4"/>
  <c r="G4" i="4"/>
  <c r="E4" i="4"/>
  <c r="G3" i="4"/>
  <c r="E3" i="4"/>
  <c r="G2" i="4"/>
  <c r="L4" i="10"/>
  <c r="K4" i="10"/>
  <c r="I64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5" i="10"/>
  <c r="G62" i="9"/>
  <c r="G61" i="9"/>
  <c r="E61" i="9"/>
  <c r="G60" i="9"/>
  <c r="E60" i="9"/>
  <c r="G59" i="9"/>
  <c r="E59" i="9"/>
  <c r="G58" i="9"/>
  <c r="E58" i="9"/>
  <c r="G57" i="9"/>
  <c r="E57" i="9"/>
  <c r="G56" i="9"/>
  <c r="G55" i="9"/>
  <c r="G54" i="9"/>
  <c r="E54" i="9"/>
  <c r="G53" i="9"/>
  <c r="E53" i="9"/>
  <c r="G52" i="9"/>
  <c r="E52" i="9"/>
  <c r="G51" i="9"/>
  <c r="E51" i="9"/>
  <c r="G50" i="9"/>
  <c r="G49" i="9"/>
  <c r="G48" i="9"/>
  <c r="G47" i="9"/>
  <c r="G46" i="9"/>
  <c r="E46" i="9"/>
  <c r="G45" i="9"/>
  <c r="E45" i="9"/>
  <c r="G44" i="9"/>
  <c r="E44" i="9"/>
  <c r="G43" i="9"/>
  <c r="E43" i="9"/>
  <c r="G42" i="9"/>
  <c r="G41" i="9"/>
  <c r="G40" i="9"/>
  <c r="E40" i="9"/>
  <c r="G39" i="9"/>
  <c r="E39" i="9"/>
  <c r="G38" i="9"/>
  <c r="E38" i="9"/>
  <c r="G37" i="9"/>
  <c r="E37" i="9"/>
  <c r="G36" i="9"/>
  <c r="E36" i="9"/>
  <c r="G35" i="9"/>
  <c r="G34" i="9"/>
  <c r="G33" i="9"/>
  <c r="E33" i="9"/>
  <c r="G32" i="9"/>
  <c r="G31" i="9"/>
  <c r="G30" i="9"/>
  <c r="G29" i="9"/>
  <c r="E29" i="9"/>
  <c r="G28" i="9"/>
  <c r="G27" i="9"/>
  <c r="G26" i="9"/>
  <c r="E26" i="9"/>
  <c r="G25" i="9"/>
  <c r="E25" i="9"/>
  <c r="G24" i="9"/>
  <c r="E24" i="9"/>
  <c r="G23" i="9"/>
  <c r="E23" i="9"/>
  <c r="G22" i="9"/>
  <c r="E22" i="9"/>
  <c r="G21" i="9"/>
  <c r="G20" i="9"/>
  <c r="G19" i="9"/>
  <c r="E19" i="9"/>
  <c r="G18" i="9"/>
  <c r="E18" i="9"/>
  <c r="G17" i="9"/>
  <c r="E17" i="9"/>
  <c r="G16" i="9"/>
  <c r="E16" i="9"/>
  <c r="G15" i="9"/>
  <c r="E15" i="9"/>
  <c r="G14" i="9"/>
  <c r="G13" i="9"/>
  <c r="G12" i="9"/>
  <c r="G11" i="9"/>
  <c r="G10" i="9"/>
  <c r="E10" i="9"/>
  <c r="G9" i="9"/>
  <c r="E9" i="9"/>
  <c r="G8" i="9"/>
  <c r="E8" i="9"/>
  <c r="G7" i="9"/>
  <c r="G6" i="9"/>
  <c r="G5" i="9"/>
  <c r="E5" i="9"/>
  <c r="G4" i="9"/>
  <c r="E4" i="9"/>
  <c r="G3" i="9"/>
  <c r="I62" i="11"/>
  <c r="I61" i="11"/>
  <c r="G61" i="11"/>
  <c r="I60" i="11"/>
  <c r="G60" i="11"/>
  <c r="I59" i="11"/>
  <c r="G59" i="11"/>
  <c r="I58" i="11"/>
  <c r="G58" i="11"/>
  <c r="I57" i="11"/>
  <c r="G57" i="11"/>
  <c r="I56" i="11"/>
  <c r="I55" i="11"/>
  <c r="I54" i="11"/>
  <c r="G54" i="11"/>
  <c r="I53" i="11"/>
  <c r="G53" i="11"/>
  <c r="I52" i="11"/>
  <c r="G52" i="11"/>
  <c r="I51" i="11"/>
  <c r="G51" i="11"/>
  <c r="I50" i="11"/>
  <c r="I49" i="11"/>
  <c r="I48" i="11"/>
  <c r="I47" i="11"/>
  <c r="I46" i="11"/>
  <c r="G46" i="11"/>
  <c r="I45" i="11"/>
  <c r="G45" i="11"/>
  <c r="I44" i="11"/>
  <c r="G44" i="11"/>
  <c r="I43" i="11"/>
  <c r="G43" i="11"/>
  <c r="I42" i="11"/>
  <c r="I41" i="11"/>
  <c r="I40" i="11"/>
  <c r="G40" i="11"/>
  <c r="I39" i="11"/>
  <c r="G39" i="11"/>
  <c r="I38" i="11"/>
  <c r="G38" i="11"/>
  <c r="I37" i="11"/>
  <c r="G37" i="11"/>
  <c r="I36" i="11"/>
  <c r="G36" i="11"/>
  <c r="I35" i="11"/>
  <c r="I34" i="11"/>
  <c r="I33" i="11"/>
  <c r="G33" i="11"/>
  <c r="I32" i="11"/>
  <c r="I31" i="11"/>
  <c r="I30" i="11"/>
  <c r="I29" i="11"/>
  <c r="G29" i="11"/>
  <c r="I28" i="11"/>
  <c r="I27" i="11"/>
  <c r="I26" i="11"/>
  <c r="G26" i="11"/>
  <c r="I25" i="11"/>
  <c r="G25" i="11"/>
  <c r="I24" i="11"/>
  <c r="G24" i="11"/>
  <c r="I23" i="11"/>
  <c r="G23" i="11"/>
  <c r="I22" i="11"/>
  <c r="G22" i="11"/>
  <c r="I21" i="11"/>
  <c r="I20" i="11"/>
  <c r="I19" i="11"/>
  <c r="G19" i="11"/>
  <c r="I18" i="11"/>
  <c r="G18" i="11"/>
  <c r="I17" i="11"/>
  <c r="G17" i="11"/>
  <c r="I16" i="11"/>
  <c r="G16" i="11"/>
  <c r="I15" i="11"/>
  <c r="G15" i="11"/>
  <c r="I14" i="11"/>
  <c r="I13" i="11"/>
  <c r="I12" i="11"/>
  <c r="I11" i="11"/>
  <c r="I10" i="11"/>
  <c r="G10" i="11"/>
  <c r="I9" i="11"/>
  <c r="G9" i="11"/>
  <c r="I8" i="11"/>
  <c r="G8" i="11"/>
  <c r="I7" i="11"/>
  <c r="I6" i="11"/>
  <c r="I5" i="11"/>
  <c r="G5" i="11"/>
  <c r="I4" i="11"/>
  <c r="G4" i="11"/>
  <c r="I3" i="11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E61" i="8" l="1"/>
  <c r="E60" i="8"/>
  <c r="E59" i="8"/>
  <c r="E58" i="8"/>
  <c r="E57" i="8"/>
  <c r="E54" i="8"/>
  <c r="E53" i="8"/>
  <c r="E52" i="8"/>
  <c r="E51" i="8"/>
  <c r="E46" i="8"/>
  <c r="E45" i="8"/>
  <c r="E44" i="8"/>
  <c r="E43" i="8"/>
  <c r="E40" i="8"/>
  <c r="E39" i="8"/>
  <c r="E38" i="8"/>
  <c r="E37" i="8"/>
  <c r="E36" i="8"/>
  <c r="E33" i="8"/>
  <c r="E29" i="8"/>
  <c r="E26" i="8"/>
  <c r="E25" i="8"/>
  <c r="E24" i="8"/>
  <c r="E23" i="8"/>
  <c r="E22" i="8"/>
  <c r="E19" i="8"/>
  <c r="E18" i="8"/>
  <c r="E17" i="8"/>
  <c r="E16" i="8"/>
  <c r="E15" i="8"/>
  <c r="E10" i="8"/>
  <c r="E9" i="8"/>
  <c r="E8" i="8"/>
  <c r="E5" i="8"/>
  <c r="E4" i="8"/>
  <c r="E60" i="3"/>
  <c r="E59" i="3"/>
  <c r="E58" i="3"/>
  <c r="E57" i="3"/>
  <c r="E56" i="3"/>
  <c r="E53" i="3"/>
  <c r="E52" i="3"/>
  <c r="E51" i="3"/>
  <c r="E50" i="3"/>
  <c r="E45" i="3"/>
  <c r="E44" i="3"/>
  <c r="E43" i="3"/>
  <c r="E42" i="3"/>
  <c r="E39" i="3"/>
  <c r="E38" i="3"/>
  <c r="E37" i="3"/>
  <c r="E36" i="3"/>
  <c r="E35" i="3"/>
  <c r="E32" i="3"/>
  <c r="E28" i="3"/>
  <c r="E25" i="3"/>
  <c r="E24" i="3"/>
  <c r="E23" i="3"/>
  <c r="E22" i="3"/>
  <c r="E21" i="3"/>
  <c r="E18" i="3"/>
  <c r="E17" i="3"/>
  <c r="E16" i="3"/>
  <c r="E15" i="3"/>
  <c r="E14" i="3"/>
  <c r="E9" i="3"/>
  <c r="E8" i="3"/>
  <c r="E7" i="3"/>
  <c r="E4" i="3"/>
  <c r="E3" i="3"/>
  <c r="F68" i="1" l="1"/>
  <c r="F67" i="1"/>
  <c r="F66" i="1"/>
  <c r="F65" i="1"/>
  <c r="F60" i="1"/>
  <c r="F59" i="1"/>
  <c r="F58" i="1"/>
  <c r="F57" i="1"/>
  <c r="F56" i="1"/>
  <c r="F53" i="1"/>
  <c r="F52" i="1"/>
  <c r="F51" i="1"/>
  <c r="F50" i="1"/>
  <c r="F45" i="1"/>
  <c r="F44" i="1"/>
  <c r="F43" i="1"/>
  <c r="F42" i="1"/>
  <c r="F39" i="1"/>
  <c r="F38" i="1"/>
  <c r="F37" i="1"/>
  <c r="F36" i="1"/>
  <c r="F35" i="1"/>
  <c r="F32" i="1"/>
  <c r="F28" i="1"/>
  <c r="F25" i="1"/>
  <c r="F24" i="1"/>
  <c r="F23" i="1"/>
  <c r="F22" i="1"/>
  <c r="F21" i="1"/>
  <c r="F18" i="1"/>
  <c r="F17" i="1"/>
  <c r="F16" i="1"/>
  <c r="F15" i="1"/>
  <c r="F14" i="1"/>
  <c r="F9" i="1"/>
  <c r="F8" i="1"/>
  <c r="F7" i="1"/>
  <c r="F4" i="1"/>
  <c r="F3" i="1"/>
  <c r="E4" i="10" l="1"/>
  <c r="E64" i="10" s="1"/>
  <c r="F4" i="10" l="1"/>
  <c r="G4" i="10" l="1"/>
  <c r="H4" i="10"/>
  <c r="D2" i="6"/>
  <c r="B38" i="5"/>
  <c r="D33" i="5"/>
  <c r="D32" i="5"/>
  <c r="D31" i="5"/>
  <c r="D30" i="5"/>
  <c r="D29" i="5"/>
  <c r="D28" i="5"/>
  <c r="B34" i="5"/>
  <c r="B17" i="5"/>
  <c r="C17" i="5"/>
  <c r="D17" i="5"/>
  <c r="D16" i="5"/>
  <c r="C16" i="5"/>
  <c r="B16" i="5"/>
  <c r="D34" i="5" l="1"/>
  <c r="E9" i="5" l="1"/>
  <c r="D9" i="5"/>
  <c r="C9" i="5"/>
  <c r="B9" i="5"/>
  <c r="E8" i="5"/>
  <c r="E7" i="5"/>
  <c r="B24" i="5"/>
  <c r="B64" i="3"/>
  <c r="B62" i="3"/>
</calcChain>
</file>

<file path=xl/sharedStrings.xml><?xml version="1.0" encoding="utf-8"?>
<sst xmlns="http://schemas.openxmlformats.org/spreadsheetml/2006/main" count="351" uniqueCount="162">
  <si>
    <t>Date</t>
  </si>
  <si>
    <t>Type</t>
  </si>
  <si>
    <t>Joes</t>
  </si>
  <si>
    <t>walking</t>
  </si>
  <si>
    <t>Joes/walking</t>
  </si>
  <si>
    <t>Volleyball/walking</t>
  </si>
  <si>
    <t xml:space="preserve"> </t>
  </si>
  <si>
    <t>No</t>
  </si>
  <si>
    <t>joes/walking</t>
  </si>
  <si>
    <t>joes</t>
  </si>
  <si>
    <t>sample size = 60</t>
  </si>
  <si>
    <t>alpha = .05</t>
  </si>
  <si>
    <t>we want everything under the curve up to 1 so true gives us that - we're normal distribution</t>
  </si>
  <si>
    <t>p value is greater than .05 thus we do not reject the null hypothesis and thus the mean hours of exercise per day is less than 1 hour.  We need to analyze what's wrong</t>
  </si>
  <si>
    <t>Actual Observered frequencies</t>
  </si>
  <si>
    <t>workday</t>
  </si>
  <si>
    <t>nonworkday</t>
  </si>
  <si>
    <t>Ho: type of day and hours of sleep are independent (no relationship)</t>
  </si>
  <si>
    <t>Ha: type of day and hours of sleep are not independent (is a relationship)</t>
  </si>
  <si>
    <t>Expected Frequencies</t>
  </si>
  <si>
    <t>degrees of freedom:</t>
  </si>
  <si>
    <t>df = (r-1) * (c-1)</t>
  </si>
  <si>
    <t>(2-1) * (3-1)</t>
  </si>
  <si>
    <t>Category</t>
  </si>
  <si>
    <t>F (Expected)</t>
  </si>
  <si>
    <t>(f-F)^2/F</t>
  </si>
  <si>
    <t>f (observed)</t>
  </si>
  <si>
    <t>workday &gt;8</t>
  </si>
  <si>
    <t>workday 8</t>
  </si>
  <si>
    <t>workday &lt;8</t>
  </si>
  <si>
    <t>nonworkday &gt;8</t>
  </si>
  <si>
    <t>nonworkday 8</t>
  </si>
  <si>
    <t>nonworkday &lt;8</t>
  </si>
  <si>
    <t>totals</t>
  </si>
  <si>
    <t>chi square</t>
  </si>
  <si>
    <t>p value</t>
  </si>
  <si>
    <t>Reject Ho</t>
  </si>
  <si>
    <t>pvalue is not less than .05 alpha so we do not reject the null</t>
  </si>
  <si>
    <t>There is not evidence that sleep and type of day are independent</t>
  </si>
  <si>
    <t>There is no relationship</t>
  </si>
  <si>
    <t>n = 60</t>
  </si>
  <si>
    <t>U = xbar + Z* (s/sqrt(n))</t>
  </si>
  <si>
    <t>L = xbar - Z* (s/sqrt(n))</t>
  </si>
  <si>
    <t xml:space="preserve">sqrt 60 = </t>
  </si>
  <si>
    <t>p = .95</t>
  </si>
  <si>
    <t>Z* = 1.96</t>
  </si>
  <si>
    <t>we want 95% confidence</t>
  </si>
  <si>
    <t>n = ((Z* S)/E)^2</t>
  </si>
  <si>
    <t>Y = Output</t>
  </si>
  <si>
    <t>X = Inputs</t>
  </si>
  <si>
    <t>Xbar/R Chart</t>
  </si>
  <si>
    <t>Sample #</t>
  </si>
  <si>
    <t>R</t>
  </si>
  <si>
    <t>UCL</t>
  </si>
  <si>
    <t>LCL</t>
  </si>
  <si>
    <t>Xbar</t>
  </si>
  <si>
    <t>I want to know if continue with this process if it will stay in control or if out of control</t>
  </si>
  <si>
    <t>Minutes of Exercise (Y - output)</t>
  </si>
  <si>
    <t>Minutes of Sleep</t>
  </si>
  <si>
    <t>Minutes of Studying</t>
  </si>
  <si>
    <t>Minutes of Sicktime</t>
  </si>
  <si>
    <t>Minutes of overtime</t>
  </si>
  <si>
    <t>Minutes of work</t>
  </si>
  <si>
    <t>Calories of Junk Food Consumed</t>
  </si>
  <si>
    <t>avg</t>
  </si>
  <si>
    <t>std</t>
  </si>
  <si>
    <t>Ho: mean minutes of exercise per day &gt;= 60 minutes</t>
  </si>
  <si>
    <t>Ha: mean minutes of exercise per day &lt;60 minutes</t>
  </si>
  <si>
    <t>sample mean =35.3167</t>
  </si>
  <si>
    <t>sample std deviation = 50.7688</t>
  </si>
  <si>
    <t>Hypothesized mean = 60 minutes</t>
  </si>
  <si>
    <t>480 mins sleep</t>
  </si>
  <si>
    <t>&lt;480 mins of sleep</t>
  </si>
  <si>
    <t>&gt;480 mins sleep</t>
  </si>
  <si>
    <t>xbar = 35.3167</t>
  </si>
  <si>
    <t>s = 50.7688</t>
  </si>
  <si>
    <t>U = 35.3167 + 1.96(50.7688/(7.7460))</t>
  </si>
  <si>
    <t>U =  35.3167 +1.96(6.5542)</t>
  </si>
  <si>
    <t>S = 50.7688</t>
  </si>
  <si>
    <t>we are ok with a margin of error of 15 minutes</t>
  </si>
  <si>
    <t>E = 15</t>
  </si>
  <si>
    <t>n = ((1.96*50.7688)/.15)^2</t>
  </si>
  <si>
    <t>n = (99.5068/15)^2</t>
  </si>
  <si>
    <t>n = (6.6338)^2</t>
  </si>
  <si>
    <t>n = 44.0073 or 44</t>
  </si>
  <si>
    <t>44 samples are needed to detect a change in the population mean</t>
  </si>
  <si>
    <t>Minutes of Overtime</t>
  </si>
  <si>
    <t>Minutes of Work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</si>
  <si>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</si>
  <si>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</si>
  <si>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</si>
  <si>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</si>
  <si>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</si>
  <si>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</si>
  <si>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</si>
  <si>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</si>
  <si>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</si>
  <si>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</si>
  <si>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</si>
  <si>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</si>
  <si>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</si>
  <si>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</si>
  <si>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</si>
  <si>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</si>
  <si>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</si>
  <si>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</si>
  <si>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</si>
  <si>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</si>
  <si>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</si>
  <si>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</si>
  <si>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</si>
  <si>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</si>
  <si>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walking/joes</t>
  </si>
  <si>
    <t>Water Consumed (ml)</t>
  </si>
  <si>
    <t>Sickday</t>
  </si>
  <si>
    <t>yhat = -.8055 + .0539sleep + .1172overtime + .0282work - .0312calories + .0090water - 24.3987sickday</t>
  </si>
  <si>
    <t>calories and sickday have a negative correlation</t>
  </si>
  <si>
    <t>All inputs except overtime and calories do not have a statistical significance on my output.</t>
  </si>
  <si>
    <t>what two things have highest correlation</t>
  </si>
  <si>
    <t>sickday and sleep have the highest correlation of .4694</t>
  </si>
  <si>
    <t>water consumed and minutes of overtime have the second highest correlation</t>
  </si>
  <si>
    <t>adjusted r square changes as increase number of x's = it will increase with x's</t>
  </si>
  <si>
    <t>my multiple R shows that the relationship between my output Y and predicted Y are not significant and need improvement</t>
  </si>
  <si>
    <t>my adjusted R square shows that the variability explained by my model is very small and needs improvement</t>
  </si>
  <si>
    <t>n = 1</t>
  </si>
  <si>
    <t>LCL = D3*mRbar</t>
  </si>
  <si>
    <t>UCL = D4 *mRbar</t>
  </si>
  <si>
    <t>mRbar</t>
  </si>
  <si>
    <t xml:space="preserve">mRbar = </t>
  </si>
  <si>
    <t>Individual Chart</t>
  </si>
  <si>
    <t>UCL = xbar + E2 *mRbar</t>
  </si>
  <si>
    <t>LCL = xbar - E2*mRbar</t>
  </si>
  <si>
    <t>X</t>
  </si>
  <si>
    <t>process change - working out every morning</t>
  </si>
  <si>
    <t>sample size = 12</t>
  </si>
  <si>
    <t>sample mean =89.25</t>
  </si>
  <si>
    <t>sample std deviation = 48.9473</t>
  </si>
  <si>
    <t>What is the proportion of exercise output below 60?</t>
  </si>
  <si>
    <t>z = 60 - 35.3167/50.7688</t>
  </si>
  <si>
    <t>z = 60 - 89.25/48.9473</t>
  </si>
  <si>
    <t>From the table, the proportion of Exercise Output below 60 is 68.44%</t>
  </si>
  <si>
    <t>From the table, the proportion of Exercise Output below 60 is 27.76%</t>
  </si>
  <si>
    <t>P is low so we reject the null hypothesis</t>
  </si>
  <si>
    <t>xbar = 89.25</t>
  </si>
  <si>
    <t>n = 12</t>
  </si>
  <si>
    <t>U = 35.3167 + 1.96(50.7688/(sqrt(60))</t>
  </si>
  <si>
    <t>s = 48.9473</t>
  </si>
  <si>
    <t>U = xbar + t (s/sqrt(n))</t>
  </si>
  <si>
    <t>L = xbar - t (s/sqrt(n))</t>
  </si>
  <si>
    <t>U = 35.3167 + 12.8460</t>
  </si>
  <si>
    <t>L = 35.3167 - 12.8460</t>
  </si>
  <si>
    <t>U = 48.1627</t>
  </si>
  <si>
    <t>L = 22.4707</t>
  </si>
  <si>
    <t>U = 89.25 + 2.201(48.9473/(sqrt(12)))</t>
  </si>
  <si>
    <t>U = 89.25 + 2.201(48.9473/(3.4641))</t>
  </si>
  <si>
    <t>U = 89.25 + 2.201(14.1299)</t>
  </si>
  <si>
    <t>U = 89.25 + 31.10</t>
  </si>
  <si>
    <t>U = 120.35</t>
  </si>
  <si>
    <t>L = 58.15</t>
  </si>
  <si>
    <t>L = 89.25 - 31.10</t>
  </si>
  <si>
    <t>We are 95% confident that the mean of the population is between 58.15 minutes and 120.35 minutes</t>
  </si>
  <si>
    <t>We are 95% confident that the mean of the population is between 22.47 minutes and 48.16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</si>
</sst>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5" xfId="0" applyFill="1" applyBorder="1"/>
    <xf numFmtId="0" fontId="0" fillId="0" borderId="0" xfId="0" applyFill="1"/>
    <xf numFmtId="0" fontId="0" fillId="0" borderId="0" xfId="0" applyAlignment="1">
      <alignment horizontal="center"/>
    </xf>
    <xf numFmtId="2" fontId="0" fillId="0" borderId="5" xfId="0" applyNumberFormat="1" applyBorder="1"/>
    <xf numFmtId="2" fontId="0" fillId="0" borderId="5" xfId="0" applyNumberFormat="1" applyFill="1" applyBorder="1"/>
    <xf numFmtId="2" fontId="0" fillId="0" borderId="0" xfId="0" applyNumberFormat="1"/>
    <xf numFmtId="0" fontId="0" fillId="0" borderId="10" xfId="0" applyBorder="1"/>
    <xf numFmtId="14" fontId="0" fillId="0" borderId="11" xfId="0" applyNumberFormat="1" applyBorder="1"/>
    <xf numFmtId="14" fontId="0" fillId="2" borderId="11" xfId="0" applyNumberFormat="1" applyFill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2" xfId="0" applyFill="1" applyBorder="1" applyAlignment="1"/>
    <xf numFmtId="0" fontId="2" fillId="0" borderId="13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0" borderId="10" xfId="0" applyFill="1" applyBorder="1"/>
    <xf numFmtId="0" fontId="0" fillId="2" borderId="12" xfId="0" applyFill="1" applyBorder="1" applyAlignment="1"/>
    <xf numFmtId="164" fontId="0" fillId="0" borderId="0" xfId="0" applyNumberFormat="1" applyFill="1" applyBorder="1" applyAlignment="1"/>
    <xf numFmtId="164" fontId="0" fillId="0" borderId="12" xfId="0" applyNumberFormat="1" applyFill="1" applyBorder="1" applyAlignment="1"/>
    <xf numFmtId="1" fontId="0" fillId="0" borderId="0" xfId="0" applyNumberFormat="1" applyFill="1" applyBorder="1" applyAlignment="1"/>
    <xf numFmtId="164" fontId="0" fillId="2" borderId="12" xfId="0" applyNumberFormat="1" applyFill="1" applyBorder="1" applyAlignment="1"/>
    <xf numFmtId="164" fontId="0" fillId="2" borderId="0" xfId="0" applyNumberFormat="1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Range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Chart'!$E$3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Chart'!$E$4:$E$63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</c:v>
                </c:pt>
                <c:pt idx="6">
                  <c:v>33</c:v>
                </c:pt>
                <c:pt idx="7">
                  <c:v>91</c:v>
                </c:pt>
                <c:pt idx="8">
                  <c:v>184</c:v>
                </c:pt>
                <c:pt idx="9">
                  <c:v>0</c:v>
                </c:pt>
                <c:pt idx="10">
                  <c:v>20</c:v>
                </c:pt>
                <c:pt idx="11">
                  <c:v>10</c:v>
                </c:pt>
                <c:pt idx="12">
                  <c:v>30</c:v>
                </c:pt>
                <c:pt idx="13">
                  <c:v>62</c:v>
                </c:pt>
                <c:pt idx="14">
                  <c:v>135</c:v>
                </c:pt>
                <c:pt idx="15">
                  <c:v>197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63</c:v>
                </c:pt>
                <c:pt idx="20">
                  <c:v>6</c:v>
                </c:pt>
                <c:pt idx="21">
                  <c:v>147</c:v>
                </c:pt>
                <c:pt idx="22">
                  <c:v>204</c:v>
                </c:pt>
                <c:pt idx="23">
                  <c:v>127</c:v>
                </c:pt>
                <c:pt idx="24">
                  <c:v>67</c:v>
                </c:pt>
                <c:pt idx="25">
                  <c:v>0</c:v>
                </c:pt>
                <c:pt idx="26">
                  <c:v>27</c:v>
                </c:pt>
                <c:pt idx="27">
                  <c:v>87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25</c:v>
                </c:pt>
                <c:pt idx="38">
                  <c:v>5</c:v>
                </c:pt>
                <c:pt idx="39">
                  <c:v>12</c:v>
                </c:pt>
                <c:pt idx="40">
                  <c:v>32</c:v>
                </c:pt>
                <c:pt idx="41">
                  <c:v>0</c:v>
                </c:pt>
                <c:pt idx="42">
                  <c:v>65</c:v>
                </c:pt>
                <c:pt idx="43">
                  <c:v>5</c:v>
                </c:pt>
                <c:pt idx="44">
                  <c:v>1</c:v>
                </c:pt>
                <c:pt idx="45">
                  <c:v>59</c:v>
                </c:pt>
                <c:pt idx="46">
                  <c:v>30</c:v>
                </c:pt>
                <c:pt idx="47">
                  <c:v>30</c:v>
                </c:pt>
                <c:pt idx="48">
                  <c:v>64</c:v>
                </c:pt>
                <c:pt idx="49">
                  <c:v>31</c:v>
                </c:pt>
                <c:pt idx="50">
                  <c:v>95</c:v>
                </c:pt>
                <c:pt idx="51">
                  <c:v>91</c:v>
                </c:pt>
                <c:pt idx="52">
                  <c:v>61</c:v>
                </c:pt>
                <c:pt idx="53">
                  <c:v>30</c:v>
                </c:pt>
                <c:pt idx="54">
                  <c:v>0</c:v>
                </c:pt>
                <c:pt idx="55">
                  <c:v>96</c:v>
                </c:pt>
                <c:pt idx="56">
                  <c:v>96</c:v>
                </c:pt>
                <c:pt idx="57">
                  <c:v>60</c:v>
                </c:pt>
                <c:pt idx="58">
                  <c:v>28</c:v>
                </c:pt>
                <c:pt idx="5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C-419E-9AF2-8A3C42FEE765}"/>
            </c:ext>
          </c:extLst>
        </c:ser>
        <c:ser>
          <c:idx val="1"/>
          <c:order val="1"/>
          <c:tx>
            <c:strRef>
              <c:f>'Control Chart'!$F$3</c:f>
              <c:strCache>
                <c:ptCount val="1"/>
                <c:pt idx="0">
                  <c:v>mRbar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Chart'!$F$4:$F$63</c:f>
              <c:numCache>
                <c:formatCode>0.00</c:formatCode>
                <c:ptCount val="60"/>
                <c:pt idx="0">
                  <c:v>42.56666666666667</c:v>
                </c:pt>
                <c:pt idx="1">
                  <c:v>42.56666666666667</c:v>
                </c:pt>
                <c:pt idx="2">
                  <c:v>42.56666666666667</c:v>
                </c:pt>
                <c:pt idx="3">
                  <c:v>42.56666666666667</c:v>
                </c:pt>
                <c:pt idx="4">
                  <c:v>42.56666666666667</c:v>
                </c:pt>
                <c:pt idx="5">
                  <c:v>42.56666666666667</c:v>
                </c:pt>
                <c:pt idx="6">
                  <c:v>42.56666666666667</c:v>
                </c:pt>
                <c:pt idx="7">
                  <c:v>42.56666666666667</c:v>
                </c:pt>
                <c:pt idx="8">
                  <c:v>42.56666666666667</c:v>
                </c:pt>
                <c:pt idx="9">
                  <c:v>42.56666666666667</c:v>
                </c:pt>
                <c:pt idx="10">
                  <c:v>42.56666666666667</c:v>
                </c:pt>
                <c:pt idx="11">
                  <c:v>42.56666666666667</c:v>
                </c:pt>
                <c:pt idx="12">
                  <c:v>42.56666666666667</c:v>
                </c:pt>
                <c:pt idx="13">
                  <c:v>42.56666666666667</c:v>
                </c:pt>
                <c:pt idx="14">
                  <c:v>42.56666666666667</c:v>
                </c:pt>
                <c:pt idx="15">
                  <c:v>42.56666666666667</c:v>
                </c:pt>
                <c:pt idx="16">
                  <c:v>42.56666666666667</c:v>
                </c:pt>
                <c:pt idx="17">
                  <c:v>42.56666666666667</c:v>
                </c:pt>
                <c:pt idx="18">
                  <c:v>42.56666666666667</c:v>
                </c:pt>
                <c:pt idx="19">
                  <c:v>42.56666666666667</c:v>
                </c:pt>
                <c:pt idx="20">
                  <c:v>42.56666666666667</c:v>
                </c:pt>
                <c:pt idx="21">
                  <c:v>42.56666666666667</c:v>
                </c:pt>
                <c:pt idx="22">
                  <c:v>42.56666666666667</c:v>
                </c:pt>
                <c:pt idx="23">
                  <c:v>42.56666666666667</c:v>
                </c:pt>
                <c:pt idx="24">
                  <c:v>42.56666666666667</c:v>
                </c:pt>
                <c:pt idx="25">
                  <c:v>42.56666666666667</c:v>
                </c:pt>
                <c:pt idx="26">
                  <c:v>42.56666666666667</c:v>
                </c:pt>
                <c:pt idx="27">
                  <c:v>42.56666666666667</c:v>
                </c:pt>
                <c:pt idx="28">
                  <c:v>42.56666666666667</c:v>
                </c:pt>
                <c:pt idx="29">
                  <c:v>42.56666666666667</c:v>
                </c:pt>
                <c:pt idx="30">
                  <c:v>42.56666666666667</c:v>
                </c:pt>
                <c:pt idx="31">
                  <c:v>42.56666666666667</c:v>
                </c:pt>
                <c:pt idx="32">
                  <c:v>42.56666666666667</c:v>
                </c:pt>
                <c:pt idx="33">
                  <c:v>42.56666666666667</c:v>
                </c:pt>
                <c:pt idx="34">
                  <c:v>42.56666666666667</c:v>
                </c:pt>
                <c:pt idx="35">
                  <c:v>42.56666666666667</c:v>
                </c:pt>
                <c:pt idx="36">
                  <c:v>42.56666666666667</c:v>
                </c:pt>
                <c:pt idx="37">
                  <c:v>42.56666666666667</c:v>
                </c:pt>
                <c:pt idx="38">
                  <c:v>42.56666666666667</c:v>
                </c:pt>
                <c:pt idx="39">
                  <c:v>42.56666666666667</c:v>
                </c:pt>
                <c:pt idx="40">
                  <c:v>42.56666666666667</c:v>
                </c:pt>
                <c:pt idx="41">
                  <c:v>42.56666666666667</c:v>
                </c:pt>
                <c:pt idx="42">
                  <c:v>42.56666666666667</c:v>
                </c:pt>
                <c:pt idx="43">
                  <c:v>42.56666666666667</c:v>
                </c:pt>
                <c:pt idx="44">
                  <c:v>42.56666666666667</c:v>
                </c:pt>
                <c:pt idx="45">
                  <c:v>42.56666666666667</c:v>
                </c:pt>
                <c:pt idx="46">
                  <c:v>42.56666666666667</c:v>
                </c:pt>
                <c:pt idx="47">
                  <c:v>42.56666666666667</c:v>
                </c:pt>
                <c:pt idx="48">
                  <c:v>42.56666666666667</c:v>
                </c:pt>
                <c:pt idx="49">
                  <c:v>42.56666666666667</c:v>
                </c:pt>
                <c:pt idx="50">
                  <c:v>42.56666666666667</c:v>
                </c:pt>
                <c:pt idx="51">
                  <c:v>42.56666666666667</c:v>
                </c:pt>
                <c:pt idx="52">
                  <c:v>42.56666666666667</c:v>
                </c:pt>
                <c:pt idx="53">
                  <c:v>42.56666666666667</c:v>
                </c:pt>
                <c:pt idx="54">
                  <c:v>42.56666666666667</c:v>
                </c:pt>
                <c:pt idx="55">
                  <c:v>42.56666666666667</c:v>
                </c:pt>
                <c:pt idx="56">
                  <c:v>42.56666666666667</c:v>
                </c:pt>
                <c:pt idx="57">
                  <c:v>42.56666666666667</c:v>
                </c:pt>
                <c:pt idx="58">
                  <c:v>42.56666666666667</c:v>
                </c:pt>
                <c:pt idx="59">
                  <c:v>42.56666666666667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C-419E-9AF2-8A3C42FEE765}"/>
            </c:ext>
          </c:extLst>
        </c:ser>
        <c:ser>
          <c:idx val="2"/>
          <c:order val="2"/>
          <c:tx>
            <c:strRef>
              <c:f>'Control Chart'!$G$3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Chart'!$G$4:$G$63</c:f>
              <c:numCache>
                <c:formatCode>0.00</c:formatCode>
                <c:ptCount val="60"/>
                <c:pt idx="0">
                  <c:v>139.19300000000001</c:v>
                </c:pt>
                <c:pt idx="1">
                  <c:v>139.19300000000001</c:v>
                </c:pt>
                <c:pt idx="2">
                  <c:v>139.19300000000001</c:v>
                </c:pt>
                <c:pt idx="3">
                  <c:v>139.19300000000001</c:v>
                </c:pt>
                <c:pt idx="4">
                  <c:v>139.19300000000001</c:v>
                </c:pt>
                <c:pt idx="5">
                  <c:v>139.19300000000001</c:v>
                </c:pt>
                <c:pt idx="6">
                  <c:v>139.19300000000001</c:v>
                </c:pt>
                <c:pt idx="7">
                  <c:v>139.19300000000001</c:v>
                </c:pt>
                <c:pt idx="8">
                  <c:v>139.19300000000001</c:v>
                </c:pt>
                <c:pt idx="9">
                  <c:v>139.19300000000001</c:v>
                </c:pt>
                <c:pt idx="10">
                  <c:v>139.19300000000001</c:v>
                </c:pt>
                <c:pt idx="11">
                  <c:v>139.19300000000001</c:v>
                </c:pt>
                <c:pt idx="12">
                  <c:v>139.19300000000001</c:v>
                </c:pt>
                <c:pt idx="13">
                  <c:v>139.19300000000001</c:v>
                </c:pt>
                <c:pt idx="14">
                  <c:v>139.19300000000001</c:v>
                </c:pt>
                <c:pt idx="15">
                  <c:v>139.19300000000001</c:v>
                </c:pt>
                <c:pt idx="16">
                  <c:v>139.19300000000001</c:v>
                </c:pt>
                <c:pt idx="17">
                  <c:v>139.19300000000001</c:v>
                </c:pt>
                <c:pt idx="18">
                  <c:v>139.19300000000001</c:v>
                </c:pt>
                <c:pt idx="19">
                  <c:v>139.19300000000001</c:v>
                </c:pt>
                <c:pt idx="20">
                  <c:v>139.19300000000001</c:v>
                </c:pt>
                <c:pt idx="21">
                  <c:v>139.19300000000001</c:v>
                </c:pt>
                <c:pt idx="22">
                  <c:v>139.19300000000001</c:v>
                </c:pt>
                <c:pt idx="23">
                  <c:v>139.19300000000001</c:v>
                </c:pt>
                <c:pt idx="24">
                  <c:v>139.19300000000001</c:v>
                </c:pt>
                <c:pt idx="25">
                  <c:v>139.19300000000001</c:v>
                </c:pt>
                <c:pt idx="26">
                  <c:v>139.19300000000001</c:v>
                </c:pt>
                <c:pt idx="27">
                  <c:v>139.19300000000001</c:v>
                </c:pt>
                <c:pt idx="28">
                  <c:v>139.19300000000001</c:v>
                </c:pt>
                <c:pt idx="29">
                  <c:v>139.19300000000001</c:v>
                </c:pt>
                <c:pt idx="30">
                  <c:v>139.19300000000001</c:v>
                </c:pt>
                <c:pt idx="31">
                  <c:v>139.19300000000001</c:v>
                </c:pt>
                <c:pt idx="32">
                  <c:v>139.19300000000001</c:v>
                </c:pt>
                <c:pt idx="33">
                  <c:v>139.19300000000001</c:v>
                </c:pt>
                <c:pt idx="34">
                  <c:v>139.19300000000001</c:v>
                </c:pt>
                <c:pt idx="35">
                  <c:v>139.19300000000001</c:v>
                </c:pt>
                <c:pt idx="36">
                  <c:v>139.19300000000001</c:v>
                </c:pt>
                <c:pt idx="37">
                  <c:v>139.19300000000001</c:v>
                </c:pt>
                <c:pt idx="38">
                  <c:v>139.19300000000001</c:v>
                </c:pt>
                <c:pt idx="39">
                  <c:v>139.19300000000001</c:v>
                </c:pt>
                <c:pt idx="40">
                  <c:v>139.19300000000001</c:v>
                </c:pt>
                <c:pt idx="41">
                  <c:v>139.19300000000001</c:v>
                </c:pt>
                <c:pt idx="42">
                  <c:v>139.19300000000001</c:v>
                </c:pt>
                <c:pt idx="43">
                  <c:v>139.19300000000001</c:v>
                </c:pt>
                <c:pt idx="44">
                  <c:v>139.19300000000001</c:v>
                </c:pt>
                <c:pt idx="45">
                  <c:v>139.19300000000001</c:v>
                </c:pt>
                <c:pt idx="46">
                  <c:v>139.19300000000001</c:v>
                </c:pt>
                <c:pt idx="47">
                  <c:v>139.19300000000001</c:v>
                </c:pt>
                <c:pt idx="48">
                  <c:v>139.19300000000001</c:v>
                </c:pt>
                <c:pt idx="49">
                  <c:v>139.19300000000001</c:v>
                </c:pt>
                <c:pt idx="50">
                  <c:v>139.19300000000001</c:v>
                </c:pt>
                <c:pt idx="51">
                  <c:v>139.19300000000001</c:v>
                </c:pt>
                <c:pt idx="52">
                  <c:v>139.19300000000001</c:v>
                </c:pt>
                <c:pt idx="53">
                  <c:v>139.19300000000001</c:v>
                </c:pt>
                <c:pt idx="54">
                  <c:v>139.19300000000001</c:v>
                </c:pt>
                <c:pt idx="55">
                  <c:v>139.19300000000001</c:v>
                </c:pt>
                <c:pt idx="56">
                  <c:v>139.19300000000001</c:v>
                </c:pt>
                <c:pt idx="57">
                  <c:v>139.19300000000001</c:v>
                </c:pt>
                <c:pt idx="58">
                  <c:v>139.19300000000001</c:v>
                </c:pt>
                <c:pt idx="59">
                  <c:v>139.19300000000001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C-419E-9AF2-8A3C42FEE765}"/>
            </c:ext>
          </c:extLst>
        </c:ser>
        <c:ser>
          <c:idx val="3"/>
          <c:order val="3"/>
          <c:tx>
            <c:strRef>
              <c:f>'Control Chart'!$H$3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Chart'!$H$4:$H$63</c:f>
              <c:numCache>
                <c:formatCode>0.00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2C-419E-9AF2-8A3C42FEE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424991"/>
        <c:axId val="995039055"/>
      </c:lineChart>
      <c:catAx>
        <c:axId val="114942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39055"/>
        <c:crosses val="autoZero"/>
        <c:auto val="1"/>
        <c:lblAlgn val="ctr"/>
        <c:lblOffset val="100"/>
        <c:noMultiLvlLbl val="0"/>
      </c:catAx>
      <c:valAx>
        <c:axId val="99503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2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Chart'!$I$3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Chart'!$I$4:$I$63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60</c:v>
                </c:pt>
                <c:pt idx="6">
                  <c:v>93</c:v>
                </c:pt>
                <c:pt idx="7">
                  <c:v>184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30</c:v>
                </c:pt>
                <c:pt idx="12">
                  <c:v>0</c:v>
                </c:pt>
                <c:pt idx="13">
                  <c:v>62</c:v>
                </c:pt>
                <c:pt idx="14">
                  <c:v>197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63</c:v>
                </c:pt>
                <c:pt idx="20">
                  <c:v>57</c:v>
                </c:pt>
                <c:pt idx="21">
                  <c:v>204</c:v>
                </c:pt>
                <c:pt idx="22">
                  <c:v>0</c:v>
                </c:pt>
                <c:pt idx="23">
                  <c:v>127</c:v>
                </c:pt>
                <c:pt idx="24">
                  <c:v>60</c:v>
                </c:pt>
                <c:pt idx="25">
                  <c:v>60</c:v>
                </c:pt>
                <c:pt idx="26">
                  <c:v>87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25</c:v>
                </c:pt>
                <c:pt idx="38">
                  <c:v>20</c:v>
                </c:pt>
                <c:pt idx="39">
                  <c:v>32</c:v>
                </c:pt>
                <c:pt idx="40">
                  <c:v>0</c:v>
                </c:pt>
                <c:pt idx="41">
                  <c:v>0</c:v>
                </c:pt>
                <c:pt idx="42">
                  <c:v>65</c:v>
                </c:pt>
                <c:pt idx="43">
                  <c:v>60</c:v>
                </c:pt>
                <c:pt idx="44">
                  <c:v>59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64</c:v>
                </c:pt>
                <c:pt idx="49">
                  <c:v>95</c:v>
                </c:pt>
                <c:pt idx="50">
                  <c:v>0</c:v>
                </c:pt>
                <c:pt idx="51">
                  <c:v>91</c:v>
                </c:pt>
                <c:pt idx="52">
                  <c:v>30</c:v>
                </c:pt>
                <c:pt idx="53">
                  <c:v>0</c:v>
                </c:pt>
                <c:pt idx="54">
                  <c:v>0</c:v>
                </c:pt>
                <c:pt idx="55">
                  <c:v>96</c:v>
                </c:pt>
                <c:pt idx="56">
                  <c:v>0</c:v>
                </c:pt>
                <c:pt idx="57">
                  <c:v>60</c:v>
                </c:pt>
                <c:pt idx="58">
                  <c:v>88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4-4331-99AF-FFF82CA8E35B}"/>
            </c:ext>
          </c:extLst>
        </c:ser>
        <c:ser>
          <c:idx val="1"/>
          <c:order val="1"/>
          <c:tx>
            <c:strRef>
              <c:f>'Control Chart'!$J$3</c:f>
              <c:strCache>
                <c:ptCount val="1"/>
                <c:pt idx="0">
                  <c:v>Xbar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Chart'!$J$4:$J$63</c:f>
              <c:numCache>
                <c:formatCode>0.00</c:formatCode>
                <c:ptCount val="60"/>
                <c:pt idx="0">
                  <c:v>35.32</c:v>
                </c:pt>
                <c:pt idx="1">
                  <c:v>35.31666666666667</c:v>
                </c:pt>
                <c:pt idx="2">
                  <c:v>35.31666666666667</c:v>
                </c:pt>
                <c:pt idx="3">
                  <c:v>35.31666666666667</c:v>
                </c:pt>
                <c:pt idx="4">
                  <c:v>35.31666666666667</c:v>
                </c:pt>
                <c:pt idx="5">
                  <c:v>35.31666666666667</c:v>
                </c:pt>
                <c:pt idx="6">
                  <c:v>35.31666666666667</c:v>
                </c:pt>
                <c:pt idx="7">
                  <c:v>35.31666666666667</c:v>
                </c:pt>
                <c:pt idx="8">
                  <c:v>35.31666666666667</c:v>
                </c:pt>
                <c:pt idx="9">
                  <c:v>35.31666666666667</c:v>
                </c:pt>
                <c:pt idx="10">
                  <c:v>35.31666666666667</c:v>
                </c:pt>
                <c:pt idx="11">
                  <c:v>35.31666666666667</c:v>
                </c:pt>
                <c:pt idx="12">
                  <c:v>35.31666666666667</c:v>
                </c:pt>
                <c:pt idx="13">
                  <c:v>35.31666666666667</c:v>
                </c:pt>
                <c:pt idx="14">
                  <c:v>35.31666666666667</c:v>
                </c:pt>
                <c:pt idx="15">
                  <c:v>35.31666666666667</c:v>
                </c:pt>
                <c:pt idx="16">
                  <c:v>35.31666666666667</c:v>
                </c:pt>
                <c:pt idx="17">
                  <c:v>35.31666666666667</c:v>
                </c:pt>
                <c:pt idx="18">
                  <c:v>35.31666666666667</c:v>
                </c:pt>
                <c:pt idx="19">
                  <c:v>35.31666666666667</c:v>
                </c:pt>
                <c:pt idx="20">
                  <c:v>35.31666666666667</c:v>
                </c:pt>
                <c:pt idx="21">
                  <c:v>35.31666666666667</c:v>
                </c:pt>
                <c:pt idx="22">
                  <c:v>35.31666666666667</c:v>
                </c:pt>
                <c:pt idx="23">
                  <c:v>35.31666666666667</c:v>
                </c:pt>
                <c:pt idx="24">
                  <c:v>35.31666666666667</c:v>
                </c:pt>
                <c:pt idx="25">
                  <c:v>35.31666666666667</c:v>
                </c:pt>
                <c:pt idx="26">
                  <c:v>35.31666666666667</c:v>
                </c:pt>
                <c:pt idx="27">
                  <c:v>35.31666666666667</c:v>
                </c:pt>
                <c:pt idx="28">
                  <c:v>35.31666666666667</c:v>
                </c:pt>
                <c:pt idx="29">
                  <c:v>35.31666666666667</c:v>
                </c:pt>
                <c:pt idx="30">
                  <c:v>35.31666666666667</c:v>
                </c:pt>
                <c:pt idx="31">
                  <c:v>35.31666666666667</c:v>
                </c:pt>
                <c:pt idx="32">
                  <c:v>35.31666666666667</c:v>
                </c:pt>
                <c:pt idx="33">
                  <c:v>35.31666666666667</c:v>
                </c:pt>
                <c:pt idx="34">
                  <c:v>35.31666666666667</c:v>
                </c:pt>
                <c:pt idx="35">
                  <c:v>35.31666666666667</c:v>
                </c:pt>
                <c:pt idx="36">
                  <c:v>35.31666666666667</c:v>
                </c:pt>
                <c:pt idx="37">
                  <c:v>35.31666666666667</c:v>
                </c:pt>
                <c:pt idx="38">
                  <c:v>35.31666666666667</c:v>
                </c:pt>
                <c:pt idx="39">
                  <c:v>35.31666666666667</c:v>
                </c:pt>
                <c:pt idx="40">
                  <c:v>35.31666666666667</c:v>
                </c:pt>
                <c:pt idx="41">
                  <c:v>35.31666666666667</c:v>
                </c:pt>
                <c:pt idx="42">
                  <c:v>35.31666666666667</c:v>
                </c:pt>
                <c:pt idx="43">
                  <c:v>35.31666666666667</c:v>
                </c:pt>
                <c:pt idx="44">
                  <c:v>35.31666666666667</c:v>
                </c:pt>
                <c:pt idx="45">
                  <c:v>35.31666666666667</c:v>
                </c:pt>
                <c:pt idx="46">
                  <c:v>35.31666666666667</c:v>
                </c:pt>
                <c:pt idx="47">
                  <c:v>35.31666666666667</c:v>
                </c:pt>
                <c:pt idx="48">
                  <c:v>35.31666666666667</c:v>
                </c:pt>
                <c:pt idx="49">
                  <c:v>35.31666666666667</c:v>
                </c:pt>
                <c:pt idx="50">
                  <c:v>35.31666666666667</c:v>
                </c:pt>
                <c:pt idx="51">
                  <c:v>35.31666666666667</c:v>
                </c:pt>
                <c:pt idx="52">
                  <c:v>35.31666666666667</c:v>
                </c:pt>
                <c:pt idx="53">
                  <c:v>35.31666666666667</c:v>
                </c:pt>
                <c:pt idx="54">
                  <c:v>35.31666666666667</c:v>
                </c:pt>
                <c:pt idx="55">
                  <c:v>35.31666666666667</c:v>
                </c:pt>
                <c:pt idx="56">
                  <c:v>35.31666666666667</c:v>
                </c:pt>
                <c:pt idx="57">
                  <c:v>35.31666666666667</c:v>
                </c:pt>
                <c:pt idx="58">
                  <c:v>35.31666666666667</c:v>
                </c:pt>
                <c:pt idx="59">
                  <c:v>35.31666666666667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4-4331-99AF-FFF82CA8E35B}"/>
            </c:ext>
          </c:extLst>
        </c:ser>
        <c:ser>
          <c:idx val="2"/>
          <c:order val="2"/>
          <c:tx>
            <c:strRef>
              <c:f>'Control Chart'!$K$3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Chart'!$K$4:$K$63</c:f>
              <c:numCache>
                <c:formatCode>0.00</c:formatCode>
                <c:ptCount val="60"/>
                <c:pt idx="0">
                  <c:v>148.54733333333334</c:v>
                </c:pt>
                <c:pt idx="1">
                  <c:v>148.54733333333334</c:v>
                </c:pt>
                <c:pt idx="2">
                  <c:v>148.54733333333334</c:v>
                </c:pt>
                <c:pt idx="3">
                  <c:v>148.54733333333334</c:v>
                </c:pt>
                <c:pt idx="4">
                  <c:v>148.54733333333334</c:v>
                </c:pt>
                <c:pt idx="5">
                  <c:v>148.54733333333334</c:v>
                </c:pt>
                <c:pt idx="6">
                  <c:v>148.54733333333334</c:v>
                </c:pt>
                <c:pt idx="7">
                  <c:v>148.54733333333334</c:v>
                </c:pt>
                <c:pt idx="8">
                  <c:v>148.54733333333334</c:v>
                </c:pt>
                <c:pt idx="9">
                  <c:v>148.54733333333334</c:v>
                </c:pt>
                <c:pt idx="10">
                  <c:v>148.54733333333334</c:v>
                </c:pt>
                <c:pt idx="11">
                  <c:v>148.54733333333334</c:v>
                </c:pt>
                <c:pt idx="12">
                  <c:v>148.54733333333334</c:v>
                </c:pt>
                <c:pt idx="13">
                  <c:v>148.54733333333334</c:v>
                </c:pt>
                <c:pt idx="14">
                  <c:v>148.54733333333334</c:v>
                </c:pt>
                <c:pt idx="15">
                  <c:v>148.54733333333334</c:v>
                </c:pt>
                <c:pt idx="16">
                  <c:v>148.54733333333334</c:v>
                </c:pt>
                <c:pt idx="17">
                  <c:v>148.54733333333334</c:v>
                </c:pt>
                <c:pt idx="18">
                  <c:v>148.54733333333334</c:v>
                </c:pt>
                <c:pt idx="19">
                  <c:v>148.54733333333334</c:v>
                </c:pt>
                <c:pt idx="20">
                  <c:v>148.54733333333334</c:v>
                </c:pt>
                <c:pt idx="21">
                  <c:v>148.54733333333334</c:v>
                </c:pt>
                <c:pt idx="22">
                  <c:v>148.54733333333334</c:v>
                </c:pt>
                <c:pt idx="23">
                  <c:v>148.54733333333334</c:v>
                </c:pt>
                <c:pt idx="24">
                  <c:v>148.54733333333334</c:v>
                </c:pt>
                <c:pt idx="25">
                  <c:v>148.54733333333334</c:v>
                </c:pt>
                <c:pt idx="26">
                  <c:v>148.54733333333334</c:v>
                </c:pt>
                <c:pt idx="27">
                  <c:v>148.54733333333334</c:v>
                </c:pt>
                <c:pt idx="28">
                  <c:v>148.54733333333334</c:v>
                </c:pt>
                <c:pt idx="29">
                  <c:v>148.54733333333334</c:v>
                </c:pt>
                <c:pt idx="30">
                  <c:v>148.54733333333334</c:v>
                </c:pt>
                <c:pt idx="31">
                  <c:v>148.54733333333334</c:v>
                </c:pt>
                <c:pt idx="32">
                  <c:v>148.54733333333334</c:v>
                </c:pt>
                <c:pt idx="33">
                  <c:v>148.54733333333334</c:v>
                </c:pt>
                <c:pt idx="34">
                  <c:v>148.54733333333334</c:v>
                </c:pt>
                <c:pt idx="35">
                  <c:v>148.54733333333334</c:v>
                </c:pt>
                <c:pt idx="36">
                  <c:v>148.54733333333334</c:v>
                </c:pt>
                <c:pt idx="37">
                  <c:v>148.54733333333334</c:v>
                </c:pt>
                <c:pt idx="38">
                  <c:v>148.54733333333334</c:v>
                </c:pt>
                <c:pt idx="39">
                  <c:v>148.54733333333334</c:v>
                </c:pt>
                <c:pt idx="40">
                  <c:v>148.54733333333334</c:v>
                </c:pt>
                <c:pt idx="41">
                  <c:v>148.54733333333334</c:v>
                </c:pt>
                <c:pt idx="42">
                  <c:v>148.54733333333334</c:v>
                </c:pt>
                <c:pt idx="43">
                  <c:v>148.54733333333334</c:v>
                </c:pt>
                <c:pt idx="44">
                  <c:v>148.54733333333334</c:v>
                </c:pt>
                <c:pt idx="45">
                  <c:v>148.54733333333334</c:v>
                </c:pt>
                <c:pt idx="46">
                  <c:v>148.54733333333334</c:v>
                </c:pt>
                <c:pt idx="47">
                  <c:v>148.54733333333334</c:v>
                </c:pt>
                <c:pt idx="48">
                  <c:v>148.54733333333334</c:v>
                </c:pt>
                <c:pt idx="49">
                  <c:v>148.54733333333334</c:v>
                </c:pt>
                <c:pt idx="50">
                  <c:v>148.54733333333334</c:v>
                </c:pt>
                <c:pt idx="51">
                  <c:v>148.54733333333334</c:v>
                </c:pt>
                <c:pt idx="52">
                  <c:v>148.54733333333334</c:v>
                </c:pt>
                <c:pt idx="53">
                  <c:v>148.54733333333334</c:v>
                </c:pt>
                <c:pt idx="54">
                  <c:v>148.54733333333334</c:v>
                </c:pt>
                <c:pt idx="55">
                  <c:v>148.54733333333334</c:v>
                </c:pt>
                <c:pt idx="56">
                  <c:v>148.54733333333334</c:v>
                </c:pt>
                <c:pt idx="57">
                  <c:v>148.54733333333334</c:v>
                </c:pt>
                <c:pt idx="58">
                  <c:v>148.54733333333334</c:v>
                </c:pt>
                <c:pt idx="59">
                  <c:v>148.54733333333334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4-4331-99AF-FFF82CA8E35B}"/>
            </c:ext>
          </c:extLst>
        </c:ser>
        <c:ser>
          <c:idx val="3"/>
          <c:order val="3"/>
          <c:tx>
            <c:strRef>
              <c:f>'Control Chart'!$L$3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'Control Chart'!$L$4:$L$63</c:f>
              <c:numCache>
                <c:formatCode>0.00</c:formatCode>
                <c:ptCount val="60"/>
                <c:pt idx="0">
                  <c:v>-77.907333333333355</c:v>
                </c:pt>
                <c:pt idx="1">
                  <c:v>-77.907333333333355</c:v>
                </c:pt>
                <c:pt idx="2">
                  <c:v>-77.907333333333355</c:v>
                </c:pt>
                <c:pt idx="3">
                  <c:v>-77.907333333333355</c:v>
                </c:pt>
                <c:pt idx="4">
                  <c:v>-77.907333333333355</c:v>
                </c:pt>
                <c:pt idx="5">
                  <c:v>-77.907333333333355</c:v>
                </c:pt>
                <c:pt idx="6">
                  <c:v>-77.907333333333355</c:v>
                </c:pt>
                <c:pt idx="7">
                  <c:v>-77.907333333333355</c:v>
                </c:pt>
                <c:pt idx="8">
                  <c:v>-77.907333333333355</c:v>
                </c:pt>
                <c:pt idx="9">
                  <c:v>-77.907333333333355</c:v>
                </c:pt>
                <c:pt idx="10">
                  <c:v>-77.907333333333355</c:v>
                </c:pt>
                <c:pt idx="11">
                  <c:v>-77.907333333333355</c:v>
                </c:pt>
                <c:pt idx="12">
                  <c:v>-77.907333333333355</c:v>
                </c:pt>
                <c:pt idx="13">
                  <c:v>-77.907333333333355</c:v>
                </c:pt>
                <c:pt idx="14">
                  <c:v>-77.907333333333355</c:v>
                </c:pt>
                <c:pt idx="15">
                  <c:v>-77.907333333333355</c:v>
                </c:pt>
                <c:pt idx="16">
                  <c:v>-77.907333333333355</c:v>
                </c:pt>
                <c:pt idx="17">
                  <c:v>-77.907333333333355</c:v>
                </c:pt>
                <c:pt idx="18">
                  <c:v>-77.907333333333355</c:v>
                </c:pt>
                <c:pt idx="19">
                  <c:v>-77.907333333333355</c:v>
                </c:pt>
                <c:pt idx="20">
                  <c:v>-77.907333333333355</c:v>
                </c:pt>
                <c:pt idx="21">
                  <c:v>-77.907333333333355</c:v>
                </c:pt>
                <c:pt idx="22">
                  <c:v>-77.907333333333355</c:v>
                </c:pt>
                <c:pt idx="23">
                  <c:v>-77.907333333333355</c:v>
                </c:pt>
                <c:pt idx="24">
                  <c:v>-77.907333333333355</c:v>
                </c:pt>
                <c:pt idx="25">
                  <c:v>-77.907333333333355</c:v>
                </c:pt>
                <c:pt idx="26">
                  <c:v>-77.907333333333355</c:v>
                </c:pt>
                <c:pt idx="27">
                  <c:v>-77.907333333333355</c:v>
                </c:pt>
                <c:pt idx="28">
                  <c:v>-77.907333333333355</c:v>
                </c:pt>
                <c:pt idx="29">
                  <c:v>-77.907333333333355</c:v>
                </c:pt>
                <c:pt idx="30">
                  <c:v>-77.907333333333355</c:v>
                </c:pt>
                <c:pt idx="31">
                  <c:v>-77.907333333333355</c:v>
                </c:pt>
                <c:pt idx="32">
                  <c:v>-77.907333333333355</c:v>
                </c:pt>
                <c:pt idx="33">
                  <c:v>-77.907333333333355</c:v>
                </c:pt>
                <c:pt idx="34">
                  <c:v>-77.907333333333355</c:v>
                </c:pt>
                <c:pt idx="35">
                  <c:v>-77.907333333333355</c:v>
                </c:pt>
                <c:pt idx="36">
                  <c:v>-77.907333333333355</c:v>
                </c:pt>
                <c:pt idx="37">
                  <c:v>-77.907333333333355</c:v>
                </c:pt>
                <c:pt idx="38">
                  <c:v>-77.907333333333355</c:v>
                </c:pt>
                <c:pt idx="39">
                  <c:v>-77.907333333333355</c:v>
                </c:pt>
                <c:pt idx="40">
                  <c:v>-77.907333333333355</c:v>
                </c:pt>
                <c:pt idx="41">
                  <c:v>-77.907333333333355</c:v>
                </c:pt>
                <c:pt idx="42">
                  <c:v>-77.907333333333355</c:v>
                </c:pt>
                <c:pt idx="43">
                  <c:v>-77.907333333333355</c:v>
                </c:pt>
                <c:pt idx="44">
                  <c:v>-77.907333333333355</c:v>
                </c:pt>
                <c:pt idx="45">
                  <c:v>-77.907333333333355</c:v>
                </c:pt>
                <c:pt idx="46">
                  <c:v>-77.907333333333355</c:v>
                </c:pt>
                <c:pt idx="47">
                  <c:v>-77.907333333333355</c:v>
                </c:pt>
                <c:pt idx="48">
                  <c:v>-77.907333333333355</c:v>
                </c:pt>
                <c:pt idx="49">
                  <c:v>-77.907333333333355</c:v>
                </c:pt>
                <c:pt idx="50">
                  <c:v>-77.907333333333355</c:v>
                </c:pt>
                <c:pt idx="51">
                  <c:v>-77.907333333333355</c:v>
                </c:pt>
                <c:pt idx="52">
                  <c:v>-77.907333333333355</c:v>
                </c:pt>
                <c:pt idx="53">
                  <c:v>-77.907333333333355</c:v>
                </c:pt>
                <c:pt idx="54">
                  <c:v>-77.907333333333355</c:v>
                </c:pt>
                <c:pt idx="55">
                  <c:v>-77.907333333333355</c:v>
                </c:pt>
                <c:pt idx="56">
                  <c:v>-77.907333333333355</c:v>
                </c:pt>
                <c:pt idx="57">
                  <c:v>-77.907333333333355</c:v>
                </c:pt>
                <c:pt idx="58">
                  <c:v>-77.907333333333355</c:v>
                </c:pt>
                <c:pt idx="59">
                  <c:v>-77.907333333333355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4-4331-99AF-FFF82CA8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468528"/>
        <c:axId val="1582426848"/>
      </c:lineChart>
      <c:catAx>
        <c:axId val="169746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26848"/>
        <c:crosses val="autoZero"/>
        <c:auto val="1"/>
        <c:lblAlgn val="ctr"/>
        <c:lblOffset val="100"/>
        <c:noMultiLvlLbl val="0"/>
      </c:catAx>
      <c:valAx>
        <c:axId val="15824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6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65</xdr:row>
      <xdr:rowOff>160972</xdr:rowOff>
    </xdr:from>
    <xdr:to>
      <xdr:col>12</xdr:col>
      <xdr:colOff>829285</xdr:colOff>
      <xdr:row>89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CA61A-B6F8-4734-95AA-604906F22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</xdr:colOff>
      <xdr:row>65</xdr:row>
      <xdr:rowOff>160020</xdr:rowOff>
    </xdr:from>
    <xdr:to>
      <xdr:col>35</xdr:col>
      <xdr:colOff>604520</xdr:colOff>
      <xdr:row>107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068BA-B953-46C7-9578-3D21E2379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BA84B-A661-46D6-ADB7-767BFE8C82E5}">
  <dimension ref="A1:I74"/>
  <sheetViews>
    <sheetView workbookViewId="0">
      <pane ySplit="1" topLeftCell="A56" activePane="bottomLeft" state="frozen"/>
      <selection pane="bottomLeft" activeCell="I75" sqref="I75"/>
    </sheetView>
  </sheetViews>
  <sheetFormatPr defaultRowHeight="14.4" x14ac:dyDescent="0.3"/>
  <cols>
    <col min="1" max="1" width="9.6640625" bestFit="1" customWidth="1"/>
    <col min="2" max="2" width="18" bestFit="1" customWidth="1"/>
    <col min="3" max="3" width="26.88671875" bestFit="1" customWidth="1"/>
    <col min="4" max="4" width="14.6640625" bestFit="1" customWidth="1"/>
    <col min="5" max="5" width="17.33203125" bestFit="1" customWidth="1"/>
    <col min="6" max="6" width="14.44140625" bestFit="1" customWidth="1"/>
    <col min="7" max="7" width="27.77734375" bestFit="1" customWidth="1"/>
    <col min="8" max="8" width="18.88671875" bestFit="1" customWidth="1"/>
  </cols>
  <sheetData>
    <row r="1" spans="1:9" x14ac:dyDescent="0.3">
      <c r="A1" t="s">
        <v>0</v>
      </c>
      <c r="B1" t="s">
        <v>1</v>
      </c>
      <c r="C1" t="s">
        <v>57</v>
      </c>
      <c r="D1" t="s">
        <v>58</v>
      </c>
      <c r="E1" t="s">
        <v>61</v>
      </c>
      <c r="F1" t="s">
        <v>62</v>
      </c>
      <c r="G1" t="s">
        <v>63</v>
      </c>
      <c r="H1" s="32" t="s">
        <v>113</v>
      </c>
      <c r="I1" s="32" t="s">
        <v>114</v>
      </c>
    </row>
    <row r="2" spans="1:9" x14ac:dyDescent="0.3">
      <c r="A2" s="1">
        <v>43831</v>
      </c>
      <c r="C2">
        <v>0</v>
      </c>
      <c r="D2">
        <v>372</v>
      </c>
      <c r="E2">
        <v>0</v>
      </c>
      <c r="F2">
        <v>0</v>
      </c>
      <c r="G2">
        <v>720</v>
      </c>
      <c r="H2" s="17">
        <f>8.5*250</f>
        <v>2125</v>
      </c>
      <c r="I2" s="17">
        <v>0</v>
      </c>
    </row>
    <row r="3" spans="1:9" x14ac:dyDescent="0.3">
      <c r="A3" s="1">
        <v>43832</v>
      </c>
      <c r="C3">
        <v>0</v>
      </c>
      <c r="D3">
        <v>405</v>
      </c>
      <c r="E3">
        <v>0</v>
      </c>
      <c r="F3">
        <f>2*60</f>
        <v>120</v>
      </c>
      <c r="G3">
        <v>413</v>
      </c>
      <c r="H3" s="17">
        <f>250*6.25</f>
        <v>1562.5</v>
      </c>
      <c r="I3" s="17">
        <v>0</v>
      </c>
    </row>
    <row r="4" spans="1:9" x14ac:dyDescent="0.3">
      <c r="A4" s="1">
        <v>43833</v>
      </c>
      <c r="C4">
        <v>0</v>
      </c>
      <c r="D4">
        <v>582</v>
      </c>
      <c r="E4">
        <v>2</v>
      </c>
      <c r="F4">
        <f>60 *8</f>
        <v>480</v>
      </c>
      <c r="G4">
        <v>1021</v>
      </c>
      <c r="H4" s="17">
        <f>250*10</f>
        <v>2500</v>
      </c>
      <c r="I4" s="17">
        <v>0</v>
      </c>
    </row>
    <row r="5" spans="1:9" s="3" customFormat="1" x14ac:dyDescent="0.3">
      <c r="A5" s="2">
        <v>43834</v>
      </c>
      <c r="C5" s="3">
        <v>0</v>
      </c>
      <c r="D5" s="3">
        <v>621</v>
      </c>
      <c r="E5" s="3">
        <v>0</v>
      </c>
      <c r="F5" s="3">
        <v>0</v>
      </c>
      <c r="G5" s="3">
        <v>1433</v>
      </c>
      <c r="H5" s="3">
        <f>250*7.5</f>
        <v>1875</v>
      </c>
      <c r="I5" s="3">
        <v>0</v>
      </c>
    </row>
    <row r="6" spans="1:9" s="3" customFormat="1" x14ac:dyDescent="0.3">
      <c r="A6" s="2">
        <v>43835</v>
      </c>
      <c r="C6" s="3">
        <v>0</v>
      </c>
      <c r="D6" s="3">
        <v>322</v>
      </c>
      <c r="E6" s="3">
        <v>0</v>
      </c>
      <c r="F6" s="3">
        <v>0</v>
      </c>
      <c r="G6" s="3">
        <v>1504</v>
      </c>
      <c r="H6" s="3">
        <f>250*10</f>
        <v>2500</v>
      </c>
      <c r="I6" s="3">
        <v>0</v>
      </c>
    </row>
    <row r="7" spans="1:9" x14ac:dyDescent="0.3">
      <c r="A7" s="1">
        <v>43836</v>
      </c>
      <c r="B7" t="s">
        <v>3</v>
      </c>
      <c r="C7">
        <v>60</v>
      </c>
      <c r="D7">
        <v>418</v>
      </c>
      <c r="E7">
        <v>156</v>
      </c>
      <c r="F7">
        <f>60 *8</f>
        <v>480</v>
      </c>
      <c r="G7">
        <v>0</v>
      </c>
      <c r="H7" s="17">
        <f>250*11.5</f>
        <v>2875</v>
      </c>
      <c r="I7" s="17">
        <v>0</v>
      </c>
    </row>
    <row r="8" spans="1:9" x14ac:dyDescent="0.3">
      <c r="A8" s="1">
        <v>43837</v>
      </c>
      <c r="B8" t="s">
        <v>4</v>
      </c>
      <c r="C8">
        <v>93</v>
      </c>
      <c r="D8">
        <v>456</v>
      </c>
      <c r="E8">
        <v>194</v>
      </c>
      <c r="F8">
        <f>60 *8</f>
        <v>480</v>
      </c>
      <c r="G8">
        <v>0</v>
      </c>
      <c r="H8" s="17">
        <f>250*12</f>
        <v>3000</v>
      </c>
      <c r="I8" s="17">
        <v>0</v>
      </c>
    </row>
    <row r="9" spans="1:9" x14ac:dyDescent="0.3">
      <c r="A9" s="1">
        <v>43838</v>
      </c>
      <c r="B9" t="s">
        <v>5</v>
      </c>
      <c r="C9">
        <v>184</v>
      </c>
      <c r="D9">
        <v>438</v>
      </c>
      <c r="E9">
        <v>118</v>
      </c>
      <c r="F9">
        <f>60 *8</f>
        <v>480</v>
      </c>
      <c r="G9">
        <v>0</v>
      </c>
      <c r="H9" s="17">
        <f>250*13.5</f>
        <v>3375</v>
      </c>
      <c r="I9" s="17">
        <v>0</v>
      </c>
    </row>
    <row r="10" spans="1:9" x14ac:dyDescent="0.3">
      <c r="A10" s="1">
        <v>43839</v>
      </c>
      <c r="C10">
        <v>0</v>
      </c>
      <c r="D10">
        <v>792</v>
      </c>
      <c r="E10">
        <v>0</v>
      </c>
      <c r="F10">
        <v>240</v>
      </c>
      <c r="G10">
        <v>0</v>
      </c>
      <c r="H10" s="17">
        <f>250*3</f>
        <v>750</v>
      </c>
      <c r="I10" s="17">
        <v>1</v>
      </c>
    </row>
    <row r="11" spans="1:9" x14ac:dyDescent="0.3">
      <c r="A11" s="1">
        <v>43840</v>
      </c>
      <c r="C11">
        <v>0</v>
      </c>
      <c r="D11">
        <v>781</v>
      </c>
      <c r="E11">
        <v>0</v>
      </c>
      <c r="F11">
        <v>180</v>
      </c>
      <c r="G11">
        <v>630</v>
      </c>
      <c r="H11" s="17">
        <f>250*4.75</f>
        <v>1187.5</v>
      </c>
      <c r="I11" s="17">
        <v>1</v>
      </c>
    </row>
    <row r="12" spans="1:9" s="3" customFormat="1" x14ac:dyDescent="0.3">
      <c r="A12" s="2">
        <v>43841</v>
      </c>
      <c r="B12" s="3" t="s">
        <v>3</v>
      </c>
      <c r="C12" s="3">
        <v>20</v>
      </c>
      <c r="D12" s="3">
        <v>617</v>
      </c>
      <c r="E12" s="3">
        <v>0</v>
      </c>
      <c r="F12" s="3">
        <v>0</v>
      </c>
      <c r="G12" s="3">
        <v>1011</v>
      </c>
      <c r="H12" s="3">
        <f>250*10.5</f>
        <v>2625</v>
      </c>
      <c r="I12" s="3">
        <v>1</v>
      </c>
    </row>
    <row r="13" spans="1:9" s="3" customFormat="1" x14ac:dyDescent="0.3">
      <c r="A13" s="2">
        <v>43842</v>
      </c>
      <c r="B13" s="3" t="s">
        <v>3</v>
      </c>
      <c r="C13" s="3">
        <v>30</v>
      </c>
      <c r="D13" s="3">
        <v>692</v>
      </c>
      <c r="E13" s="3">
        <v>245</v>
      </c>
      <c r="F13" s="3">
        <v>0</v>
      </c>
      <c r="G13" s="3">
        <v>1030</v>
      </c>
      <c r="H13" s="3">
        <f>250*4.75</f>
        <v>1187.5</v>
      </c>
      <c r="I13" s="3">
        <v>1</v>
      </c>
    </row>
    <row r="14" spans="1:9" x14ac:dyDescent="0.3">
      <c r="A14" s="1">
        <v>43843</v>
      </c>
      <c r="C14">
        <v>0</v>
      </c>
      <c r="D14">
        <v>479</v>
      </c>
      <c r="E14">
        <v>120</v>
      </c>
      <c r="F14">
        <f>60 *8</f>
        <v>480</v>
      </c>
      <c r="G14">
        <v>0</v>
      </c>
      <c r="H14" s="17">
        <f>250*7.25</f>
        <v>1812.5</v>
      </c>
      <c r="I14" s="17">
        <v>0</v>
      </c>
    </row>
    <row r="15" spans="1:9" x14ac:dyDescent="0.3">
      <c r="A15" s="1">
        <v>43844</v>
      </c>
      <c r="B15" t="s">
        <v>9</v>
      </c>
      <c r="C15">
        <v>62</v>
      </c>
      <c r="D15">
        <v>463</v>
      </c>
      <c r="E15">
        <v>156</v>
      </c>
      <c r="F15">
        <f>60 *8</f>
        <v>480</v>
      </c>
      <c r="G15">
        <v>0</v>
      </c>
      <c r="H15" s="17">
        <f>250*9.75</f>
        <v>2437.5</v>
      </c>
      <c r="I15" s="17">
        <v>0</v>
      </c>
    </row>
    <row r="16" spans="1:9" x14ac:dyDescent="0.3">
      <c r="A16" s="1">
        <v>43845</v>
      </c>
      <c r="B16" t="s">
        <v>5</v>
      </c>
      <c r="C16">
        <v>197</v>
      </c>
      <c r="D16">
        <v>355</v>
      </c>
      <c r="E16">
        <v>162</v>
      </c>
      <c r="F16">
        <f>60 *8</f>
        <v>480</v>
      </c>
      <c r="G16">
        <v>0</v>
      </c>
      <c r="H16" s="17">
        <f>250*8</f>
        <v>2000</v>
      </c>
      <c r="I16" s="17">
        <v>0</v>
      </c>
    </row>
    <row r="17" spans="1:9" x14ac:dyDescent="0.3">
      <c r="A17" s="1">
        <v>43846</v>
      </c>
      <c r="C17">
        <v>0</v>
      </c>
      <c r="D17">
        <v>273</v>
      </c>
      <c r="E17">
        <v>191</v>
      </c>
      <c r="F17">
        <f>60 *8</f>
        <v>480</v>
      </c>
      <c r="G17">
        <v>0</v>
      </c>
      <c r="H17" s="17">
        <f>250*9</f>
        <v>2250</v>
      </c>
      <c r="I17" s="17">
        <v>0</v>
      </c>
    </row>
    <row r="18" spans="1:9" x14ac:dyDescent="0.3">
      <c r="A18" s="1">
        <v>43847</v>
      </c>
      <c r="B18" t="s">
        <v>6</v>
      </c>
      <c r="C18">
        <v>0</v>
      </c>
      <c r="D18">
        <v>324</v>
      </c>
      <c r="E18">
        <v>0</v>
      </c>
      <c r="F18">
        <f>60 *8</f>
        <v>480</v>
      </c>
      <c r="G18">
        <v>487</v>
      </c>
      <c r="H18" s="17">
        <f>250*6.3</f>
        <v>1575</v>
      </c>
      <c r="I18" s="17">
        <v>0</v>
      </c>
    </row>
    <row r="19" spans="1:9" s="3" customFormat="1" x14ac:dyDescent="0.3">
      <c r="A19" s="2">
        <v>43848</v>
      </c>
      <c r="C19" s="3">
        <v>0</v>
      </c>
      <c r="D19" s="3">
        <v>512</v>
      </c>
      <c r="E19" s="3">
        <v>0</v>
      </c>
      <c r="F19" s="3">
        <v>0</v>
      </c>
      <c r="G19" s="3">
        <v>1832</v>
      </c>
      <c r="H19" s="3">
        <f>250*3.8</f>
        <v>950</v>
      </c>
      <c r="I19" s="3">
        <v>0</v>
      </c>
    </row>
    <row r="20" spans="1:9" s="3" customFormat="1" x14ac:dyDescent="0.3">
      <c r="A20" s="2">
        <v>43849</v>
      </c>
      <c r="C20" s="3">
        <v>0</v>
      </c>
      <c r="D20" s="3">
        <v>618</v>
      </c>
      <c r="E20" s="3">
        <v>238</v>
      </c>
      <c r="F20" s="3">
        <v>0</v>
      </c>
      <c r="G20" s="3">
        <v>1567</v>
      </c>
      <c r="H20" s="3">
        <f>250*12.3</f>
        <v>3075</v>
      </c>
      <c r="I20" s="3">
        <v>0</v>
      </c>
    </row>
    <row r="21" spans="1:9" x14ac:dyDescent="0.3">
      <c r="A21" s="1">
        <v>43850</v>
      </c>
      <c r="B21" t="s">
        <v>2</v>
      </c>
      <c r="C21">
        <v>63</v>
      </c>
      <c r="D21">
        <v>363</v>
      </c>
      <c r="E21">
        <v>187</v>
      </c>
      <c r="F21">
        <f>60 *8</f>
        <v>480</v>
      </c>
      <c r="G21">
        <v>0</v>
      </c>
      <c r="H21" s="17">
        <f>250*11.6</f>
        <v>2900</v>
      </c>
      <c r="I21" s="17">
        <v>0</v>
      </c>
    </row>
    <row r="22" spans="1:9" x14ac:dyDescent="0.3">
      <c r="A22" s="1">
        <v>43851</v>
      </c>
      <c r="B22" t="s">
        <v>2</v>
      </c>
      <c r="C22">
        <v>57</v>
      </c>
      <c r="D22">
        <v>351</v>
      </c>
      <c r="E22">
        <v>208</v>
      </c>
      <c r="F22">
        <f>60 *8</f>
        <v>480</v>
      </c>
      <c r="G22">
        <v>0</v>
      </c>
      <c r="H22" s="17">
        <f>250*10.5</f>
        <v>2625</v>
      </c>
      <c r="I22" s="17">
        <v>0</v>
      </c>
    </row>
    <row r="23" spans="1:9" x14ac:dyDescent="0.3">
      <c r="A23" s="1">
        <v>43852</v>
      </c>
      <c r="B23" t="s">
        <v>5</v>
      </c>
      <c r="C23">
        <v>204</v>
      </c>
      <c r="D23">
        <v>338</v>
      </c>
      <c r="E23">
        <v>156</v>
      </c>
      <c r="F23">
        <f>60 *8</f>
        <v>480</v>
      </c>
      <c r="G23">
        <v>0</v>
      </c>
      <c r="H23" s="17">
        <f>250*11.5</f>
        <v>2875</v>
      </c>
      <c r="I23" s="17">
        <v>0</v>
      </c>
    </row>
    <row r="24" spans="1:9" x14ac:dyDescent="0.3">
      <c r="A24" s="1">
        <v>43853</v>
      </c>
      <c r="B24" t="s">
        <v>6</v>
      </c>
      <c r="C24">
        <v>0</v>
      </c>
      <c r="D24">
        <v>286</v>
      </c>
      <c r="E24">
        <v>88</v>
      </c>
      <c r="F24">
        <f>60 *8</f>
        <v>480</v>
      </c>
      <c r="G24">
        <v>0</v>
      </c>
      <c r="H24" s="17">
        <f>250*10</f>
        <v>2500</v>
      </c>
      <c r="I24" s="17">
        <v>0</v>
      </c>
    </row>
    <row r="25" spans="1:9" x14ac:dyDescent="0.3">
      <c r="A25" s="1">
        <v>43854</v>
      </c>
      <c r="B25" t="s">
        <v>8</v>
      </c>
      <c r="C25">
        <v>127</v>
      </c>
      <c r="D25">
        <v>371</v>
      </c>
      <c r="E25">
        <v>0</v>
      </c>
      <c r="F25">
        <f>60 *8</f>
        <v>480</v>
      </c>
      <c r="G25">
        <v>0</v>
      </c>
      <c r="H25" s="17">
        <f>250*6.6</f>
        <v>1650</v>
      </c>
      <c r="I25" s="17">
        <v>0</v>
      </c>
    </row>
    <row r="26" spans="1:9" s="3" customFormat="1" x14ac:dyDescent="0.3">
      <c r="A26" s="2">
        <v>43855</v>
      </c>
      <c r="B26" s="3" t="s">
        <v>9</v>
      </c>
      <c r="C26" s="3">
        <v>60</v>
      </c>
      <c r="D26" s="3">
        <v>541</v>
      </c>
      <c r="E26" s="3">
        <v>0</v>
      </c>
      <c r="F26" s="3">
        <v>0</v>
      </c>
      <c r="G26" s="3">
        <v>0</v>
      </c>
      <c r="H26" s="3">
        <f>250*9.7</f>
        <v>2425</v>
      </c>
      <c r="I26" s="3">
        <v>0</v>
      </c>
    </row>
    <row r="27" spans="1:9" s="3" customFormat="1" x14ac:dyDescent="0.3">
      <c r="A27" s="2">
        <v>43856</v>
      </c>
      <c r="B27" s="3" t="s">
        <v>3</v>
      </c>
      <c r="C27" s="3">
        <v>60</v>
      </c>
      <c r="D27" s="3">
        <v>665</v>
      </c>
      <c r="E27" s="3">
        <v>258</v>
      </c>
      <c r="F27" s="3">
        <v>0</v>
      </c>
      <c r="G27" s="3">
        <v>0</v>
      </c>
      <c r="H27" s="3">
        <f>250*5.5</f>
        <v>1375</v>
      </c>
      <c r="I27" s="3">
        <v>0</v>
      </c>
    </row>
    <row r="28" spans="1:9" x14ac:dyDescent="0.3">
      <c r="A28" s="1">
        <v>43857</v>
      </c>
      <c r="B28" t="s">
        <v>4</v>
      </c>
      <c r="C28">
        <v>87</v>
      </c>
      <c r="D28">
        <v>481</v>
      </c>
      <c r="E28">
        <v>114</v>
      </c>
      <c r="F28">
        <f>60 *8</f>
        <v>480</v>
      </c>
      <c r="G28">
        <v>372</v>
      </c>
      <c r="H28" s="17">
        <f>250*6</f>
        <v>1500</v>
      </c>
      <c r="I28" s="17">
        <v>0</v>
      </c>
    </row>
    <row r="29" spans="1:9" x14ac:dyDescent="0.3">
      <c r="A29" s="1">
        <v>43858</v>
      </c>
      <c r="C29">
        <v>0</v>
      </c>
      <c r="D29">
        <v>429</v>
      </c>
      <c r="E29">
        <v>0</v>
      </c>
      <c r="F29">
        <v>360</v>
      </c>
      <c r="G29">
        <v>849</v>
      </c>
      <c r="H29" s="17">
        <f>250*8.3</f>
        <v>2075</v>
      </c>
      <c r="I29" s="17">
        <v>1</v>
      </c>
    </row>
    <row r="30" spans="1:9" x14ac:dyDescent="0.3">
      <c r="A30" s="1">
        <v>43859</v>
      </c>
      <c r="B30" t="s">
        <v>6</v>
      </c>
      <c r="C30">
        <v>0</v>
      </c>
      <c r="D30">
        <v>604</v>
      </c>
      <c r="E30">
        <v>0</v>
      </c>
      <c r="F30">
        <v>180</v>
      </c>
      <c r="G30">
        <v>536</v>
      </c>
      <c r="H30" s="17">
        <f>250*4.5</f>
        <v>1125</v>
      </c>
      <c r="I30" s="17">
        <v>1</v>
      </c>
    </row>
    <row r="31" spans="1:9" x14ac:dyDescent="0.3">
      <c r="A31" s="1">
        <v>43860</v>
      </c>
      <c r="C31">
        <v>0</v>
      </c>
      <c r="D31">
        <v>563</v>
      </c>
      <c r="E31">
        <v>0</v>
      </c>
      <c r="F31">
        <v>240</v>
      </c>
      <c r="G31">
        <v>1045</v>
      </c>
      <c r="H31" s="17">
        <f>250*6.4</f>
        <v>1600</v>
      </c>
      <c r="I31" s="17">
        <v>1</v>
      </c>
    </row>
    <row r="32" spans="1:9" x14ac:dyDescent="0.3">
      <c r="A32" s="1">
        <v>43861</v>
      </c>
      <c r="C32">
        <v>0</v>
      </c>
      <c r="D32">
        <v>662</v>
      </c>
      <c r="E32">
        <v>0</v>
      </c>
      <c r="F32">
        <f>60 *8</f>
        <v>480</v>
      </c>
      <c r="G32">
        <v>717</v>
      </c>
      <c r="H32" s="17">
        <f>250*4.25</f>
        <v>1062.5</v>
      </c>
      <c r="I32" s="17">
        <v>1</v>
      </c>
    </row>
    <row r="33" spans="1:9" s="3" customFormat="1" x14ac:dyDescent="0.3">
      <c r="A33" s="2">
        <v>43862</v>
      </c>
      <c r="C33" s="3">
        <v>0</v>
      </c>
      <c r="D33" s="3">
        <v>729</v>
      </c>
      <c r="E33" s="3">
        <v>0</v>
      </c>
      <c r="F33" s="3">
        <v>0</v>
      </c>
      <c r="G33" s="3">
        <v>1432</v>
      </c>
      <c r="H33" s="3">
        <f>250*5.5</f>
        <v>1375</v>
      </c>
      <c r="I33" s="3">
        <v>1</v>
      </c>
    </row>
    <row r="34" spans="1:9" s="3" customFormat="1" x14ac:dyDescent="0.3">
      <c r="A34" s="2">
        <v>43863</v>
      </c>
      <c r="C34" s="3">
        <v>0</v>
      </c>
      <c r="D34" s="3">
        <v>797</v>
      </c>
      <c r="E34" s="3">
        <v>0</v>
      </c>
      <c r="F34" s="3">
        <v>0</v>
      </c>
      <c r="G34" s="3">
        <v>1567</v>
      </c>
      <c r="H34" s="3">
        <f>250*5.8</f>
        <v>1450</v>
      </c>
      <c r="I34" s="3">
        <v>1</v>
      </c>
    </row>
    <row r="35" spans="1:9" x14ac:dyDescent="0.3">
      <c r="A35" s="1">
        <v>43864</v>
      </c>
      <c r="C35">
        <v>0</v>
      </c>
      <c r="D35">
        <v>648</v>
      </c>
      <c r="E35">
        <v>0</v>
      </c>
      <c r="F35">
        <f>60 *8</f>
        <v>480</v>
      </c>
      <c r="G35">
        <v>1045</v>
      </c>
      <c r="H35" s="17">
        <f>250*6.3</f>
        <v>1575</v>
      </c>
      <c r="I35" s="17">
        <v>1</v>
      </c>
    </row>
    <row r="36" spans="1:9" x14ac:dyDescent="0.3">
      <c r="A36" s="1">
        <v>43865</v>
      </c>
      <c r="C36">
        <v>0</v>
      </c>
      <c r="D36">
        <v>658</v>
      </c>
      <c r="E36">
        <v>0</v>
      </c>
      <c r="F36">
        <f>60 *8</f>
        <v>480</v>
      </c>
      <c r="G36">
        <v>489</v>
      </c>
      <c r="H36" s="17">
        <f>250*3.75</f>
        <v>937.5</v>
      </c>
      <c r="I36" s="17">
        <v>1</v>
      </c>
    </row>
    <row r="37" spans="1:9" x14ac:dyDescent="0.3">
      <c r="A37" s="1">
        <v>43866</v>
      </c>
      <c r="C37">
        <v>0</v>
      </c>
      <c r="D37">
        <v>727</v>
      </c>
      <c r="E37">
        <v>0</v>
      </c>
      <c r="F37">
        <f>60 *8</f>
        <v>480</v>
      </c>
      <c r="G37">
        <v>1005</v>
      </c>
      <c r="H37" s="17">
        <f>250*5</f>
        <v>1250</v>
      </c>
      <c r="I37" s="17">
        <v>1</v>
      </c>
    </row>
    <row r="38" spans="1:9" x14ac:dyDescent="0.3">
      <c r="A38" s="1">
        <v>43867</v>
      </c>
      <c r="C38">
        <v>0</v>
      </c>
      <c r="D38">
        <v>654</v>
      </c>
      <c r="E38">
        <v>0</v>
      </c>
      <c r="F38">
        <f>60 *8</f>
        <v>480</v>
      </c>
      <c r="G38">
        <v>738</v>
      </c>
      <c r="H38" s="17">
        <f>250*7.9</f>
        <v>1975</v>
      </c>
      <c r="I38" s="17">
        <v>1</v>
      </c>
    </row>
    <row r="39" spans="1:9" x14ac:dyDescent="0.3">
      <c r="A39" s="1">
        <v>43868</v>
      </c>
      <c r="B39" t="s">
        <v>3</v>
      </c>
      <c r="C39">
        <v>25</v>
      </c>
      <c r="D39">
        <v>475</v>
      </c>
      <c r="E39">
        <v>0</v>
      </c>
      <c r="F39">
        <f>60 *8</f>
        <v>480</v>
      </c>
      <c r="G39">
        <v>406</v>
      </c>
      <c r="H39" s="17">
        <f>250*6.5</f>
        <v>1625</v>
      </c>
      <c r="I39" s="17">
        <v>1</v>
      </c>
    </row>
    <row r="40" spans="1:9" s="3" customFormat="1" x14ac:dyDescent="0.3">
      <c r="A40" s="2">
        <v>43869</v>
      </c>
      <c r="B40" s="3" t="s">
        <v>3</v>
      </c>
      <c r="C40" s="3">
        <v>20</v>
      </c>
      <c r="D40" s="3">
        <v>849</v>
      </c>
      <c r="E40" s="3">
        <v>0</v>
      </c>
      <c r="F40" s="3">
        <v>0</v>
      </c>
      <c r="G40" s="3">
        <v>538</v>
      </c>
      <c r="H40" s="3">
        <f>250*6.3</f>
        <v>1575</v>
      </c>
      <c r="I40" s="3">
        <v>1</v>
      </c>
    </row>
    <row r="41" spans="1:9" s="3" customFormat="1" x14ac:dyDescent="0.3">
      <c r="A41" s="2">
        <v>43870</v>
      </c>
      <c r="B41" s="3" t="s">
        <v>3</v>
      </c>
      <c r="C41" s="3">
        <v>32</v>
      </c>
      <c r="D41" s="3">
        <v>611</v>
      </c>
      <c r="E41" s="3">
        <v>238</v>
      </c>
      <c r="F41" s="3">
        <v>0</v>
      </c>
      <c r="G41" s="3">
        <v>538</v>
      </c>
      <c r="H41" s="3">
        <f>250*5.9</f>
        <v>1475</v>
      </c>
      <c r="I41" s="3">
        <v>1</v>
      </c>
    </row>
    <row r="42" spans="1:9" x14ac:dyDescent="0.3">
      <c r="A42" s="1">
        <v>43871</v>
      </c>
      <c r="B42" t="s">
        <v>6</v>
      </c>
      <c r="C42">
        <v>0</v>
      </c>
      <c r="D42">
        <v>199</v>
      </c>
      <c r="E42">
        <v>119</v>
      </c>
      <c r="F42">
        <f>60 *8</f>
        <v>480</v>
      </c>
      <c r="G42">
        <v>0</v>
      </c>
      <c r="H42" s="17">
        <f>250*12.3</f>
        <v>3075</v>
      </c>
      <c r="I42" s="17">
        <v>1</v>
      </c>
    </row>
    <row r="43" spans="1:9" x14ac:dyDescent="0.3">
      <c r="A43" s="1">
        <v>43872</v>
      </c>
      <c r="C43">
        <v>0</v>
      </c>
      <c r="D43">
        <v>274</v>
      </c>
      <c r="E43">
        <v>166</v>
      </c>
      <c r="F43">
        <f>60 *8</f>
        <v>480</v>
      </c>
      <c r="G43">
        <v>0</v>
      </c>
      <c r="H43" s="17">
        <f>250*9</f>
        <v>2250</v>
      </c>
      <c r="I43" s="17">
        <v>1</v>
      </c>
    </row>
    <row r="44" spans="1:9" x14ac:dyDescent="0.3">
      <c r="A44" s="1">
        <v>43873</v>
      </c>
      <c r="B44" t="s">
        <v>9</v>
      </c>
      <c r="C44">
        <v>65</v>
      </c>
      <c r="D44">
        <v>356</v>
      </c>
      <c r="E44">
        <v>142</v>
      </c>
      <c r="F44">
        <f>60 *8</f>
        <v>480</v>
      </c>
      <c r="G44">
        <v>0</v>
      </c>
      <c r="H44" s="17">
        <f>250*11.5</f>
        <v>2875</v>
      </c>
      <c r="I44" s="17">
        <v>1</v>
      </c>
    </row>
    <row r="45" spans="1:9" x14ac:dyDescent="0.3">
      <c r="A45" s="1">
        <v>43874</v>
      </c>
      <c r="B45" t="s">
        <v>9</v>
      </c>
      <c r="C45">
        <v>60</v>
      </c>
      <c r="D45">
        <v>388</v>
      </c>
      <c r="E45">
        <v>177</v>
      </c>
      <c r="F45">
        <f>60 *8</f>
        <v>480</v>
      </c>
      <c r="G45">
        <v>0</v>
      </c>
      <c r="H45" s="17">
        <f>250*6</f>
        <v>1500</v>
      </c>
      <c r="I45" s="17">
        <v>1</v>
      </c>
    </row>
    <row r="46" spans="1:9" x14ac:dyDescent="0.3">
      <c r="A46" s="1">
        <v>43875</v>
      </c>
      <c r="B46" t="s">
        <v>9</v>
      </c>
      <c r="C46">
        <v>59</v>
      </c>
      <c r="D46">
        <v>453</v>
      </c>
      <c r="E46">
        <v>0</v>
      </c>
      <c r="F46">
        <v>120</v>
      </c>
      <c r="G46">
        <v>392</v>
      </c>
      <c r="H46" s="17">
        <f>250*3.75</f>
        <v>937.5</v>
      </c>
      <c r="I46" s="17">
        <v>1</v>
      </c>
    </row>
    <row r="47" spans="1:9" s="3" customFormat="1" x14ac:dyDescent="0.3">
      <c r="A47" s="2">
        <v>43876</v>
      </c>
      <c r="C47" s="3">
        <v>0</v>
      </c>
      <c r="D47" s="3">
        <v>568</v>
      </c>
      <c r="E47" s="3">
        <v>0</v>
      </c>
      <c r="F47" s="3">
        <v>0</v>
      </c>
      <c r="G47" s="3">
        <v>0</v>
      </c>
      <c r="H47" s="3">
        <f>250*7.75</f>
        <v>1937.5</v>
      </c>
      <c r="I47" s="3">
        <v>1</v>
      </c>
    </row>
    <row r="48" spans="1:9" s="3" customFormat="1" x14ac:dyDescent="0.3">
      <c r="A48" s="2">
        <v>43877</v>
      </c>
      <c r="B48" s="3" t="s">
        <v>3</v>
      </c>
      <c r="C48" s="3">
        <v>30</v>
      </c>
      <c r="D48" s="3">
        <v>422</v>
      </c>
      <c r="E48" s="3">
        <v>233</v>
      </c>
      <c r="F48" s="3">
        <v>0</v>
      </c>
      <c r="G48" s="3">
        <v>1974</v>
      </c>
      <c r="H48" s="3">
        <f>250*12.3</f>
        <v>3075</v>
      </c>
      <c r="I48" s="3">
        <v>1</v>
      </c>
    </row>
    <row r="49" spans="1:9" x14ac:dyDescent="0.3">
      <c r="A49" s="1">
        <v>43878</v>
      </c>
      <c r="B49" t="s">
        <v>6</v>
      </c>
      <c r="C49">
        <v>0</v>
      </c>
      <c r="D49">
        <v>363</v>
      </c>
      <c r="E49">
        <v>196</v>
      </c>
      <c r="F49">
        <v>0</v>
      </c>
      <c r="G49">
        <v>2340</v>
      </c>
      <c r="H49" s="17">
        <f>250*10.5</f>
        <v>2625</v>
      </c>
      <c r="I49" s="17">
        <v>0</v>
      </c>
    </row>
    <row r="50" spans="1:9" x14ac:dyDescent="0.3">
      <c r="A50" s="1">
        <v>43879</v>
      </c>
      <c r="B50" t="s">
        <v>9</v>
      </c>
      <c r="C50">
        <v>64</v>
      </c>
      <c r="D50">
        <v>427</v>
      </c>
      <c r="E50">
        <v>115</v>
      </c>
      <c r="F50">
        <f>60 *8</f>
        <v>480</v>
      </c>
      <c r="G50">
        <v>0</v>
      </c>
      <c r="H50" s="17">
        <f>250*9.3</f>
        <v>2325</v>
      </c>
      <c r="I50" s="17">
        <v>0</v>
      </c>
    </row>
    <row r="51" spans="1:9" x14ac:dyDescent="0.3">
      <c r="A51" s="1">
        <v>43880</v>
      </c>
      <c r="B51" t="s">
        <v>8</v>
      </c>
      <c r="C51">
        <v>95</v>
      </c>
      <c r="D51">
        <v>360</v>
      </c>
      <c r="E51">
        <v>163</v>
      </c>
      <c r="F51">
        <f>60 *8</f>
        <v>480</v>
      </c>
      <c r="G51">
        <v>0</v>
      </c>
      <c r="H51" s="17">
        <f>250*14</f>
        <v>3500</v>
      </c>
      <c r="I51" s="17">
        <v>0</v>
      </c>
    </row>
    <row r="52" spans="1:9" x14ac:dyDescent="0.3">
      <c r="A52" s="1">
        <v>43881</v>
      </c>
      <c r="B52" t="s">
        <v>9</v>
      </c>
      <c r="C52">
        <v>0</v>
      </c>
      <c r="D52">
        <v>268</v>
      </c>
      <c r="E52">
        <v>60</v>
      </c>
      <c r="F52">
        <f>60 *8</f>
        <v>480</v>
      </c>
      <c r="G52">
        <v>582</v>
      </c>
      <c r="H52" s="17">
        <f>250*12</f>
        <v>3000</v>
      </c>
      <c r="I52" s="17">
        <v>0</v>
      </c>
    </row>
    <row r="53" spans="1:9" x14ac:dyDescent="0.3">
      <c r="A53" s="1">
        <v>43882</v>
      </c>
      <c r="B53" t="s">
        <v>3</v>
      </c>
      <c r="C53">
        <v>91</v>
      </c>
      <c r="D53">
        <v>507</v>
      </c>
      <c r="E53">
        <v>0</v>
      </c>
      <c r="F53">
        <f>60 *8</f>
        <v>480</v>
      </c>
      <c r="G53">
        <v>0</v>
      </c>
      <c r="H53" s="17">
        <f>250*8</f>
        <v>2000</v>
      </c>
      <c r="I53" s="17">
        <v>0</v>
      </c>
    </row>
    <row r="54" spans="1:9" s="3" customFormat="1" x14ac:dyDescent="0.3">
      <c r="A54" s="2">
        <v>43883</v>
      </c>
      <c r="B54" s="3" t="s">
        <v>3</v>
      </c>
      <c r="C54" s="3">
        <v>30</v>
      </c>
      <c r="D54" s="3">
        <v>431</v>
      </c>
      <c r="E54" s="3">
        <v>0</v>
      </c>
      <c r="F54" s="3">
        <v>0</v>
      </c>
      <c r="G54" s="3">
        <v>0</v>
      </c>
      <c r="H54" s="3">
        <f>250*9.6</f>
        <v>2400</v>
      </c>
      <c r="I54" s="3">
        <v>0</v>
      </c>
    </row>
    <row r="55" spans="1:9" s="3" customFormat="1" x14ac:dyDescent="0.3">
      <c r="A55" s="2">
        <v>43884</v>
      </c>
      <c r="B55" s="3" t="s">
        <v>6</v>
      </c>
      <c r="C55" s="3">
        <v>0</v>
      </c>
      <c r="D55" s="3">
        <v>388</v>
      </c>
      <c r="E55" s="3">
        <v>218</v>
      </c>
      <c r="F55" s="3">
        <v>0</v>
      </c>
      <c r="G55" s="3">
        <v>765</v>
      </c>
      <c r="H55" s="3">
        <f>250*7.25</f>
        <v>1812.5</v>
      </c>
      <c r="I55" s="3">
        <v>0</v>
      </c>
    </row>
    <row r="56" spans="1:9" x14ac:dyDescent="0.3">
      <c r="A56" s="1">
        <v>43885</v>
      </c>
      <c r="B56" t="s">
        <v>6</v>
      </c>
      <c r="C56">
        <v>0</v>
      </c>
      <c r="D56">
        <v>501</v>
      </c>
      <c r="E56">
        <v>0</v>
      </c>
      <c r="F56">
        <f>60 *8</f>
        <v>480</v>
      </c>
      <c r="G56">
        <v>468</v>
      </c>
      <c r="H56" s="17">
        <f>250*8.6</f>
        <v>2150</v>
      </c>
      <c r="I56" s="17">
        <v>0</v>
      </c>
    </row>
    <row r="57" spans="1:9" x14ac:dyDescent="0.3">
      <c r="A57" s="1">
        <v>43886</v>
      </c>
      <c r="B57" t="s">
        <v>8</v>
      </c>
      <c r="C57">
        <v>96</v>
      </c>
      <c r="D57">
        <v>395</v>
      </c>
      <c r="E57">
        <v>163</v>
      </c>
      <c r="F57">
        <f>60 *8</f>
        <v>480</v>
      </c>
      <c r="G57">
        <v>0</v>
      </c>
      <c r="H57" s="17">
        <f>250*8.5</f>
        <v>2125</v>
      </c>
      <c r="I57" s="17">
        <v>0</v>
      </c>
    </row>
    <row r="58" spans="1:9" x14ac:dyDescent="0.3">
      <c r="A58" s="1">
        <v>43887</v>
      </c>
      <c r="B58" t="s">
        <v>6</v>
      </c>
      <c r="C58">
        <v>0</v>
      </c>
      <c r="D58">
        <v>333</v>
      </c>
      <c r="E58">
        <v>48</v>
      </c>
      <c r="F58">
        <f>60 *8</f>
        <v>480</v>
      </c>
      <c r="G58">
        <v>984</v>
      </c>
      <c r="H58" s="17">
        <f>250*10.7</f>
        <v>2675</v>
      </c>
      <c r="I58" s="17">
        <v>0</v>
      </c>
    </row>
    <row r="59" spans="1:9" x14ac:dyDescent="0.3">
      <c r="A59" s="1">
        <v>43888</v>
      </c>
      <c r="B59" t="s">
        <v>3</v>
      </c>
      <c r="C59">
        <v>60</v>
      </c>
      <c r="D59">
        <v>491</v>
      </c>
      <c r="E59">
        <v>137</v>
      </c>
      <c r="F59">
        <f>60 *8</f>
        <v>480</v>
      </c>
      <c r="G59">
        <v>0</v>
      </c>
      <c r="H59" s="17">
        <f>250*11</f>
        <v>2750</v>
      </c>
      <c r="I59" s="17">
        <v>0</v>
      </c>
    </row>
    <row r="60" spans="1:9" x14ac:dyDescent="0.3">
      <c r="A60" s="1">
        <v>43889</v>
      </c>
      <c r="B60" t="s">
        <v>9</v>
      </c>
      <c r="C60">
        <v>88</v>
      </c>
      <c r="D60">
        <v>571</v>
      </c>
      <c r="E60">
        <v>0</v>
      </c>
      <c r="F60">
        <f>60 *8</f>
        <v>480</v>
      </c>
      <c r="G60">
        <v>509</v>
      </c>
      <c r="H60" s="17">
        <f>250*5.8</f>
        <v>1450</v>
      </c>
      <c r="I60" s="17">
        <v>0</v>
      </c>
    </row>
    <row r="61" spans="1:9" s="3" customFormat="1" x14ac:dyDescent="0.3">
      <c r="A61" s="2">
        <v>43890</v>
      </c>
      <c r="C61" s="3">
        <v>0</v>
      </c>
      <c r="D61" s="3">
        <v>613</v>
      </c>
      <c r="E61" s="3">
        <v>0</v>
      </c>
      <c r="F61" s="3">
        <v>0</v>
      </c>
      <c r="G61" s="3">
        <v>1356</v>
      </c>
      <c r="H61" s="3">
        <f>250*6.6</f>
        <v>1650</v>
      </c>
      <c r="I61" s="3">
        <v>0</v>
      </c>
    </row>
    <row r="62" spans="1:9" s="4" customFormat="1" x14ac:dyDescent="0.3"/>
    <row r="63" spans="1:9" s="3" customFormat="1" x14ac:dyDescent="0.3">
      <c r="A63" s="2">
        <v>43891</v>
      </c>
      <c r="B63" s="3" t="s">
        <v>3</v>
      </c>
      <c r="C63" s="3">
        <v>60</v>
      </c>
      <c r="D63" s="3">
        <v>582</v>
      </c>
      <c r="E63" s="3">
        <v>226</v>
      </c>
      <c r="F63" s="3">
        <v>0</v>
      </c>
      <c r="G63" s="3">
        <v>0</v>
      </c>
      <c r="H63" s="3">
        <v>2325</v>
      </c>
      <c r="I63" s="3">
        <v>0</v>
      </c>
    </row>
    <row r="64" spans="1:9" x14ac:dyDescent="0.3">
      <c r="A64" s="1">
        <v>43892</v>
      </c>
      <c r="B64" t="s">
        <v>3</v>
      </c>
      <c r="C64">
        <v>60</v>
      </c>
      <c r="D64">
        <v>319</v>
      </c>
      <c r="E64">
        <v>0</v>
      </c>
      <c r="F64">
        <v>120</v>
      </c>
      <c r="G64">
        <v>0</v>
      </c>
      <c r="H64">
        <v>3500</v>
      </c>
      <c r="I64">
        <v>0</v>
      </c>
    </row>
    <row r="65" spans="1:9" x14ac:dyDescent="0.3">
      <c r="A65" s="1">
        <v>43893</v>
      </c>
      <c r="B65" t="s">
        <v>8</v>
      </c>
      <c r="C65">
        <v>121</v>
      </c>
      <c r="D65">
        <v>392</v>
      </c>
      <c r="E65">
        <v>239</v>
      </c>
      <c r="F65">
        <f>60 *8</f>
        <v>480</v>
      </c>
      <c r="G65">
        <v>0</v>
      </c>
      <c r="H65">
        <v>3000</v>
      </c>
      <c r="I65">
        <v>0</v>
      </c>
    </row>
    <row r="66" spans="1:9" x14ac:dyDescent="0.3">
      <c r="A66" s="1">
        <v>43894</v>
      </c>
      <c r="B66" t="s">
        <v>8</v>
      </c>
      <c r="C66">
        <v>189</v>
      </c>
      <c r="D66">
        <v>230</v>
      </c>
      <c r="E66">
        <v>214</v>
      </c>
      <c r="F66">
        <f>60 *8</f>
        <v>480</v>
      </c>
      <c r="G66">
        <v>296</v>
      </c>
      <c r="H66">
        <v>2437.5</v>
      </c>
      <c r="I66">
        <v>0</v>
      </c>
    </row>
    <row r="67" spans="1:9" x14ac:dyDescent="0.3">
      <c r="A67" s="1">
        <v>43895</v>
      </c>
      <c r="B67" t="s">
        <v>8</v>
      </c>
      <c r="C67">
        <v>124</v>
      </c>
      <c r="D67">
        <v>549</v>
      </c>
      <c r="E67">
        <v>98</v>
      </c>
      <c r="F67">
        <f>60 *8</f>
        <v>480</v>
      </c>
      <c r="G67">
        <v>0</v>
      </c>
      <c r="H67">
        <v>2750</v>
      </c>
      <c r="I67">
        <v>0</v>
      </c>
    </row>
    <row r="68" spans="1:9" x14ac:dyDescent="0.3">
      <c r="A68" s="1">
        <v>43896</v>
      </c>
      <c r="B68" t="s">
        <v>8</v>
      </c>
      <c r="C68">
        <v>60</v>
      </c>
      <c r="D68">
        <v>481</v>
      </c>
      <c r="E68">
        <v>0</v>
      </c>
      <c r="F68">
        <f>60 *8</f>
        <v>480</v>
      </c>
      <c r="G68">
        <v>0</v>
      </c>
      <c r="H68">
        <v>2000</v>
      </c>
      <c r="I68">
        <v>0</v>
      </c>
    </row>
    <row r="69" spans="1:9" s="3" customFormat="1" x14ac:dyDescent="0.3">
      <c r="A69" s="2">
        <v>43897</v>
      </c>
      <c r="B69" s="3" t="s">
        <v>8</v>
      </c>
      <c r="C69" s="3">
        <v>95</v>
      </c>
      <c r="D69" s="3">
        <v>511</v>
      </c>
      <c r="E69" s="3">
        <v>0</v>
      </c>
      <c r="F69" s="3">
        <v>0</v>
      </c>
      <c r="G69" s="3">
        <v>0</v>
      </c>
      <c r="H69" s="3">
        <v>1575</v>
      </c>
      <c r="I69" s="3">
        <v>0</v>
      </c>
    </row>
    <row r="70" spans="1:9" s="3" customFormat="1" x14ac:dyDescent="0.3">
      <c r="A70" s="2">
        <v>43898</v>
      </c>
      <c r="C70" s="3">
        <v>0</v>
      </c>
      <c r="D70" s="3">
        <v>313</v>
      </c>
      <c r="E70" s="3">
        <v>0</v>
      </c>
      <c r="F70" s="3">
        <v>0</v>
      </c>
      <c r="G70" s="3">
        <v>1345</v>
      </c>
      <c r="H70" s="3">
        <v>2400</v>
      </c>
      <c r="I70" s="3">
        <v>0</v>
      </c>
    </row>
    <row r="71" spans="1:9" x14ac:dyDescent="0.3">
      <c r="A71" s="1">
        <v>43899</v>
      </c>
      <c r="B71" t="s">
        <v>112</v>
      </c>
      <c r="C71">
        <v>118</v>
      </c>
      <c r="D71">
        <v>493</v>
      </c>
      <c r="F71">
        <v>480</v>
      </c>
      <c r="G71">
        <v>196</v>
      </c>
      <c r="H71">
        <v>3075</v>
      </c>
      <c r="I71">
        <v>0</v>
      </c>
    </row>
    <row r="72" spans="1:9" x14ac:dyDescent="0.3">
      <c r="A72" s="1">
        <v>43900</v>
      </c>
      <c r="B72" t="s">
        <v>3</v>
      </c>
      <c r="C72">
        <v>53</v>
      </c>
      <c r="D72">
        <v>436</v>
      </c>
      <c r="E72">
        <v>66</v>
      </c>
      <c r="F72">
        <v>480</v>
      </c>
      <c r="G72">
        <v>0</v>
      </c>
      <c r="H72">
        <v>2500</v>
      </c>
      <c r="I72">
        <v>0</v>
      </c>
    </row>
    <row r="73" spans="1:9" x14ac:dyDescent="0.3">
      <c r="A73" s="1">
        <v>43901</v>
      </c>
      <c r="B73" t="s">
        <v>8</v>
      </c>
      <c r="C73">
        <v>122</v>
      </c>
      <c r="D73">
        <v>303</v>
      </c>
      <c r="F73">
        <v>240</v>
      </c>
      <c r="G73">
        <v>486</v>
      </c>
      <c r="H73">
        <v>3500</v>
      </c>
      <c r="I73">
        <v>0</v>
      </c>
    </row>
    <row r="74" spans="1:9" x14ac:dyDescent="0.3">
      <c r="A74" s="1">
        <v>43902</v>
      </c>
      <c r="B74" t="s">
        <v>3</v>
      </c>
      <c r="C74">
        <v>69</v>
      </c>
      <c r="D74">
        <v>374</v>
      </c>
      <c r="E74">
        <v>93</v>
      </c>
      <c r="F74">
        <v>480</v>
      </c>
      <c r="G74">
        <v>0</v>
      </c>
      <c r="H74">
        <v>3250</v>
      </c>
      <c r="I7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A36B-2BA9-48C3-98A9-B925482B5275}">
  <dimension ref="A1:I62"/>
  <sheetViews>
    <sheetView workbookViewId="0">
      <selection activeCell="K13" sqref="K13"/>
    </sheetView>
  </sheetViews>
  <sheetFormatPr defaultRowHeight="14.4" x14ac:dyDescent="0.3"/>
  <cols>
    <col min="1" max="1" width="9.5546875" bestFit="1" customWidth="1"/>
    <col min="2" max="2" width="26.88671875" bestFit="1" customWidth="1"/>
    <col min="3" max="3" width="14.6640625" bestFit="1" customWidth="1"/>
    <col min="4" max="5" width="17.21875" bestFit="1" customWidth="1"/>
    <col min="6" max="6" width="18" bestFit="1" customWidth="1"/>
    <col min="7" max="7" width="14.77734375" bestFit="1" customWidth="1"/>
    <col min="8" max="8" width="27.77734375" bestFit="1" customWidth="1"/>
    <col min="9" max="9" width="18.88671875" bestFit="1" customWidth="1"/>
  </cols>
  <sheetData>
    <row r="1" spans="1:9" x14ac:dyDescent="0.3">
      <c r="A1" s="15"/>
      <c r="B1" s="15" t="s">
        <v>48</v>
      </c>
      <c r="C1" t="s">
        <v>49</v>
      </c>
    </row>
    <row r="2" spans="1:9" x14ac:dyDescent="0.3">
      <c r="A2" s="6" t="s">
        <v>0</v>
      </c>
      <c r="B2" s="8" t="s">
        <v>57</v>
      </c>
      <c r="C2" s="22" t="s">
        <v>58</v>
      </c>
      <c r="D2" s="22" t="s">
        <v>59</v>
      </c>
      <c r="E2" s="22" t="s">
        <v>60</v>
      </c>
      <c r="F2" s="22" t="s">
        <v>86</v>
      </c>
      <c r="G2" s="22" t="s">
        <v>87</v>
      </c>
      <c r="H2" s="22" t="s">
        <v>63</v>
      </c>
      <c r="I2" s="32" t="s">
        <v>113</v>
      </c>
    </row>
    <row r="3" spans="1:9" x14ac:dyDescent="0.3">
      <c r="A3" s="23">
        <v>43831</v>
      </c>
      <c r="B3">
        <v>0</v>
      </c>
      <c r="C3">
        <v>372</v>
      </c>
      <c r="D3">
        <v>0</v>
      </c>
      <c r="E3">
        <v>0</v>
      </c>
      <c r="F3">
        <v>0</v>
      </c>
      <c r="G3">
        <v>0</v>
      </c>
      <c r="H3">
        <v>720</v>
      </c>
      <c r="I3" s="17">
        <f>8.5*250</f>
        <v>2125</v>
      </c>
    </row>
    <row r="4" spans="1:9" x14ac:dyDescent="0.3">
      <c r="A4" s="23">
        <v>43832</v>
      </c>
      <c r="B4">
        <v>0</v>
      </c>
      <c r="C4">
        <v>405</v>
      </c>
      <c r="D4">
        <v>0</v>
      </c>
      <c r="E4">
        <v>0</v>
      </c>
      <c r="F4">
        <v>0</v>
      </c>
      <c r="G4">
        <f>2*60</f>
        <v>120</v>
      </c>
      <c r="H4">
        <v>413</v>
      </c>
      <c r="I4" s="17">
        <f>250*6.25</f>
        <v>1562.5</v>
      </c>
    </row>
    <row r="5" spans="1:9" x14ac:dyDescent="0.3">
      <c r="A5" s="23">
        <v>43833</v>
      </c>
      <c r="B5">
        <v>0</v>
      </c>
      <c r="C5">
        <v>582</v>
      </c>
      <c r="D5">
        <v>0</v>
      </c>
      <c r="E5">
        <v>0</v>
      </c>
      <c r="F5">
        <v>2</v>
      </c>
      <c r="G5">
        <f>60 *8</f>
        <v>480</v>
      </c>
      <c r="H5">
        <v>1021</v>
      </c>
      <c r="I5" s="17">
        <f>250*10</f>
        <v>2500</v>
      </c>
    </row>
    <row r="6" spans="1:9" x14ac:dyDescent="0.3">
      <c r="A6" s="24">
        <v>43834</v>
      </c>
      <c r="B6" s="3">
        <v>0</v>
      </c>
      <c r="C6" s="3">
        <v>621</v>
      </c>
      <c r="D6" s="3">
        <v>0</v>
      </c>
      <c r="E6" s="3">
        <v>0</v>
      </c>
      <c r="F6" s="3">
        <v>0</v>
      </c>
      <c r="G6" s="3">
        <v>0</v>
      </c>
      <c r="H6" s="3">
        <v>1433</v>
      </c>
      <c r="I6" s="3">
        <f>250*7.5</f>
        <v>1875</v>
      </c>
    </row>
    <row r="7" spans="1:9" x14ac:dyDescent="0.3">
      <c r="A7" s="24">
        <v>43835</v>
      </c>
      <c r="B7" s="3">
        <v>0</v>
      </c>
      <c r="C7" s="3">
        <v>322</v>
      </c>
      <c r="D7" s="3">
        <v>0</v>
      </c>
      <c r="E7" s="3">
        <v>0</v>
      </c>
      <c r="F7" s="3">
        <v>0</v>
      </c>
      <c r="G7" s="3">
        <v>0</v>
      </c>
      <c r="H7" s="3">
        <v>1504</v>
      </c>
      <c r="I7" s="3">
        <f>250*10</f>
        <v>2500</v>
      </c>
    </row>
    <row r="8" spans="1:9" x14ac:dyDescent="0.3">
      <c r="A8" s="23">
        <v>43836</v>
      </c>
      <c r="B8">
        <v>60</v>
      </c>
      <c r="C8">
        <v>418</v>
      </c>
      <c r="D8">
        <v>2</v>
      </c>
      <c r="E8">
        <v>0</v>
      </c>
      <c r="F8">
        <v>156</v>
      </c>
      <c r="G8">
        <f>60 *8</f>
        <v>480</v>
      </c>
      <c r="H8">
        <v>0</v>
      </c>
      <c r="I8" s="17">
        <f>250*11.5</f>
        <v>2875</v>
      </c>
    </row>
    <row r="9" spans="1:9" x14ac:dyDescent="0.3">
      <c r="A9" s="23">
        <v>43837</v>
      </c>
      <c r="B9">
        <v>93</v>
      </c>
      <c r="C9">
        <v>456</v>
      </c>
      <c r="D9">
        <v>2</v>
      </c>
      <c r="E9">
        <v>0</v>
      </c>
      <c r="F9">
        <v>194</v>
      </c>
      <c r="G9">
        <f>60 *8</f>
        <v>480</v>
      </c>
      <c r="H9">
        <v>0</v>
      </c>
      <c r="I9" s="17">
        <f>250*12</f>
        <v>3000</v>
      </c>
    </row>
    <row r="10" spans="1:9" x14ac:dyDescent="0.3">
      <c r="A10" s="23">
        <v>43838</v>
      </c>
      <c r="B10">
        <v>184</v>
      </c>
      <c r="C10">
        <v>438</v>
      </c>
      <c r="D10">
        <v>2</v>
      </c>
      <c r="E10">
        <v>0</v>
      </c>
      <c r="F10">
        <v>118</v>
      </c>
      <c r="G10">
        <f>60 *8</f>
        <v>480</v>
      </c>
      <c r="H10">
        <v>0</v>
      </c>
      <c r="I10" s="17">
        <f>250*13.5</f>
        <v>3375</v>
      </c>
    </row>
    <row r="11" spans="1:9" x14ac:dyDescent="0.3">
      <c r="A11" s="23">
        <v>43839</v>
      </c>
      <c r="B11">
        <v>0</v>
      </c>
      <c r="C11">
        <v>792</v>
      </c>
      <c r="D11">
        <v>0</v>
      </c>
      <c r="E11">
        <v>240</v>
      </c>
      <c r="F11">
        <v>0</v>
      </c>
      <c r="G11">
        <v>240</v>
      </c>
      <c r="H11">
        <v>0</v>
      </c>
      <c r="I11" s="17">
        <f>250*3</f>
        <v>750</v>
      </c>
    </row>
    <row r="12" spans="1:9" x14ac:dyDescent="0.3">
      <c r="A12" s="23">
        <v>43840</v>
      </c>
      <c r="B12">
        <v>0</v>
      </c>
      <c r="C12">
        <v>781</v>
      </c>
      <c r="D12">
        <v>0</v>
      </c>
      <c r="E12">
        <v>300</v>
      </c>
      <c r="F12">
        <v>0</v>
      </c>
      <c r="G12">
        <v>180</v>
      </c>
      <c r="H12">
        <v>630</v>
      </c>
      <c r="I12" s="17">
        <f>250*4.75</f>
        <v>1187.5</v>
      </c>
    </row>
    <row r="13" spans="1:9" x14ac:dyDescent="0.3">
      <c r="A13" s="24">
        <v>43841</v>
      </c>
      <c r="B13" s="3">
        <v>20</v>
      </c>
      <c r="C13" s="3">
        <v>617</v>
      </c>
      <c r="D13" s="3">
        <v>1</v>
      </c>
      <c r="E13" s="3">
        <v>0</v>
      </c>
      <c r="F13" s="3">
        <v>0</v>
      </c>
      <c r="G13" s="3">
        <v>0</v>
      </c>
      <c r="H13" s="3">
        <v>1011</v>
      </c>
      <c r="I13" s="3">
        <f>250*10.5</f>
        <v>2625</v>
      </c>
    </row>
    <row r="14" spans="1:9" x14ac:dyDescent="0.3">
      <c r="A14" s="24">
        <v>43842</v>
      </c>
      <c r="B14" s="3">
        <v>30</v>
      </c>
      <c r="C14" s="3">
        <v>692</v>
      </c>
      <c r="D14" s="3">
        <v>1</v>
      </c>
      <c r="E14" s="3">
        <v>0</v>
      </c>
      <c r="F14" s="3">
        <v>245</v>
      </c>
      <c r="G14" s="3">
        <v>0</v>
      </c>
      <c r="H14" s="3">
        <v>1030</v>
      </c>
      <c r="I14" s="3">
        <f>250*4.75</f>
        <v>1187.5</v>
      </c>
    </row>
    <row r="15" spans="1:9" x14ac:dyDescent="0.3">
      <c r="A15" s="23">
        <v>43843</v>
      </c>
      <c r="B15">
        <v>0</v>
      </c>
      <c r="C15">
        <v>479</v>
      </c>
      <c r="D15">
        <v>1.5</v>
      </c>
      <c r="E15">
        <v>0</v>
      </c>
      <c r="F15">
        <v>120</v>
      </c>
      <c r="G15">
        <f>60 *8</f>
        <v>480</v>
      </c>
      <c r="H15">
        <v>0</v>
      </c>
      <c r="I15" s="17">
        <f>250*7.25</f>
        <v>1812.5</v>
      </c>
    </row>
    <row r="16" spans="1:9" x14ac:dyDescent="0.3">
      <c r="A16" s="23">
        <v>43844</v>
      </c>
      <c r="B16">
        <v>62</v>
      </c>
      <c r="C16">
        <v>463</v>
      </c>
      <c r="D16">
        <v>2</v>
      </c>
      <c r="E16">
        <v>0</v>
      </c>
      <c r="F16">
        <v>156</v>
      </c>
      <c r="G16">
        <f>60 *8</f>
        <v>480</v>
      </c>
      <c r="H16">
        <v>0</v>
      </c>
      <c r="I16" s="17">
        <f>250*9.75</f>
        <v>2437.5</v>
      </c>
    </row>
    <row r="17" spans="1:9" x14ac:dyDescent="0.3">
      <c r="A17" s="23">
        <v>43845</v>
      </c>
      <c r="B17">
        <v>197</v>
      </c>
      <c r="C17">
        <v>355</v>
      </c>
      <c r="D17">
        <v>2</v>
      </c>
      <c r="E17">
        <v>0</v>
      </c>
      <c r="F17">
        <v>162</v>
      </c>
      <c r="G17">
        <f>60 *8</f>
        <v>480</v>
      </c>
      <c r="H17">
        <v>0</v>
      </c>
      <c r="I17" s="17">
        <f>250*8</f>
        <v>2000</v>
      </c>
    </row>
    <row r="18" spans="1:9" x14ac:dyDescent="0.3">
      <c r="A18" s="23">
        <v>43846</v>
      </c>
      <c r="B18">
        <v>0</v>
      </c>
      <c r="C18">
        <v>273</v>
      </c>
      <c r="D18">
        <v>2</v>
      </c>
      <c r="E18">
        <v>0</v>
      </c>
      <c r="F18">
        <v>191</v>
      </c>
      <c r="G18">
        <f>60 *8</f>
        <v>480</v>
      </c>
      <c r="H18">
        <v>0</v>
      </c>
      <c r="I18" s="17">
        <f>250*9</f>
        <v>2250</v>
      </c>
    </row>
    <row r="19" spans="1:9" x14ac:dyDescent="0.3">
      <c r="A19" s="23">
        <v>43847</v>
      </c>
      <c r="B19">
        <v>0</v>
      </c>
      <c r="C19">
        <v>324</v>
      </c>
      <c r="D19">
        <v>3</v>
      </c>
      <c r="E19">
        <v>0</v>
      </c>
      <c r="F19">
        <v>0</v>
      </c>
      <c r="G19">
        <f>60 *8</f>
        <v>480</v>
      </c>
      <c r="H19">
        <v>487</v>
      </c>
      <c r="I19" s="17">
        <f>250*6.3</f>
        <v>1575</v>
      </c>
    </row>
    <row r="20" spans="1:9" x14ac:dyDescent="0.3">
      <c r="A20" s="24">
        <v>43848</v>
      </c>
      <c r="B20" s="3">
        <v>0</v>
      </c>
      <c r="C20" s="3">
        <v>512</v>
      </c>
      <c r="D20" s="3">
        <v>3</v>
      </c>
      <c r="E20" s="3">
        <v>0</v>
      </c>
      <c r="F20" s="3">
        <v>0</v>
      </c>
      <c r="G20" s="3">
        <v>0</v>
      </c>
      <c r="H20" s="3">
        <v>1832</v>
      </c>
      <c r="I20" s="3">
        <f>250*3.8</f>
        <v>950</v>
      </c>
    </row>
    <row r="21" spans="1:9" x14ac:dyDescent="0.3">
      <c r="A21" s="24">
        <v>43849</v>
      </c>
      <c r="B21" s="3">
        <v>0</v>
      </c>
      <c r="C21" s="3">
        <v>618</v>
      </c>
      <c r="D21" s="3">
        <v>2</v>
      </c>
      <c r="E21" s="3">
        <v>0</v>
      </c>
      <c r="F21" s="3">
        <v>238</v>
      </c>
      <c r="G21" s="3">
        <v>0</v>
      </c>
      <c r="H21" s="3">
        <v>1567</v>
      </c>
      <c r="I21" s="3">
        <f>250*12.3</f>
        <v>3075</v>
      </c>
    </row>
    <row r="22" spans="1:9" x14ac:dyDescent="0.3">
      <c r="A22" s="23">
        <v>43850</v>
      </c>
      <c r="B22">
        <v>63</v>
      </c>
      <c r="C22">
        <v>363</v>
      </c>
      <c r="D22">
        <v>1.5</v>
      </c>
      <c r="E22">
        <v>0</v>
      </c>
      <c r="F22">
        <v>187</v>
      </c>
      <c r="G22">
        <f>60 *8</f>
        <v>480</v>
      </c>
      <c r="H22">
        <v>0</v>
      </c>
      <c r="I22" s="17">
        <f>250*11.6</f>
        <v>2900</v>
      </c>
    </row>
    <row r="23" spans="1:9" x14ac:dyDescent="0.3">
      <c r="A23" s="23">
        <v>43851</v>
      </c>
      <c r="B23">
        <v>57</v>
      </c>
      <c r="C23">
        <v>351</v>
      </c>
      <c r="D23">
        <v>2</v>
      </c>
      <c r="E23">
        <v>0</v>
      </c>
      <c r="F23">
        <v>208</v>
      </c>
      <c r="G23">
        <f>60 *8</f>
        <v>480</v>
      </c>
      <c r="H23">
        <v>0</v>
      </c>
      <c r="I23" s="17">
        <f>250*10.5</f>
        <v>2625</v>
      </c>
    </row>
    <row r="24" spans="1:9" x14ac:dyDescent="0.3">
      <c r="A24" s="23">
        <v>43852</v>
      </c>
      <c r="B24">
        <v>204</v>
      </c>
      <c r="C24">
        <v>338</v>
      </c>
      <c r="D24">
        <v>2</v>
      </c>
      <c r="E24">
        <v>0</v>
      </c>
      <c r="F24">
        <v>156</v>
      </c>
      <c r="G24">
        <f>60 *8</f>
        <v>480</v>
      </c>
      <c r="H24">
        <v>0</v>
      </c>
      <c r="I24" s="17">
        <f>250*11.5</f>
        <v>2875</v>
      </c>
    </row>
    <row r="25" spans="1:9" x14ac:dyDescent="0.3">
      <c r="A25" s="23">
        <v>43853</v>
      </c>
      <c r="B25">
        <v>0</v>
      </c>
      <c r="C25">
        <v>286</v>
      </c>
      <c r="D25">
        <v>2</v>
      </c>
      <c r="E25">
        <v>0</v>
      </c>
      <c r="F25">
        <v>88</v>
      </c>
      <c r="G25">
        <f>60 *8</f>
        <v>480</v>
      </c>
      <c r="H25">
        <v>0</v>
      </c>
      <c r="I25" s="17">
        <f>250*10</f>
        <v>2500</v>
      </c>
    </row>
    <row r="26" spans="1:9" x14ac:dyDescent="0.3">
      <c r="A26" s="23">
        <v>43854</v>
      </c>
      <c r="B26">
        <v>127</v>
      </c>
      <c r="C26">
        <v>371</v>
      </c>
      <c r="D26">
        <v>2</v>
      </c>
      <c r="E26">
        <v>0</v>
      </c>
      <c r="F26">
        <v>0</v>
      </c>
      <c r="G26">
        <f>60 *8</f>
        <v>480</v>
      </c>
      <c r="H26">
        <v>0</v>
      </c>
      <c r="I26" s="17">
        <f>250*6.6</f>
        <v>1650</v>
      </c>
    </row>
    <row r="27" spans="1:9" x14ac:dyDescent="0.3">
      <c r="A27" s="24">
        <v>43855</v>
      </c>
      <c r="B27" s="3">
        <v>60</v>
      </c>
      <c r="C27" s="3">
        <v>541</v>
      </c>
      <c r="D27" s="3">
        <v>4</v>
      </c>
      <c r="E27" s="3">
        <v>0</v>
      </c>
      <c r="F27" s="3">
        <v>0</v>
      </c>
      <c r="G27" s="3">
        <v>0</v>
      </c>
      <c r="H27" s="3">
        <v>0</v>
      </c>
      <c r="I27" s="3">
        <f>250*9.7</f>
        <v>2425</v>
      </c>
    </row>
    <row r="28" spans="1:9" x14ac:dyDescent="0.3">
      <c r="A28" s="24">
        <v>43856</v>
      </c>
      <c r="B28" s="3">
        <v>60</v>
      </c>
      <c r="C28" s="3">
        <v>665</v>
      </c>
      <c r="D28" s="3">
        <v>3</v>
      </c>
      <c r="E28" s="3">
        <v>0</v>
      </c>
      <c r="F28" s="3">
        <v>258</v>
      </c>
      <c r="G28" s="3">
        <v>0</v>
      </c>
      <c r="H28" s="3">
        <v>0</v>
      </c>
      <c r="I28" s="3">
        <f>250*5.5</f>
        <v>1375</v>
      </c>
    </row>
    <row r="29" spans="1:9" x14ac:dyDescent="0.3">
      <c r="A29" s="23">
        <v>43857</v>
      </c>
      <c r="B29">
        <v>87</v>
      </c>
      <c r="C29">
        <v>481</v>
      </c>
      <c r="D29">
        <v>1.5</v>
      </c>
      <c r="E29">
        <v>0</v>
      </c>
      <c r="F29">
        <v>114</v>
      </c>
      <c r="G29">
        <f>60 *8</f>
        <v>480</v>
      </c>
      <c r="H29">
        <v>372</v>
      </c>
      <c r="I29" s="17">
        <f>250*6</f>
        <v>1500</v>
      </c>
    </row>
    <row r="30" spans="1:9" x14ac:dyDescent="0.3">
      <c r="A30" s="23">
        <v>43858</v>
      </c>
      <c r="B30">
        <v>0</v>
      </c>
      <c r="C30">
        <v>429</v>
      </c>
      <c r="D30">
        <v>1</v>
      </c>
      <c r="E30">
        <v>120</v>
      </c>
      <c r="F30">
        <v>0</v>
      </c>
      <c r="G30">
        <v>360</v>
      </c>
      <c r="H30">
        <v>849</v>
      </c>
      <c r="I30" s="17">
        <f>250*8.3</f>
        <v>2075</v>
      </c>
    </row>
    <row r="31" spans="1:9" x14ac:dyDescent="0.3">
      <c r="A31" s="23">
        <v>43859</v>
      </c>
      <c r="B31">
        <v>0</v>
      </c>
      <c r="C31">
        <v>604</v>
      </c>
      <c r="D31">
        <v>2</v>
      </c>
      <c r="E31">
        <v>300</v>
      </c>
      <c r="F31">
        <v>0</v>
      </c>
      <c r="G31">
        <v>180</v>
      </c>
      <c r="H31">
        <v>536</v>
      </c>
      <c r="I31" s="17">
        <f>250*4.5</f>
        <v>1125</v>
      </c>
    </row>
    <row r="32" spans="1:9" x14ac:dyDescent="0.3">
      <c r="A32" s="23">
        <v>43860</v>
      </c>
      <c r="B32">
        <v>0</v>
      </c>
      <c r="C32">
        <v>563</v>
      </c>
      <c r="D32">
        <v>1.5</v>
      </c>
      <c r="E32">
        <v>240</v>
      </c>
      <c r="F32">
        <v>0</v>
      </c>
      <c r="G32">
        <v>240</v>
      </c>
      <c r="H32">
        <v>1045</v>
      </c>
      <c r="I32" s="17">
        <f>250*6.4</f>
        <v>1600</v>
      </c>
    </row>
    <row r="33" spans="1:9" x14ac:dyDescent="0.3">
      <c r="A33" s="23">
        <v>43861</v>
      </c>
      <c r="B33">
        <v>0</v>
      </c>
      <c r="C33">
        <v>662</v>
      </c>
      <c r="D33">
        <v>0</v>
      </c>
      <c r="E33">
        <v>0</v>
      </c>
      <c r="F33">
        <v>0</v>
      </c>
      <c r="G33">
        <f>60 *8</f>
        <v>480</v>
      </c>
      <c r="H33">
        <v>717</v>
      </c>
      <c r="I33" s="17">
        <f>250*4.25</f>
        <v>1062.5</v>
      </c>
    </row>
    <row r="34" spans="1:9" x14ac:dyDescent="0.3">
      <c r="A34" s="24">
        <v>43862</v>
      </c>
      <c r="B34" s="3">
        <v>0</v>
      </c>
      <c r="C34" s="3">
        <v>729</v>
      </c>
      <c r="D34" s="3">
        <v>0</v>
      </c>
      <c r="E34" s="3">
        <v>0</v>
      </c>
      <c r="F34" s="3">
        <v>0</v>
      </c>
      <c r="G34" s="3">
        <v>0</v>
      </c>
      <c r="H34" s="3">
        <v>1432</v>
      </c>
      <c r="I34" s="3">
        <f>250*5.5</f>
        <v>1375</v>
      </c>
    </row>
    <row r="35" spans="1:9" x14ac:dyDescent="0.3">
      <c r="A35" s="24">
        <v>43863</v>
      </c>
      <c r="B35" s="3">
        <v>0</v>
      </c>
      <c r="C35" s="3">
        <v>797</v>
      </c>
      <c r="D35" s="3">
        <v>0</v>
      </c>
      <c r="E35" s="3">
        <v>0</v>
      </c>
      <c r="F35" s="3">
        <v>0</v>
      </c>
      <c r="G35" s="3">
        <v>0</v>
      </c>
      <c r="H35" s="3">
        <v>1567</v>
      </c>
      <c r="I35" s="3">
        <f>250*5.8</f>
        <v>1450</v>
      </c>
    </row>
    <row r="36" spans="1:9" x14ac:dyDescent="0.3">
      <c r="A36" s="23">
        <v>43864</v>
      </c>
      <c r="B36">
        <v>0</v>
      </c>
      <c r="C36">
        <v>648</v>
      </c>
      <c r="D36">
        <v>0</v>
      </c>
      <c r="E36">
        <v>0</v>
      </c>
      <c r="F36">
        <v>0</v>
      </c>
      <c r="G36">
        <f>60 *8</f>
        <v>480</v>
      </c>
      <c r="H36">
        <v>1045</v>
      </c>
      <c r="I36" s="17">
        <f>250*6.3</f>
        <v>1575</v>
      </c>
    </row>
    <row r="37" spans="1:9" x14ac:dyDescent="0.3">
      <c r="A37" s="23">
        <v>43865</v>
      </c>
      <c r="B37">
        <v>0</v>
      </c>
      <c r="C37">
        <v>658</v>
      </c>
      <c r="D37">
        <v>0</v>
      </c>
      <c r="E37">
        <v>0</v>
      </c>
      <c r="F37">
        <v>0</v>
      </c>
      <c r="G37">
        <f>60 *8</f>
        <v>480</v>
      </c>
      <c r="H37">
        <v>489</v>
      </c>
      <c r="I37" s="17">
        <f>250*3.75</f>
        <v>937.5</v>
      </c>
    </row>
    <row r="38" spans="1:9" x14ac:dyDescent="0.3">
      <c r="A38" s="23">
        <v>43866</v>
      </c>
      <c r="B38">
        <v>0</v>
      </c>
      <c r="C38">
        <v>727</v>
      </c>
      <c r="D38">
        <v>0</v>
      </c>
      <c r="E38">
        <v>0</v>
      </c>
      <c r="F38">
        <v>0</v>
      </c>
      <c r="G38">
        <f>60 *8</f>
        <v>480</v>
      </c>
      <c r="H38">
        <v>1005</v>
      </c>
      <c r="I38" s="17">
        <f>250*5</f>
        <v>1250</v>
      </c>
    </row>
    <row r="39" spans="1:9" x14ac:dyDescent="0.3">
      <c r="A39" s="23">
        <v>43867</v>
      </c>
      <c r="B39">
        <v>0</v>
      </c>
      <c r="C39">
        <v>654</v>
      </c>
      <c r="D39">
        <v>0</v>
      </c>
      <c r="E39">
        <v>0</v>
      </c>
      <c r="F39">
        <v>0</v>
      </c>
      <c r="G39">
        <f>60 *8</f>
        <v>480</v>
      </c>
      <c r="H39">
        <v>738</v>
      </c>
      <c r="I39" s="17">
        <f>250*7.9</f>
        <v>1975</v>
      </c>
    </row>
    <row r="40" spans="1:9" x14ac:dyDescent="0.3">
      <c r="A40" s="23">
        <v>43868</v>
      </c>
      <c r="B40">
        <v>25</v>
      </c>
      <c r="C40">
        <v>475</v>
      </c>
      <c r="D40">
        <v>2</v>
      </c>
      <c r="E40">
        <v>0</v>
      </c>
      <c r="F40">
        <v>0</v>
      </c>
      <c r="G40">
        <f>60 *8</f>
        <v>480</v>
      </c>
      <c r="H40">
        <v>406</v>
      </c>
      <c r="I40" s="17">
        <f>250*6.5</f>
        <v>1625</v>
      </c>
    </row>
    <row r="41" spans="1:9" x14ac:dyDescent="0.3">
      <c r="A41" s="24">
        <v>43869</v>
      </c>
      <c r="B41" s="3">
        <v>20</v>
      </c>
      <c r="C41" s="3">
        <v>849</v>
      </c>
      <c r="D41" s="3">
        <v>6</v>
      </c>
      <c r="E41" s="3">
        <v>0</v>
      </c>
      <c r="F41" s="3">
        <v>0</v>
      </c>
      <c r="G41" s="3">
        <v>0</v>
      </c>
      <c r="H41" s="3">
        <v>538</v>
      </c>
      <c r="I41" s="3">
        <f>250*6.3</f>
        <v>1575</v>
      </c>
    </row>
    <row r="42" spans="1:9" x14ac:dyDescent="0.3">
      <c r="A42" s="24">
        <v>43870</v>
      </c>
      <c r="B42" s="3">
        <v>32</v>
      </c>
      <c r="C42" s="3">
        <v>611</v>
      </c>
      <c r="D42" s="3">
        <v>3</v>
      </c>
      <c r="E42" s="3">
        <v>0</v>
      </c>
      <c r="F42" s="3">
        <v>238</v>
      </c>
      <c r="G42" s="3">
        <v>0</v>
      </c>
      <c r="H42" s="3">
        <v>538</v>
      </c>
      <c r="I42" s="3">
        <f>250*5.9</f>
        <v>1475</v>
      </c>
    </row>
    <row r="43" spans="1:9" x14ac:dyDescent="0.3">
      <c r="A43" s="23">
        <v>43871</v>
      </c>
      <c r="B43">
        <v>0</v>
      </c>
      <c r="C43">
        <v>199</v>
      </c>
      <c r="D43">
        <v>1.5</v>
      </c>
      <c r="E43">
        <v>0</v>
      </c>
      <c r="F43">
        <v>119</v>
      </c>
      <c r="G43">
        <f>60 *8</f>
        <v>480</v>
      </c>
      <c r="H43">
        <v>0</v>
      </c>
      <c r="I43" s="17">
        <f>250*12.3</f>
        <v>3075</v>
      </c>
    </row>
    <row r="44" spans="1:9" x14ac:dyDescent="0.3">
      <c r="A44" s="23">
        <v>43872</v>
      </c>
      <c r="B44">
        <v>0</v>
      </c>
      <c r="C44">
        <v>274</v>
      </c>
      <c r="D44">
        <v>2</v>
      </c>
      <c r="E44">
        <v>0</v>
      </c>
      <c r="F44">
        <v>166</v>
      </c>
      <c r="G44">
        <f>60 *8</f>
        <v>480</v>
      </c>
      <c r="H44">
        <v>0</v>
      </c>
      <c r="I44" s="17">
        <f>250*9</f>
        <v>2250</v>
      </c>
    </row>
    <row r="45" spans="1:9" x14ac:dyDescent="0.3">
      <c r="A45" s="23">
        <v>43873</v>
      </c>
      <c r="B45">
        <v>65</v>
      </c>
      <c r="C45">
        <v>356</v>
      </c>
      <c r="D45">
        <v>2</v>
      </c>
      <c r="E45">
        <v>0</v>
      </c>
      <c r="F45">
        <v>142</v>
      </c>
      <c r="G45">
        <f>60 *8</f>
        <v>480</v>
      </c>
      <c r="H45">
        <v>0</v>
      </c>
      <c r="I45" s="17">
        <f>250*11.5</f>
        <v>2875</v>
      </c>
    </row>
    <row r="46" spans="1:9" x14ac:dyDescent="0.3">
      <c r="A46" s="23">
        <v>43874</v>
      </c>
      <c r="B46">
        <v>60</v>
      </c>
      <c r="C46">
        <v>388</v>
      </c>
      <c r="D46">
        <v>2</v>
      </c>
      <c r="E46">
        <v>0</v>
      </c>
      <c r="F46">
        <v>177</v>
      </c>
      <c r="G46">
        <f>60 *8</f>
        <v>480</v>
      </c>
      <c r="H46">
        <v>0</v>
      </c>
      <c r="I46" s="17">
        <f>250*6</f>
        <v>1500</v>
      </c>
    </row>
    <row r="47" spans="1:9" x14ac:dyDescent="0.3">
      <c r="A47" s="23">
        <v>43875</v>
      </c>
      <c r="B47">
        <v>59</v>
      </c>
      <c r="C47">
        <v>453</v>
      </c>
      <c r="D47">
        <v>0</v>
      </c>
      <c r="E47">
        <v>0</v>
      </c>
      <c r="F47">
        <v>0</v>
      </c>
      <c r="G47">
        <v>120</v>
      </c>
      <c r="H47">
        <v>392</v>
      </c>
      <c r="I47" s="17">
        <f>250*3.75</f>
        <v>937.5</v>
      </c>
    </row>
    <row r="48" spans="1:9" x14ac:dyDescent="0.3">
      <c r="A48" s="24">
        <v>43876</v>
      </c>
      <c r="B48" s="3">
        <v>0</v>
      </c>
      <c r="C48" s="3">
        <v>568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f>250*7.75</f>
        <v>1937.5</v>
      </c>
    </row>
    <row r="49" spans="1:9" x14ac:dyDescent="0.3">
      <c r="A49" s="24">
        <v>43877</v>
      </c>
      <c r="B49" s="3">
        <v>30</v>
      </c>
      <c r="C49" s="3">
        <v>422</v>
      </c>
      <c r="D49" s="3">
        <v>0</v>
      </c>
      <c r="E49" s="3">
        <v>0</v>
      </c>
      <c r="F49" s="3">
        <v>233</v>
      </c>
      <c r="G49" s="3">
        <v>0</v>
      </c>
      <c r="H49" s="3">
        <v>1974</v>
      </c>
      <c r="I49" s="3">
        <f>250*12.3</f>
        <v>3075</v>
      </c>
    </row>
    <row r="50" spans="1:9" x14ac:dyDescent="0.3">
      <c r="A50" s="23">
        <v>43878</v>
      </c>
      <c r="B50">
        <v>0</v>
      </c>
      <c r="C50">
        <v>363</v>
      </c>
      <c r="D50">
        <v>6</v>
      </c>
      <c r="E50">
        <v>0</v>
      </c>
      <c r="F50">
        <v>196</v>
      </c>
      <c r="G50">
        <v>0</v>
      </c>
      <c r="H50">
        <v>2340</v>
      </c>
      <c r="I50" s="17">
        <f>250*10.5</f>
        <v>2625</v>
      </c>
    </row>
    <row r="51" spans="1:9" x14ac:dyDescent="0.3">
      <c r="A51" s="23">
        <v>43879</v>
      </c>
      <c r="B51">
        <v>64</v>
      </c>
      <c r="C51">
        <v>427</v>
      </c>
      <c r="D51">
        <v>2</v>
      </c>
      <c r="E51">
        <v>0</v>
      </c>
      <c r="F51">
        <v>115</v>
      </c>
      <c r="G51">
        <f>60 *8</f>
        <v>480</v>
      </c>
      <c r="H51">
        <v>0</v>
      </c>
      <c r="I51" s="17">
        <f>250*9.3</f>
        <v>2325</v>
      </c>
    </row>
    <row r="52" spans="1:9" x14ac:dyDescent="0.3">
      <c r="A52" s="23">
        <v>43880</v>
      </c>
      <c r="B52">
        <v>95</v>
      </c>
      <c r="C52">
        <v>360</v>
      </c>
      <c r="D52">
        <v>2</v>
      </c>
      <c r="E52">
        <v>0</v>
      </c>
      <c r="F52">
        <v>163</v>
      </c>
      <c r="G52">
        <f>60 *8</f>
        <v>480</v>
      </c>
      <c r="H52">
        <v>0</v>
      </c>
      <c r="I52" s="17">
        <f>250*14</f>
        <v>3500</v>
      </c>
    </row>
    <row r="53" spans="1:9" x14ac:dyDescent="0.3">
      <c r="A53" s="23">
        <v>43881</v>
      </c>
      <c r="B53">
        <v>0</v>
      </c>
      <c r="C53">
        <v>268</v>
      </c>
      <c r="D53">
        <v>2</v>
      </c>
      <c r="E53">
        <v>0</v>
      </c>
      <c r="F53">
        <v>60</v>
      </c>
      <c r="G53">
        <f>60 *8</f>
        <v>480</v>
      </c>
      <c r="H53">
        <v>582</v>
      </c>
      <c r="I53" s="17">
        <f>250*12</f>
        <v>3000</v>
      </c>
    </row>
    <row r="54" spans="1:9" x14ac:dyDescent="0.3">
      <c r="A54" s="23">
        <v>43882</v>
      </c>
      <c r="B54">
        <v>91</v>
      </c>
      <c r="C54">
        <v>507</v>
      </c>
      <c r="D54">
        <v>2</v>
      </c>
      <c r="E54">
        <v>0</v>
      </c>
      <c r="F54">
        <v>0</v>
      </c>
      <c r="G54">
        <f>60 *8</f>
        <v>480</v>
      </c>
      <c r="H54">
        <v>0</v>
      </c>
      <c r="I54" s="17">
        <f>250*8</f>
        <v>2000</v>
      </c>
    </row>
    <row r="55" spans="1:9" x14ac:dyDescent="0.3">
      <c r="A55" s="24">
        <v>43883</v>
      </c>
      <c r="B55" s="3">
        <v>30</v>
      </c>
      <c r="C55" s="3">
        <v>431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f>250*9.6</f>
        <v>2400</v>
      </c>
    </row>
    <row r="56" spans="1:9" x14ac:dyDescent="0.3">
      <c r="A56" s="24">
        <v>43884</v>
      </c>
      <c r="B56" s="3">
        <v>0</v>
      </c>
      <c r="C56" s="3">
        <v>388</v>
      </c>
      <c r="D56" s="3">
        <v>2</v>
      </c>
      <c r="E56" s="3">
        <v>0</v>
      </c>
      <c r="F56" s="3">
        <v>218</v>
      </c>
      <c r="G56" s="3">
        <v>0</v>
      </c>
      <c r="H56" s="3">
        <v>765</v>
      </c>
      <c r="I56" s="3">
        <f>250*7.25</f>
        <v>1812.5</v>
      </c>
    </row>
    <row r="57" spans="1:9" x14ac:dyDescent="0.3">
      <c r="A57" s="23">
        <v>43885</v>
      </c>
      <c r="B57">
        <v>0</v>
      </c>
      <c r="C57">
        <v>501</v>
      </c>
      <c r="D57">
        <v>3</v>
      </c>
      <c r="E57">
        <v>0</v>
      </c>
      <c r="F57">
        <v>0</v>
      </c>
      <c r="G57">
        <f>60 *8</f>
        <v>480</v>
      </c>
      <c r="H57">
        <v>468</v>
      </c>
      <c r="I57" s="17">
        <f>250*8.6</f>
        <v>2150</v>
      </c>
    </row>
    <row r="58" spans="1:9" x14ac:dyDescent="0.3">
      <c r="A58" s="23">
        <v>43886</v>
      </c>
      <c r="B58">
        <v>96</v>
      </c>
      <c r="C58">
        <v>395</v>
      </c>
      <c r="D58">
        <v>2</v>
      </c>
      <c r="E58">
        <v>0</v>
      </c>
      <c r="F58">
        <v>163</v>
      </c>
      <c r="G58">
        <f>60 *8</f>
        <v>480</v>
      </c>
      <c r="H58">
        <v>0</v>
      </c>
      <c r="I58" s="17">
        <f>250*8.5</f>
        <v>2125</v>
      </c>
    </row>
    <row r="59" spans="1:9" x14ac:dyDescent="0.3">
      <c r="A59" s="23">
        <v>43887</v>
      </c>
      <c r="B59">
        <v>0</v>
      </c>
      <c r="C59">
        <v>333</v>
      </c>
      <c r="D59">
        <v>2</v>
      </c>
      <c r="E59">
        <v>0</v>
      </c>
      <c r="F59">
        <v>48</v>
      </c>
      <c r="G59">
        <f>60 *8</f>
        <v>480</v>
      </c>
      <c r="H59">
        <v>984</v>
      </c>
      <c r="I59" s="17">
        <f>250*10.7</f>
        <v>2675</v>
      </c>
    </row>
    <row r="60" spans="1:9" x14ac:dyDescent="0.3">
      <c r="A60" s="23">
        <v>43888</v>
      </c>
      <c r="B60">
        <v>60</v>
      </c>
      <c r="C60">
        <v>491</v>
      </c>
      <c r="D60">
        <v>2</v>
      </c>
      <c r="E60">
        <v>0</v>
      </c>
      <c r="F60">
        <v>137</v>
      </c>
      <c r="G60">
        <f>60 *8</f>
        <v>480</v>
      </c>
      <c r="H60">
        <v>0</v>
      </c>
      <c r="I60" s="17">
        <f>250*11</f>
        <v>2750</v>
      </c>
    </row>
    <row r="61" spans="1:9" x14ac:dyDescent="0.3">
      <c r="A61" s="23">
        <v>43889</v>
      </c>
      <c r="B61">
        <v>88</v>
      </c>
      <c r="C61">
        <v>571</v>
      </c>
      <c r="D61">
        <v>2</v>
      </c>
      <c r="E61">
        <v>0</v>
      </c>
      <c r="F61">
        <v>0</v>
      </c>
      <c r="G61">
        <f>60 *8</f>
        <v>480</v>
      </c>
      <c r="H61">
        <v>509</v>
      </c>
      <c r="I61" s="17">
        <f>250*5.8</f>
        <v>1450</v>
      </c>
    </row>
    <row r="62" spans="1:9" x14ac:dyDescent="0.3">
      <c r="A62" s="24">
        <v>43890</v>
      </c>
      <c r="B62" s="3">
        <v>0</v>
      </c>
      <c r="C62" s="3">
        <v>613</v>
      </c>
      <c r="D62" s="3">
        <v>0</v>
      </c>
      <c r="E62" s="3">
        <v>0</v>
      </c>
      <c r="F62" s="3">
        <v>0</v>
      </c>
      <c r="G62" s="3">
        <v>0</v>
      </c>
      <c r="H62" s="3">
        <v>1356</v>
      </c>
      <c r="I62" s="3">
        <f>250*6.6</f>
        <v>1650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5548-3F28-40F1-84BA-A2064544C539}">
  <dimension ref="A1:H80"/>
  <sheetViews>
    <sheetView topLeftCell="A58" workbookViewId="0">
      <selection activeCell="B80" sqref="B80"/>
    </sheetView>
  </sheetViews>
  <sheetFormatPr defaultRowHeight="14.4" x14ac:dyDescent="0.3"/>
  <cols>
    <col min="1" max="1" width="9.5546875" bestFit="1" customWidth="1"/>
    <col min="2" max="2" width="26.88671875" bestFit="1" customWidth="1"/>
    <col min="3" max="3" width="14.6640625" bestFit="1" customWidth="1"/>
    <col min="4" max="4" width="17.77734375" bestFit="1" customWidth="1"/>
    <col min="5" max="5" width="14.44140625" bestFit="1" customWidth="1"/>
    <col min="6" max="6" width="27.77734375" bestFit="1" customWidth="1"/>
    <col min="7" max="7" width="18.88671875" bestFit="1" customWidth="1"/>
  </cols>
  <sheetData>
    <row r="1" spans="1:8" x14ac:dyDescent="0.3">
      <c r="A1" s="22" t="s">
        <v>0</v>
      </c>
      <c r="B1" s="22" t="s">
        <v>57</v>
      </c>
      <c r="C1" s="22" t="s">
        <v>58</v>
      </c>
      <c r="D1" s="22" t="s">
        <v>86</v>
      </c>
      <c r="E1" s="22" t="s">
        <v>87</v>
      </c>
      <c r="F1" s="22" t="s">
        <v>63</v>
      </c>
      <c r="G1" s="32" t="s">
        <v>113</v>
      </c>
      <c r="H1" s="32" t="s">
        <v>114</v>
      </c>
    </row>
    <row r="2" spans="1:8" x14ac:dyDescent="0.3">
      <c r="A2" s="1">
        <v>43831</v>
      </c>
      <c r="B2">
        <v>0</v>
      </c>
      <c r="C2">
        <v>372</v>
      </c>
      <c r="D2">
        <v>0</v>
      </c>
      <c r="E2">
        <v>0</v>
      </c>
      <c r="F2">
        <v>720</v>
      </c>
      <c r="G2" s="17">
        <f>8.5*250</f>
        <v>2125</v>
      </c>
      <c r="H2" s="17">
        <v>0</v>
      </c>
    </row>
    <row r="3" spans="1:8" x14ac:dyDescent="0.3">
      <c r="A3" s="1">
        <v>43832</v>
      </c>
      <c r="B3">
        <v>0</v>
      </c>
      <c r="C3">
        <v>405</v>
      </c>
      <c r="D3">
        <v>0</v>
      </c>
      <c r="E3">
        <f>2*60</f>
        <v>120</v>
      </c>
      <c r="F3">
        <v>413</v>
      </c>
      <c r="G3" s="17">
        <f>250*6.25</f>
        <v>1562.5</v>
      </c>
      <c r="H3" s="17">
        <v>0</v>
      </c>
    </row>
    <row r="4" spans="1:8" x14ac:dyDescent="0.3">
      <c r="A4" s="1">
        <v>43833</v>
      </c>
      <c r="B4">
        <v>0</v>
      </c>
      <c r="C4">
        <v>582</v>
      </c>
      <c r="D4">
        <v>2</v>
      </c>
      <c r="E4">
        <f>60 *8</f>
        <v>480</v>
      </c>
      <c r="F4">
        <v>1021</v>
      </c>
      <c r="G4" s="17">
        <f>250*10</f>
        <v>2500</v>
      </c>
      <c r="H4" s="17">
        <v>0</v>
      </c>
    </row>
    <row r="5" spans="1:8" x14ac:dyDescent="0.3">
      <c r="A5" s="2">
        <v>43834</v>
      </c>
      <c r="B5" s="3">
        <v>0</v>
      </c>
      <c r="C5" s="3">
        <v>621</v>
      </c>
      <c r="D5" s="3">
        <v>0</v>
      </c>
      <c r="E5" s="3">
        <v>0</v>
      </c>
      <c r="F5" s="3">
        <v>1433</v>
      </c>
      <c r="G5" s="3">
        <f>250*7.5</f>
        <v>1875</v>
      </c>
      <c r="H5" s="3">
        <v>0</v>
      </c>
    </row>
    <row r="6" spans="1:8" x14ac:dyDescent="0.3">
      <c r="A6" s="2">
        <v>43835</v>
      </c>
      <c r="B6" s="3">
        <v>0</v>
      </c>
      <c r="C6" s="3">
        <v>322</v>
      </c>
      <c r="D6" s="3">
        <v>0</v>
      </c>
      <c r="E6" s="3">
        <v>0</v>
      </c>
      <c r="F6" s="3">
        <v>1504</v>
      </c>
      <c r="G6" s="3">
        <f>250*10</f>
        <v>2500</v>
      </c>
      <c r="H6" s="3">
        <v>0</v>
      </c>
    </row>
    <row r="7" spans="1:8" x14ac:dyDescent="0.3">
      <c r="A7" s="1">
        <v>43836</v>
      </c>
      <c r="B7">
        <v>60</v>
      </c>
      <c r="C7">
        <v>418</v>
      </c>
      <c r="D7">
        <v>156</v>
      </c>
      <c r="E7">
        <f>60 *8</f>
        <v>480</v>
      </c>
      <c r="F7">
        <v>0</v>
      </c>
      <c r="G7" s="17">
        <f>250*11.5</f>
        <v>2875</v>
      </c>
      <c r="H7" s="17">
        <v>0</v>
      </c>
    </row>
    <row r="8" spans="1:8" x14ac:dyDescent="0.3">
      <c r="A8" s="1">
        <v>43837</v>
      </c>
      <c r="B8">
        <v>93</v>
      </c>
      <c r="C8">
        <v>456</v>
      </c>
      <c r="D8">
        <v>194</v>
      </c>
      <c r="E8">
        <f>60 *8</f>
        <v>480</v>
      </c>
      <c r="F8">
        <v>0</v>
      </c>
      <c r="G8" s="17">
        <f>250*12</f>
        <v>3000</v>
      </c>
      <c r="H8" s="17">
        <v>0</v>
      </c>
    </row>
    <row r="9" spans="1:8" x14ac:dyDescent="0.3">
      <c r="A9" s="1">
        <v>43838</v>
      </c>
      <c r="B9">
        <v>184</v>
      </c>
      <c r="C9">
        <v>438</v>
      </c>
      <c r="D9">
        <v>118</v>
      </c>
      <c r="E9">
        <f>60 *8</f>
        <v>480</v>
      </c>
      <c r="F9">
        <v>0</v>
      </c>
      <c r="G9" s="17">
        <f>250*13.5</f>
        <v>3375</v>
      </c>
      <c r="H9" s="17">
        <v>0</v>
      </c>
    </row>
    <row r="10" spans="1:8" x14ac:dyDescent="0.3">
      <c r="A10" s="1">
        <v>43839</v>
      </c>
      <c r="B10">
        <v>0</v>
      </c>
      <c r="C10">
        <v>792</v>
      </c>
      <c r="D10">
        <v>0</v>
      </c>
      <c r="E10">
        <v>240</v>
      </c>
      <c r="F10">
        <v>0</v>
      </c>
      <c r="G10" s="17">
        <f>250*3</f>
        <v>750</v>
      </c>
      <c r="H10" s="17">
        <v>1</v>
      </c>
    </row>
    <row r="11" spans="1:8" x14ac:dyDescent="0.3">
      <c r="A11" s="1">
        <v>43840</v>
      </c>
      <c r="B11">
        <v>0</v>
      </c>
      <c r="C11">
        <v>781</v>
      </c>
      <c r="D11">
        <v>0</v>
      </c>
      <c r="E11">
        <v>180</v>
      </c>
      <c r="F11">
        <v>630</v>
      </c>
      <c r="G11" s="17">
        <f>250*4.75</f>
        <v>1187.5</v>
      </c>
      <c r="H11" s="17">
        <v>1</v>
      </c>
    </row>
    <row r="12" spans="1:8" x14ac:dyDescent="0.3">
      <c r="A12" s="2">
        <v>43841</v>
      </c>
      <c r="B12" s="3">
        <v>20</v>
      </c>
      <c r="C12" s="3">
        <v>617</v>
      </c>
      <c r="D12" s="3">
        <v>0</v>
      </c>
      <c r="E12" s="3">
        <v>0</v>
      </c>
      <c r="F12" s="3">
        <v>1011</v>
      </c>
      <c r="G12" s="3">
        <f>250*10.5</f>
        <v>2625</v>
      </c>
      <c r="H12" s="3">
        <v>1</v>
      </c>
    </row>
    <row r="13" spans="1:8" x14ac:dyDescent="0.3">
      <c r="A13" s="2">
        <v>43842</v>
      </c>
      <c r="B13" s="3">
        <v>30</v>
      </c>
      <c r="C13" s="3">
        <v>692</v>
      </c>
      <c r="D13" s="3">
        <v>245</v>
      </c>
      <c r="E13" s="3">
        <v>0</v>
      </c>
      <c r="F13" s="3">
        <v>1030</v>
      </c>
      <c r="G13" s="3">
        <f>250*4.75</f>
        <v>1187.5</v>
      </c>
      <c r="H13" s="3">
        <v>1</v>
      </c>
    </row>
    <row r="14" spans="1:8" x14ac:dyDescent="0.3">
      <c r="A14" s="1">
        <v>43843</v>
      </c>
      <c r="B14">
        <v>0</v>
      </c>
      <c r="C14">
        <v>479</v>
      </c>
      <c r="D14">
        <v>120</v>
      </c>
      <c r="E14">
        <f>60 *8</f>
        <v>480</v>
      </c>
      <c r="F14">
        <v>0</v>
      </c>
      <c r="G14" s="17">
        <f>250*7.25</f>
        <v>1812.5</v>
      </c>
      <c r="H14" s="17">
        <v>0</v>
      </c>
    </row>
    <row r="15" spans="1:8" x14ac:dyDescent="0.3">
      <c r="A15" s="1">
        <v>43844</v>
      </c>
      <c r="B15">
        <v>62</v>
      </c>
      <c r="C15">
        <v>463</v>
      </c>
      <c r="D15">
        <v>156</v>
      </c>
      <c r="E15">
        <f>60 *8</f>
        <v>480</v>
      </c>
      <c r="F15">
        <v>0</v>
      </c>
      <c r="G15" s="17">
        <f>250*9.75</f>
        <v>2437.5</v>
      </c>
      <c r="H15" s="17">
        <v>0</v>
      </c>
    </row>
    <row r="16" spans="1:8" x14ac:dyDescent="0.3">
      <c r="A16" s="1">
        <v>43845</v>
      </c>
      <c r="B16">
        <v>197</v>
      </c>
      <c r="C16">
        <v>355</v>
      </c>
      <c r="D16">
        <v>162</v>
      </c>
      <c r="E16">
        <f>60 *8</f>
        <v>480</v>
      </c>
      <c r="F16">
        <v>0</v>
      </c>
      <c r="G16" s="17">
        <f>250*8</f>
        <v>2000</v>
      </c>
      <c r="H16" s="17">
        <v>0</v>
      </c>
    </row>
    <row r="17" spans="1:8" x14ac:dyDescent="0.3">
      <c r="A17" s="1">
        <v>43846</v>
      </c>
      <c r="B17">
        <v>0</v>
      </c>
      <c r="C17">
        <v>273</v>
      </c>
      <c r="D17">
        <v>191</v>
      </c>
      <c r="E17">
        <f>60 *8</f>
        <v>480</v>
      </c>
      <c r="F17">
        <v>0</v>
      </c>
      <c r="G17" s="17">
        <f>250*9</f>
        <v>2250</v>
      </c>
      <c r="H17" s="17">
        <v>0</v>
      </c>
    </row>
    <row r="18" spans="1:8" x14ac:dyDescent="0.3">
      <c r="A18" s="1">
        <v>43847</v>
      </c>
      <c r="B18">
        <v>0</v>
      </c>
      <c r="C18">
        <v>324</v>
      </c>
      <c r="D18">
        <v>0</v>
      </c>
      <c r="E18">
        <f>60 *8</f>
        <v>480</v>
      </c>
      <c r="F18">
        <v>487</v>
      </c>
      <c r="G18" s="17">
        <f>250*6.3</f>
        <v>1575</v>
      </c>
      <c r="H18" s="17">
        <v>0</v>
      </c>
    </row>
    <row r="19" spans="1:8" x14ac:dyDescent="0.3">
      <c r="A19" s="2">
        <v>43848</v>
      </c>
      <c r="B19" s="3">
        <v>0</v>
      </c>
      <c r="C19" s="3">
        <v>512</v>
      </c>
      <c r="D19" s="3">
        <v>0</v>
      </c>
      <c r="E19" s="3">
        <v>0</v>
      </c>
      <c r="F19" s="3">
        <v>1832</v>
      </c>
      <c r="G19" s="3">
        <f>250*3.8</f>
        <v>950</v>
      </c>
      <c r="H19" s="3">
        <v>0</v>
      </c>
    </row>
    <row r="20" spans="1:8" x14ac:dyDescent="0.3">
      <c r="A20" s="2">
        <v>43849</v>
      </c>
      <c r="B20" s="3">
        <v>0</v>
      </c>
      <c r="C20" s="3">
        <v>618</v>
      </c>
      <c r="D20" s="3">
        <v>238</v>
      </c>
      <c r="E20" s="3">
        <v>0</v>
      </c>
      <c r="F20" s="3">
        <v>1567</v>
      </c>
      <c r="G20" s="3">
        <f>250*12.3</f>
        <v>3075</v>
      </c>
      <c r="H20" s="3">
        <v>0</v>
      </c>
    </row>
    <row r="21" spans="1:8" x14ac:dyDescent="0.3">
      <c r="A21" s="1">
        <v>43850</v>
      </c>
      <c r="B21">
        <v>63</v>
      </c>
      <c r="C21">
        <v>363</v>
      </c>
      <c r="D21">
        <v>187</v>
      </c>
      <c r="E21">
        <f>60 *8</f>
        <v>480</v>
      </c>
      <c r="F21">
        <v>0</v>
      </c>
      <c r="G21" s="17">
        <f>250*11.6</f>
        <v>2900</v>
      </c>
      <c r="H21" s="17">
        <v>0</v>
      </c>
    </row>
    <row r="22" spans="1:8" x14ac:dyDescent="0.3">
      <c r="A22" s="1">
        <v>43851</v>
      </c>
      <c r="B22">
        <v>57</v>
      </c>
      <c r="C22">
        <v>351</v>
      </c>
      <c r="D22">
        <v>208</v>
      </c>
      <c r="E22">
        <f>60 *8</f>
        <v>480</v>
      </c>
      <c r="F22">
        <v>0</v>
      </c>
      <c r="G22" s="17">
        <f>250*10.5</f>
        <v>2625</v>
      </c>
      <c r="H22" s="17">
        <v>0</v>
      </c>
    </row>
    <row r="23" spans="1:8" x14ac:dyDescent="0.3">
      <c r="A23" s="1">
        <v>43852</v>
      </c>
      <c r="B23">
        <v>204</v>
      </c>
      <c r="C23">
        <v>338</v>
      </c>
      <c r="D23">
        <v>156</v>
      </c>
      <c r="E23">
        <f>60 *8</f>
        <v>480</v>
      </c>
      <c r="F23">
        <v>0</v>
      </c>
      <c r="G23" s="17">
        <f>250*11.5</f>
        <v>2875</v>
      </c>
      <c r="H23" s="17">
        <v>0</v>
      </c>
    </row>
    <row r="24" spans="1:8" x14ac:dyDescent="0.3">
      <c r="A24" s="1">
        <v>43853</v>
      </c>
      <c r="B24">
        <v>0</v>
      </c>
      <c r="C24">
        <v>286</v>
      </c>
      <c r="D24">
        <v>88</v>
      </c>
      <c r="E24">
        <f>60 *8</f>
        <v>480</v>
      </c>
      <c r="F24">
        <v>0</v>
      </c>
      <c r="G24" s="17">
        <f>250*10</f>
        <v>2500</v>
      </c>
      <c r="H24" s="17">
        <v>0</v>
      </c>
    </row>
    <row r="25" spans="1:8" x14ac:dyDescent="0.3">
      <c r="A25" s="1">
        <v>43854</v>
      </c>
      <c r="B25">
        <v>127</v>
      </c>
      <c r="C25">
        <v>371</v>
      </c>
      <c r="D25">
        <v>0</v>
      </c>
      <c r="E25">
        <f>60 *8</f>
        <v>480</v>
      </c>
      <c r="F25">
        <v>0</v>
      </c>
      <c r="G25" s="17">
        <f>250*6.6</f>
        <v>1650</v>
      </c>
      <c r="H25" s="17">
        <v>0</v>
      </c>
    </row>
    <row r="26" spans="1:8" x14ac:dyDescent="0.3">
      <c r="A26" s="2">
        <v>43855</v>
      </c>
      <c r="B26" s="3">
        <v>60</v>
      </c>
      <c r="C26" s="3">
        <v>541</v>
      </c>
      <c r="D26" s="3">
        <v>0</v>
      </c>
      <c r="E26" s="3">
        <v>0</v>
      </c>
      <c r="F26" s="3">
        <v>0</v>
      </c>
      <c r="G26" s="3">
        <f>250*9.7</f>
        <v>2425</v>
      </c>
      <c r="H26" s="3">
        <v>0</v>
      </c>
    </row>
    <row r="27" spans="1:8" x14ac:dyDescent="0.3">
      <c r="A27" s="2">
        <v>43856</v>
      </c>
      <c r="B27" s="3">
        <v>60</v>
      </c>
      <c r="C27" s="3">
        <v>665</v>
      </c>
      <c r="D27" s="3">
        <v>258</v>
      </c>
      <c r="E27" s="3">
        <v>0</v>
      </c>
      <c r="F27" s="3">
        <v>0</v>
      </c>
      <c r="G27" s="3">
        <f>250*5.5</f>
        <v>1375</v>
      </c>
      <c r="H27" s="3">
        <v>0</v>
      </c>
    </row>
    <row r="28" spans="1:8" x14ac:dyDescent="0.3">
      <c r="A28" s="1">
        <v>43857</v>
      </c>
      <c r="B28">
        <v>87</v>
      </c>
      <c r="C28">
        <v>481</v>
      </c>
      <c r="D28">
        <v>114</v>
      </c>
      <c r="E28">
        <f>60 *8</f>
        <v>480</v>
      </c>
      <c r="F28">
        <v>372</v>
      </c>
      <c r="G28" s="17">
        <f>250*6</f>
        <v>1500</v>
      </c>
      <c r="H28" s="17">
        <v>0</v>
      </c>
    </row>
    <row r="29" spans="1:8" x14ac:dyDescent="0.3">
      <c r="A29" s="1">
        <v>43858</v>
      </c>
      <c r="B29">
        <v>0</v>
      </c>
      <c r="C29">
        <v>429</v>
      </c>
      <c r="D29">
        <v>0</v>
      </c>
      <c r="E29">
        <v>360</v>
      </c>
      <c r="F29">
        <v>849</v>
      </c>
      <c r="G29" s="17">
        <f>250*8.3</f>
        <v>2075</v>
      </c>
      <c r="H29" s="17">
        <v>1</v>
      </c>
    </row>
    <row r="30" spans="1:8" x14ac:dyDescent="0.3">
      <c r="A30" s="1">
        <v>43859</v>
      </c>
      <c r="B30">
        <v>0</v>
      </c>
      <c r="C30">
        <v>604</v>
      </c>
      <c r="D30">
        <v>0</v>
      </c>
      <c r="E30">
        <v>180</v>
      </c>
      <c r="F30">
        <v>536</v>
      </c>
      <c r="G30" s="17">
        <f>250*4.5</f>
        <v>1125</v>
      </c>
      <c r="H30" s="17">
        <v>1</v>
      </c>
    </row>
    <row r="31" spans="1:8" x14ac:dyDescent="0.3">
      <c r="A31" s="1">
        <v>43860</v>
      </c>
      <c r="B31">
        <v>0</v>
      </c>
      <c r="C31">
        <v>563</v>
      </c>
      <c r="D31">
        <v>0</v>
      </c>
      <c r="E31">
        <v>240</v>
      </c>
      <c r="F31">
        <v>1045</v>
      </c>
      <c r="G31" s="17">
        <f>250*6.4</f>
        <v>1600</v>
      </c>
      <c r="H31" s="17">
        <v>1</v>
      </c>
    </row>
    <row r="32" spans="1:8" x14ac:dyDescent="0.3">
      <c r="A32" s="1">
        <v>43861</v>
      </c>
      <c r="B32">
        <v>0</v>
      </c>
      <c r="C32">
        <v>662</v>
      </c>
      <c r="D32">
        <v>0</v>
      </c>
      <c r="E32">
        <f>60 *8</f>
        <v>480</v>
      </c>
      <c r="F32">
        <v>717</v>
      </c>
      <c r="G32" s="17">
        <f>250*4.25</f>
        <v>1062.5</v>
      </c>
      <c r="H32" s="17">
        <v>1</v>
      </c>
    </row>
    <row r="33" spans="1:8" x14ac:dyDescent="0.3">
      <c r="A33" s="2">
        <v>43862</v>
      </c>
      <c r="B33" s="3">
        <v>0</v>
      </c>
      <c r="C33" s="3">
        <v>729</v>
      </c>
      <c r="D33" s="3">
        <v>0</v>
      </c>
      <c r="E33" s="3">
        <v>0</v>
      </c>
      <c r="F33" s="3">
        <v>1432</v>
      </c>
      <c r="G33" s="3">
        <f>250*5.5</f>
        <v>1375</v>
      </c>
      <c r="H33" s="3">
        <v>1</v>
      </c>
    </row>
    <row r="34" spans="1:8" x14ac:dyDescent="0.3">
      <c r="A34" s="2">
        <v>43863</v>
      </c>
      <c r="B34" s="3">
        <v>0</v>
      </c>
      <c r="C34" s="3">
        <v>797</v>
      </c>
      <c r="D34" s="3">
        <v>0</v>
      </c>
      <c r="E34" s="3">
        <v>0</v>
      </c>
      <c r="F34" s="3">
        <v>1567</v>
      </c>
      <c r="G34" s="3">
        <f>250*5.8</f>
        <v>1450</v>
      </c>
      <c r="H34" s="3">
        <v>1</v>
      </c>
    </row>
    <row r="35" spans="1:8" x14ac:dyDescent="0.3">
      <c r="A35" s="1">
        <v>43864</v>
      </c>
      <c r="B35">
        <v>0</v>
      </c>
      <c r="C35">
        <v>648</v>
      </c>
      <c r="D35">
        <v>0</v>
      </c>
      <c r="E35">
        <f>60 *8</f>
        <v>480</v>
      </c>
      <c r="F35">
        <v>1045</v>
      </c>
      <c r="G35" s="17">
        <f>250*6.3</f>
        <v>1575</v>
      </c>
      <c r="H35" s="17">
        <v>1</v>
      </c>
    </row>
    <row r="36" spans="1:8" x14ac:dyDescent="0.3">
      <c r="A36" s="1">
        <v>43865</v>
      </c>
      <c r="B36">
        <v>0</v>
      </c>
      <c r="C36">
        <v>658</v>
      </c>
      <c r="D36">
        <v>0</v>
      </c>
      <c r="E36">
        <f>60 *8</f>
        <v>480</v>
      </c>
      <c r="F36">
        <v>489</v>
      </c>
      <c r="G36" s="17">
        <f>250*3.75</f>
        <v>937.5</v>
      </c>
      <c r="H36" s="17">
        <v>1</v>
      </c>
    </row>
    <row r="37" spans="1:8" x14ac:dyDescent="0.3">
      <c r="A37" s="1">
        <v>43866</v>
      </c>
      <c r="B37">
        <v>0</v>
      </c>
      <c r="C37">
        <v>727</v>
      </c>
      <c r="D37">
        <v>0</v>
      </c>
      <c r="E37">
        <f>60 *8</f>
        <v>480</v>
      </c>
      <c r="F37">
        <v>1005</v>
      </c>
      <c r="G37" s="17">
        <f>250*5</f>
        <v>1250</v>
      </c>
      <c r="H37" s="17">
        <v>1</v>
      </c>
    </row>
    <row r="38" spans="1:8" x14ac:dyDescent="0.3">
      <c r="A38" s="1">
        <v>43867</v>
      </c>
      <c r="B38">
        <v>0</v>
      </c>
      <c r="C38">
        <v>654</v>
      </c>
      <c r="D38">
        <v>0</v>
      </c>
      <c r="E38">
        <f>60 *8</f>
        <v>480</v>
      </c>
      <c r="F38">
        <v>738</v>
      </c>
      <c r="G38" s="17">
        <f>250*7.9</f>
        <v>1975</v>
      </c>
      <c r="H38" s="17">
        <v>1</v>
      </c>
    </row>
    <row r="39" spans="1:8" x14ac:dyDescent="0.3">
      <c r="A39" s="1">
        <v>43868</v>
      </c>
      <c r="B39">
        <v>25</v>
      </c>
      <c r="C39">
        <v>475</v>
      </c>
      <c r="D39">
        <v>0</v>
      </c>
      <c r="E39">
        <f>60 *8</f>
        <v>480</v>
      </c>
      <c r="F39">
        <v>406</v>
      </c>
      <c r="G39" s="17">
        <f>250*6.5</f>
        <v>1625</v>
      </c>
      <c r="H39" s="17">
        <v>1</v>
      </c>
    </row>
    <row r="40" spans="1:8" x14ac:dyDescent="0.3">
      <c r="A40" s="2">
        <v>43869</v>
      </c>
      <c r="B40" s="3">
        <v>20</v>
      </c>
      <c r="C40" s="3">
        <v>849</v>
      </c>
      <c r="D40" s="3">
        <v>0</v>
      </c>
      <c r="E40" s="3">
        <v>0</v>
      </c>
      <c r="F40" s="3">
        <v>538</v>
      </c>
      <c r="G40" s="3">
        <f>250*6.3</f>
        <v>1575</v>
      </c>
      <c r="H40" s="3">
        <v>1</v>
      </c>
    </row>
    <row r="41" spans="1:8" x14ac:dyDescent="0.3">
      <c r="A41" s="2">
        <v>43870</v>
      </c>
      <c r="B41" s="3">
        <v>32</v>
      </c>
      <c r="C41" s="3">
        <v>611</v>
      </c>
      <c r="D41" s="3">
        <v>238</v>
      </c>
      <c r="E41" s="3">
        <v>0</v>
      </c>
      <c r="F41" s="3">
        <v>538</v>
      </c>
      <c r="G41" s="3">
        <f>250*5.9</f>
        <v>1475</v>
      </c>
      <c r="H41" s="3">
        <v>1</v>
      </c>
    </row>
    <row r="42" spans="1:8" x14ac:dyDescent="0.3">
      <c r="A42" s="1">
        <v>43871</v>
      </c>
      <c r="B42">
        <v>0</v>
      </c>
      <c r="C42">
        <v>199</v>
      </c>
      <c r="D42">
        <v>119</v>
      </c>
      <c r="E42">
        <f>60 *8</f>
        <v>480</v>
      </c>
      <c r="F42">
        <v>0</v>
      </c>
      <c r="G42" s="17">
        <f>250*12.3</f>
        <v>3075</v>
      </c>
      <c r="H42" s="17">
        <v>1</v>
      </c>
    </row>
    <row r="43" spans="1:8" x14ac:dyDescent="0.3">
      <c r="A43" s="1">
        <v>43872</v>
      </c>
      <c r="B43">
        <v>0</v>
      </c>
      <c r="C43">
        <v>274</v>
      </c>
      <c r="D43">
        <v>166</v>
      </c>
      <c r="E43">
        <f>60 *8</f>
        <v>480</v>
      </c>
      <c r="F43">
        <v>0</v>
      </c>
      <c r="G43" s="17">
        <f>250*9</f>
        <v>2250</v>
      </c>
      <c r="H43" s="17">
        <v>1</v>
      </c>
    </row>
    <row r="44" spans="1:8" x14ac:dyDescent="0.3">
      <c r="A44" s="1">
        <v>43873</v>
      </c>
      <c r="B44">
        <v>65</v>
      </c>
      <c r="C44">
        <v>356</v>
      </c>
      <c r="D44">
        <v>142</v>
      </c>
      <c r="E44">
        <f>60 *8</f>
        <v>480</v>
      </c>
      <c r="F44">
        <v>0</v>
      </c>
      <c r="G44" s="17">
        <f>250*11.5</f>
        <v>2875</v>
      </c>
      <c r="H44" s="17">
        <v>1</v>
      </c>
    </row>
    <row r="45" spans="1:8" x14ac:dyDescent="0.3">
      <c r="A45" s="1">
        <v>43874</v>
      </c>
      <c r="B45">
        <v>60</v>
      </c>
      <c r="C45">
        <v>388</v>
      </c>
      <c r="D45">
        <v>177</v>
      </c>
      <c r="E45">
        <f>60 *8</f>
        <v>480</v>
      </c>
      <c r="F45">
        <v>0</v>
      </c>
      <c r="G45" s="17">
        <f>250*6</f>
        <v>1500</v>
      </c>
      <c r="H45" s="17">
        <v>1</v>
      </c>
    </row>
    <row r="46" spans="1:8" x14ac:dyDescent="0.3">
      <c r="A46" s="1">
        <v>43875</v>
      </c>
      <c r="B46">
        <v>59</v>
      </c>
      <c r="C46">
        <v>453</v>
      </c>
      <c r="D46">
        <v>0</v>
      </c>
      <c r="E46">
        <v>120</v>
      </c>
      <c r="F46">
        <v>392</v>
      </c>
      <c r="G46" s="17">
        <f>250*3.75</f>
        <v>937.5</v>
      </c>
      <c r="H46" s="17">
        <v>1</v>
      </c>
    </row>
    <row r="47" spans="1:8" x14ac:dyDescent="0.3">
      <c r="A47" s="2">
        <v>43876</v>
      </c>
      <c r="B47" s="3">
        <v>0</v>
      </c>
      <c r="C47" s="3">
        <v>568</v>
      </c>
      <c r="D47" s="3">
        <v>0</v>
      </c>
      <c r="E47" s="3">
        <v>0</v>
      </c>
      <c r="F47" s="3">
        <v>0</v>
      </c>
      <c r="G47" s="3">
        <f>250*7.75</f>
        <v>1937.5</v>
      </c>
      <c r="H47" s="3">
        <v>1</v>
      </c>
    </row>
    <row r="48" spans="1:8" x14ac:dyDescent="0.3">
      <c r="A48" s="2">
        <v>43877</v>
      </c>
      <c r="B48" s="3">
        <v>30</v>
      </c>
      <c r="C48" s="3">
        <v>422</v>
      </c>
      <c r="D48" s="3">
        <v>233</v>
      </c>
      <c r="E48" s="3">
        <v>0</v>
      </c>
      <c r="F48" s="3">
        <v>1974</v>
      </c>
      <c r="G48" s="3">
        <f>250*12.3</f>
        <v>3075</v>
      </c>
      <c r="H48" s="3">
        <v>1</v>
      </c>
    </row>
    <row r="49" spans="1:8" x14ac:dyDescent="0.3">
      <c r="A49" s="1">
        <v>43878</v>
      </c>
      <c r="B49">
        <v>0</v>
      </c>
      <c r="C49">
        <v>363</v>
      </c>
      <c r="D49">
        <v>196</v>
      </c>
      <c r="E49">
        <v>0</v>
      </c>
      <c r="F49">
        <v>2340</v>
      </c>
      <c r="G49" s="17">
        <f>250*10.5</f>
        <v>2625</v>
      </c>
      <c r="H49" s="17">
        <v>0</v>
      </c>
    </row>
    <row r="50" spans="1:8" x14ac:dyDescent="0.3">
      <c r="A50" s="1">
        <v>43879</v>
      </c>
      <c r="B50">
        <v>64</v>
      </c>
      <c r="C50">
        <v>427</v>
      </c>
      <c r="D50">
        <v>115</v>
      </c>
      <c r="E50">
        <f>60 *8</f>
        <v>480</v>
      </c>
      <c r="F50">
        <v>0</v>
      </c>
      <c r="G50" s="17">
        <f>250*9.3</f>
        <v>2325</v>
      </c>
      <c r="H50" s="17">
        <v>0</v>
      </c>
    </row>
    <row r="51" spans="1:8" x14ac:dyDescent="0.3">
      <c r="A51" s="1">
        <v>43880</v>
      </c>
      <c r="B51">
        <v>95</v>
      </c>
      <c r="C51">
        <v>360</v>
      </c>
      <c r="D51">
        <v>163</v>
      </c>
      <c r="E51">
        <f>60 *8</f>
        <v>480</v>
      </c>
      <c r="F51">
        <v>0</v>
      </c>
      <c r="G51" s="17">
        <f>250*14</f>
        <v>3500</v>
      </c>
      <c r="H51" s="17">
        <v>0</v>
      </c>
    </row>
    <row r="52" spans="1:8" x14ac:dyDescent="0.3">
      <c r="A52" s="1">
        <v>43881</v>
      </c>
      <c r="B52">
        <v>0</v>
      </c>
      <c r="C52">
        <v>268</v>
      </c>
      <c r="D52">
        <v>60</v>
      </c>
      <c r="E52">
        <f>60 *8</f>
        <v>480</v>
      </c>
      <c r="F52">
        <v>582</v>
      </c>
      <c r="G52" s="17">
        <f>250*12</f>
        <v>3000</v>
      </c>
      <c r="H52" s="17">
        <v>0</v>
      </c>
    </row>
    <row r="53" spans="1:8" x14ac:dyDescent="0.3">
      <c r="A53" s="1">
        <v>43882</v>
      </c>
      <c r="B53">
        <v>91</v>
      </c>
      <c r="C53">
        <v>507</v>
      </c>
      <c r="D53">
        <v>0</v>
      </c>
      <c r="E53">
        <f>60 *8</f>
        <v>480</v>
      </c>
      <c r="F53">
        <v>0</v>
      </c>
      <c r="G53" s="17">
        <f>250*8</f>
        <v>2000</v>
      </c>
      <c r="H53" s="17">
        <v>0</v>
      </c>
    </row>
    <row r="54" spans="1:8" x14ac:dyDescent="0.3">
      <c r="A54" s="2">
        <v>43883</v>
      </c>
      <c r="B54" s="3">
        <v>30</v>
      </c>
      <c r="C54" s="3">
        <v>431</v>
      </c>
      <c r="D54" s="3">
        <v>0</v>
      </c>
      <c r="E54" s="3">
        <v>0</v>
      </c>
      <c r="F54" s="3">
        <v>0</v>
      </c>
      <c r="G54" s="3">
        <f>250*9.6</f>
        <v>2400</v>
      </c>
      <c r="H54" s="3">
        <v>0</v>
      </c>
    </row>
    <row r="55" spans="1:8" x14ac:dyDescent="0.3">
      <c r="A55" s="2">
        <v>43884</v>
      </c>
      <c r="B55" s="3">
        <v>0</v>
      </c>
      <c r="C55" s="3">
        <v>388</v>
      </c>
      <c r="D55" s="3">
        <v>218</v>
      </c>
      <c r="E55" s="3">
        <v>0</v>
      </c>
      <c r="F55" s="3">
        <v>765</v>
      </c>
      <c r="G55" s="3">
        <f>250*7.25</f>
        <v>1812.5</v>
      </c>
      <c r="H55" s="3">
        <v>0</v>
      </c>
    </row>
    <row r="56" spans="1:8" x14ac:dyDescent="0.3">
      <c r="A56" s="1">
        <v>43885</v>
      </c>
      <c r="B56">
        <v>0</v>
      </c>
      <c r="C56">
        <v>501</v>
      </c>
      <c r="D56">
        <v>0</v>
      </c>
      <c r="E56">
        <f>60 *8</f>
        <v>480</v>
      </c>
      <c r="F56">
        <v>468</v>
      </c>
      <c r="G56" s="17">
        <f>250*8.6</f>
        <v>2150</v>
      </c>
      <c r="H56" s="17">
        <v>0</v>
      </c>
    </row>
    <row r="57" spans="1:8" x14ac:dyDescent="0.3">
      <c r="A57" s="1">
        <v>43886</v>
      </c>
      <c r="B57">
        <v>96</v>
      </c>
      <c r="C57">
        <v>395</v>
      </c>
      <c r="D57">
        <v>163</v>
      </c>
      <c r="E57">
        <f>60 *8</f>
        <v>480</v>
      </c>
      <c r="F57">
        <v>0</v>
      </c>
      <c r="G57" s="17">
        <f>250*8.5</f>
        <v>2125</v>
      </c>
      <c r="H57" s="17">
        <v>0</v>
      </c>
    </row>
    <row r="58" spans="1:8" x14ac:dyDescent="0.3">
      <c r="A58" s="1">
        <v>43887</v>
      </c>
      <c r="B58">
        <v>0</v>
      </c>
      <c r="C58">
        <v>333</v>
      </c>
      <c r="D58">
        <v>48</v>
      </c>
      <c r="E58">
        <f>60 *8</f>
        <v>480</v>
      </c>
      <c r="F58">
        <v>984</v>
      </c>
      <c r="G58" s="17">
        <f>250*10.7</f>
        <v>2675</v>
      </c>
      <c r="H58" s="17">
        <v>0</v>
      </c>
    </row>
    <row r="59" spans="1:8" x14ac:dyDescent="0.3">
      <c r="A59" s="1">
        <v>43888</v>
      </c>
      <c r="B59">
        <v>60</v>
      </c>
      <c r="C59">
        <v>491</v>
      </c>
      <c r="D59">
        <v>137</v>
      </c>
      <c r="E59">
        <f>60 *8</f>
        <v>480</v>
      </c>
      <c r="F59">
        <v>0</v>
      </c>
      <c r="G59" s="17">
        <f>250*11</f>
        <v>2750</v>
      </c>
      <c r="H59" s="17">
        <v>0</v>
      </c>
    </row>
    <row r="60" spans="1:8" x14ac:dyDescent="0.3">
      <c r="A60" s="1">
        <v>43889</v>
      </c>
      <c r="B60">
        <v>88</v>
      </c>
      <c r="C60">
        <v>571</v>
      </c>
      <c r="D60">
        <v>0</v>
      </c>
      <c r="E60">
        <f>60 *8</f>
        <v>480</v>
      </c>
      <c r="F60">
        <v>509</v>
      </c>
      <c r="G60" s="17">
        <f>250*5.8</f>
        <v>1450</v>
      </c>
      <c r="H60" s="17">
        <v>0</v>
      </c>
    </row>
    <row r="61" spans="1:8" s="3" customFormat="1" x14ac:dyDescent="0.3">
      <c r="A61" s="2">
        <v>43890</v>
      </c>
      <c r="B61" s="3">
        <v>0</v>
      </c>
      <c r="C61" s="3">
        <v>613</v>
      </c>
      <c r="D61" s="3">
        <v>0</v>
      </c>
      <c r="E61" s="3">
        <v>0</v>
      </c>
      <c r="F61" s="3">
        <v>1356</v>
      </c>
      <c r="G61" s="3">
        <f>250*6.6</f>
        <v>1650</v>
      </c>
      <c r="H61" s="3">
        <v>0</v>
      </c>
    </row>
    <row r="62" spans="1:8" x14ac:dyDescent="0.3">
      <c r="B62" s="5">
        <f>AVERAGE(B2:B61)</f>
        <v>35.31666666666667</v>
      </c>
      <c r="C62" t="s">
        <v>64</v>
      </c>
    </row>
    <row r="64" spans="1:8" x14ac:dyDescent="0.3">
      <c r="B64" s="5">
        <f>STDEV(B2:B61)</f>
        <v>50.768831912752439</v>
      </c>
      <c r="C64" t="s">
        <v>65</v>
      </c>
    </row>
    <row r="65" spans="1:8" x14ac:dyDescent="0.3">
      <c r="B65" t="s">
        <v>133</v>
      </c>
    </row>
    <row r="66" spans="1:8" x14ac:dyDescent="0.3">
      <c r="A66" s="2">
        <v>43891</v>
      </c>
      <c r="B66" s="3">
        <v>60</v>
      </c>
      <c r="C66" s="3">
        <v>582</v>
      </c>
      <c r="D66" s="3">
        <v>226</v>
      </c>
      <c r="E66" s="3">
        <v>0</v>
      </c>
      <c r="F66" s="3">
        <v>0</v>
      </c>
      <c r="G66" s="3">
        <v>2325</v>
      </c>
      <c r="H66" s="3">
        <v>0</v>
      </c>
    </row>
    <row r="67" spans="1:8" x14ac:dyDescent="0.3">
      <c r="A67" s="1">
        <v>43892</v>
      </c>
      <c r="B67">
        <v>60</v>
      </c>
      <c r="C67">
        <v>319</v>
      </c>
      <c r="D67">
        <v>0</v>
      </c>
      <c r="E67">
        <v>120</v>
      </c>
      <c r="F67">
        <v>0</v>
      </c>
      <c r="G67">
        <v>3500</v>
      </c>
      <c r="H67">
        <v>0</v>
      </c>
    </row>
    <row r="68" spans="1:8" x14ac:dyDescent="0.3">
      <c r="A68" s="1">
        <v>43893</v>
      </c>
      <c r="B68">
        <v>121</v>
      </c>
      <c r="C68">
        <v>392</v>
      </c>
      <c r="D68">
        <v>239</v>
      </c>
      <c r="E68">
        <f>60 *8</f>
        <v>480</v>
      </c>
      <c r="F68">
        <v>0</v>
      </c>
      <c r="G68">
        <v>3000</v>
      </c>
      <c r="H68">
        <v>0</v>
      </c>
    </row>
    <row r="69" spans="1:8" x14ac:dyDescent="0.3">
      <c r="A69" s="1">
        <v>43894</v>
      </c>
      <c r="B69">
        <v>189</v>
      </c>
      <c r="C69">
        <v>230</v>
      </c>
      <c r="D69">
        <v>214</v>
      </c>
      <c r="E69">
        <f>60 *8</f>
        <v>480</v>
      </c>
      <c r="F69">
        <v>296</v>
      </c>
      <c r="G69">
        <v>2437.5</v>
      </c>
      <c r="H69">
        <v>0</v>
      </c>
    </row>
    <row r="70" spans="1:8" x14ac:dyDescent="0.3">
      <c r="A70" s="1">
        <v>43895</v>
      </c>
      <c r="B70">
        <v>124</v>
      </c>
      <c r="C70">
        <v>549</v>
      </c>
      <c r="D70">
        <v>98</v>
      </c>
      <c r="E70">
        <f>60 *8</f>
        <v>480</v>
      </c>
      <c r="F70">
        <v>0</v>
      </c>
      <c r="G70">
        <v>2750</v>
      </c>
      <c r="H70">
        <v>0</v>
      </c>
    </row>
    <row r="71" spans="1:8" x14ac:dyDescent="0.3">
      <c r="A71" s="1">
        <v>43896</v>
      </c>
      <c r="B71">
        <v>60</v>
      </c>
      <c r="C71">
        <v>481</v>
      </c>
      <c r="D71">
        <v>0</v>
      </c>
      <c r="E71">
        <f>60 *8</f>
        <v>480</v>
      </c>
      <c r="F71">
        <v>0</v>
      </c>
      <c r="G71">
        <v>2000</v>
      </c>
      <c r="H71">
        <v>0</v>
      </c>
    </row>
    <row r="72" spans="1:8" x14ac:dyDescent="0.3">
      <c r="A72" s="2">
        <v>43897</v>
      </c>
      <c r="B72" s="3">
        <v>95</v>
      </c>
      <c r="C72" s="3">
        <v>511</v>
      </c>
      <c r="D72" s="3">
        <v>0</v>
      </c>
      <c r="E72" s="3">
        <v>0</v>
      </c>
      <c r="F72" s="3">
        <v>0</v>
      </c>
      <c r="G72" s="3">
        <v>1575</v>
      </c>
      <c r="H72" s="3">
        <v>0</v>
      </c>
    </row>
    <row r="73" spans="1:8" x14ac:dyDescent="0.3">
      <c r="A73" s="2">
        <v>43898</v>
      </c>
      <c r="B73" s="3">
        <v>0</v>
      </c>
      <c r="C73" s="3">
        <v>313</v>
      </c>
      <c r="D73" s="3">
        <v>0</v>
      </c>
      <c r="E73" s="3">
        <v>0</v>
      </c>
      <c r="F73" s="3">
        <v>1345</v>
      </c>
      <c r="G73" s="3">
        <v>2400</v>
      </c>
      <c r="H73" s="3">
        <v>0</v>
      </c>
    </row>
    <row r="74" spans="1:8" x14ac:dyDescent="0.3">
      <c r="A74" s="1">
        <v>43899</v>
      </c>
      <c r="B74">
        <v>118</v>
      </c>
      <c r="C74">
        <v>493</v>
      </c>
      <c r="E74">
        <v>480</v>
      </c>
      <c r="F74">
        <v>196</v>
      </c>
      <c r="G74">
        <v>3075</v>
      </c>
      <c r="H74">
        <v>0</v>
      </c>
    </row>
    <row r="75" spans="1:8" x14ac:dyDescent="0.3">
      <c r="A75" s="1">
        <v>43900</v>
      </c>
      <c r="B75">
        <v>53</v>
      </c>
      <c r="C75">
        <v>436</v>
      </c>
      <c r="D75">
        <v>66</v>
      </c>
      <c r="E75">
        <v>480</v>
      </c>
      <c r="F75">
        <v>0</v>
      </c>
      <c r="G75">
        <v>2500</v>
      </c>
      <c r="H75">
        <v>0</v>
      </c>
    </row>
    <row r="76" spans="1:8" x14ac:dyDescent="0.3">
      <c r="A76" s="1">
        <v>43901</v>
      </c>
      <c r="B76">
        <v>122</v>
      </c>
      <c r="C76">
        <v>303</v>
      </c>
      <c r="E76">
        <v>240</v>
      </c>
      <c r="F76">
        <v>486</v>
      </c>
      <c r="G76">
        <v>3500</v>
      </c>
      <c r="H76">
        <v>0</v>
      </c>
    </row>
    <row r="77" spans="1:8" x14ac:dyDescent="0.3">
      <c r="A77" s="1">
        <v>43902</v>
      </c>
      <c r="B77">
        <v>69</v>
      </c>
      <c r="C77">
        <v>374</v>
      </c>
      <c r="D77">
        <v>93</v>
      </c>
      <c r="E77">
        <v>480</v>
      </c>
      <c r="F77">
        <v>0</v>
      </c>
      <c r="G77">
        <v>3250</v>
      </c>
      <c r="H77">
        <v>0</v>
      </c>
    </row>
    <row r="78" spans="1:8" x14ac:dyDescent="0.3">
      <c r="B78">
        <f>AVERAGE(B66:B77)</f>
        <v>89.25</v>
      </c>
      <c r="C78" t="s">
        <v>64</v>
      </c>
    </row>
    <row r="80" spans="1:8" x14ac:dyDescent="0.3">
      <c r="B80" s="5">
        <f>STDEV(B66:B77)</f>
        <v>48.947327905524212</v>
      </c>
      <c r="C80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385A6-0AB2-4576-B531-76F4096A3A6B}">
  <dimension ref="A1:H104"/>
  <sheetViews>
    <sheetView topLeftCell="A73" workbookViewId="0">
      <selection activeCell="D96" sqref="D96"/>
    </sheetView>
  </sheetViews>
  <sheetFormatPr defaultColWidth="22.88671875" defaultRowHeight="14.4" x14ac:dyDescent="0.3"/>
  <cols>
    <col min="1" max="1" width="9.5546875" bestFit="1" customWidth="1"/>
    <col min="2" max="2" width="38.5546875" bestFit="1" customWidth="1"/>
    <col min="3" max="3" width="26.88671875" bestFit="1" customWidth="1"/>
    <col min="4" max="4" width="19.109375" customWidth="1"/>
    <col min="5" max="5" width="21.5546875" customWidth="1"/>
    <col min="6" max="6" width="27.77734375" bestFit="1" customWidth="1"/>
    <col min="7" max="7" width="18.88671875" bestFit="1" customWidth="1"/>
    <col min="8" max="8" width="27.77734375" bestFit="1" customWidth="1"/>
  </cols>
  <sheetData>
    <row r="1" spans="1:8" x14ac:dyDescent="0.3">
      <c r="A1" s="22" t="s">
        <v>0</v>
      </c>
      <c r="B1" s="22" t="s">
        <v>57</v>
      </c>
      <c r="C1" s="22" t="s">
        <v>58</v>
      </c>
      <c r="D1" s="22" t="s">
        <v>86</v>
      </c>
      <c r="E1" s="22" t="s">
        <v>87</v>
      </c>
      <c r="F1" s="22" t="s">
        <v>63</v>
      </c>
      <c r="G1" s="32" t="s">
        <v>113</v>
      </c>
      <c r="H1" s="32" t="s">
        <v>114</v>
      </c>
    </row>
    <row r="2" spans="1:8" x14ac:dyDescent="0.3">
      <c r="A2" s="1">
        <v>43831</v>
      </c>
      <c r="B2">
        <v>0</v>
      </c>
      <c r="C2">
        <v>372</v>
      </c>
      <c r="D2">
        <v>0</v>
      </c>
      <c r="E2">
        <v>0</v>
      </c>
      <c r="F2">
        <v>720</v>
      </c>
      <c r="G2" s="17">
        <f>8.5*250</f>
        <v>2125</v>
      </c>
      <c r="H2" s="17">
        <v>0</v>
      </c>
    </row>
    <row r="3" spans="1:8" x14ac:dyDescent="0.3">
      <c r="A3" s="1">
        <v>43832</v>
      </c>
      <c r="B3">
        <v>0</v>
      </c>
      <c r="C3">
        <v>405</v>
      </c>
      <c r="D3">
        <v>0</v>
      </c>
      <c r="E3">
        <f>2*60</f>
        <v>120</v>
      </c>
      <c r="F3">
        <v>413</v>
      </c>
      <c r="G3" s="17">
        <f>250*6.25</f>
        <v>1562.5</v>
      </c>
      <c r="H3" s="17">
        <v>0</v>
      </c>
    </row>
    <row r="4" spans="1:8" x14ac:dyDescent="0.3">
      <c r="A4" s="1">
        <v>43833</v>
      </c>
      <c r="B4">
        <v>0</v>
      </c>
      <c r="C4">
        <v>582</v>
      </c>
      <c r="D4">
        <v>2</v>
      </c>
      <c r="E4">
        <f>60 *8</f>
        <v>480</v>
      </c>
      <c r="F4">
        <v>1021</v>
      </c>
      <c r="G4" s="17">
        <f>250*10</f>
        <v>2500</v>
      </c>
      <c r="H4" s="17">
        <v>0</v>
      </c>
    </row>
    <row r="5" spans="1:8" x14ac:dyDescent="0.3">
      <c r="A5" s="2">
        <v>43834</v>
      </c>
      <c r="B5" s="3">
        <v>0</v>
      </c>
      <c r="C5" s="3">
        <v>621</v>
      </c>
      <c r="D5" s="3">
        <v>0</v>
      </c>
      <c r="E5" s="3">
        <v>0</v>
      </c>
      <c r="F5" s="3">
        <v>1433</v>
      </c>
      <c r="G5" s="3">
        <f>250*7.5</f>
        <v>1875</v>
      </c>
      <c r="H5" s="3">
        <v>0</v>
      </c>
    </row>
    <row r="6" spans="1:8" x14ac:dyDescent="0.3">
      <c r="A6" s="2">
        <v>43835</v>
      </c>
      <c r="B6" s="3">
        <v>0</v>
      </c>
      <c r="C6" s="3">
        <v>322</v>
      </c>
      <c r="D6" s="3">
        <v>0</v>
      </c>
      <c r="E6" s="3">
        <v>0</v>
      </c>
      <c r="F6" s="3">
        <v>1504</v>
      </c>
      <c r="G6" s="3">
        <f>250*10</f>
        <v>2500</v>
      </c>
      <c r="H6" s="3">
        <v>0</v>
      </c>
    </row>
    <row r="7" spans="1:8" x14ac:dyDescent="0.3">
      <c r="A7" s="1">
        <v>43836</v>
      </c>
      <c r="B7">
        <v>60</v>
      </c>
      <c r="C7">
        <v>418</v>
      </c>
      <c r="D7">
        <v>156</v>
      </c>
      <c r="E7">
        <f>60 *8</f>
        <v>480</v>
      </c>
      <c r="F7">
        <v>0</v>
      </c>
      <c r="G7" s="17">
        <f>250*11.5</f>
        <v>2875</v>
      </c>
      <c r="H7" s="17">
        <v>0</v>
      </c>
    </row>
    <row r="8" spans="1:8" x14ac:dyDescent="0.3">
      <c r="A8" s="1">
        <v>43837</v>
      </c>
      <c r="B8">
        <v>93</v>
      </c>
      <c r="C8">
        <v>456</v>
      </c>
      <c r="D8">
        <v>194</v>
      </c>
      <c r="E8">
        <f>60 *8</f>
        <v>480</v>
      </c>
      <c r="F8">
        <v>0</v>
      </c>
      <c r="G8" s="17">
        <f>250*12</f>
        <v>3000</v>
      </c>
      <c r="H8" s="17">
        <v>0</v>
      </c>
    </row>
    <row r="9" spans="1:8" x14ac:dyDescent="0.3">
      <c r="A9" s="1">
        <v>43838</v>
      </c>
      <c r="B9">
        <v>184</v>
      </c>
      <c r="C9">
        <v>438</v>
      </c>
      <c r="D9">
        <v>118</v>
      </c>
      <c r="E9">
        <f>60 *8</f>
        <v>480</v>
      </c>
      <c r="F9">
        <v>0</v>
      </c>
      <c r="G9" s="17">
        <f>250*13.5</f>
        <v>3375</v>
      </c>
      <c r="H9" s="17">
        <v>0</v>
      </c>
    </row>
    <row r="10" spans="1:8" x14ac:dyDescent="0.3">
      <c r="A10" s="1">
        <v>43839</v>
      </c>
      <c r="B10">
        <v>0</v>
      </c>
      <c r="C10">
        <v>792</v>
      </c>
      <c r="D10">
        <v>0</v>
      </c>
      <c r="E10">
        <v>240</v>
      </c>
      <c r="F10">
        <v>0</v>
      </c>
      <c r="G10" s="17">
        <f>250*3</f>
        <v>750</v>
      </c>
      <c r="H10" s="17">
        <v>1</v>
      </c>
    </row>
    <row r="11" spans="1:8" x14ac:dyDescent="0.3">
      <c r="A11" s="1">
        <v>43840</v>
      </c>
      <c r="B11">
        <v>0</v>
      </c>
      <c r="C11">
        <v>781</v>
      </c>
      <c r="D11">
        <v>0</v>
      </c>
      <c r="E11">
        <v>180</v>
      </c>
      <c r="F11">
        <v>630</v>
      </c>
      <c r="G11" s="17">
        <f>250*4.75</f>
        <v>1187.5</v>
      </c>
      <c r="H11" s="17">
        <v>1</v>
      </c>
    </row>
    <row r="12" spans="1:8" x14ac:dyDescent="0.3">
      <c r="A12" s="2">
        <v>43841</v>
      </c>
      <c r="B12" s="3">
        <v>20</v>
      </c>
      <c r="C12" s="3">
        <v>617</v>
      </c>
      <c r="D12" s="3">
        <v>0</v>
      </c>
      <c r="E12" s="3">
        <v>0</v>
      </c>
      <c r="F12" s="3">
        <v>1011</v>
      </c>
      <c r="G12" s="3">
        <f>250*10.5</f>
        <v>2625</v>
      </c>
      <c r="H12" s="3">
        <v>1</v>
      </c>
    </row>
    <row r="13" spans="1:8" x14ac:dyDescent="0.3">
      <c r="A13" s="2">
        <v>43842</v>
      </c>
      <c r="B13" s="3">
        <v>30</v>
      </c>
      <c r="C13" s="3">
        <v>692</v>
      </c>
      <c r="D13" s="3">
        <v>245</v>
      </c>
      <c r="E13" s="3">
        <v>0</v>
      </c>
      <c r="F13" s="3">
        <v>1030</v>
      </c>
      <c r="G13" s="3">
        <f>250*4.75</f>
        <v>1187.5</v>
      </c>
      <c r="H13" s="3">
        <v>1</v>
      </c>
    </row>
    <row r="14" spans="1:8" x14ac:dyDescent="0.3">
      <c r="A14" s="1">
        <v>43843</v>
      </c>
      <c r="B14">
        <v>0</v>
      </c>
      <c r="C14">
        <v>479</v>
      </c>
      <c r="D14">
        <v>120</v>
      </c>
      <c r="E14">
        <f>60 *8</f>
        <v>480</v>
      </c>
      <c r="F14">
        <v>0</v>
      </c>
      <c r="G14" s="17">
        <f>250*7.25</f>
        <v>1812.5</v>
      </c>
      <c r="H14" s="17">
        <v>0</v>
      </c>
    </row>
    <row r="15" spans="1:8" x14ac:dyDescent="0.3">
      <c r="A15" s="1">
        <v>43844</v>
      </c>
      <c r="B15">
        <v>62</v>
      </c>
      <c r="C15">
        <v>463</v>
      </c>
      <c r="D15">
        <v>156</v>
      </c>
      <c r="E15">
        <f>60 *8</f>
        <v>480</v>
      </c>
      <c r="F15">
        <v>0</v>
      </c>
      <c r="G15" s="17">
        <f>250*9.75</f>
        <v>2437.5</v>
      </c>
      <c r="H15" s="17">
        <v>0</v>
      </c>
    </row>
    <row r="16" spans="1:8" x14ac:dyDescent="0.3">
      <c r="A16" s="1">
        <v>43845</v>
      </c>
      <c r="B16">
        <v>197</v>
      </c>
      <c r="C16">
        <v>355</v>
      </c>
      <c r="D16">
        <v>162</v>
      </c>
      <c r="E16">
        <f>60 *8</f>
        <v>480</v>
      </c>
      <c r="F16">
        <v>0</v>
      </c>
      <c r="G16" s="17">
        <f>250*8</f>
        <v>2000</v>
      </c>
      <c r="H16" s="17">
        <v>0</v>
      </c>
    </row>
    <row r="17" spans="1:8" x14ac:dyDescent="0.3">
      <c r="A17" s="1">
        <v>43846</v>
      </c>
      <c r="B17">
        <v>0</v>
      </c>
      <c r="C17">
        <v>273</v>
      </c>
      <c r="D17">
        <v>191</v>
      </c>
      <c r="E17">
        <f>60 *8</f>
        <v>480</v>
      </c>
      <c r="F17">
        <v>0</v>
      </c>
      <c r="G17" s="17">
        <f>250*9</f>
        <v>2250</v>
      </c>
      <c r="H17" s="17">
        <v>0</v>
      </c>
    </row>
    <row r="18" spans="1:8" x14ac:dyDescent="0.3">
      <c r="A18" s="1">
        <v>43847</v>
      </c>
      <c r="B18">
        <v>0</v>
      </c>
      <c r="C18">
        <v>324</v>
      </c>
      <c r="D18">
        <v>0</v>
      </c>
      <c r="E18">
        <f>60 *8</f>
        <v>480</v>
      </c>
      <c r="F18">
        <v>487</v>
      </c>
      <c r="G18" s="17">
        <f>250*6.3</f>
        <v>1575</v>
      </c>
      <c r="H18" s="17">
        <v>0</v>
      </c>
    </row>
    <row r="19" spans="1:8" x14ac:dyDescent="0.3">
      <c r="A19" s="2">
        <v>43848</v>
      </c>
      <c r="B19" s="3">
        <v>0</v>
      </c>
      <c r="C19" s="3">
        <v>512</v>
      </c>
      <c r="D19" s="3">
        <v>0</v>
      </c>
      <c r="E19" s="3">
        <v>0</v>
      </c>
      <c r="F19" s="3">
        <v>1832</v>
      </c>
      <c r="G19" s="3">
        <f>250*3.8</f>
        <v>950</v>
      </c>
      <c r="H19" s="3">
        <v>0</v>
      </c>
    </row>
    <row r="20" spans="1:8" x14ac:dyDescent="0.3">
      <c r="A20" s="2">
        <v>43849</v>
      </c>
      <c r="B20" s="3">
        <v>0</v>
      </c>
      <c r="C20" s="3">
        <v>618</v>
      </c>
      <c r="D20" s="3">
        <v>238</v>
      </c>
      <c r="E20" s="3">
        <v>0</v>
      </c>
      <c r="F20" s="3">
        <v>1567</v>
      </c>
      <c r="G20" s="3">
        <f>250*12.3</f>
        <v>3075</v>
      </c>
      <c r="H20" s="3">
        <v>0</v>
      </c>
    </row>
    <row r="21" spans="1:8" x14ac:dyDescent="0.3">
      <c r="A21" s="1">
        <v>43850</v>
      </c>
      <c r="B21">
        <v>63</v>
      </c>
      <c r="C21">
        <v>363</v>
      </c>
      <c r="D21">
        <v>187</v>
      </c>
      <c r="E21">
        <f>60 *8</f>
        <v>480</v>
      </c>
      <c r="F21">
        <v>0</v>
      </c>
      <c r="G21" s="17">
        <f>250*11.6</f>
        <v>2900</v>
      </c>
      <c r="H21" s="17">
        <v>0</v>
      </c>
    </row>
    <row r="22" spans="1:8" x14ac:dyDescent="0.3">
      <c r="A22" s="1">
        <v>43851</v>
      </c>
      <c r="B22">
        <v>57</v>
      </c>
      <c r="C22">
        <v>351</v>
      </c>
      <c r="D22">
        <v>208</v>
      </c>
      <c r="E22">
        <f>60 *8</f>
        <v>480</v>
      </c>
      <c r="F22">
        <v>0</v>
      </c>
      <c r="G22" s="17">
        <f>250*10.5</f>
        <v>2625</v>
      </c>
      <c r="H22" s="17">
        <v>0</v>
      </c>
    </row>
    <row r="23" spans="1:8" x14ac:dyDescent="0.3">
      <c r="A23" s="1">
        <v>43852</v>
      </c>
      <c r="B23">
        <v>204</v>
      </c>
      <c r="C23">
        <v>338</v>
      </c>
      <c r="D23">
        <v>156</v>
      </c>
      <c r="E23">
        <f>60 *8</f>
        <v>480</v>
      </c>
      <c r="F23">
        <v>0</v>
      </c>
      <c r="G23" s="17">
        <f>250*11.5</f>
        <v>2875</v>
      </c>
      <c r="H23" s="17">
        <v>0</v>
      </c>
    </row>
    <row r="24" spans="1:8" x14ac:dyDescent="0.3">
      <c r="A24" s="1">
        <v>43853</v>
      </c>
      <c r="B24">
        <v>0</v>
      </c>
      <c r="C24">
        <v>286</v>
      </c>
      <c r="D24">
        <v>88</v>
      </c>
      <c r="E24">
        <f>60 *8</f>
        <v>480</v>
      </c>
      <c r="F24">
        <v>0</v>
      </c>
      <c r="G24" s="17">
        <f>250*10</f>
        <v>2500</v>
      </c>
      <c r="H24" s="17">
        <v>0</v>
      </c>
    </row>
    <row r="25" spans="1:8" x14ac:dyDescent="0.3">
      <c r="A25" s="1">
        <v>43854</v>
      </c>
      <c r="B25">
        <v>127</v>
      </c>
      <c r="C25">
        <v>371</v>
      </c>
      <c r="D25">
        <v>0</v>
      </c>
      <c r="E25">
        <f>60 *8</f>
        <v>480</v>
      </c>
      <c r="F25">
        <v>0</v>
      </c>
      <c r="G25" s="17">
        <f>250*6.6</f>
        <v>1650</v>
      </c>
      <c r="H25" s="17">
        <v>0</v>
      </c>
    </row>
    <row r="26" spans="1:8" x14ac:dyDescent="0.3">
      <c r="A26" s="2">
        <v>43855</v>
      </c>
      <c r="B26" s="3">
        <v>60</v>
      </c>
      <c r="C26" s="3">
        <v>541</v>
      </c>
      <c r="D26" s="3">
        <v>0</v>
      </c>
      <c r="E26" s="3">
        <v>0</v>
      </c>
      <c r="F26" s="3">
        <v>0</v>
      </c>
      <c r="G26" s="3">
        <f>250*9.7</f>
        <v>2425</v>
      </c>
      <c r="H26" s="3">
        <v>0</v>
      </c>
    </row>
    <row r="27" spans="1:8" x14ac:dyDescent="0.3">
      <c r="A27" s="2">
        <v>43856</v>
      </c>
      <c r="B27" s="3">
        <v>60</v>
      </c>
      <c r="C27" s="3">
        <v>665</v>
      </c>
      <c r="D27" s="3">
        <v>258</v>
      </c>
      <c r="E27" s="3">
        <v>0</v>
      </c>
      <c r="F27" s="3">
        <v>0</v>
      </c>
      <c r="G27" s="3">
        <f>250*5.5</f>
        <v>1375</v>
      </c>
      <c r="H27" s="3">
        <v>0</v>
      </c>
    </row>
    <row r="28" spans="1:8" x14ac:dyDescent="0.3">
      <c r="A28" s="1">
        <v>43857</v>
      </c>
      <c r="B28">
        <v>87</v>
      </c>
      <c r="C28">
        <v>481</v>
      </c>
      <c r="D28">
        <v>114</v>
      </c>
      <c r="E28">
        <f>60 *8</f>
        <v>480</v>
      </c>
      <c r="F28">
        <v>372</v>
      </c>
      <c r="G28" s="17">
        <f>250*6</f>
        <v>1500</v>
      </c>
      <c r="H28" s="17">
        <v>0</v>
      </c>
    </row>
    <row r="29" spans="1:8" x14ac:dyDescent="0.3">
      <c r="A29" s="1">
        <v>43858</v>
      </c>
      <c r="B29">
        <v>0</v>
      </c>
      <c r="C29">
        <v>429</v>
      </c>
      <c r="D29">
        <v>0</v>
      </c>
      <c r="E29">
        <v>360</v>
      </c>
      <c r="F29">
        <v>849</v>
      </c>
      <c r="G29" s="17">
        <f>250*8.3</f>
        <v>2075</v>
      </c>
      <c r="H29" s="17">
        <v>1</v>
      </c>
    </row>
    <row r="30" spans="1:8" x14ac:dyDescent="0.3">
      <c r="A30" s="1">
        <v>43859</v>
      </c>
      <c r="B30">
        <v>0</v>
      </c>
      <c r="C30">
        <v>604</v>
      </c>
      <c r="D30">
        <v>0</v>
      </c>
      <c r="E30">
        <v>180</v>
      </c>
      <c r="F30">
        <v>536</v>
      </c>
      <c r="G30" s="17">
        <f>250*4.5</f>
        <v>1125</v>
      </c>
      <c r="H30" s="17">
        <v>1</v>
      </c>
    </row>
    <row r="31" spans="1:8" x14ac:dyDescent="0.3">
      <c r="A31" s="1">
        <v>43860</v>
      </c>
      <c r="B31">
        <v>0</v>
      </c>
      <c r="C31">
        <v>563</v>
      </c>
      <c r="D31">
        <v>0</v>
      </c>
      <c r="E31">
        <v>240</v>
      </c>
      <c r="F31">
        <v>1045</v>
      </c>
      <c r="G31" s="17">
        <f>250*6.4</f>
        <v>1600</v>
      </c>
      <c r="H31" s="17">
        <v>1</v>
      </c>
    </row>
    <row r="32" spans="1:8" x14ac:dyDescent="0.3">
      <c r="A32" s="1">
        <v>43861</v>
      </c>
      <c r="B32">
        <v>0</v>
      </c>
      <c r="C32">
        <v>662</v>
      </c>
      <c r="D32">
        <v>0</v>
      </c>
      <c r="E32">
        <f>60 *8</f>
        <v>480</v>
      </c>
      <c r="F32">
        <v>717</v>
      </c>
      <c r="G32" s="17">
        <f>250*4.25</f>
        <v>1062.5</v>
      </c>
      <c r="H32" s="17">
        <v>1</v>
      </c>
    </row>
    <row r="33" spans="1:8" x14ac:dyDescent="0.3">
      <c r="A33" s="2">
        <v>43862</v>
      </c>
      <c r="B33" s="3">
        <v>0</v>
      </c>
      <c r="C33" s="3">
        <v>729</v>
      </c>
      <c r="D33" s="3">
        <v>0</v>
      </c>
      <c r="E33" s="3">
        <v>0</v>
      </c>
      <c r="F33" s="3">
        <v>1432</v>
      </c>
      <c r="G33" s="3">
        <f>250*5.5</f>
        <v>1375</v>
      </c>
      <c r="H33" s="3">
        <v>1</v>
      </c>
    </row>
    <row r="34" spans="1:8" x14ac:dyDescent="0.3">
      <c r="A34" s="2">
        <v>43863</v>
      </c>
      <c r="B34" s="3">
        <v>0</v>
      </c>
      <c r="C34" s="3">
        <v>797</v>
      </c>
      <c r="D34" s="3">
        <v>0</v>
      </c>
      <c r="E34" s="3">
        <v>0</v>
      </c>
      <c r="F34" s="3">
        <v>1567</v>
      </c>
      <c r="G34" s="3">
        <f>250*5.8</f>
        <v>1450</v>
      </c>
      <c r="H34" s="3">
        <v>1</v>
      </c>
    </row>
    <row r="35" spans="1:8" x14ac:dyDescent="0.3">
      <c r="A35" s="1">
        <v>43864</v>
      </c>
      <c r="B35">
        <v>0</v>
      </c>
      <c r="C35">
        <v>648</v>
      </c>
      <c r="D35">
        <v>0</v>
      </c>
      <c r="E35">
        <f>60 *8</f>
        <v>480</v>
      </c>
      <c r="F35">
        <v>1045</v>
      </c>
      <c r="G35" s="17">
        <f>250*6.3</f>
        <v>1575</v>
      </c>
      <c r="H35" s="17">
        <v>1</v>
      </c>
    </row>
    <row r="36" spans="1:8" x14ac:dyDescent="0.3">
      <c r="A36" s="1">
        <v>43865</v>
      </c>
      <c r="B36">
        <v>0</v>
      </c>
      <c r="C36">
        <v>658</v>
      </c>
      <c r="D36">
        <v>0</v>
      </c>
      <c r="E36">
        <f>60 *8</f>
        <v>480</v>
      </c>
      <c r="F36">
        <v>489</v>
      </c>
      <c r="G36" s="17">
        <f>250*3.75</f>
        <v>937.5</v>
      </c>
      <c r="H36" s="17">
        <v>1</v>
      </c>
    </row>
    <row r="37" spans="1:8" x14ac:dyDescent="0.3">
      <c r="A37" s="1">
        <v>43866</v>
      </c>
      <c r="B37">
        <v>0</v>
      </c>
      <c r="C37">
        <v>727</v>
      </c>
      <c r="D37">
        <v>0</v>
      </c>
      <c r="E37">
        <f>60 *8</f>
        <v>480</v>
      </c>
      <c r="F37">
        <v>1005</v>
      </c>
      <c r="G37" s="17">
        <f>250*5</f>
        <v>1250</v>
      </c>
      <c r="H37" s="17">
        <v>1</v>
      </c>
    </row>
    <row r="38" spans="1:8" x14ac:dyDescent="0.3">
      <c r="A38" s="1">
        <v>43867</v>
      </c>
      <c r="B38">
        <v>0</v>
      </c>
      <c r="C38">
        <v>654</v>
      </c>
      <c r="D38">
        <v>0</v>
      </c>
      <c r="E38">
        <f>60 *8</f>
        <v>480</v>
      </c>
      <c r="F38">
        <v>738</v>
      </c>
      <c r="G38" s="17">
        <f>250*7.9</f>
        <v>1975</v>
      </c>
      <c r="H38" s="17">
        <v>1</v>
      </c>
    </row>
    <row r="39" spans="1:8" x14ac:dyDescent="0.3">
      <c r="A39" s="1">
        <v>43868</v>
      </c>
      <c r="B39">
        <v>25</v>
      </c>
      <c r="C39">
        <v>475</v>
      </c>
      <c r="D39">
        <v>0</v>
      </c>
      <c r="E39">
        <f>60 *8</f>
        <v>480</v>
      </c>
      <c r="F39">
        <v>406</v>
      </c>
      <c r="G39" s="17">
        <f>250*6.5</f>
        <v>1625</v>
      </c>
      <c r="H39" s="17">
        <v>1</v>
      </c>
    </row>
    <row r="40" spans="1:8" x14ac:dyDescent="0.3">
      <c r="A40" s="2">
        <v>43869</v>
      </c>
      <c r="B40" s="3">
        <v>20</v>
      </c>
      <c r="C40" s="3">
        <v>849</v>
      </c>
      <c r="D40" s="3">
        <v>0</v>
      </c>
      <c r="E40" s="3">
        <v>0</v>
      </c>
      <c r="F40" s="3">
        <v>538</v>
      </c>
      <c r="G40" s="3">
        <f>250*6.3</f>
        <v>1575</v>
      </c>
      <c r="H40" s="3">
        <v>1</v>
      </c>
    </row>
    <row r="41" spans="1:8" x14ac:dyDescent="0.3">
      <c r="A41" s="2">
        <v>43870</v>
      </c>
      <c r="B41" s="3">
        <v>32</v>
      </c>
      <c r="C41" s="3">
        <v>611</v>
      </c>
      <c r="D41" s="3">
        <v>238</v>
      </c>
      <c r="E41" s="3">
        <v>0</v>
      </c>
      <c r="F41" s="3">
        <v>538</v>
      </c>
      <c r="G41" s="3">
        <f>250*5.9</f>
        <v>1475</v>
      </c>
      <c r="H41" s="3">
        <v>1</v>
      </c>
    </row>
    <row r="42" spans="1:8" x14ac:dyDescent="0.3">
      <c r="A42" s="1">
        <v>43871</v>
      </c>
      <c r="B42">
        <v>0</v>
      </c>
      <c r="C42">
        <v>199</v>
      </c>
      <c r="D42">
        <v>119</v>
      </c>
      <c r="E42">
        <f>60 *8</f>
        <v>480</v>
      </c>
      <c r="F42">
        <v>0</v>
      </c>
      <c r="G42" s="17">
        <f>250*12.3</f>
        <v>3075</v>
      </c>
      <c r="H42" s="17">
        <v>1</v>
      </c>
    </row>
    <row r="43" spans="1:8" x14ac:dyDescent="0.3">
      <c r="A43" s="1">
        <v>43872</v>
      </c>
      <c r="B43">
        <v>0</v>
      </c>
      <c r="C43">
        <v>274</v>
      </c>
      <c r="D43">
        <v>166</v>
      </c>
      <c r="E43">
        <f>60 *8</f>
        <v>480</v>
      </c>
      <c r="F43">
        <v>0</v>
      </c>
      <c r="G43" s="17">
        <f>250*9</f>
        <v>2250</v>
      </c>
      <c r="H43" s="17">
        <v>1</v>
      </c>
    </row>
    <row r="44" spans="1:8" x14ac:dyDescent="0.3">
      <c r="A44" s="1">
        <v>43873</v>
      </c>
      <c r="B44">
        <v>65</v>
      </c>
      <c r="C44">
        <v>356</v>
      </c>
      <c r="D44">
        <v>142</v>
      </c>
      <c r="E44">
        <f>60 *8</f>
        <v>480</v>
      </c>
      <c r="F44">
        <v>0</v>
      </c>
      <c r="G44" s="17">
        <f>250*11.5</f>
        <v>2875</v>
      </c>
      <c r="H44" s="17">
        <v>1</v>
      </c>
    </row>
    <row r="45" spans="1:8" x14ac:dyDescent="0.3">
      <c r="A45" s="1">
        <v>43874</v>
      </c>
      <c r="B45">
        <v>60</v>
      </c>
      <c r="C45">
        <v>388</v>
      </c>
      <c r="D45">
        <v>177</v>
      </c>
      <c r="E45">
        <f>60 *8</f>
        <v>480</v>
      </c>
      <c r="F45">
        <v>0</v>
      </c>
      <c r="G45" s="17">
        <f>250*6</f>
        <v>1500</v>
      </c>
      <c r="H45" s="17">
        <v>1</v>
      </c>
    </row>
    <row r="46" spans="1:8" x14ac:dyDescent="0.3">
      <c r="A46" s="1">
        <v>43875</v>
      </c>
      <c r="B46">
        <v>59</v>
      </c>
      <c r="C46">
        <v>453</v>
      </c>
      <c r="D46">
        <v>0</v>
      </c>
      <c r="E46">
        <v>120</v>
      </c>
      <c r="F46">
        <v>392</v>
      </c>
      <c r="G46" s="17">
        <f>250*3.75</f>
        <v>937.5</v>
      </c>
      <c r="H46" s="17">
        <v>1</v>
      </c>
    </row>
    <row r="47" spans="1:8" x14ac:dyDescent="0.3">
      <c r="A47" s="2">
        <v>43876</v>
      </c>
      <c r="B47" s="3">
        <v>0</v>
      </c>
      <c r="C47" s="3">
        <v>568</v>
      </c>
      <c r="D47" s="3">
        <v>0</v>
      </c>
      <c r="E47" s="3">
        <v>0</v>
      </c>
      <c r="F47" s="3">
        <v>0</v>
      </c>
      <c r="G47" s="3">
        <f>250*7.75</f>
        <v>1937.5</v>
      </c>
      <c r="H47" s="3">
        <v>1</v>
      </c>
    </row>
    <row r="48" spans="1:8" x14ac:dyDescent="0.3">
      <c r="A48" s="2">
        <v>43877</v>
      </c>
      <c r="B48" s="3">
        <v>30</v>
      </c>
      <c r="C48" s="3">
        <v>422</v>
      </c>
      <c r="D48" s="3">
        <v>233</v>
      </c>
      <c r="E48" s="3">
        <v>0</v>
      </c>
      <c r="F48" s="3">
        <v>1974</v>
      </c>
      <c r="G48" s="3">
        <f>250*12.3</f>
        <v>3075</v>
      </c>
      <c r="H48" s="3">
        <v>1</v>
      </c>
    </row>
    <row r="49" spans="1:8" x14ac:dyDescent="0.3">
      <c r="A49" s="1">
        <v>43878</v>
      </c>
      <c r="B49">
        <v>0</v>
      </c>
      <c r="C49">
        <v>363</v>
      </c>
      <c r="D49">
        <v>196</v>
      </c>
      <c r="E49">
        <v>0</v>
      </c>
      <c r="F49">
        <v>2340</v>
      </c>
      <c r="G49" s="17">
        <f>250*10.5</f>
        <v>2625</v>
      </c>
      <c r="H49" s="17">
        <v>0</v>
      </c>
    </row>
    <row r="50" spans="1:8" x14ac:dyDescent="0.3">
      <c r="A50" s="1">
        <v>43879</v>
      </c>
      <c r="B50">
        <v>64</v>
      </c>
      <c r="C50">
        <v>427</v>
      </c>
      <c r="D50">
        <v>115</v>
      </c>
      <c r="E50">
        <f>60 *8</f>
        <v>480</v>
      </c>
      <c r="F50">
        <v>0</v>
      </c>
      <c r="G50" s="17">
        <f>250*9.3</f>
        <v>2325</v>
      </c>
      <c r="H50" s="17">
        <v>0</v>
      </c>
    </row>
    <row r="51" spans="1:8" x14ac:dyDescent="0.3">
      <c r="A51" s="1">
        <v>43880</v>
      </c>
      <c r="B51">
        <v>95</v>
      </c>
      <c r="C51">
        <v>360</v>
      </c>
      <c r="D51">
        <v>163</v>
      </c>
      <c r="E51">
        <f>60 *8</f>
        <v>480</v>
      </c>
      <c r="F51">
        <v>0</v>
      </c>
      <c r="G51" s="17">
        <f>250*14</f>
        <v>3500</v>
      </c>
      <c r="H51" s="17">
        <v>0</v>
      </c>
    </row>
    <row r="52" spans="1:8" x14ac:dyDescent="0.3">
      <c r="A52" s="1">
        <v>43881</v>
      </c>
      <c r="B52">
        <v>0</v>
      </c>
      <c r="C52">
        <v>268</v>
      </c>
      <c r="D52">
        <v>60</v>
      </c>
      <c r="E52">
        <f>60 *8</f>
        <v>480</v>
      </c>
      <c r="F52">
        <v>582</v>
      </c>
      <c r="G52" s="17">
        <f>250*12</f>
        <v>3000</v>
      </c>
      <c r="H52" s="17">
        <v>0</v>
      </c>
    </row>
    <row r="53" spans="1:8" x14ac:dyDescent="0.3">
      <c r="A53" s="1">
        <v>43882</v>
      </c>
      <c r="B53">
        <v>91</v>
      </c>
      <c r="C53">
        <v>507</v>
      </c>
      <c r="D53">
        <v>0</v>
      </c>
      <c r="E53">
        <f>60 *8</f>
        <v>480</v>
      </c>
      <c r="F53">
        <v>0</v>
      </c>
      <c r="G53" s="17">
        <f>250*8</f>
        <v>2000</v>
      </c>
      <c r="H53" s="17">
        <v>0</v>
      </c>
    </row>
    <row r="54" spans="1:8" x14ac:dyDescent="0.3">
      <c r="A54" s="2">
        <v>43883</v>
      </c>
      <c r="B54" s="3">
        <v>30</v>
      </c>
      <c r="C54" s="3">
        <v>431</v>
      </c>
      <c r="D54" s="3">
        <v>0</v>
      </c>
      <c r="E54" s="3">
        <v>0</v>
      </c>
      <c r="F54" s="3">
        <v>0</v>
      </c>
      <c r="G54" s="3">
        <f>250*9.6</f>
        <v>2400</v>
      </c>
      <c r="H54" s="3">
        <v>0</v>
      </c>
    </row>
    <row r="55" spans="1:8" x14ac:dyDescent="0.3">
      <c r="A55" s="2">
        <v>43884</v>
      </c>
      <c r="B55" s="3">
        <v>0</v>
      </c>
      <c r="C55" s="3">
        <v>388</v>
      </c>
      <c r="D55" s="3">
        <v>218</v>
      </c>
      <c r="E55" s="3">
        <v>0</v>
      </c>
      <c r="F55" s="3">
        <v>765</v>
      </c>
      <c r="G55" s="3">
        <f>250*7.25</f>
        <v>1812.5</v>
      </c>
      <c r="H55" s="3">
        <v>0</v>
      </c>
    </row>
    <row r="56" spans="1:8" x14ac:dyDescent="0.3">
      <c r="A56" s="1">
        <v>43885</v>
      </c>
      <c r="B56">
        <v>0</v>
      </c>
      <c r="C56">
        <v>501</v>
      </c>
      <c r="D56">
        <v>0</v>
      </c>
      <c r="E56">
        <f>60 *8</f>
        <v>480</v>
      </c>
      <c r="F56">
        <v>468</v>
      </c>
      <c r="G56" s="17">
        <f>250*8.6</f>
        <v>2150</v>
      </c>
      <c r="H56" s="17">
        <v>0</v>
      </c>
    </row>
    <row r="57" spans="1:8" x14ac:dyDescent="0.3">
      <c r="A57" s="1">
        <v>43886</v>
      </c>
      <c r="B57">
        <v>96</v>
      </c>
      <c r="C57">
        <v>395</v>
      </c>
      <c r="D57">
        <v>163</v>
      </c>
      <c r="E57">
        <f>60 *8</f>
        <v>480</v>
      </c>
      <c r="F57">
        <v>0</v>
      </c>
      <c r="G57" s="17">
        <f>250*8.5</f>
        <v>2125</v>
      </c>
      <c r="H57" s="17">
        <v>0</v>
      </c>
    </row>
    <row r="58" spans="1:8" x14ac:dyDescent="0.3">
      <c r="A58" s="1">
        <v>43887</v>
      </c>
      <c r="B58">
        <v>0</v>
      </c>
      <c r="C58">
        <v>333</v>
      </c>
      <c r="D58">
        <v>48</v>
      </c>
      <c r="E58">
        <f>60 *8</f>
        <v>480</v>
      </c>
      <c r="F58">
        <v>984</v>
      </c>
      <c r="G58" s="17">
        <f>250*10.7</f>
        <v>2675</v>
      </c>
      <c r="H58" s="17">
        <v>0</v>
      </c>
    </row>
    <row r="59" spans="1:8" x14ac:dyDescent="0.3">
      <c r="A59" s="1">
        <v>43888</v>
      </c>
      <c r="B59">
        <v>60</v>
      </c>
      <c r="C59">
        <v>491</v>
      </c>
      <c r="D59">
        <v>137</v>
      </c>
      <c r="E59">
        <f>60 *8</f>
        <v>480</v>
      </c>
      <c r="F59">
        <v>0</v>
      </c>
      <c r="G59" s="17">
        <f>250*11</f>
        <v>2750</v>
      </c>
      <c r="H59" s="17">
        <v>0</v>
      </c>
    </row>
    <row r="60" spans="1:8" x14ac:dyDescent="0.3">
      <c r="A60" s="1">
        <v>43889</v>
      </c>
      <c r="B60">
        <v>88</v>
      </c>
      <c r="C60">
        <v>571</v>
      </c>
      <c r="D60">
        <v>0</v>
      </c>
      <c r="E60">
        <f>60 *8</f>
        <v>480</v>
      </c>
      <c r="F60">
        <v>509</v>
      </c>
      <c r="G60" s="17">
        <f>250*5.8</f>
        <v>1450</v>
      </c>
      <c r="H60" s="17">
        <v>0</v>
      </c>
    </row>
    <row r="61" spans="1:8" x14ac:dyDescent="0.3">
      <c r="A61" s="2">
        <v>43890</v>
      </c>
      <c r="B61" s="3">
        <v>0</v>
      </c>
      <c r="C61" s="3">
        <v>613</v>
      </c>
      <c r="D61" s="3">
        <v>0</v>
      </c>
      <c r="E61" s="3">
        <v>0</v>
      </c>
      <c r="F61" s="3">
        <v>1356</v>
      </c>
      <c r="G61" s="3">
        <f>250*6.6</f>
        <v>1650</v>
      </c>
      <c r="H61" s="3">
        <v>0</v>
      </c>
    </row>
    <row r="63" spans="1:8" x14ac:dyDescent="0.3">
      <c r="B63" t="s">
        <v>137</v>
      </c>
      <c r="E63" t="s">
        <v>66</v>
      </c>
    </row>
    <row r="64" spans="1:8" x14ac:dyDescent="0.3">
      <c r="B64" t="s">
        <v>6</v>
      </c>
      <c r="E64" t="s">
        <v>67</v>
      </c>
    </row>
    <row r="65" spans="1:8" x14ac:dyDescent="0.3">
      <c r="D65" t="s">
        <v>6</v>
      </c>
    </row>
    <row r="66" spans="1:8" x14ac:dyDescent="0.3">
      <c r="B66" t="s">
        <v>10</v>
      </c>
      <c r="E66">
        <f>_xlfn.NORM.DIST(1,35.3167,50.7688,TRUE)</f>
        <v>0.24953913665719929</v>
      </c>
    </row>
    <row r="67" spans="1:8" x14ac:dyDescent="0.3">
      <c r="B67" t="s">
        <v>68</v>
      </c>
      <c r="E67" t="s">
        <v>13</v>
      </c>
    </row>
    <row r="68" spans="1:8" x14ac:dyDescent="0.3">
      <c r="B68" t="s">
        <v>69</v>
      </c>
      <c r="E68" t="s">
        <v>6</v>
      </c>
    </row>
    <row r="69" spans="1:8" x14ac:dyDescent="0.3">
      <c r="B69" t="s">
        <v>70</v>
      </c>
      <c r="E69" t="s">
        <v>12</v>
      </c>
    </row>
    <row r="70" spans="1:8" x14ac:dyDescent="0.3">
      <c r="B70" t="s">
        <v>11</v>
      </c>
    </row>
    <row r="71" spans="1:8" x14ac:dyDescent="0.3">
      <c r="B71" t="b">
        <v>1</v>
      </c>
    </row>
    <row r="72" spans="1:8" x14ac:dyDescent="0.3">
      <c r="D72" t="s">
        <v>6</v>
      </c>
    </row>
    <row r="73" spans="1:8" x14ac:dyDescent="0.3">
      <c r="B73" t="s">
        <v>138</v>
      </c>
    </row>
    <row r="74" spans="1:8" x14ac:dyDescent="0.3">
      <c r="B74">
        <f>(60-35.3167)/50.7688</f>
        <v>0.48619033737255957</v>
      </c>
    </row>
    <row r="75" spans="1:8" x14ac:dyDescent="0.3">
      <c r="B75" t="s">
        <v>140</v>
      </c>
    </row>
    <row r="77" spans="1:8" x14ac:dyDescent="0.3">
      <c r="A77" s="2">
        <v>43891</v>
      </c>
      <c r="B77" s="3">
        <v>60</v>
      </c>
      <c r="C77" s="3">
        <v>582</v>
      </c>
      <c r="D77" s="3">
        <v>226</v>
      </c>
      <c r="E77" s="3">
        <v>0</v>
      </c>
      <c r="F77" s="3">
        <v>0</v>
      </c>
      <c r="G77" s="3">
        <v>2325</v>
      </c>
      <c r="H77" s="3">
        <v>0</v>
      </c>
    </row>
    <row r="78" spans="1:8" x14ac:dyDescent="0.3">
      <c r="A78" s="1">
        <v>43892</v>
      </c>
      <c r="B78">
        <v>60</v>
      </c>
      <c r="C78">
        <v>319</v>
      </c>
      <c r="D78">
        <v>0</v>
      </c>
      <c r="E78">
        <v>120</v>
      </c>
      <c r="F78">
        <v>0</v>
      </c>
      <c r="G78">
        <v>3500</v>
      </c>
      <c r="H78">
        <v>0</v>
      </c>
    </row>
    <row r="79" spans="1:8" x14ac:dyDescent="0.3">
      <c r="A79" s="1">
        <v>43893</v>
      </c>
      <c r="B79">
        <v>121</v>
      </c>
      <c r="C79">
        <v>392</v>
      </c>
      <c r="D79">
        <v>239</v>
      </c>
      <c r="E79">
        <f>60 *8</f>
        <v>480</v>
      </c>
      <c r="F79">
        <v>0</v>
      </c>
      <c r="G79">
        <v>3000</v>
      </c>
      <c r="H79">
        <v>0</v>
      </c>
    </row>
    <row r="80" spans="1:8" x14ac:dyDescent="0.3">
      <c r="A80" s="1">
        <v>43894</v>
      </c>
      <c r="B80">
        <v>189</v>
      </c>
      <c r="C80">
        <v>230</v>
      </c>
      <c r="D80">
        <v>214</v>
      </c>
      <c r="E80">
        <f>60 *8</f>
        <v>480</v>
      </c>
      <c r="F80">
        <v>296</v>
      </c>
      <c r="G80">
        <v>2437.5</v>
      </c>
      <c r="H80">
        <v>0</v>
      </c>
    </row>
    <row r="81" spans="1:8" x14ac:dyDescent="0.3">
      <c r="A81" s="1">
        <v>43895</v>
      </c>
      <c r="B81">
        <v>124</v>
      </c>
      <c r="C81">
        <v>549</v>
      </c>
      <c r="D81">
        <v>98</v>
      </c>
      <c r="E81">
        <f>60 *8</f>
        <v>480</v>
      </c>
      <c r="F81">
        <v>0</v>
      </c>
      <c r="G81">
        <v>2750</v>
      </c>
      <c r="H81">
        <v>0</v>
      </c>
    </row>
    <row r="82" spans="1:8" x14ac:dyDescent="0.3">
      <c r="A82" s="1">
        <v>43896</v>
      </c>
      <c r="B82">
        <v>60</v>
      </c>
      <c r="C82">
        <v>481</v>
      </c>
      <c r="D82">
        <v>0</v>
      </c>
      <c r="E82">
        <f>60 *8</f>
        <v>480</v>
      </c>
      <c r="F82">
        <v>0</v>
      </c>
      <c r="G82">
        <v>2000</v>
      </c>
      <c r="H82">
        <v>0</v>
      </c>
    </row>
    <row r="83" spans="1:8" x14ac:dyDescent="0.3">
      <c r="A83" s="2">
        <v>43897</v>
      </c>
      <c r="B83" s="3">
        <v>95</v>
      </c>
      <c r="C83" s="3">
        <v>511</v>
      </c>
      <c r="D83" s="3">
        <v>0</v>
      </c>
      <c r="E83" s="3">
        <v>0</v>
      </c>
      <c r="F83" s="3">
        <v>0</v>
      </c>
      <c r="G83" s="3">
        <v>1575</v>
      </c>
      <c r="H83" s="3">
        <v>0</v>
      </c>
    </row>
    <row r="84" spans="1:8" x14ac:dyDescent="0.3">
      <c r="A84" s="2">
        <v>43898</v>
      </c>
      <c r="B84" s="3">
        <v>0</v>
      </c>
      <c r="C84" s="3">
        <v>313</v>
      </c>
      <c r="D84" s="3">
        <v>0</v>
      </c>
      <c r="E84" s="3">
        <v>0</v>
      </c>
      <c r="F84" s="3">
        <v>1345</v>
      </c>
      <c r="G84" s="3">
        <v>2400</v>
      </c>
      <c r="H84" s="3">
        <v>0</v>
      </c>
    </row>
    <row r="85" spans="1:8" x14ac:dyDescent="0.3">
      <c r="A85" s="1">
        <v>43899</v>
      </c>
      <c r="B85">
        <v>118</v>
      </c>
      <c r="C85">
        <v>493</v>
      </c>
      <c r="E85">
        <v>480</v>
      </c>
      <c r="F85">
        <v>196</v>
      </c>
      <c r="G85">
        <v>3075</v>
      </c>
      <c r="H85">
        <v>0</v>
      </c>
    </row>
    <row r="86" spans="1:8" x14ac:dyDescent="0.3">
      <c r="A86" s="1">
        <v>43900</v>
      </c>
      <c r="B86">
        <v>53</v>
      </c>
      <c r="C86">
        <v>436</v>
      </c>
      <c r="D86">
        <v>66</v>
      </c>
      <c r="E86">
        <v>480</v>
      </c>
      <c r="F86">
        <v>0</v>
      </c>
      <c r="G86">
        <v>2500</v>
      </c>
      <c r="H86">
        <v>0</v>
      </c>
    </row>
    <row r="87" spans="1:8" x14ac:dyDescent="0.3">
      <c r="A87" s="1">
        <v>43901</v>
      </c>
      <c r="B87">
        <v>122</v>
      </c>
      <c r="C87">
        <v>303</v>
      </c>
      <c r="E87">
        <v>240</v>
      </c>
      <c r="F87">
        <v>486</v>
      </c>
      <c r="G87">
        <v>3500</v>
      </c>
      <c r="H87">
        <v>0</v>
      </c>
    </row>
    <row r="88" spans="1:8" x14ac:dyDescent="0.3">
      <c r="A88" s="1">
        <v>43902</v>
      </c>
      <c r="B88">
        <v>69</v>
      </c>
      <c r="C88">
        <v>374</v>
      </c>
      <c r="D88">
        <v>93</v>
      </c>
      <c r="E88">
        <v>480</v>
      </c>
      <c r="F88">
        <v>0</v>
      </c>
      <c r="G88">
        <v>3250</v>
      </c>
      <c r="H88">
        <v>0</v>
      </c>
    </row>
    <row r="91" spans="1:8" x14ac:dyDescent="0.3">
      <c r="B91" t="s">
        <v>137</v>
      </c>
      <c r="D91" t="s">
        <v>66</v>
      </c>
    </row>
    <row r="92" spans="1:8" x14ac:dyDescent="0.3">
      <c r="B92" t="s">
        <v>6</v>
      </c>
      <c r="D92" t="s">
        <v>67</v>
      </c>
    </row>
    <row r="94" spans="1:8" x14ac:dyDescent="0.3">
      <c r="B94" t="s">
        <v>134</v>
      </c>
      <c r="D94">
        <f>_xlfn.NORM.DIST(1,89.25,48.9473,TRUE)</f>
        <v>3.5697286954872599E-2</v>
      </c>
    </row>
    <row r="95" spans="1:8" x14ac:dyDescent="0.3">
      <c r="B95" t="s">
        <v>135</v>
      </c>
      <c r="D95" t="s">
        <v>142</v>
      </c>
    </row>
    <row r="96" spans="1:8" x14ac:dyDescent="0.3">
      <c r="B96" t="s">
        <v>136</v>
      </c>
    </row>
    <row r="97" spans="2:2" x14ac:dyDescent="0.3">
      <c r="B97" t="s">
        <v>70</v>
      </c>
    </row>
    <row r="98" spans="2:2" x14ac:dyDescent="0.3">
      <c r="B98" t="s">
        <v>11</v>
      </c>
    </row>
    <row r="99" spans="2:2" x14ac:dyDescent="0.3">
      <c r="B99" t="b">
        <v>1</v>
      </c>
    </row>
    <row r="101" spans="2:2" x14ac:dyDescent="0.3">
      <c r="B101" t="s">
        <v>139</v>
      </c>
    </row>
    <row r="102" spans="2:2" x14ac:dyDescent="0.3">
      <c r="B102">
        <f>( 60 - 89.25)/48.9473</f>
        <v>-0.59758148049024151</v>
      </c>
    </row>
    <row r="104" spans="2:2" x14ac:dyDescent="0.3">
      <c r="B104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9DA4-ED91-41C4-ACDA-C6F4EB140734}">
  <dimension ref="A1:M61"/>
  <sheetViews>
    <sheetView topLeftCell="A28" workbookViewId="0">
      <selection activeCell="P18" sqref="P18"/>
    </sheetView>
  </sheetViews>
  <sheetFormatPr defaultRowHeight="14.4" x14ac:dyDescent="0.3"/>
  <cols>
    <col min="1" max="1" width="14" customWidth="1"/>
    <col min="2" max="2" width="14" bestFit="1" customWidth="1"/>
    <col min="3" max="3" width="12.88671875" bestFit="1" customWidth="1"/>
    <col min="4" max="4" width="16.21875" bestFit="1" customWidth="1"/>
    <col min="10" max="10" width="9.5546875" bestFit="1" customWidth="1"/>
    <col min="12" max="12" width="26.88671875" bestFit="1" customWidth="1"/>
    <col min="13" max="13" width="14.6640625" style="17" bestFit="1" customWidth="1"/>
  </cols>
  <sheetData>
    <row r="1" spans="1:13" x14ac:dyDescent="0.3">
      <c r="A1" t="s">
        <v>17</v>
      </c>
      <c r="J1" t="s">
        <v>0</v>
      </c>
      <c r="K1" t="s">
        <v>1</v>
      </c>
      <c r="L1" t="s">
        <v>57</v>
      </c>
      <c r="M1" t="s">
        <v>58</v>
      </c>
    </row>
    <row r="2" spans="1:13" x14ac:dyDescent="0.3">
      <c r="A2" t="s">
        <v>18</v>
      </c>
      <c r="J2" s="1">
        <v>43831</v>
      </c>
      <c r="L2">
        <v>0</v>
      </c>
      <c r="M2">
        <v>372</v>
      </c>
    </row>
    <row r="3" spans="1:13" x14ac:dyDescent="0.3">
      <c r="J3" s="1">
        <v>43832</v>
      </c>
      <c r="L3">
        <v>0</v>
      </c>
      <c r="M3">
        <v>405</v>
      </c>
    </row>
    <row r="4" spans="1:13" x14ac:dyDescent="0.3">
      <c r="A4" t="s">
        <v>14</v>
      </c>
      <c r="J4" s="1">
        <v>43833</v>
      </c>
      <c r="L4">
        <v>0</v>
      </c>
      <c r="M4">
        <v>582</v>
      </c>
    </row>
    <row r="5" spans="1:13" x14ac:dyDescent="0.3">
      <c r="J5" s="2">
        <v>43834</v>
      </c>
      <c r="K5" s="3"/>
      <c r="L5" s="3">
        <v>0</v>
      </c>
      <c r="M5" s="3">
        <v>621</v>
      </c>
    </row>
    <row r="6" spans="1:13" x14ac:dyDescent="0.3">
      <c r="A6" s="6"/>
      <c r="B6" s="7" t="s">
        <v>73</v>
      </c>
      <c r="C6" s="7" t="s">
        <v>71</v>
      </c>
      <c r="D6" s="7" t="s">
        <v>72</v>
      </c>
      <c r="E6" s="8"/>
      <c r="J6" s="2">
        <v>43835</v>
      </c>
      <c r="K6" s="3"/>
      <c r="L6" s="3">
        <v>0</v>
      </c>
      <c r="M6" s="3">
        <v>322</v>
      </c>
    </row>
    <row r="7" spans="1:13" x14ac:dyDescent="0.3">
      <c r="A7" s="9" t="s">
        <v>15</v>
      </c>
      <c r="B7" s="16">
        <v>27</v>
      </c>
      <c r="C7" s="10">
        <v>2</v>
      </c>
      <c r="D7" s="16">
        <v>14</v>
      </c>
      <c r="E7" s="11">
        <f>SUM(B7:D7)</f>
        <v>43</v>
      </c>
      <c r="J7" s="1">
        <v>43836</v>
      </c>
      <c r="K7" t="s">
        <v>3</v>
      </c>
      <c r="L7">
        <v>60</v>
      </c>
      <c r="M7">
        <v>418</v>
      </c>
    </row>
    <row r="8" spans="1:13" x14ac:dyDescent="0.3">
      <c r="A8" s="9" t="s">
        <v>16</v>
      </c>
      <c r="B8" s="10">
        <v>4</v>
      </c>
      <c r="C8" s="10">
        <v>0</v>
      </c>
      <c r="D8" s="10">
        <v>13</v>
      </c>
      <c r="E8" s="11">
        <f>SUM(B8:D8)</f>
        <v>17</v>
      </c>
      <c r="J8" s="1">
        <v>43837</v>
      </c>
      <c r="K8" t="s">
        <v>4</v>
      </c>
      <c r="L8">
        <v>93</v>
      </c>
      <c r="M8">
        <v>456</v>
      </c>
    </row>
    <row r="9" spans="1:13" x14ac:dyDescent="0.3">
      <c r="A9" s="12" t="s">
        <v>6</v>
      </c>
      <c r="B9" s="13">
        <f>SUM(B7:B8)</f>
        <v>31</v>
      </c>
      <c r="C9" s="13">
        <f>SUM(C7:C8)</f>
        <v>2</v>
      </c>
      <c r="D9" s="13">
        <f>SUM(D7:D8)</f>
        <v>27</v>
      </c>
      <c r="E9" s="14">
        <f>SUM(E7:E8)</f>
        <v>60</v>
      </c>
      <c r="J9" s="1">
        <v>43838</v>
      </c>
      <c r="K9" t="s">
        <v>5</v>
      </c>
      <c r="L9">
        <v>184</v>
      </c>
      <c r="M9">
        <v>438</v>
      </c>
    </row>
    <row r="10" spans="1:13" x14ac:dyDescent="0.3">
      <c r="A10" s="15"/>
      <c r="B10" s="15"/>
      <c r="C10" s="15"/>
      <c r="D10" s="15"/>
      <c r="E10" s="15"/>
      <c r="J10" s="1">
        <v>43839</v>
      </c>
      <c r="L10">
        <v>0</v>
      </c>
      <c r="M10">
        <v>792</v>
      </c>
    </row>
    <row r="11" spans="1:13" x14ac:dyDescent="0.3">
      <c r="J11" s="1">
        <v>43840</v>
      </c>
      <c r="L11">
        <v>0</v>
      </c>
      <c r="M11">
        <v>781</v>
      </c>
    </row>
    <row r="12" spans="1:13" x14ac:dyDescent="0.3">
      <c r="J12" s="2">
        <v>43841</v>
      </c>
      <c r="K12" s="3" t="s">
        <v>3</v>
      </c>
      <c r="L12" s="3">
        <v>20</v>
      </c>
      <c r="M12" s="3">
        <v>617</v>
      </c>
    </row>
    <row r="13" spans="1:13" x14ac:dyDescent="0.3">
      <c r="A13" t="s">
        <v>19</v>
      </c>
      <c r="J13" s="2">
        <v>43842</v>
      </c>
      <c r="K13" s="3" t="s">
        <v>3</v>
      </c>
      <c r="L13" s="3">
        <v>30</v>
      </c>
      <c r="M13" s="3">
        <v>692</v>
      </c>
    </row>
    <row r="14" spans="1:13" x14ac:dyDescent="0.3">
      <c r="J14" s="1">
        <v>43843</v>
      </c>
      <c r="L14">
        <v>0</v>
      </c>
      <c r="M14">
        <v>479</v>
      </c>
    </row>
    <row r="15" spans="1:13" x14ac:dyDescent="0.3">
      <c r="A15" s="6"/>
      <c r="B15" s="7" t="s">
        <v>73</v>
      </c>
      <c r="C15" s="7" t="s">
        <v>71</v>
      </c>
      <c r="D15" s="7" t="s">
        <v>72</v>
      </c>
      <c r="E15" s="8"/>
      <c r="J15" s="1">
        <v>43844</v>
      </c>
      <c r="K15" t="s">
        <v>9</v>
      </c>
      <c r="L15">
        <v>62</v>
      </c>
      <c r="M15">
        <v>463</v>
      </c>
    </row>
    <row r="16" spans="1:13" x14ac:dyDescent="0.3">
      <c r="A16" s="9" t="s">
        <v>15</v>
      </c>
      <c r="B16" s="20">
        <f>(E7*B9)/E9</f>
        <v>22.216666666666665</v>
      </c>
      <c r="C16" s="19">
        <f>(E7*C9)/E9</f>
        <v>1.4333333333333333</v>
      </c>
      <c r="D16" s="16">
        <f>(E7*D9)/E9</f>
        <v>19.350000000000001</v>
      </c>
      <c r="E16" s="11"/>
      <c r="J16" s="1">
        <v>43845</v>
      </c>
      <c r="K16" t="s">
        <v>5</v>
      </c>
      <c r="L16">
        <v>197</v>
      </c>
      <c r="M16">
        <v>355</v>
      </c>
    </row>
    <row r="17" spans="1:13" x14ac:dyDescent="0.3">
      <c r="A17" s="9" t="s">
        <v>16</v>
      </c>
      <c r="B17" s="19">
        <f>(E8*B9)/E9</f>
        <v>8.7833333333333332</v>
      </c>
      <c r="C17" s="19">
        <f>(E8*C9)/E9</f>
        <v>0.56666666666666665</v>
      </c>
      <c r="D17" s="10">
        <f>(E8*D9)/E9</f>
        <v>7.65</v>
      </c>
      <c r="E17" s="11"/>
      <c r="J17" s="1">
        <v>43846</v>
      </c>
      <c r="L17">
        <v>0</v>
      </c>
      <c r="M17">
        <v>273</v>
      </c>
    </row>
    <row r="18" spans="1:13" x14ac:dyDescent="0.3">
      <c r="A18" s="12" t="s">
        <v>6</v>
      </c>
      <c r="B18" s="13"/>
      <c r="C18" s="13"/>
      <c r="D18" s="13"/>
      <c r="E18" s="14"/>
      <c r="J18" s="1">
        <v>43847</v>
      </c>
      <c r="K18" t="s">
        <v>6</v>
      </c>
      <c r="L18">
        <v>0</v>
      </c>
      <c r="M18">
        <v>324</v>
      </c>
    </row>
    <row r="19" spans="1:13" x14ac:dyDescent="0.3">
      <c r="D19" t="s">
        <v>6</v>
      </c>
      <c r="J19" s="2">
        <v>43848</v>
      </c>
      <c r="K19" s="3"/>
      <c r="L19" s="3">
        <v>0</v>
      </c>
      <c r="M19" s="3">
        <v>512</v>
      </c>
    </row>
    <row r="20" spans="1:13" x14ac:dyDescent="0.3">
      <c r="D20" t="s">
        <v>6</v>
      </c>
      <c r="J20" s="2">
        <v>43849</v>
      </c>
      <c r="K20" s="3"/>
      <c r="L20" s="3">
        <v>0</v>
      </c>
      <c r="M20" s="3">
        <v>618</v>
      </c>
    </row>
    <row r="21" spans="1:13" x14ac:dyDescent="0.3">
      <c r="B21" t="s">
        <v>6</v>
      </c>
      <c r="J21" s="1">
        <v>43850</v>
      </c>
      <c r="K21" t="s">
        <v>2</v>
      </c>
      <c r="L21">
        <v>63</v>
      </c>
      <c r="M21">
        <v>363</v>
      </c>
    </row>
    <row r="22" spans="1:13" x14ac:dyDescent="0.3">
      <c r="A22" s="26" t="s">
        <v>20</v>
      </c>
      <c r="B22" s="26"/>
      <c r="J22" s="1">
        <v>43851</v>
      </c>
      <c r="K22" t="s">
        <v>2</v>
      </c>
      <c r="L22">
        <v>57</v>
      </c>
      <c r="M22">
        <v>351</v>
      </c>
    </row>
    <row r="23" spans="1:13" x14ac:dyDescent="0.3">
      <c r="A23" t="s">
        <v>21</v>
      </c>
      <c r="B23" t="s">
        <v>6</v>
      </c>
      <c r="J23" s="1">
        <v>43852</v>
      </c>
      <c r="K23" t="s">
        <v>5</v>
      </c>
      <c r="L23">
        <v>204</v>
      </c>
      <c r="M23">
        <v>338</v>
      </c>
    </row>
    <row r="24" spans="1:13" x14ac:dyDescent="0.3">
      <c r="A24" t="s">
        <v>22</v>
      </c>
      <c r="B24">
        <f>(2-1) * (3-1)</f>
        <v>2</v>
      </c>
      <c r="J24" s="1">
        <v>43853</v>
      </c>
      <c r="K24" t="s">
        <v>6</v>
      </c>
      <c r="L24">
        <v>0</v>
      </c>
      <c r="M24">
        <v>286</v>
      </c>
    </row>
    <row r="25" spans="1:13" x14ac:dyDescent="0.3">
      <c r="J25" s="1">
        <v>43854</v>
      </c>
      <c r="K25" t="s">
        <v>8</v>
      </c>
      <c r="L25">
        <v>127</v>
      </c>
      <c r="M25">
        <v>371</v>
      </c>
    </row>
    <row r="26" spans="1:13" x14ac:dyDescent="0.3">
      <c r="J26" s="2">
        <v>43855</v>
      </c>
      <c r="K26" s="3" t="s">
        <v>9</v>
      </c>
      <c r="L26" s="3">
        <v>60</v>
      </c>
      <c r="M26" s="3">
        <v>541</v>
      </c>
    </row>
    <row r="27" spans="1:13" x14ac:dyDescent="0.3">
      <c r="A27" t="s">
        <v>23</v>
      </c>
      <c r="B27" t="s">
        <v>26</v>
      </c>
      <c r="C27" t="s">
        <v>24</v>
      </c>
      <c r="D27" t="s">
        <v>25</v>
      </c>
      <c r="J27" s="2">
        <v>43856</v>
      </c>
      <c r="K27" s="3" t="s">
        <v>3</v>
      </c>
      <c r="L27" s="3">
        <v>60</v>
      </c>
      <c r="M27" s="3">
        <v>665</v>
      </c>
    </row>
    <row r="28" spans="1:13" x14ac:dyDescent="0.3">
      <c r="A28" t="s">
        <v>27</v>
      </c>
      <c r="B28">
        <v>27</v>
      </c>
      <c r="C28">
        <v>22.22</v>
      </c>
      <c r="D28" s="21">
        <f t="shared" ref="D28:D33" si="0">((B28-C28)^2)/C28</f>
        <v>1.0282808280828089</v>
      </c>
      <c r="J28" s="1">
        <v>43857</v>
      </c>
      <c r="K28" t="s">
        <v>4</v>
      </c>
      <c r="L28">
        <v>87</v>
      </c>
      <c r="M28">
        <v>481</v>
      </c>
    </row>
    <row r="29" spans="1:13" x14ac:dyDescent="0.3">
      <c r="A29" t="s">
        <v>28</v>
      </c>
      <c r="B29">
        <v>2</v>
      </c>
      <c r="C29">
        <v>1.43</v>
      </c>
      <c r="D29" s="21">
        <f t="shared" si="0"/>
        <v>0.22720279720279726</v>
      </c>
      <c r="J29" s="1">
        <v>43858</v>
      </c>
      <c r="L29">
        <v>0</v>
      </c>
      <c r="M29">
        <v>429</v>
      </c>
    </row>
    <row r="30" spans="1:13" x14ac:dyDescent="0.3">
      <c r="A30" t="s">
        <v>29</v>
      </c>
      <c r="B30">
        <v>14</v>
      </c>
      <c r="C30">
        <v>19.350000000000001</v>
      </c>
      <c r="D30" s="21">
        <f t="shared" si="0"/>
        <v>1.4791989664082694</v>
      </c>
      <c r="J30" s="1">
        <v>43859</v>
      </c>
      <c r="K30" t="s">
        <v>6</v>
      </c>
      <c r="L30">
        <v>0</v>
      </c>
      <c r="M30">
        <v>604</v>
      </c>
    </row>
    <row r="31" spans="1:13" x14ac:dyDescent="0.3">
      <c r="A31" t="s">
        <v>30</v>
      </c>
      <c r="B31">
        <v>4</v>
      </c>
      <c r="C31">
        <v>8.7799999999999994</v>
      </c>
      <c r="D31" s="21">
        <f t="shared" si="0"/>
        <v>2.6023234624145783</v>
      </c>
      <c r="J31" s="1">
        <v>43860</v>
      </c>
      <c r="L31">
        <v>0</v>
      </c>
      <c r="M31">
        <v>563</v>
      </c>
    </row>
    <row r="32" spans="1:13" x14ac:dyDescent="0.3">
      <c r="A32" t="s">
        <v>31</v>
      </c>
      <c r="B32">
        <v>0</v>
      </c>
      <c r="C32">
        <v>0.56999999999999995</v>
      </c>
      <c r="D32">
        <f t="shared" si="0"/>
        <v>0.56999999999999995</v>
      </c>
      <c r="J32" s="1">
        <v>43861</v>
      </c>
      <c r="L32">
        <v>0</v>
      </c>
      <c r="M32">
        <v>662</v>
      </c>
    </row>
    <row r="33" spans="1:13" x14ac:dyDescent="0.3">
      <c r="A33" t="s">
        <v>32</v>
      </c>
      <c r="B33">
        <v>13</v>
      </c>
      <c r="C33">
        <v>7.65</v>
      </c>
      <c r="D33" s="21">
        <f t="shared" si="0"/>
        <v>3.7415032679738554</v>
      </c>
      <c r="J33" s="2">
        <v>43862</v>
      </c>
      <c r="K33" s="3"/>
      <c r="L33" s="3">
        <v>0</v>
      </c>
      <c r="M33" s="3">
        <v>729</v>
      </c>
    </row>
    <row r="34" spans="1:13" x14ac:dyDescent="0.3">
      <c r="A34" t="s">
        <v>33</v>
      </c>
      <c r="B34">
        <f>SUM(B28:B33)</f>
        <v>60</v>
      </c>
      <c r="D34" s="21">
        <f>SUM(D28:D33)</f>
        <v>9.6485093220823082</v>
      </c>
      <c r="E34" t="s">
        <v>34</v>
      </c>
      <c r="J34" s="2">
        <v>43863</v>
      </c>
      <c r="K34" s="3"/>
      <c r="L34" s="3">
        <v>0</v>
      </c>
      <c r="M34" s="3">
        <v>797</v>
      </c>
    </row>
    <row r="35" spans="1:13" x14ac:dyDescent="0.3">
      <c r="J35" s="1">
        <v>43864</v>
      </c>
      <c r="L35">
        <v>0</v>
      </c>
      <c r="M35">
        <v>648</v>
      </c>
    </row>
    <row r="36" spans="1:13" x14ac:dyDescent="0.3">
      <c r="A36" t="s">
        <v>11</v>
      </c>
      <c r="J36" s="1">
        <v>43865</v>
      </c>
      <c r="L36">
        <v>0</v>
      </c>
      <c r="M36">
        <v>658</v>
      </c>
    </row>
    <row r="37" spans="1:13" x14ac:dyDescent="0.3">
      <c r="J37" s="1">
        <v>43866</v>
      </c>
      <c r="L37">
        <v>0</v>
      </c>
      <c r="M37">
        <v>727</v>
      </c>
    </row>
    <row r="38" spans="1:13" x14ac:dyDescent="0.3">
      <c r="A38" t="s">
        <v>35</v>
      </c>
      <c r="B38">
        <f>_xlfn.CHISQ.DIST(9.65,2,TRUE)</f>
        <v>0.99197344612960481</v>
      </c>
      <c r="J38" s="1">
        <v>43867</v>
      </c>
      <c r="L38">
        <v>0</v>
      </c>
      <c r="M38">
        <v>654</v>
      </c>
    </row>
    <row r="39" spans="1:13" x14ac:dyDescent="0.3">
      <c r="J39" s="1">
        <v>43868</v>
      </c>
      <c r="K39" t="s">
        <v>3</v>
      </c>
      <c r="L39">
        <v>25</v>
      </c>
      <c r="M39">
        <v>475</v>
      </c>
    </row>
    <row r="40" spans="1:13" x14ac:dyDescent="0.3">
      <c r="A40" t="s">
        <v>36</v>
      </c>
      <c r="B40" t="s">
        <v>7</v>
      </c>
      <c r="J40" s="2">
        <v>43869</v>
      </c>
      <c r="K40" s="3" t="s">
        <v>3</v>
      </c>
      <c r="L40" s="3">
        <v>20</v>
      </c>
      <c r="M40" s="3">
        <v>849</v>
      </c>
    </row>
    <row r="41" spans="1:13" x14ac:dyDescent="0.3">
      <c r="A41" t="s">
        <v>37</v>
      </c>
      <c r="J41" s="2">
        <v>43870</v>
      </c>
      <c r="K41" s="3" t="s">
        <v>3</v>
      </c>
      <c r="L41" s="3">
        <v>32</v>
      </c>
      <c r="M41" s="3">
        <v>611</v>
      </c>
    </row>
    <row r="42" spans="1:13" x14ac:dyDescent="0.3">
      <c r="A42" t="s">
        <v>38</v>
      </c>
      <c r="J42" s="1">
        <v>43871</v>
      </c>
      <c r="K42" t="s">
        <v>6</v>
      </c>
      <c r="L42">
        <v>0</v>
      </c>
      <c r="M42">
        <v>199</v>
      </c>
    </row>
    <row r="43" spans="1:13" x14ac:dyDescent="0.3">
      <c r="A43" t="s">
        <v>39</v>
      </c>
      <c r="J43" s="1">
        <v>43872</v>
      </c>
      <c r="L43">
        <v>0</v>
      </c>
      <c r="M43">
        <v>274</v>
      </c>
    </row>
    <row r="44" spans="1:13" x14ac:dyDescent="0.3">
      <c r="J44" s="1">
        <v>43873</v>
      </c>
      <c r="K44" t="s">
        <v>9</v>
      </c>
      <c r="L44">
        <v>65</v>
      </c>
      <c r="M44">
        <v>356</v>
      </c>
    </row>
    <row r="45" spans="1:13" x14ac:dyDescent="0.3">
      <c r="J45" s="1">
        <v>43874</v>
      </c>
      <c r="K45" t="s">
        <v>9</v>
      </c>
      <c r="L45">
        <v>60</v>
      </c>
      <c r="M45">
        <v>388</v>
      </c>
    </row>
    <row r="46" spans="1:13" x14ac:dyDescent="0.3">
      <c r="J46" s="1">
        <v>43875</v>
      </c>
      <c r="K46" t="s">
        <v>9</v>
      </c>
      <c r="L46">
        <v>59</v>
      </c>
      <c r="M46">
        <v>453</v>
      </c>
    </row>
    <row r="47" spans="1:13" x14ac:dyDescent="0.3">
      <c r="J47" s="2">
        <v>43876</v>
      </c>
      <c r="K47" s="3"/>
      <c r="L47" s="3">
        <v>0</v>
      </c>
      <c r="M47" s="3">
        <v>568</v>
      </c>
    </row>
    <row r="48" spans="1:13" x14ac:dyDescent="0.3">
      <c r="J48" s="2">
        <v>43877</v>
      </c>
      <c r="K48" s="3" t="s">
        <v>3</v>
      </c>
      <c r="L48" s="3">
        <v>30</v>
      </c>
      <c r="M48" s="3">
        <v>422</v>
      </c>
    </row>
    <row r="49" spans="10:13" x14ac:dyDescent="0.3">
      <c r="J49" s="1">
        <v>43878</v>
      </c>
      <c r="K49" t="s">
        <v>6</v>
      </c>
      <c r="L49">
        <v>0</v>
      </c>
      <c r="M49">
        <v>363</v>
      </c>
    </row>
    <row r="50" spans="10:13" x14ac:dyDescent="0.3">
      <c r="J50" s="1">
        <v>43879</v>
      </c>
      <c r="K50" t="s">
        <v>9</v>
      </c>
      <c r="L50">
        <v>64</v>
      </c>
      <c r="M50">
        <v>427</v>
      </c>
    </row>
    <row r="51" spans="10:13" x14ac:dyDescent="0.3">
      <c r="J51" s="1">
        <v>43880</v>
      </c>
      <c r="K51" t="s">
        <v>8</v>
      </c>
      <c r="L51">
        <v>95</v>
      </c>
      <c r="M51">
        <v>360</v>
      </c>
    </row>
    <row r="52" spans="10:13" x14ac:dyDescent="0.3">
      <c r="J52" s="1">
        <v>43881</v>
      </c>
      <c r="K52" t="s">
        <v>9</v>
      </c>
      <c r="L52">
        <v>0</v>
      </c>
      <c r="M52">
        <v>268</v>
      </c>
    </row>
    <row r="53" spans="10:13" x14ac:dyDescent="0.3">
      <c r="J53" s="1">
        <v>43882</v>
      </c>
      <c r="K53" t="s">
        <v>3</v>
      </c>
      <c r="L53">
        <v>91</v>
      </c>
      <c r="M53">
        <v>507</v>
      </c>
    </row>
    <row r="54" spans="10:13" x14ac:dyDescent="0.3">
      <c r="J54" s="2">
        <v>43883</v>
      </c>
      <c r="K54" s="3" t="s">
        <v>3</v>
      </c>
      <c r="L54" s="3">
        <v>30</v>
      </c>
      <c r="M54" s="3">
        <v>431</v>
      </c>
    </row>
    <row r="55" spans="10:13" x14ac:dyDescent="0.3">
      <c r="J55" s="2">
        <v>43884</v>
      </c>
      <c r="K55" s="3" t="s">
        <v>6</v>
      </c>
      <c r="L55" s="3">
        <v>0</v>
      </c>
      <c r="M55" s="3">
        <v>388</v>
      </c>
    </row>
    <row r="56" spans="10:13" x14ac:dyDescent="0.3">
      <c r="J56" s="1">
        <v>43885</v>
      </c>
      <c r="K56" t="s">
        <v>6</v>
      </c>
      <c r="L56">
        <v>0</v>
      </c>
      <c r="M56">
        <v>501</v>
      </c>
    </row>
    <row r="57" spans="10:13" x14ac:dyDescent="0.3">
      <c r="J57" s="1">
        <v>43886</v>
      </c>
      <c r="K57" t="s">
        <v>8</v>
      </c>
      <c r="L57">
        <v>96</v>
      </c>
      <c r="M57">
        <v>395</v>
      </c>
    </row>
    <row r="58" spans="10:13" x14ac:dyDescent="0.3">
      <c r="J58" s="1">
        <v>43887</v>
      </c>
      <c r="K58" t="s">
        <v>6</v>
      </c>
      <c r="L58">
        <v>0</v>
      </c>
      <c r="M58">
        <v>333</v>
      </c>
    </row>
    <row r="59" spans="10:13" x14ac:dyDescent="0.3">
      <c r="J59" s="1">
        <v>43888</v>
      </c>
      <c r="K59" t="s">
        <v>3</v>
      </c>
      <c r="L59">
        <v>60</v>
      </c>
      <c r="M59">
        <v>491</v>
      </c>
    </row>
    <row r="60" spans="10:13" x14ac:dyDescent="0.3">
      <c r="J60" s="1">
        <v>43889</v>
      </c>
      <c r="K60" t="s">
        <v>9</v>
      </c>
      <c r="L60">
        <v>88</v>
      </c>
      <c r="M60">
        <v>571</v>
      </c>
    </row>
    <row r="61" spans="10:13" x14ac:dyDescent="0.3">
      <c r="J61" s="2">
        <v>43890</v>
      </c>
      <c r="K61" s="3"/>
      <c r="L61" s="3">
        <v>0</v>
      </c>
      <c r="M61" s="3">
        <v>613</v>
      </c>
    </row>
  </sheetData>
  <mergeCells count="1">
    <mergeCell ref="A22:B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4484F-75A1-406E-B461-FCD3D10E28EF}">
  <dimension ref="A1:G39"/>
  <sheetViews>
    <sheetView tabSelected="1" topLeftCell="A7" workbookViewId="0">
      <selection activeCell="A20" sqref="A20"/>
    </sheetView>
  </sheetViews>
  <sheetFormatPr defaultRowHeight="14.4" x14ac:dyDescent="0.3"/>
  <cols>
    <col min="1" max="1" width="11" bestFit="1" customWidth="1"/>
  </cols>
  <sheetData>
    <row r="1" spans="1:7" x14ac:dyDescent="0.3">
      <c r="A1" t="s">
        <v>74</v>
      </c>
    </row>
    <row r="2" spans="1:7" x14ac:dyDescent="0.3">
      <c r="A2" t="s">
        <v>75</v>
      </c>
      <c r="C2" t="s">
        <v>43</v>
      </c>
      <c r="D2" s="5">
        <f>SQRT(60)</f>
        <v>7.745966692414834</v>
      </c>
    </row>
    <row r="3" spans="1:7" x14ac:dyDescent="0.3">
      <c r="A3" t="s">
        <v>40</v>
      </c>
      <c r="F3" s="5" t="s">
        <v>6</v>
      </c>
    </row>
    <row r="4" spans="1:7" x14ac:dyDescent="0.3">
      <c r="A4" t="s">
        <v>11</v>
      </c>
    </row>
    <row r="5" spans="1:7" x14ac:dyDescent="0.3">
      <c r="A5" t="s">
        <v>44</v>
      </c>
    </row>
    <row r="6" spans="1:7" x14ac:dyDescent="0.3">
      <c r="F6" s="5" t="s">
        <v>6</v>
      </c>
    </row>
    <row r="7" spans="1:7" x14ac:dyDescent="0.3">
      <c r="A7" t="s">
        <v>41</v>
      </c>
    </row>
    <row r="8" spans="1:7" x14ac:dyDescent="0.3">
      <c r="A8" t="s">
        <v>42</v>
      </c>
      <c r="G8" s="5">
        <f>_xlfn.CONFIDENCE.NORM(0.05,50.7688,60)</f>
        <v>12.846042784531521</v>
      </c>
    </row>
    <row r="10" spans="1:7" x14ac:dyDescent="0.3">
      <c r="A10" t="s">
        <v>145</v>
      </c>
    </row>
    <row r="11" spans="1:7" x14ac:dyDescent="0.3">
      <c r="A11" t="s">
        <v>76</v>
      </c>
    </row>
    <row r="12" spans="1:7" x14ac:dyDescent="0.3">
      <c r="A12" t="s">
        <v>77</v>
      </c>
    </row>
    <row r="13" spans="1:7" x14ac:dyDescent="0.3">
      <c r="A13" t="s">
        <v>149</v>
      </c>
    </row>
    <row r="14" spans="1:7" x14ac:dyDescent="0.3">
      <c r="A14" t="s">
        <v>151</v>
      </c>
    </row>
    <row r="16" spans="1:7" x14ac:dyDescent="0.3">
      <c r="A16" t="s">
        <v>150</v>
      </c>
    </row>
    <row r="17" spans="1:6" x14ac:dyDescent="0.3">
      <c r="A17" t="s">
        <v>152</v>
      </c>
    </row>
    <row r="19" spans="1:6" x14ac:dyDescent="0.3">
      <c r="A19" t="s">
        <v>161</v>
      </c>
    </row>
    <row r="22" spans="1:6" x14ac:dyDescent="0.3">
      <c r="A22" t="s">
        <v>143</v>
      </c>
    </row>
    <row r="23" spans="1:6" x14ac:dyDescent="0.3">
      <c r="A23" t="s">
        <v>146</v>
      </c>
    </row>
    <row r="24" spans="1:6" x14ac:dyDescent="0.3">
      <c r="A24" t="s">
        <v>144</v>
      </c>
    </row>
    <row r="25" spans="1:6" x14ac:dyDescent="0.3">
      <c r="A25" t="s">
        <v>11</v>
      </c>
    </row>
    <row r="26" spans="1:6" x14ac:dyDescent="0.3">
      <c r="A26" t="s">
        <v>44</v>
      </c>
    </row>
    <row r="28" spans="1:6" x14ac:dyDescent="0.3">
      <c r="A28" t="s">
        <v>147</v>
      </c>
      <c r="D28">
        <v>2.2010000000000001</v>
      </c>
    </row>
    <row r="29" spans="1:6" x14ac:dyDescent="0.3">
      <c r="A29" t="s">
        <v>148</v>
      </c>
    </row>
    <row r="31" spans="1:6" x14ac:dyDescent="0.3">
      <c r="A31" t="s">
        <v>153</v>
      </c>
      <c r="F31">
        <f>_xlfn.CONFIDENCE.T(0.05,48.9473,12)</f>
        <v>31.099630696679011</v>
      </c>
    </row>
    <row r="32" spans="1:6" x14ac:dyDescent="0.3">
      <c r="A32" t="s">
        <v>154</v>
      </c>
    </row>
    <row r="33" spans="1:1" x14ac:dyDescent="0.3">
      <c r="A33" t="s">
        <v>155</v>
      </c>
    </row>
    <row r="34" spans="1:1" x14ac:dyDescent="0.3">
      <c r="A34" t="s">
        <v>156</v>
      </c>
    </row>
    <row r="35" spans="1:1" x14ac:dyDescent="0.3">
      <c r="A35" t="s">
        <v>157</v>
      </c>
    </row>
    <row r="37" spans="1:1" x14ac:dyDescent="0.3">
      <c r="A37" t="s">
        <v>159</v>
      </c>
    </row>
    <row r="38" spans="1:1" x14ac:dyDescent="0.3">
      <c r="A38" t="s">
        <v>158</v>
      </c>
    </row>
    <row r="39" spans="1:1" x14ac:dyDescent="0.3">
      <c r="A39" t="s">
        <v>160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F942-1379-4BBA-8FC9-4872F9CBA3F2}">
  <dimension ref="A1:D12"/>
  <sheetViews>
    <sheetView workbookViewId="0">
      <selection activeCell="A13" sqref="A13"/>
    </sheetView>
  </sheetViews>
  <sheetFormatPr defaultRowHeight="14.4" x14ac:dyDescent="0.3"/>
  <cols>
    <col min="1" max="1" width="21.6640625" bestFit="1" customWidth="1"/>
  </cols>
  <sheetData>
    <row r="1" spans="1:4" x14ac:dyDescent="0.3">
      <c r="A1" t="s">
        <v>45</v>
      </c>
    </row>
    <row r="2" spans="1:4" x14ac:dyDescent="0.3">
      <c r="A2" t="s">
        <v>78</v>
      </c>
    </row>
    <row r="3" spans="1:4" x14ac:dyDescent="0.3">
      <c r="A3" t="s">
        <v>80</v>
      </c>
      <c r="B3" t="s">
        <v>79</v>
      </c>
    </row>
    <row r="4" spans="1:4" x14ac:dyDescent="0.3">
      <c r="A4" t="s">
        <v>46</v>
      </c>
    </row>
    <row r="6" spans="1:4" x14ac:dyDescent="0.3">
      <c r="A6" t="s">
        <v>47</v>
      </c>
    </row>
    <row r="7" spans="1:4" x14ac:dyDescent="0.3">
      <c r="A7" t="s">
        <v>81</v>
      </c>
    </row>
    <row r="8" spans="1:4" x14ac:dyDescent="0.3">
      <c r="A8" t="s">
        <v>82</v>
      </c>
      <c r="D8" s="5" t="s">
        <v>6</v>
      </c>
    </row>
    <row r="9" spans="1:4" x14ac:dyDescent="0.3">
      <c r="A9" t="s">
        <v>83</v>
      </c>
    </row>
    <row r="10" spans="1:4" x14ac:dyDescent="0.3">
      <c r="A10" t="s">
        <v>84</v>
      </c>
    </row>
    <row r="12" spans="1:4" x14ac:dyDescent="0.3">
      <c r="A12" t="s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BF7D-350E-4D78-A7AE-1839BB7A8D9B}">
  <sheetPr>
    <tabColor rgb="FFFFFF00"/>
  </sheetPr>
  <dimension ref="A1:S81"/>
  <sheetViews>
    <sheetView topLeftCell="A46" workbookViewId="0">
      <selection activeCell="H2" sqref="H2:H62"/>
    </sheetView>
  </sheetViews>
  <sheetFormatPr defaultRowHeight="14.4" x14ac:dyDescent="0.3"/>
  <cols>
    <col min="1" max="1" width="9.5546875" style="15" bestFit="1" customWidth="1"/>
    <col min="2" max="2" width="26.88671875" style="15" bestFit="1" customWidth="1"/>
    <col min="3" max="3" width="16.5546875" bestFit="1" customWidth="1"/>
    <col min="4" max="4" width="17.33203125" bestFit="1" customWidth="1"/>
    <col min="5" max="5" width="14.44140625" bestFit="1" customWidth="1"/>
    <col min="6" max="6" width="36" bestFit="1" customWidth="1"/>
    <col min="7" max="8" width="36" style="17" customWidth="1"/>
    <col min="9" max="9" width="8.88671875" style="17"/>
    <col min="10" max="10" width="27.77734375" bestFit="1" customWidth="1"/>
    <col min="11" max="11" width="12.6640625" bestFit="1" customWidth="1"/>
    <col min="12" max="12" width="13.44140625" bestFit="1" customWidth="1"/>
    <col min="13" max="13" width="12.6640625" bestFit="1" customWidth="1"/>
    <col min="14" max="14" width="12" bestFit="1" customWidth="1"/>
    <col min="15" max="18" width="12.6640625" bestFit="1" customWidth="1"/>
  </cols>
  <sheetData>
    <row r="1" spans="1:15" x14ac:dyDescent="0.3">
      <c r="B1" s="15" t="s">
        <v>48</v>
      </c>
      <c r="C1" t="s">
        <v>49</v>
      </c>
    </row>
    <row r="2" spans="1:15" x14ac:dyDescent="0.3">
      <c r="A2" s="22" t="s">
        <v>0</v>
      </c>
      <c r="B2" s="22" t="s">
        <v>57</v>
      </c>
      <c r="C2" s="22" t="s">
        <v>58</v>
      </c>
      <c r="D2" s="22" t="s">
        <v>86</v>
      </c>
      <c r="E2" s="22" t="s">
        <v>87</v>
      </c>
      <c r="F2" s="22" t="s">
        <v>63</v>
      </c>
      <c r="G2" s="32" t="s">
        <v>113</v>
      </c>
      <c r="H2" s="32" t="s">
        <v>114</v>
      </c>
      <c r="I2"/>
      <c r="J2" t="s">
        <v>88</v>
      </c>
    </row>
    <row r="3" spans="1:15" ht="15" thickBot="1" x14ac:dyDescent="0.35">
      <c r="A3" s="1">
        <v>43831</v>
      </c>
      <c r="B3">
        <v>0</v>
      </c>
      <c r="C3">
        <v>372</v>
      </c>
      <c r="D3">
        <v>0</v>
      </c>
      <c r="E3">
        <v>0</v>
      </c>
      <c r="F3">
        <v>720</v>
      </c>
      <c r="G3" s="17">
        <f>8.5*250</f>
        <v>2125</v>
      </c>
      <c r="H3" s="17">
        <v>0</v>
      </c>
      <c r="I3"/>
    </row>
    <row r="4" spans="1:15" x14ac:dyDescent="0.3">
      <c r="A4" s="1">
        <v>43832</v>
      </c>
      <c r="B4">
        <v>0</v>
      </c>
      <c r="C4">
        <v>405</v>
      </c>
      <c r="D4">
        <v>0</v>
      </c>
      <c r="E4">
        <f>2*60</f>
        <v>120</v>
      </c>
      <c r="F4">
        <v>413</v>
      </c>
      <c r="G4" s="17">
        <f>250*6.25</f>
        <v>1562.5</v>
      </c>
      <c r="H4" s="17">
        <v>0</v>
      </c>
      <c r="I4"/>
      <c r="J4" s="30" t="s">
        <v>89</v>
      </c>
      <c r="K4" s="30"/>
    </row>
    <row r="5" spans="1:15" x14ac:dyDescent="0.3">
      <c r="A5" s="1">
        <v>43833</v>
      </c>
      <c r="B5">
        <v>0</v>
      </c>
      <c r="C5">
        <v>582</v>
      </c>
      <c r="D5">
        <v>2</v>
      </c>
      <c r="E5">
        <f>60 *8</f>
        <v>480</v>
      </c>
      <c r="F5">
        <v>1021</v>
      </c>
      <c r="G5" s="17">
        <f>250*10</f>
        <v>2500</v>
      </c>
      <c r="H5" s="17">
        <v>0</v>
      </c>
      <c r="I5"/>
      <c r="J5" s="27" t="s">
        <v>90</v>
      </c>
      <c r="K5" s="31">
        <v>0.61075172248647069</v>
      </c>
    </row>
    <row r="6" spans="1:15" x14ac:dyDescent="0.3">
      <c r="A6" s="2">
        <v>43834</v>
      </c>
      <c r="B6" s="3">
        <v>0</v>
      </c>
      <c r="C6" s="3">
        <v>621</v>
      </c>
      <c r="D6" s="3">
        <v>0</v>
      </c>
      <c r="E6" s="3">
        <v>0</v>
      </c>
      <c r="F6" s="3">
        <v>1433</v>
      </c>
      <c r="G6" s="3">
        <f>250*7.5</f>
        <v>1875</v>
      </c>
      <c r="H6" s="3">
        <v>0</v>
      </c>
      <c r="I6"/>
      <c r="J6" s="27" t="s">
        <v>91</v>
      </c>
      <c r="K6" s="27">
        <v>0.37301766652019086</v>
      </c>
    </row>
    <row r="7" spans="1:15" x14ac:dyDescent="0.3">
      <c r="A7" s="2">
        <v>43835</v>
      </c>
      <c r="B7" s="3">
        <v>0</v>
      </c>
      <c r="C7" s="3">
        <v>322</v>
      </c>
      <c r="D7" s="3">
        <v>0</v>
      </c>
      <c r="E7" s="3">
        <v>0</v>
      </c>
      <c r="F7" s="3">
        <v>1504</v>
      </c>
      <c r="G7" s="3">
        <f>250*10</f>
        <v>2500</v>
      </c>
      <c r="H7" s="3">
        <v>0</v>
      </c>
      <c r="I7"/>
      <c r="J7" s="27" t="s">
        <v>92</v>
      </c>
      <c r="K7" s="31">
        <v>0.302038534428137</v>
      </c>
    </row>
    <row r="8" spans="1:15" x14ac:dyDescent="0.3">
      <c r="A8" s="1">
        <v>43836</v>
      </c>
      <c r="B8">
        <v>60</v>
      </c>
      <c r="C8">
        <v>418</v>
      </c>
      <c r="D8">
        <v>156</v>
      </c>
      <c r="E8">
        <f>60 *8</f>
        <v>480</v>
      </c>
      <c r="F8">
        <v>0</v>
      </c>
      <c r="G8" s="17">
        <f>250*11.5</f>
        <v>2875</v>
      </c>
      <c r="H8" s="17">
        <v>0</v>
      </c>
      <c r="I8"/>
      <c r="J8" s="27" t="s">
        <v>93</v>
      </c>
      <c r="K8" s="27">
        <v>42.414357658276508</v>
      </c>
    </row>
    <row r="9" spans="1:15" ht="15" thickBot="1" x14ac:dyDescent="0.35">
      <c r="A9" s="1">
        <v>43837</v>
      </c>
      <c r="B9">
        <v>93</v>
      </c>
      <c r="C9">
        <v>456</v>
      </c>
      <c r="D9">
        <v>194</v>
      </c>
      <c r="E9">
        <f>60 *8</f>
        <v>480</v>
      </c>
      <c r="F9">
        <v>0</v>
      </c>
      <c r="G9" s="17">
        <f>250*12</f>
        <v>3000</v>
      </c>
      <c r="H9" s="17">
        <v>0</v>
      </c>
      <c r="I9"/>
      <c r="J9" s="28" t="s">
        <v>94</v>
      </c>
      <c r="K9" s="28">
        <v>60</v>
      </c>
    </row>
    <row r="10" spans="1:15" x14ac:dyDescent="0.3">
      <c r="A10" s="1">
        <v>43838</v>
      </c>
      <c r="B10">
        <v>184</v>
      </c>
      <c r="C10">
        <v>438</v>
      </c>
      <c r="D10">
        <v>118</v>
      </c>
      <c r="E10">
        <f>60 *8</f>
        <v>480</v>
      </c>
      <c r="F10">
        <v>0</v>
      </c>
      <c r="G10" s="17">
        <f>250*13.5</f>
        <v>3375</v>
      </c>
      <c r="H10" s="17">
        <v>0</v>
      </c>
      <c r="I10"/>
    </row>
    <row r="11" spans="1:15" ht="15" thickBot="1" x14ac:dyDescent="0.35">
      <c r="A11" s="1">
        <v>43839</v>
      </c>
      <c r="B11">
        <v>0</v>
      </c>
      <c r="C11">
        <v>792</v>
      </c>
      <c r="D11">
        <v>0</v>
      </c>
      <c r="E11">
        <v>240</v>
      </c>
      <c r="F11">
        <v>0</v>
      </c>
      <c r="G11" s="17">
        <f>250*3</f>
        <v>750</v>
      </c>
      <c r="H11" s="17">
        <v>1</v>
      </c>
      <c r="I11"/>
      <c r="J11" t="s">
        <v>95</v>
      </c>
    </row>
    <row r="12" spans="1:15" x14ac:dyDescent="0.3">
      <c r="A12" s="1">
        <v>43840</v>
      </c>
      <c r="B12">
        <v>0</v>
      </c>
      <c r="C12">
        <v>781</v>
      </c>
      <c r="D12">
        <v>0</v>
      </c>
      <c r="E12">
        <v>180</v>
      </c>
      <c r="F12">
        <v>630</v>
      </c>
      <c r="G12" s="17">
        <f>250*4.75</f>
        <v>1187.5</v>
      </c>
      <c r="H12" s="17">
        <v>1</v>
      </c>
      <c r="I12"/>
      <c r="J12" s="29"/>
      <c r="K12" s="29" t="s">
        <v>100</v>
      </c>
      <c r="L12" s="29" t="s">
        <v>101</v>
      </c>
      <c r="M12" s="29" t="s">
        <v>102</v>
      </c>
      <c r="N12" s="29" t="s">
        <v>103</v>
      </c>
      <c r="O12" s="29" t="s">
        <v>104</v>
      </c>
    </row>
    <row r="13" spans="1:15" x14ac:dyDescent="0.3">
      <c r="A13" s="2">
        <v>43841</v>
      </c>
      <c r="B13" s="3">
        <v>20</v>
      </c>
      <c r="C13" s="3">
        <v>617</v>
      </c>
      <c r="D13" s="3">
        <v>0</v>
      </c>
      <c r="E13" s="3">
        <v>0</v>
      </c>
      <c r="F13" s="3">
        <v>1011</v>
      </c>
      <c r="G13" s="3">
        <f>250*10.5</f>
        <v>2625</v>
      </c>
      <c r="H13" s="3">
        <v>1</v>
      </c>
      <c r="I13"/>
      <c r="J13" s="27" t="s">
        <v>96</v>
      </c>
      <c r="K13" s="27">
        <v>6</v>
      </c>
      <c r="L13" s="27">
        <v>56725.16334843087</v>
      </c>
      <c r="M13" s="27">
        <v>9454.1938914051443</v>
      </c>
      <c r="N13" s="27">
        <v>5.2553145625452116</v>
      </c>
      <c r="O13" s="31">
        <v>2.6105967419781109E-4</v>
      </c>
    </row>
    <row r="14" spans="1:15" x14ac:dyDescent="0.3">
      <c r="A14" s="2">
        <v>43842</v>
      </c>
      <c r="B14" s="3">
        <v>30</v>
      </c>
      <c r="C14" s="3">
        <v>692</v>
      </c>
      <c r="D14" s="3">
        <v>245</v>
      </c>
      <c r="E14" s="3">
        <v>0</v>
      </c>
      <c r="F14" s="3">
        <v>1030</v>
      </c>
      <c r="G14" s="3">
        <f>250*4.75</f>
        <v>1187.5</v>
      </c>
      <c r="H14" s="3">
        <v>1</v>
      </c>
      <c r="I14"/>
      <c r="J14" s="27" t="s">
        <v>97</v>
      </c>
      <c r="K14" s="27">
        <v>53</v>
      </c>
      <c r="L14" s="27">
        <v>95345.819984902555</v>
      </c>
      <c r="M14" s="27">
        <v>1798.9777355641991</v>
      </c>
      <c r="N14" s="27"/>
      <c r="O14" s="27"/>
    </row>
    <row r="15" spans="1:15" ht="15" thickBot="1" x14ac:dyDescent="0.35">
      <c r="A15" s="1">
        <v>43843</v>
      </c>
      <c r="B15">
        <v>0</v>
      </c>
      <c r="C15">
        <v>479</v>
      </c>
      <c r="D15">
        <v>120</v>
      </c>
      <c r="E15">
        <f>60 *8</f>
        <v>480</v>
      </c>
      <c r="F15">
        <v>0</v>
      </c>
      <c r="G15" s="17">
        <f>250*7.25</f>
        <v>1812.5</v>
      </c>
      <c r="H15" s="17">
        <v>0</v>
      </c>
      <c r="I15"/>
      <c r="J15" s="28" t="s">
        <v>98</v>
      </c>
      <c r="K15" s="28">
        <v>59</v>
      </c>
      <c r="L15" s="28">
        <v>152070.98333333342</v>
      </c>
      <c r="M15" s="28"/>
      <c r="N15" s="28"/>
      <c r="O15" s="28"/>
    </row>
    <row r="16" spans="1:15" ht="15" thickBot="1" x14ac:dyDescent="0.35">
      <c r="A16" s="1">
        <v>43844</v>
      </c>
      <c r="B16">
        <v>62</v>
      </c>
      <c r="C16">
        <v>463</v>
      </c>
      <c r="D16">
        <v>156</v>
      </c>
      <c r="E16">
        <f>60 *8</f>
        <v>480</v>
      </c>
      <c r="F16">
        <v>0</v>
      </c>
      <c r="G16" s="17">
        <f>250*9.75</f>
        <v>2437.5</v>
      </c>
      <c r="H16" s="17">
        <v>0</v>
      </c>
      <c r="I16"/>
    </row>
    <row r="17" spans="1:18" x14ac:dyDescent="0.3">
      <c r="A17" s="1">
        <v>43845</v>
      </c>
      <c r="B17">
        <v>197</v>
      </c>
      <c r="C17">
        <v>355</v>
      </c>
      <c r="D17">
        <v>162</v>
      </c>
      <c r="E17">
        <f>60 *8</f>
        <v>480</v>
      </c>
      <c r="F17">
        <v>0</v>
      </c>
      <c r="G17" s="17">
        <f>250*8</f>
        <v>2000</v>
      </c>
      <c r="H17" s="17">
        <v>0</v>
      </c>
      <c r="I17"/>
      <c r="J17" s="29"/>
      <c r="K17" s="29" t="s">
        <v>105</v>
      </c>
      <c r="L17" s="29" t="s">
        <v>93</v>
      </c>
      <c r="M17" s="29" t="s">
        <v>106</v>
      </c>
      <c r="N17" s="29" t="s">
        <v>107</v>
      </c>
      <c r="O17" s="29" t="s">
        <v>108</v>
      </c>
      <c r="P17" s="29" t="s">
        <v>109</v>
      </c>
      <c r="Q17" s="29" t="s">
        <v>110</v>
      </c>
      <c r="R17" s="29" t="s">
        <v>111</v>
      </c>
    </row>
    <row r="18" spans="1:18" x14ac:dyDescent="0.3">
      <c r="A18" s="1">
        <v>43846</v>
      </c>
      <c r="B18">
        <v>0</v>
      </c>
      <c r="C18">
        <v>273</v>
      </c>
      <c r="D18">
        <v>191</v>
      </c>
      <c r="E18">
        <f>60 *8</f>
        <v>480</v>
      </c>
      <c r="F18">
        <v>0</v>
      </c>
      <c r="G18" s="17">
        <f>250*9</f>
        <v>2250</v>
      </c>
      <c r="H18" s="17">
        <v>0</v>
      </c>
      <c r="I18"/>
      <c r="J18" s="27" t="s">
        <v>99</v>
      </c>
      <c r="K18" s="34">
        <v>-0.80548955597887506</v>
      </c>
      <c r="L18" s="27">
        <v>41.977633748515416</v>
      </c>
      <c r="M18" s="27">
        <v>-1.9188541231373292E-2</v>
      </c>
      <c r="N18" s="27">
        <v>0.98476275570868843</v>
      </c>
      <c r="O18" s="27">
        <v>-85.001960339983924</v>
      </c>
      <c r="P18" s="27">
        <v>83.390981228026163</v>
      </c>
      <c r="Q18" s="27">
        <v>-85.001960339983924</v>
      </c>
      <c r="R18" s="27">
        <v>83.390981228026163</v>
      </c>
    </row>
    <row r="19" spans="1:18" x14ac:dyDescent="0.3">
      <c r="A19" s="1">
        <v>43847</v>
      </c>
      <c r="B19">
        <v>0</v>
      </c>
      <c r="C19">
        <v>324</v>
      </c>
      <c r="D19">
        <v>0</v>
      </c>
      <c r="E19">
        <f>60 *8</f>
        <v>480</v>
      </c>
      <c r="F19">
        <v>487</v>
      </c>
      <c r="G19" s="17">
        <f>250*6.3</f>
        <v>1575</v>
      </c>
      <c r="H19" s="17">
        <v>0</v>
      </c>
      <c r="I19"/>
      <c r="J19" s="27" t="s">
        <v>58</v>
      </c>
      <c r="K19" s="34">
        <v>5.394404848220289E-2</v>
      </c>
      <c r="L19" s="27">
        <v>5.028679875639766E-2</v>
      </c>
      <c r="M19" s="27">
        <v>1.0727278294950111</v>
      </c>
      <c r="N19" s="31">
        <v>0.28825347135084733</v>
      </c>
      <c r="O19" s="27">
        <v>-4.6918496740797337E-2</v>
      </c>
      <c r="P19" s="27">
        <v>0.15480659370520311</v>
      </c>
      <c r="Q19" s="27">
        <v>-4.6918496740797337E-2</v>
      </c>
      <c r="R19" s="27">
        <v>0.15480659370520311</v>
      </c>
    </row>
    <row r="20" spans="1:18" x14ac:dyDescent="0.3">
      <c r="A20" s="2">
        <v>43848</v>
      </c>
      <c r="B20" s="3">
        <v>0</v>
      </c>
      <c r="C20" s="3">
        <v>512</v>
      </c>
      <c r="D20" s="3">
        <v>0</v>
      </c>
      <c r="E20" s="3">
        <v>0</v>
      </c>
      <c r="F20" s="3">
        <v>1832</v>
      </c>
      <c r="G20" s="3">
        <f>250*3.8</f>
        <v>950</v>
      </c>
      <c r="H20" s="3">
        <v>0</v>
      </c>
      <c r="I20"/>
      <c r="J20" s="27" t="s">
        <v>86</v>
      </c>
      <c r="K20" s="34">
        <v>0.11723644435577825</v>
      </c>
      <c r="L20" s="27">
        <v>6.9006028435504824E-2</v>
      </c>
      <c r="M20" s="27">
        <v>1.6989304704784027</v>
      </c>
      <c r="N20" s="27">
        <v>9.5195821608849707E-2</v>
      </c>
      <c r="O20" s="27">
        <v>-2.1172120831526572E-2</v>
      </c>
      <c r="P20" s="27">
        <v>0.25564500954308306</v>
      </c>
      <c r="Q20" s="27">
        <v>-2.1172120831526572E-2</v>
      </c>
      <c r="R20" s="27">
        <v>0.25564500954308306</v>
      </c>
    </row>
    <row r="21" spans="1:18" x14ac:dyDescent="0.3">
      <c r="A21" s="2">
        <v>43849</v>
      </c>
      <c r="B21" s="3">
        <v>0</v>
      </c>
      <c r="C21" s="3">
        <v>618</v>
      </c>
      <c r="D21" s="3">
        <v>238</v>
      </c>
      <c r="E21" s="3">
        <v>0</v>
      </c>
      <c r="F21" s="3">
        <v>1567</v>
      </c>
      <c r="G21" s="3">
        <f>250*12.3</f>
        <v>3075</v>
      </c>
      <c r="H21" s="3">
        <v>0</v>
      </c>
      <c r="I21"/>
      <c r="J21" s="27" t="s">
        <v>87</v>
      </c>
      <c r="K21" s="34">
        <v>2.8198180931270418E-2</v>
      </c>
      <c r="L21" s="27">
        <v>3.1619064346131591E-2</v>
      </c>
      <c r="M21" s="27">
        <v>0.89180946730703314</v>
      </c>
      <c r="N21" s="31">
        <v>0.37652614515529215</v>
      </c>
      <c r="O21" s="27">
        <v>-3.5221630756681048E-2</v>
      </c>
      <c r="P21" s="27">
        <v>9.1617992619221877E-2</v>
      </c>
      <c r="Q21" s="27">
        <v>-3.5221630756681048E-2</v>
      </c>
      <c r="R21" s="27">
        <v>9.1617992619221877E-2</v>
      </c>
    </row>
    <row r="22" spans="1:18" x14ac:dyDescent="0.3">
      <c r="A22" s="1">
        <v>43850</v>
      </c>
      <c r="B22">
        <v>63</v>
      </c>
      <c r="C22">
        <v>363</v>
      </c>
      <c r="D22">
        <v>187</v>
      </c>
      <c r="E22">
        <f>60 *8</f>
        <v>480</v>
      </c>
      <c r="F22">
        <v>0</v>
      </c>
      <c r="G22" s="17">
        <f>250*11.6</f>
        <v>2900</v>
      </c>
      <c r="H22" s="17">
        <v>0</v>
      </c>
      <c r="I22"/>
      <c r="J22" s="27" t="s">
        <v>63</v>
      </c>
      <c r="K22" s="34">
        <v>-3.1243509576244079E-2</v>
      </c>
      <c r="L22" s="27">
        <v>1.1221992450634273E-2</v>
      </c>
      <c r="M22" s="27">
        <v>-2.7841321150129787</v>
      </c>
      <c r="N22" s="27">
        <v>7.424651072992893E-3</v>
      </c>
      <c r="O22" s="27">
        <v>-5.3751975993591133E-2</v>
      </c>
      <c r="P22" s="27">
        <v>-8.7350431588970219E-3</v>
      </c>
      <c r="Q22" s="27">
        <v>-5.3751975993591133E-2</v>
      </c>
      <c r="R22" s="27">
        <v>-8.7350431588970219E-3</v>
      </c>
    </row>
    <row r="23" spans="1:18" x14ac:dyDescent="0.3">
      <c r="A23" s="1">
        <v>43851</v>
      </c>
      <c r="B23">
        <v>57</v>
      </c>
      <c r="C23">
        <v>351</v>
      </c>
      <c r="D23">
        <v>208</v>
      </c>
      <c r="E23">
        <f>60 *8</f>
        <v>480</v>
      </c>
      <c r="F23">
        <v>0</v>
      </c>
      <c r="G23" s="17">
        <f>250*10.5</f>
        <v>2625</v>
      </c>
      <c r="H23" s="17">
        <v>0</v>
      </c>
      <c r="I23"/>
      <c r="J23" s="27" t="s">
        <v>113</v>
      </c>
      <c r="K23" s="34">
        <v>8.9937863379622052E-3</v>
      </c>
      <c r="L23" s="27">
        <v>1.0627130147906522E-2</v>
      </c>
      <c r="M23" s="27">
        <v>0.84630433736938138</v>
      </c>
      <c r="N23" s="31">
        <v>0.4011880350686341</v>
      </c>
      <c r="O23" s="27">
        <v>-1.2321537397923099E-2</v>
      </c>
      <c r="P23" s="27">
        <v>3.0309110073847512E-2</v>
      </c>
      <c r="Q23" s="27">
        <v>-1.2321537397923099E-2</v>
      </c>
      <c r="R23" s="27">
        <v>3.0309110073847512E-2</v>
      </c>
    </row>
    <row r="24" spans="1:18" ht="15" thickBot="1" x14ac:dyDescent="0.35">
      <c r="A24" s="1">
        <v>43852</v>
      </c>
      <c r="B24">
        <v>204</v>
      </c>
      <c r="C24">
        <v>338</v>
      </c>
      <c r="D24">
        <v>156</v>
      </c>
      <c r="E24">
        <f>60 *8</f>
        <v>480</v>
      </c>
      <c r="F24">
        <v>0</v>
      </c>
      <c r="G24" s="17">
        <f>250*11.5</f>
        <v>2875</v>
      </c>
      <c r="H24" s="17">
        <v>0</v>
      </c>
      <c r="I24"/>
      <c r="J24" s="28" t="s">
        <v>114</v>
      </c>
      <c r="K24" s="35">
        <v>-24.398713739927544</v>
      </c>
      <c r="L24" s="28">
        <v>12.97852167094825</v>
      </c>
      <c r="M24" s="28">
        <v>-1.8799301151950767</v>
      </c>
      <c r="N24" s="33">
        <v>6.5618965704927576E-2</v>
      </c>
      <c r="O24" s="28">
        <v>-50.430331606578179</v>
      </c>
      <c r="P24" s="28">
        <v>1.6329041267230942</v>
      </c>
      <c r="Q24" s="28">
        <v>-50.430331606578179</v>
      </c>
      <c r="R24" s="28">
        <v>1.6329041267230942</v>
      </c>
    </row>
    <row r="25" spans="1:18" x14ac:dyDescent="0.3">
      <c r="A25" s="1">
        <v>43853</v>
      </c>
      <c r="B25">
        <v>0</v>
      </c>
      <c r="C25">
        <v>286</v>
      </c>
      <c r="D25">
        <v>88</v>
      </c>
      <c r="E25">
        <f>60 *8</f>
        <v>480</v>
      </c>
      <c r="F25">
        <v>0</v>
      </c>
      <c r="G25" s="17">
        <f>250*10</f>
        <v>2500</v>
      </c>
      <c r="H25" s="17">
        <v>0</v>
      </c>
      <c r="I25"/>
      <c r="N25" t="s">
        <v>11</v>
      </c>
    </row>
    <row r="26" spans="1:18" x14ac:dyDescent="0.3">
      <c r="A26" s="1">
        <v>43854</v>
      </c>
      <c r="B26">
        <v>127</v>
      </c>
      <c r="C26">
        <v>371</v>
      </c>
      <c r="D26">
        <v>0</v>
      </c>
      <c r="E26">
        <f>60 *8</f>
        <v>480</v>
      </c>
      <c r="F26">
        <v>0</v>
      </c>
      <c r="G26" s="17">
        <f>250*6.6</f>
        <v>1650</v>
      </c>
      <c r="H26" s="17">
        <v>0</v>
      </c>
      <c r="I26"/>
    </row>
    <row r="27" spans="1:18" x14ac:dyDescent="0.3">
      <c r="A27" s="2">
        <v>43855</v>
      </c>
      <c r="B27" s="3">
        <v>60</v>
      </c>
      <c r="C27" s="3">
        <v>541</v>
      </c>
      <c r="D27" s="3">
        <v>0</v>
      </c>
      <c r="E27" s="3">
        <v>0</v>
      </c>
      <c r="F27" s="3">
        <v>0</v>
      </c>
      <c r="G27" s="3">
        <f>250*9.7</f>
        <v>2425</v>
      </c>
      <c r="H27" s="3">
        <v>0</v>
      </c>
      <c r="I27"/>
      <c r="J27" t="s">
        <v>115</v>
      </c>
    </row>
    <row r="28" spans="1:18" x14ac:dyDescent="0.3">
      <c r="A28" s="2">
        <v>43856</v>
      </c>
      <c r="B28" s="3">
        <v>60</v>
      </c>
      <c r="C28" s="3">
        <v>665</v>
      </c>
      <c r="D28" s="3">
        <v>258</v>
      </c>
      <c r="E28" s="3">
        <v>0</v>
      </c>
      <c r="F28" s="3">
        <v>0</v>
      </c>
      <c r="G28" s="3">
        <f>250*5.5</f>
        <v>1375</v>
      </c>
      <c r="H28" s="3">
        <v>0</v>
      </c>
      <c r="I28"/>
      <c r="J28" t="s">
        <v>116</v>
      </c>
    </row>
    <row r="29" spans="1:18" x14ac:dyDescent="0.3">
      <c r="A29" s="1">
        <v>43857</v>
      </c>
      <c r="B29">
        <v>87</v>
      </c>
      <c r="C29">
        <v>481</v>
      </c>
      <c r="D29">
        <v>114</v>
      </c>
      <c r="E29">
        <f>60 *8</f>
        <v>480</v>
      </c>
      <c r="F29">
        <v>372</v>
      </c>
      <c r="G29" s="17">
        <f>250*6</f>
        <v>1500</v>
      </c>
      <c r="H29" s="17">
        <v>0</v>
      </c>
      <c r="I29"/>
      <c r="J29" t="s">
        <v>117</v>
      </c>
    </row>
    <row r="30" spans="1:18" x14ac:dyDescent="0.3">
      <c r="A30" s="1">
        <v>43858</v>
      </c>
      <c r="B30">
        <v>0</v>
      </c>
      <c r="C30">
        <v>429</v>
      </c>
      <c r="D30">
        <v>0</v>
      </c>
      <c r="E30">
        <v>360</v>
      </c>
      <c r="F30">
        <v>849</v>
      </c>
      <c r="G30" s="17">
        <f>250*8.3</f>
        <v>2075</v>
      </c>
      <c r="H30" s="17">
        <v>1</v>
      </c>
      <c r="I30"/>
    </row>
    <row r="31" spans="1:18" x14ac:dyDescent="0.3">
      <c r="A31" s="1">
        <v>43859</v>
      </c>
      <c r="B31">
        <v>0</v>
      </c>
      <c r="C31">
        <v>604</v>
      </c>
      <c r="D31">
        <v>0</v>
      </c>
      <c r="E31">
        <v>180</v>
      </c>
      <c r="F31">
        <v>536</v>
      </c>
      <c r="G31" s="17">
        <f>250*4.5</f>
        <v>1125</v>
      </c>
      <c r="H31" s="17">
        <v>1</v>
      </c>
      <c r="I31"/>
    </row>
    <row r="32" spans="1:18" x14ac:dyDescent="0.3">
      <c r="A32" s="1">
        <v>43860</v>
      </c>
      <c r="B32">
        <v>0</v>
      </c>
      <c r="C32">
        <v>563</v>
      </c>
      <c r="D32">
        <v>0</v>
      </c>
      <c r="E32">
        <v>240</v>
      </c>
      <c r="F32">
        <v>1045</v>
      </c>
      <c r="G32" s="17">
        <f>250*6.4</f>
        <v>1600</v>
      </c>
      <c r="H32" s="17">
        <v>1</v>
      </c>
      <c r="I32"/>
    </row>
    <row r="33" spans="1:9" x14ac:dyDescent="0.3">
      <c r="A33" s="1">
        <v>43861</v>
      </c>
      <c r="B33">
        <v>0</v>
      </c>
      <c r="C33">
        <v>662</v>
      </c>
      <c r="D33">
        <v>0</v>
      </c>
      <c r="E33">
        <f>60 *8</f>
        <v>480</v>
      </c>
      <c r="F33">
        <v>717</v>
      </c>
      <c r="G33" s="17">
        <f>250*4.25</f>
        <v>1062.5</v>
      </c>
      <c r="H33" s="17">
        <v>1</v>
      </c>
      <c r="I33"/>
    </row>
    <row r="34" spans="1:9" x14ac:dyDescent="0.3">
      <c r="A34" s="2">
        <v>43862</v>
      </c>
      <c r="B34" s="3">
        <v>0</v>
      </c>
      <c r="C34" s="3">
        <v>729</v>
      </c>
      <c r="D34" s="3">
        <v>0</v>
      </c>
      <c r="E34" s="3">
        <v>0</v>
      </c>
      <c r="F34" s="3">
        <v>1432</v>
      </c>
      <c r="G34" s="3">
        <f>250*5.5</f>
        <v>1375</v>
      </c>
      <c r="H34" s="3">
        <v>1</v>
      </c>
      <c r="I34"/>
    </row>
    <row r="35" spans="1:9" x14ac:dyDescent="0.3">
      <c r="A35" s="2">
        <v>43863</v>
      </c>
      <c r="B35" s="3">
        <v>0</v>
      </c>
      <c r="C35" s="3">
        <v>797</v>
      </c>
      <c r="D35" s="3">
        <v>0</v>
      </c>
      <c r="E35" s="3">
        <v>0</v>
      </c>
      <c r="F35" s="3">
        <v>1567</v>
      </c>
      <c r="G35" s="3">
        <f>250*5.8</f>
        <v>1450</v>
      </c>
      <c r="H35" s="3">
        <v>1</v>
      </c>
      <c r="I35"/>
    </row>
    <row r="36" spans="1:9" x14ac:dyDescent="0.3">
      <c r="A36" s="1">
        <v>43864</v>
      </c>
      <c r="B36">
        <v>0</v>
      </c>
      <c r="C36">
        <v>648</v>
      </c>
      <c r="D36">
        <v>0</v>
      </c>
      <c r="E36">
        <f>60 *8</f>
        <v>480</v>
      </c>
      <c r="F36">
        <v>1045</v>
      </c>
      <c r="G36" s="17">
        <f>250*6.3</f>
        <v>1575</v>
      </c>
      <c r="H36" s="17">
        <v>1</v>
      </c>
      <c r="I36"/>
    </row>
    <row r="37" spans="1:9" x14ac:dyDescent="0.3">
      <c r="A37" s="1">
        <v>43865</v>
      </c>
      <c r="B37">
        <v>0</v>
      </c>
      <c r="C37">
        <v>658</v>
      </c>
      <c r="D37">
        <v>0</v>
      </c>
      <c r="E37">
        <f>60 *8</f>
        <v>480</v>
      </c>
      <c r="F37">
        <v>489</v>
      </c>
      <c r="G37" s="17">
        <f>250*3.75</f>
        <v>937.5</v>
      </c>
      <c r="H37" s="17">
        <v>1</v>
      </c>
      <c r="I37"/>
    </row>
    <row r="38" spans="1:9" x14ac:dyDescent="0.3">
      <c r="A38" s="1">
        <v>43866</v>
      </c>
      <c r="B38">
        <v>0</v>
      </c>
      <c r="C38">
        <v>727</v>
      </c>
      <c r="D38">
        <v>0</v>
      </c>
      <c r="E38">
        <f>60 *8</f>
        <v>480</v>
      </c>
      <c r="F38">
        <v>1005</v>
      </c>
      <c r="G38" s="17">
        <f>250*5</f>
        <v>1250</v>
      </c>
      <c r="H38" s="17">
        <v>1</v>
      </c>
      <c r="I38"/>
    </row>
    <row r="39" spans="1:9" x14ac:dyDescent="0.3">
      <c r="A39" s="1">
        <v>43867</v>
      </c>
      <c r="B39">
        <v>0</v>
      </c>
      <c r="C39">
        <v>654</v>
      </c>
      <c r="D39">
        <v>0</v>
      </c>
      <c r="E39">
        <f>60 *8</f>
        <v>480</v>
      </c>
      <c r="F39">
        <v>738</v>
      </c>
      <c r="G39" s="17">
        <f>250*7.9</f>
        <v>1975</v>
      </c>
      <c r="H39" s="17">
        <v>1</v>
      </c>
      <c r="I39"/>
    </row>
    <row r="40" spans="1:9" x14ac:dyDescent="0.3">
      <c r="A40" s="1">
        <v>43868</v>
      </c>
      <c r="B40">
        <v>25</v>
      </c>
      <c r="C40">
        <v>475</v>
      </c>
      <c r="D40">
        <v>0</v>
      </c>
      <c r="E40">
        <f>60 *8</f>
        <v>480</v>
      </c>
      <c r="F40">
        <v>406</v>
      </c>
      <c r="G40" s="17">
        <f>250*6.5</f>
        <v>1625</v>
      </c>
      <c r="H40" s="17">
        <v>1</v>
      </c>
      <c r="I40"/>
    </row>
    <row r="41" spans="1:9" x14ac:dyDescent="0.3">
      <c r="A41" s="2">
        <v>43869</v>
      </c>
      <c r="B41" s="3">
        <v>20</v>
      </c>
      <c r="C41" s="3">
        <v>849</v>
      </c>
      <c r="D41" s="3">
        <v>0</v>
      </c>
      <c r="E41" s="3">
        <v>0</v>
      </c>
      <c r="F41" s="3">
        <v>538</v>
      </c>
      <c r="G41" s="3">
        <f>250*6.3</f>
        <v>1575</v>
      </c>
      <c r="H41" s="3">
        <v>1</v>
      </c>
      <c r="I41"/>
    </row>
    <row r="42" spans="1:9" x14ac:dyDescent="0.3">
      <c r="A42" s="2">
        <v>43870</v>
      </c>
      <c r="B42" s="3">
        <v>32</v>
      </c>
      <c r="C42" s="3">
        <v>611</v>
      </c>
      <c r="D42" s="3">
        <v>238</v>
      </c>
      <c r="E42" s="3">
        <v>0</v>
      </c>
      <c r="F42" s="3">
        <v>538</v>
      </c>
      <c r="G42" s="3">
        <f>250*5.9</f>
        <v>1475</v>
      </c>
      <c r="H42" s="3">
        <v>1</v>
      </c>
      <c r="I42"/>
    </row>
    <row r="43" spans="1:9" x14ac:dyDescent="0.3">
      <c r="A43" s="1">
        <v>43871</v>
      </c>
      <c r="B43">
        <v>0</v>
      </c>
      <c r="C43">
        <v>199</v>
      </c>
      <c r="D43">
        <v>119</v>
      </c>
      <c r="E43">
        <f>60 *8</f>
        <v>480</v>
      </c>
      <c r="F43">
        <v>0</v>
      </c>
      <c r="G43" s="17">
        <f>250*12.3</f>
        <v>3075</v>
      </c>
      <c r="H43" s="17">
        <v>1</v>
      </c>
      <c r="I43"/>
    </row>
    <row r="44" spans="1:9" x14ac:dyDescent="0.3">
      <c r="A44" s="1">
        <v>43872</v>
      </c>
      <c r="B44">
        <v>0</v>
      </c>
      <c r="C44">
        <v>274</v>
      </c>
      <c r="D44">
        <v>166</v>
      </c>
      <c r="E44">
        <f>60 *8</f>
        <v>480</v>
      </c>
      <c r="F44">
        <v>0</v>
      </c>
      <c r="G44" s="17">
        <f>250*9</f>
        <v>2250</v>
      </c>
      <c r="H44" s="17">
        <v>1</v>
      </c>
      <c r="I44"/>
    </row>
    <row r="45" spans="1:9" x14ac:dyDescent="0.3">
      <c r="A45" s="1">
        <v>43873</v>
      </c>
      <c r="B45">
        <v>65</v>
      </c>
      <c r="C45">
        <v>356</v>
      </c>
      <c r="D45">
        <v>142</v>
      </c>
      <c r="E45">
        <f>60 *8</f>
        <v>480</v>
      </c>
      <c r="F45">
        <v>0</v>
      </c>
      <c r="G45" s="17">
        <f>250*11.5</f>
        <v>2875</v>
      </c>
      <c r="H45" s="17">
        <v>1</v>
      </c>
      <c r="I45"/>
    </row>
    <row r="46" spans="1:9" x14ac:dyDescent="0.3">
      <c r="A46" s="1">
        <v>43874</v>
      </c>
      <c r="B46">
        <v>60</v>
      </c>
      <c r="C46">
        <v>388</v>
      </c>
      <c r="D46">
        <v>177</v>
      </c>
      <c r="E46">
        <f>60 *8</f>
        <v>480</v>
      </c>
      <c r="F46">
        <v>0</v>
      </c>
      <c r="G46" s="17">
        <f>250*6</f>
        <v>1500</v>
      </c>
      <c r="H46" s="17">
        <v>1</v>
      </c>
      <c r="I46"/>
    </row>
    <row r="47" spans="1:9" x14ac:dyDescent="0.3">
      <c r="A47" s="1">
        <v>43875</v>
      </c>
      <c r="B47">
        <v>59</v>
      </c>
      <c r="C47">
        <v>453</v>
      </c>
      <c r="D47">
        <v>0</v>
      </c>
      <c r="E47">
        <v>120</v>
      </c>
      <c r="F47">
        <v>392</v>
      </c>
      <c r="G47" s="17">
        <f>250*3.75</f>
        <v>937.5</v>
      </c>
      <c r="H47" s="17">
        <v>1</v>
      </c>
      <c r="I47"/>
    </row>
    <row r="48" spans="1:9" x14ac:dyDescent="0.3">
      <c r="A48" s="2">
        <v>43876</v>
      </c>
      <c r="B48" s="3">
        <v>0</v>
      </c>
      <c r="C48" s="3">
        <v>568</v>
      </c>
      <c r="D48" s="3">
        <v>0</v>
      </c>
      <c r="E48" s="3">
        <v>0</v>
      </c>
      <c r="F48" s="3">
        <v>0</v>
      </c>
      <c r="G48" s="3">
        <f>250*7.75</f>
        <v>1937.5</v>
      </c>
      <c r="H48" s="3">
        <v>1</v>
      </c>
      <c r="I48"/>
    </row>
    <row r="49" spans="1:10" x14ac:dyDescent="0.3">
      <c r="A49" s="2">
        <v>43877</v>
      </c>
      <c r="B49" s="3">
        <v>30</v>
      </c>
      <c r="C49" s="3">
        <v>422</v>
      </c>
      <c r="D49" s="3">
        <v>233</v>
      </c>
      <c r="E49" s="3">
        <v>0</v>
      </c>
      <c r="F49" s="3">
        <v>1974</v>
      </c>
      <c r="G49" s="3">
        <f>250*12.3</f>
        <v>3075</v>
      </c>
      <c r="H49" s="3">
        <v>1</v>
      </c>
      <c r="I49"/>
    </row>
    <row r="50" spans="1:10" x14ac:dyDescent="0.3">
      <c r="A50" s="1">
        <v>43878</v>
      </c>
      <c r="B50">
        <v>0</v>
      </c>
      <c r="C50">
        <v>363</v>
      </c>
      <c r="D50">
        <v>196</v>
      </c>
      <c r="E50">
        <v>0</v>
      </c>
      <c r="F50">
        <v>2340</v>
      </c>
      <c r="G50" s="17">
        <f>250*10.5</f>
        <v>2625</v>
      </c>
      <c r="H50" s="17">
        <v>0</v>
      </c>
      <c r="I50"/>
    </row>
    <row r="51" spans="1:10" x14ac:dyDescent="0.3">
      <c r="A51" s="1">
        <v>43879</v>
      </c>
      <c r="B51">
        <v>64</v>
      </c>
      <c r="C51">
        <v>427</v>
      </c>
      <c r="D51">
        <v>115</v>
      </c>
      <c r="E51">
        <f>60 *8</f>
        <v>480</v>
      </c>
      <c r="F51">
        <v>0</v>
      </c>
      <c r="G51" s="17">
        <f>250*9.3</f>
        <v>2325</v>
      </c>
      <c r="H51" s="17">
        <v>0</v>
      </c>
      <c r="I51"/>
    </row>
    <row r="52" spans="1:10" x14ac:dyDescent="0.3">
      <c r="A52" s="1">
        <v>43880</v>
      </c>
      <c r="B52">
        <v>95</v>
      </c>
      <c r="C52">
        <v>360</v>
      </c>
      <c r="D52">
        <v>163</v>
      </c>
      <c r="E52">
        <f>60 *8</f>
        <v>480</v>
      </c>
      <c r="F52">
        <v>0</v>
      </c>
      <c r="G52" s="17">
        <f>250*14</f>
        <v>3500</v>
      </c>
      <c r="H52" s="17">
        <v>0</v>
      </c>
      <c r="I52"/>
    </row>
    <row r="53" spans="1:10" x14ac:dyDescent="0.3">
      <c r="A53" s="1">
        <v>43881</v>
      </c>
      <c r="B53">
        <v>0</v>
      </c>
      <c r="C53">
        <v>268</v>
      </c>
      <c r="D53">
        <v>60</v>
      </c>
      <c r="E53">
        <f>60 *8</f>
        <v>480</v>
      </c>
      <c r="F53">
        <v>582</v>
      </c>
      <c r="G53" s="17">
        <f>250*12</f>
        <v>3000</v>
      </c>
      <c r="H53" s="17">
        <v>0</v>
      </c>
      <c r="I53"/>
    </row>
    <row r="54" spans="1:10" x14ac:dyDescent="0.3">
      <c r="A54" s="1">
        <v>43882</v>
      </c>
      <c r="B54">
        <v>91</v>
      </c>
      <c r="C54">
        <v>507</v>
      </c>
      <c r="D54">
        <v>0</v>
      </c>
      <c r="E54">
        <f>60 *8</f>
        <v>480</v>
      </c>
      <c r="F54">
        <v>0</v>
      </c>
      <c r="G54" s="17">
        <f>250*8</f>
        <v>2000</v>
      </c>
      <c r="H54" s="17">
        <v>0</v>
      </c>
      <c r="I54"/>
    </row>
    <row r="55" spans="1:10" x14ac:dyDescent="0.3">
      <c r="A55" s="2">
        <v>43883</v>
      </c>
      <c r="B55" s="3">
        <v>30</v>
      </c>
      <c r="C55" s="3">
        <v>431</v>
      </c>
      <c r="D55" s="3">
        <v>0</v>
      </c>
      <c r="E55" s="3">
        <v>0</v>
      </c>
      <c r="F55" s="3">
        <v>0</v>
      </c>
      <c r="G55" s="3">
        <f>250*9.6</f>
        <v>2400</v>
      </c>
      <c r="H55" s="3">
        <v>0</v>
      </c>
      <c r="I55"/>
    </row>
    <row r="56" spans="1:10" x14ac:dyDescent="0.3">
      <c r="A56" s="2">
        <v>43884</v>
      </c>
      <c r="B56" s="3">
        <v>0</v>
      </c>
      <c r="C56" s="3">
        <v>388</v>
      </c>
      <c r="D56" s="3">
        <v>218</v>
      </c>
      <c r="E56" s="3">
        <v>0</v>
      </c>
      <c r="F56" s="3">
        <v>765</v>
      </c>
      <c r="G56" s="3">
        <f>250*7.25</f>
        <v>1812.5</v>
      </c>
      <c r="H56" s="3">
        <v>0</v>
      </c>
      <c r="I56"/>
    </row>
    <row r="57" spans="1:10" x14ac:dyDescent="0.3">
      <c r="A57" s="1">
        <v>43885</v>
      </c>
      <c r="B57">
        <v>0</v>
      </c>
      <c r="C57">
        <v>501</v>
      </c>
      <c r="D57">
        <v>0</v>
      </c>
      <c r="E57">
        <f>60 *8</f>
        <v>480</v>
      </c>
      <c r="F57">
        <v>468</v>
      </c>
      <c r="G57" s="17">
        <f>250*8.6</f>
        <v>2150</v>
      </c>
      <c r="H57" s="17">
        <v>0</v>
      </c>
      <c r="I57"/>
    </row>
    <row r="58" spans="1:10" x14ac:dyDescent="0.3">
      <c r="A58" s="1">
        <v>43886</v>
      </c>
      <c r="B58">
        <v>96</v>
      </c>
      <c r="C58">
        <v>395</v>
      </c>
      <c r="D58">
        <v>163</v>
      </c>
      <c r="E58">
        <f>60 *8</f>
        <v>480</v>
      </c>
      <c r="F58">
        <v>0</v>
      </c>
      <c r="G58" s="17">
        <f>250*8.5</f>
        <v>2125</v>
      </c>
      <c r="H58" s="17">
        <v>0</v>
      </c>
      <c r="I58"/>
      <c r="J58" s="15"/>
    </row>
    <row r="59" spans="1:10" x14ac:dyDescent="0.3">
      <c r="A59" s="1">
        <v>43887</v>
      </c>
      <c r="B59">
        <v>0</v>
      </c>
      <c r="C59">
        <v>333</v>
      </c>
      <c r="D59">
        <v>48</v>
      </c>
      <c r="E59">
        <f>60 *8</f>
        <v>480</v>
      </c>
      <c r="F59">
        <v>984</v>
      </c>
      <c r="G59" s="17">
        <f>250*10.7</f>
        <v>2675</v>
      </c>
      <c r="H59" s="17">
        <v>0</v>
      </c>
      <c r="I59"/>
      <c r="J59" s="15"/>
    </row>
    <row r="60" spans="1:10" x14ac:dyDescent="0.3">
      <c r="A60" s="1">
        <v>43888</v>
      </c>
      <c r="B60">
        <v>60</v>
      </c>
      <c r="C60">
        <v>491</v>
      </c>
      <c r="D60">
        <v>137</v>
      </c>
      <c r="E60">
        <f>60 *8</f>
        <v>480</v>
      </c>
      <c r="F60">
        <v>0</v>
      </c>
      <c r="G60" s="17">
        <f>250*11</f>
        <v>2750</v>
      </c>
      <c r="H60" s="17">
        <v>0</v>
      </c>
      <c r="I60"/>
      <c r="J60" s="15"/>
    </row>
    <row r="61" spans="1:10" x14ac:dyDescent="0.3">
      <c r="A61" s="1">
        <v>43889</v>
      </c>
      <c r="B61">
        <v>88</v>
      </c>
      <c r="C61">
        <v>571</v>
      </c>
      <c r="D61">
        <v>0</v>
      </c>
      <c r="E61">
        <f>60 *8</f>
        <v>480</v>
      </c>
      <c r="F61">
        <v>509</v>
      </c>
      <c r="G61" s="17">
        <f>250*5.8</f>
        <v>1450</v>
      </c>
      <c r="H61" s="17">
        <v>0</v>
      </c>
      <c r="I61"/>
      <c r="J61" s="15"/>
    </row>
    <row r="62" spans="1:10" x14ac:dyDescent="0.3">
      <c r="A62" s="2">
        <v>43890</v>
      </c>
      <c r="B62" s="3">
        <v>0</v>
      </c>
      <c r="C62" s="3">
        <v>613</v>
      </c>
      <c r="D62" s="3">
        <v>0</v>
      </c>
      <c r="E62" s="3">
        <v>0</v>
      </c>
      <c r="F62" s="3">
        <v>1356</v>
      </c>
      <c r="G62" s="3">
        <f>250*6.6</f>
        <v>1650</v>
      </c>
      <c r="H62" s="3">
        <v>0</v>
      </c>
      <c r="I62"/>
      <c r="J62" s="15"/>
    </row>
    <row r="63" spans="1:10" x14ac:dyDescent="0.3">
      <c r="J63" s="15"/>
    </row>
    <row r="64" spans="1:10" x14ac:dyDescent="0.3">
      <c r="J64" s="15"/>
    </row>
    <row r="65" spans="10:10" x14ac:dyDescent="0.3">
      <c r="J65" s="15"/>
    </row>
    <row r="66" spans="10:10" x14ac:dyDescent="0.3">
      <c r="J66" s="15"/>
    </row>
    <row r="67" spans="10:10" x14ac:dyDescent="0.3">
      <c r="J67" s="15"/>
    </row>
    <row r="68" spans="10:10" x14ac:dyDescent="0.3">
      <c r="J68" s="15"/>
    </row>
    <row r="69" spans="10:10" x14ac:dyDescent="0.3">
      <c r="J69" s="15"/>
    </row>
    <row r="70" spans="10:10" x14ac:dyDescent="0.3">
      <c r="J70" s="15"/>
    </row>
    <row r="71" spans="10:10" x14ac:dyDescent="0.3">
      <c r="J71" s="15"/>
    </row>
    <row r="72" spans="10:10" x14ac:dyDescent="0.3">
      <c r="J72" s="15"/>
    </row>
    <row r="73" spans="10:10" x14ac:dyDescent="0.3">
      <c r="J73" s="15"/>
    </row>
    <row r="74" spans="10:10" x14ac:dyDescent="0.3">
      <c r="J74" s="15"/>
    </row>
    <row r="75" spans="10:10" x14ac:dyDescent="0.3">
      <c r="J75" s="15"/>
    </row>
    <row r="76" spans="10:10" x14ac:dyDescent="0.3">
      <c r="J76" s="15"/>
    </row>
    <row r="77" spans="10:10" x14ac:dyDescent="0.3">
      <c r="J77" s="15"/>
    </row>
    <row r="78" spans="10:10" x14ac:dyDescent="0.3">
      <c r="J78" s="15"/>
    </row>
    <row r="79" spans="10:10" x14ac:dyDescent="0.3">
      <c r="J79" s="15"/>
    </row>
    <row r="80" spans="10:10" x14ac:dyDescent="0.3">
      <c r="J80" s="15"/>
    </row>
    <row r="81" spans="19:19" x14ac:dyDescent="0.3">
      <c r="S8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3326-81F1-4DD8-88A7-11DF59E119AB}">
  <dimension ref="A1:Q62"/>
  <sheetViews>
    <sheetView topLeftCell="H1" workbookViewId="0">
      <selection activeCell="J26" sqref="J26"/>
    </sheetView>
  </sheetViews>
  <sheetFormatPr defaultRowHeight="14.4" x14ac:dyDescent="0.3"/>
  <cols>
    <col min="1" max="1" width="9.5546875" bestFit="1" customWidth="1"/>
    <col min="2" max="2" width="26.88671875" bestFit="1" customWidth="1"/>
    <col min="3" max="3" width="14.6640625" bestFit="1" customWidth="1"/>
    <col min="4" max="4" width="17.21875" bestFit="1" customWidth="1"/>
    <col min="5" max="5" width="14.5546875" customWidth="1"/>
    <col min="6" max="6" width="27.77734375" bestFit="1" customWidth="1"/>
    <col min="7" max="7" width="18.88671875" bestFit="1" customWidth="1"/>
    <col min="8" max="8" width="27.77734375" bestFit="1" customWidth="1"/>
    <col min="10" max="10" width="27.77734375" bestFit="1" customWidth="1"/>
    <col min="11" max="11" width="27.21875" bestFit="1" customWidth="1"/>
    <col min="12" max="12" width="15.21875" bestFit="1" customWidth="1"/>
    <col min="13" max="13" width="18.5546875" bestFit="1" customWidth="1"/>
    <col min="14" max="14" width="15.21875" bestFit="1" customWidth="1"/>
    <col min="15" max="15" width="27.6640625" bestFit="1" customWidth="1"/>
    <col min="16" max="16" width="19.33203125" bestFit="1" customWidth="1"/>
    <col min="17" max="17" width="7.5546875" bestFit="1" customWidth="1"/>
  </cols>
  <sheetData>
    <row r="1" spans="1:17" ht="15" thickBot="1" x14ac:dyDescent="0.35">
      <c r="A1" s="15"/>
      <c r="B1" s="15" t="s">
        <v>48</v>
      </c>
      <c r="C1" t="s">
        <v>49</v>
      </c>
    </row>
    <row r="2" spans="1:17" x14ac:dyDescent="0.3">
      <c r="A2" s="22" t="s">
        <v>0</v>
      </c>
      <c r="B2" s="22" t="s">
        <v>57</v>
      </c>
      <c r="C2" s="22" t="s">
        <v>58</v>
      </c>
      <c r="D2" s="22" t="s">
        <v>86</v>
      </c>
      <c r="E2" s="22" t="s">
        <v>87</v>
      </c>
      <c r="F2" s="22" t="s">
        <v>63</v>
      </c>
      <c r="G2" s="32" t="s">
        <v>113</v>
      </c>
      <c r="H2" s="32" t="s">
        <v>114</v>
      </c>
      <c r="J2" s="29"/>
      <c r="K2" s="29" t="s">
        <v>57</v>
      </c>
      <c r="L2" s="29" t="s">
        <v>58</v>
      </c>
      <c r="M2" s="29" t="s">
        <v>86</v>
      </c>
      <c r="N2" s="29" t="s">
        <v>87</v>
      </c>
      <c r="O2" s="29" t="s">
        <v>63</v>
      </c>
      <c r="P2" s="29" t="s">
        <v>113</v>
      </c>
      <c r="Q2" s="29" t="s">
        <v>114</v>
      </c>
    </row>
    <row r="3" spans="1:17" x14ac:dyDescent="0.3">
      <c r="A3" s="1">
        <v>43831</v>
      </c>
      <c r="B3">
        <v>0</v>
      </c>
      <c r="C3">
        <v>372</v>
      </c>
      <c r="D3">
        <v>0</v>
      </c>
      <c r="E3">
        <v>0</v>
      </c>
      <c r="F3">
        <v>720</v>
      </c>
      <c r="G3" s="17">
        <f>8.5*250</f>
        <v>2125</v>
      </c>
      <c r="H3" s="17">
        <v>0</v>
      </c>
      <c r="J3" s="27" t="s">
        <v>57</v>
      </c>
      <c r="K3" s="36">
        <v>1</v>
      </c>
      <c r="L3" s="34"/>
      <c r="M3" s="34"/>
      <c r="N3" s="34"/>
      <c r="O3" s="34"/>
      <c r="P3" s="34"/>
      <c r="Q3" s="27"/>
    </row>
    <row r="4" spans="1:17" x14ac:dyDescent="0.3">
      <c r="A4" s="1">
        <v>43832</v>
      </c>
      <c r="B4">
        <v>0</v>
      </c>
      <c r="C4">
        <v>405</v>
      </c>
      <c r="D4">
        <v>0</v>
      </c>
      <c r="E4">
        <f>2*60</f>
        <v>120</v>
      </c>
      <c r="F4">
        <v>413</v>
      </c>
      <c r="G4" s="17">
        <f>250*6.25</f>
        <v>1562.5</v>
      </c>
      <c r="H4" s="17">
        <v>0</v>
      </c>
      <c r="J4" s="27" t="s">
        <v>58</v>
      </c>
      <c r="K4" s="34">
        <v>-0.26371312387688867</v>
      </c>
      <c r="L4" s="36">
        <v>1</v>
      </c>
      <c r="M4" s="34"/>
      <c r="N4" s="34"/>
      <c r="O4" s="34"/>
      <c r="P4" s="34"/>
      <c r="Q4" s="27"/>
    </row>
    <row r="5" spans="1:17" x14ac:dyDescent="0.3">
      <c r="A5" s="1">
        <v>43833</v>
      </c>
      <c r="B5">
        <v>0</v>
      </c>
      <c r="C5">
        <v>582</v>
      </c>
      <c r="D5">
        <v>2</v>
      </c>
      <c r="E5">
        <f>60 *8</f>
        <v>480</v>
      </c>
      <c r="F5">
        <v>1021</v>
      </c>
      <c r="G5" s="17">
        <f>250*10</f>
        <v>2500</v>
      </c>
      <c r="H5" s="17">
        <v>0</v>
      </c>
      <c r="J5" s="27" t="s">
        <v>86</v>
      </c>
      <c r="K5" s="34">
        <v>0.33722208221795091</v>
      </c>
      <c r="L5" s="34">
        <v>-0.35043046504528647</v>
      </c>
      <c r="M5" s="36">
        <v>1</v>
      </c>
      <c r="N5" s="34"/>
      <c r="O5" s="34"/>
      <c r="P5" s="34"/>
      <c r="Q5" s="27"/>
    </row>
    <row r="6" spans="1:17" x14ac:dyDescent="0.3">
      <c r="A6" s="2">
        <v>43834</v>
      </c>
      <c r="B6" s="3">
        <v>0</v>
      </c>
      <c r="C6" s="3">
        <v>621</v>
      </c>
      <c r="D6" s="3">
        <v>0</v>
      </c>
      <c r="E6" s="3">
        <v>0</v>
      </c>
      <c r="F6" s="3">
        <v>1433</v>
      </c>
      <c r="G6" s="3">
        <f>250*7.5</f>
        <v>1875</v>
      </c>
      <c r="H6" s="3">
        <v>0</v>
      </c>
      <c r="J6" s="27" t="s">
        <v>87</v>
      </c>
      <c r="K6" s="34">
        <v>0.3503981917161455</v>
      </c>
      <c r="L6" s="34">
        <v>-0.3981678491744845</v>
      </c>
      <c r="M6" s="34">
        <v>8.1343469923865847E-2</v>
      </c>
      <c r="N6" s="36">
        <v>1</v>
      </c>
      <c r="O6" s="34"/>
      <c r="P6" s="34"/>
      <c r="Q6" s="27"/>
    </row>
    <row r="7" spans="1:17" x14ac:dyDescent="0.3">
      <c r="A7" s="2">
        <v>43835</v>
      </c>
      <c r="B7" s="3">
        <v>0</v>
      </c>
      <c r="C7" s="3">
        <v>322</v>
      </c>
      <c r="D7" s="3">
        <v>0</v>
      </c>
      <c r="E7" s="3">
        <v>0</v>
      </c>
      <c r="F7" s="3">
        <v>1504</v>
      </c>
      <c r="G7" s="3">
        <f>250*10</f>
        <v>2500</v>
      </c>
      <c r="H7" s="3">
        <v>0</v>
      </c>
      <c r="J7" s="27" t="s">
        <v>63</v>
      </c>
      <c r="K7" s="34">
        <v>-0.48961635444516333</v>
      </c>
      <c r="L7" s="34">
        <v>0.31982756310899785</v>
      </c>
      <c r="M7" s="34">
        <v>-0.18457400983543001</v>
      </c>
      <c r="N7" s="34">
        <v>-0.55944292084442326</v>
      </c>
      <c r="O7" s="36">
        <v>1</v>
      </c>
      <c r="P7" s="34"/>
      <c r="Q7" s="27"/>
    </row>
    <row r="8" spans="1:17" x14ac:dyDescent="0.3">
      <c r="A8" s="1">
        <v>43836</v>
      </c>
      <c r="B8">
        <v>60</v>
      </c>
      <c r="C8">
        <v>418</v>
      </c>
      <c r="D8">
        <v>156</v>
      </c>
      <c r="E8">
        <f>60 *8</f>
        <v>480</v>
      </c>
      <c r="F8">
        <v>0</v>
      </c>
      <c r="G8" s="17">
        <f>250*11.5</f>
        <v>2875</v>
      </c>
      <c r="H8" s="17">
        <v>0</v>
      </c>
      <c r="J8" s="27" t="s">
        <v>113</v>
      </c>
      <c r="K8" s="34">
        <v>0.30545391822325191</v>
      </c>
      <c r="L8" s="34">
        <v>-0.59278498740831664</v>
      </c>
      <c r="M8" s="38">
        <v>0.43051158001650908</v>
      </c>
      <c r="N8" s="34">
        <v>0.23862330877152182</v>
      </c>
      <c r="O8" s="34">
        <v>-0.15638480510874697</v>
      </c>
      <c r="P8" s="36">
        <v>1</v>
      </c>
      <c r="Q8" s="27"/>
    </row>
    <row r="9" spans="1:17" ht="15" thickBot="1" x14ac:dyDescent="0.35">
      <c r="A9" s="1">
        <v>43837</v>
      </c>
      <c r="B9">
        <v>93</v>
      </c>
      <c r="C9">
        <v>456</v>
      </c>
      <c r="D9">
        <v>194</v>
      </c>
      <c r="E9">
        <f>60 *8</f>
        <v>480</v>
      </c>
      <c r="F9">
        <v>0</v>
      </c>
      <c r="G9" s="17">
        <f>250*12</f>
        <v>3000</v>
      </c>
      <c r="H9" s="17">
        <v>0</v>
      </c>
      <c r="J9" s="28" t="s">
        <v>114</v>
      </c>
      <c r="K9" s="35">
        <v>-0.34234245622102794</v>
      </c>
      <c r="L9" s="37">
        <v>0.46935087998701075</v>
      </c>
      <c r="M9" s="35">
        <v>-0.2219375832551212</v>
      </c>
      <c r="N9" s="35">
        <v>-0.15187685421504968</v>
      </c>
      <c r="O9" s="35">
        <v>0.1706126833869302</v>
      </c>
      <c r="P9" s="35">
        <v>-0.42526297578215128</v>
      </c>
      <c r="Q9" s="28">
        <v>1</v>
      </c>
    </row>
    <row r="10" spans="1:17" x14ac:dyDescent="0.3">
      <c r="A10" s="1">
        <v>43838</v>
      </c>
      <c r="B10">
        <v>184</v>
      </c>
      <c r="C10">
        <v>438</v>
      </c>
      <c r="D10">
        <v>118</v>
      </c>
      <c r="E10">
        <f>60 *8</f>
        <v>480</v>
      </c>
      <c r="F10">
        <v>0</v>
      </c>
      <c r="G10" s="17">
        <f>250*13.5</f>
        <v>3375</v>
      </c>
      <c r="H10" s="17">
        <v>0</v>
      </c>
    </row>
    <row r="11" spans="1:17" x14ac:dyDescent="0.3">
      <c r="A11" s="1">
        <v>43839</v>
      </c>
      <c r="B11">
        <v>0</v>
      </c>
      <c r="C11">
        <v>792</v>
      </c>
      <c r="D11">
        <v>0</v>
      </c>
      <c r="E11">
        <v>240</v>
      </c>
      <c r="F11">
        <v>0</v>
      </c>
      <c r="G11" s="17">
        <f>250*3</f>
        <v>750</v>
      </c>
      <c r="H11" s="17">
        <v>1</v>
      </c>
      <c r="J11" t="s">
        <v>118</v>
      </c>
    </row>
    <row r="12" spans="1:17" x14ac:dyDescent="0.3">
      <c r="A12" s="1">
        <v>43840</v>
      </c>
      <c r="B12">
        <v>0</v>
      </c>
      <c r="C12">
        <v>781</v>
      </c>
      <c r="D12">
        <v>0</v>
      </c>
      <c r="E12">
        <v>180</v>
      </c>
      <c r="F12">
        <v>630</v>
      </c>
      <c r="G12" s="17">
        <f>250*4.75</f>
        <v>1187.5</v>
      </c>
      <c r="H12" s="17">
        <v>1</v>
      </c>
      <c r="J12" t="s">
        <v>119</v>
      </c>
    </row>
    <row r="13" spans="1:17" x14ac:dyDescent="0.3">
      <c r="A13" s="2">
        <v>43841</v>
      </c>
      <c r="B13" s="3">
        <v>20</v>
      </c>
      <c r="C13" s="3">
        <v>617</v>
      </c>
      <c r="D13" s="3">
        <v>0</v>
      </c>
      <c r="E13" s="3">
        <v>0</v>
      </c>
      <c r="F13" s="3">
        <v>1011</v>
      </c>
      <c r="G13" s="3">
        <f>250*10.5</f>
        <v>2625</v>
      </c>
      <c r="H13" s="3">
        <v>1</v>
      </c>
      <c r="J13" t="s">
        <v>120</v>
      </c>
    </row>
    <row r="14" spans="1:17" ht="15" thickBot="1" x14ac:dyDescent="0.35">
      <c r="A14" s="2">
        <v>43842</v>
      </c>
      <c r="B14" s="3">
        <v>30</v>
      </c>
      <c r="C14" s="3">
        <v>692</v>
      </c>
      <c r="D14" s="3">
        <v>245</v>
      </c>
      <c r="E14" s="3">
        <v>0</v>
      </c>
      <c r="F14" s="3">
        <v>1030</v>
      </c>
      <c r="G14" s="3">
        <f>250*4.75</f>
        <v>1187.5</v>
      </c>
      <c r="H14" s="3">
        <v>1</v>
      </c>
    </row>
    <row r="15" spans="1:17" x14ac:dyDescent="0.3">
      <c r="A15" s="1">
        <v>43843</v>
      </c>
      <c r="B15">
        <v>0</v>
      </c>
      <c r="C15">
        <v>479</v>
      </c>
      <c r="D15">
        <v>120</v>
      </c>
      <c r="E15">
        <f>60 *8</f>
        <v>480</v>
      </c>
      <c r="F15">
        <v>0</v>
      </c>
      <c r="G15" s="17">
        <f>250*7.25</f>
        <v>1812.5</v>
      </c>
      <c r="H15" s="17">
        <v>0</v>
      </c>
      <c r="J15" s="30" t="s">
        <v>89</v>
      </c>
      <c r="K15" s="30"/>
    </row>
    <row r="16" spans="1:17" x14ac:dyDescent="0.3">
      <c r="A16" s="1">
        <v>43844</v>
      </c>
      <c r="B16">
        <v>62</v>
      </c>
      <c r="C16">
        <v>463</v>
      </c>
      <c r="D16">
        <v>156</v>
      </c>
      <c r="E16">
        <f>60 *8</f>
        <v>480</v>
      </c>
      <c r="F16">
        <v>0</v>
      </c>
      <c r="G16" s="17">
        <f>250*9.75</f>
        <v>2437.5</v>
      </c>
      <c r="H16" s="17">
        <v>0</v>
      </c>
      <c r="J16" s="27" t="s">
        <v>90</v>
      </c>
      <c r="K16" s="31">
        <v>0.61075172248647069</v>
      </c>
    </row>
    <row r="17" spans="1:11" x14ac:dyDescent="0.3">
      <c r="A17" s="1">
        <v>43845</v>
      </c>
      <c r="B17">
        <v>197</v>
      </c>
      <c r="C17">
        <v>355</v>
      </c>
      <c r="D17">
        <v>162</v>
      </c>
      <c r="E17">
        <f>60 *8</f>
        <v>480</v>
      </c>
      <c r="F17">
        <v>0</v>
      </c>
      <c r="G17" s="17">
        <f>250*8</f>
        <v>2000</v>
      </c>
      <c r="H17" s="17">
        <v>0</v>
      </c>
      <c r="J17" s="27" t="s">
        <v>91</v>
      </c>
      <c r="K17" s="27">
        <v>0.37301766652019086</v>
      </c>
    </row>
    <row r="18" spans="1:11" x14ac:dyDescent="0.3">
      <c r="A18" s="1">
        <v>43846</v>
      </c>
      <c r="B18">
        <v>0</v>
      </c>
      <c r="C18">
        <v>273</v>
      </c>
      <c r="D18">
        <v>191</v>
      </c>
      <c r="E18">
        <f>60 *8</f>
        <v>480</v>
      </c>
      <c r="F18">
        <v>0</v>
      </c>
      <c r="G18" s="17">
        <f>250*9</f>
        <v>2250</v>
      </c>
      <c r="H18" s="17">
        <v>0</v>
      </c>
      <c r="J18" s="27" t="s">
        <v>92</v>
      </c>
      <c r="K18" s="31">
        <v>0.302038534428137</v>
      </c>
    </row>
    <row r="19" spans="1:11" x14ac:dyDescent="0.3">
      <c r="A19" s="1">
        <v>43847</v>
      </c>
      <c r="B19">
        <v>0</v>
      </c>
      <c r="C19">
        <v>324</v>
      </c>
      <c r="D19">
        <v>0</v>
      </c>
      <c r="E19">
        <f>60 *8</f>
        <v>480</v>
      </c>
      <c r="F19">
        <v>487</v>
      </c>
      <c r="G19" s="17">
        <f>250*6.3</f>
        <v>1575</v>
      </c>
      <c r="H19" s="17">
        <v>0</v>
      </c>
      <c r="J19" s="27" t="s">
        <v>93</v>
      </c>
      <c r="K19" s="27">
        <v>42.414357658276508</v>
      </c>
    </row>
    <row r="20" spans="1:11" ht="15" thickBot="1" x14ac:dyDescent="0.35">
      <c r="A20" s="2">
        <v>43848</v>
      </c>
      <c r="B20" s="3">
        <v>0</v>
      </c>
      <c r="C20" s="3">
        <v>512</v>
      </c>
      <c r="D20" s="3">
        <v>0</v>
      </c>
      <c r="E20" s="3">
        <v>0</v>
      </c>
      <c r="F20" s="3">
        <v>1832</v>
      </c>
      <c r="G20" s="3">
        <f>250*3.8</f>
        <v>950</v>
      </c>
      <c r="H20" s="3">
        <v>0</v>
      </c>
      <c r="J20" s="28" t="s">
        <v>94</v>
      </c>
      <c r="K20" s="28">
        <v>60</v>
      </c>
    </row>
    <row r="21" spans="1:11" x14ac:dyDescent="0.3">
      <c r="A21" s="2">
        <v>43849</v>
      </c>
      <c r="B21" s="3">
        <v>0</v>
      </c>
      <c r="C21" s="3">
        <v>618</v>
      </c>
      <c r="D21" s="3">
        <v>238</v>
      </c>
      <c r="E21" s="3">
        <v>0</v>
      </c>
      <c r="F21" s="3">
        <v>1567</v>
      </c>
      <c r="G21" s="3">
        <f>250*12.3</f>
        <v>3075</v>
      </c>
      <c r="H21" s="3">
        <v>0</v>
      </c>
    </row>
    <row r="22" spans="1:11" x14ac:dyDescent="0.3">
      <c r="A22" s="1">
        <v>43850</v>
      </c>
      <c r="B22">
        <v>63</v>
      </c>
      <c r="C22">
        <v>363</v>
      </c>
      <c r="D22">
        <v>187</v>
      </c>
      <c r="E22">
        <f>60 *8</f>
        <v>480</v>
      </c>
      <c r="F22">
        <v>0</v>
      </c>
      <c r="G22" s="17">
        <f>250*11.6</f>
        <v>2900</v>
      </c>
      <c r="H22" s="17">
        <v>0</v>
      </c>
      <c r="J22" t="s">
        <v>121</v>
      </c>
    </row>
    <row r="23" spans="1:11" x14ac:dyDescent="0.3">
      <c r="A23" s="1">
        <v>43851</v>
      </c>
      <c r="B23">
        <v>57</v>
      </c>
      <c r="C23">
        <v>351</v>
      </c>
      <c r="D23">
        <v>208</v>
      </c>
      <c r="E23">
        <f>60 *8</f>
        <v>480</v>
      </c>
      <c r="F23">
        <v>0</v>
      </c>
      <c r="G23" s="17">
        <f>250*10.5</f>
        <v>2625</v>
      </c>
      <c r="H23" s="17">
        <v>0</v>
      </c>
    </row>
    <row r="24" spans="1:11" x14ac:dyDescent="0.3">
      <c r="A24" s="1">
        <v>43852</v>
      </c>
      <c r="B24">
        <v>204</v>
      </c>
      <c r="C24">
        <v>338</v>
      </c>
      <c r="D24">
        <v>156</v>
      </c>
      <c r="E24">
        <f>60 *8</f>
        <v>480</v>
      </c>
      <c r="F24">
        <v>0</v>
      </c>
      <c r="G24" s="17">
        <f>250*11.5</f>
        <v>2875</v>
      </c>
      <c r="H24" s="17">
        <v>0</v>
      </c>
      <c r="J24" t="s">
        <v>122</v>
      </c>
    </row>
    <row r="25" spans="1:11" x14ac:dyDescent="0.3">
      <c r="A25" s="1">
        <v>43853</v>
      </c>
      <c r="B25">
        <v>0</v>
      </c>
      <c r="C25">
        <v>286</v>
      </c>
      <c r="D25">
        <v>88</v>
      </c>
      <c r="E25">
        <f>60 *8</f>
        <v>480</v>
      </c>
      <c r="F25">
        <v>0</v>
      </c>
      <c r="G25" s="17">
        <f>250*10</f>
        <v>2500</v>
      </c>
      <c r="H25" s="17">
        <v>0</v>
      </c>
      <c r="J25" t="s">
        <v>123</v>
      </c>
    </row>
    <row r="26" spans="1:11" x14ac:dyDescent="0.3">
      <c r="A26" s="1">
        <v>43854</v>
      </c>
      <c r="B26">
        <v>127</v>
      </c>
      <c r="C26">
        <v>371</v>
      </c>
      <c r="D26">
        <v>0</v>
      </c>
      <c r="E26">
        <f>60 *8</f>
        <v>480</v>
      </c>
      <c r="F26">
        <v>0</v>
      </c>
      <c r="G26" s="17">
        <f>250*6.6</f>
        <v>1650</v>
      </c>
      <c r="H26" s="17">
        <v>0</v>
      </c>
    </row>
    <row r="27" spans="1:11" x14ac:dyDescent="0.3">
      <c r="A27" s="2">
        <v>43855</v>
      </c>
      <c r="B27" s="3">
        <v>60</v>
      </c>
      <c r="C27" s="3">
        <v>541</v>
      </c>
      <c r="D27" s="3">
        <v>0</v>
      </c>
      <c r="E27" s="3">
        <v>0</v>
      </c>
      <c r="F27" s="3">
        <v>0</v>
      </c>
      <c r="G27" s="3">
        <f>250*9.7</f>
        <v>2425</v>
      </c>
      <c r="H27" s="3">
        <v>0</v>
      </c>
    </row>
    <row r="28" spans="1:11" x14ac:dyDescent="0.3">
      <c r="A28" s="2">
        <v>43856</v>
      </c>
      <c r="B28" s="3">
        <v>60</v>
      </c>
      <c r="C28" s="3">
        <v>665</v>
      </c>
      <c r="D28" s="3">
        <v>258</v>
      </c>
      <c r="E28" s="3">
        <v>0</v>
      </c>
      <c r="F28" s="3">
        <v>0</v>
      </c>
      <c r="G28" s="3">
        <f>250*5.5</f>
        <v>1375</v>
      </c>
      <c r="H28" s="3">
        <v>0</v>
      </c>
    </row>
    <row r="29" spans="1:11" x14ac:dyDescent="0.3">
      <c r="A29" s="1">
        <v>43857</v>
      </c>
      <c r="B29">
        <v>87</v>
      </c>
      <c r="C29">
        <v>481</v>
      </c>
      <c r="D29">
        <v>114</v>
      </c>
      <c r="E29">
        <f>60 *8</f>
        <v>480</v>
      </c>
      <c r="F29">
        <v>372</v>
      </c>
      <c r="G29" s="17">
        <f>250*6</f>
        <v>1500</v>
      </c>
      <c r="H29" s="17">
        <v>0</v>
      </c>
    </row>
    <row r="30" spans="1:11" x14ac:dyDescent="0.3">
      <c r="A30" s="1">
        <v>43858</v>
      </c>
      <c r="B30">
        <v>0</v>
      </c>
      <c r="C30">
        <v>429</v>
      </c>
      <c r="D30">
        <v>0</v>
      </c>
      <c r="E30">
        <v>360</v>
      </c>
      <c r="F30">
        <v>849</v>
      </c>
      <c r="G30" s="17">
        <f>250*8.3</f>
        <v>2075</v>
      </c>
      <c r="H30" s="17">
        <v>1</v>
      </c>
    </row>
    <row r="31" spans="1:11" x14ac:dyDescent="0.3">
      <c r="A31" s="1">
        <v>43859</v>
      </c>
      <c r="B31">
        <v>0</v>
      </c>
      <c r="C31">
        <v>604</v>
      </c>
      <c r="D31">
        <v>0</v>
      </c>
      <c r="E31">
        <v>180</v>
      </c>
      <c r="F31">
        <v>536</v>
      </c>
      <c r="G31" s="17">
        <f>250*4.5</f>
        <v>1125</v>
      </c>
      <c r="H31" s="17">
        <v>1</v>
      </c>
    </row>
    <row r="32" spans="1:11" x14ac:dyDescent="0.3">
      <c r="A32" s="1">
        <v>43860</v>
      </c>
      <c r="B32">
        <v>0</v>
      </c>
      <c r="C32">
        <v>563</v>
      </c>
      <c r="D32">
        <v>0</v>
      </c>
      <c r="E32">
        <v>240</v>
      </c>
      <c r="F32">
        <v>1045</v>
      </c>
      <c r="G32" s="17">
        <f>250*6.4</f>
        <v>1600</v>
      </c>
      <c r="H32" s="17">
        <v>1</v>
      </c>
    </row>
    <row r="33" spans="1:8" x14ac:dyDescent="0.3">
      <c r="A33" s="1">
        <v>43861</v>
      </c>
      <c r="B33">
        <v>0</v>
      </c>
      <c r="C33">
        <v>662</v>
      </c>
      <c r="D33">
        <v>0</v>
      </c>
      <c r="E33">
        <f>60 *8</f>
        <v>480</v>
      </c>
      <c r="F33">
        <v>717</v>
      </c>
      <c r="G33" s="17">
        <f>250*4.25</f>
        <v>1062.5</v>
      </c>
      <c r="H33" s="17">
        <v>1</v>
      </c>
    </row>
    <row r="34" spans="1:8" x14ac:dyDescent="0.3">
      <c r="A34" s="2">
        <v>43862</v>
      </c>
      <c r="B34" s="3">
        <v>0</v>
      </c>
      <c r="C34" s="3">
        <v>729</v>
      </c>
      <c r="D34" s="3">
        <v>0</v>
      </c>
      <c r="E34" s="3">
        <v>0</v>
      </c>
      <c r="F34" s="3">
        <v>1432</v>
      </c>
      <c r="G34" s="3">
        <f>250*5.5</f>
        <v>1375</v>
      </c>
      <c r="H34" s="3">
        <v>1</v>
      </c>
    </row>
    <row r="35" spans="1:8" x14ac:dyDescent="0.3">
      <c r="A35" s="2">
        <v>43863</v>
      </c>
      <c r="B35" s="3">
        <v>0</v>
      </c>
      <c r="C35" s="3">
        <v>797</v>
      </c>
      <c r="D35" s="3">
        <v>0</v>
      </c>
      <c r="E35" s="3">
        <v>0</v>
      </c>
      <c r="F35" s="3">
        <v>1567</v>
      </c>
      <c r="G35" s="3">
        <f>250*5.8</f>
        <v>1450</v>
      </c>
      <c r="H35" s="3">
        <v>1</v>
      </c>
    </row>
    <row r="36" spans="1:8" x14ac:dyDescent="0.3">
      <c r="A36" s="1">
        <v>43864</v>
      </c>
      <c r="B36">
        <v>0</v>
      </c>
      <c r="C36">
        <v>648</v>
      </c>
      <c r="D36">
        <v>0</v>
      </c>
      <c r="E36">
        <f>60 *8</f>
        <v>480</v>
      </c>
      <c r="F36">
        <v>1045</v>
      </c>
      <c r="G36" s="17">
        <f>250*6.3</f>
        <v>1575</v>
      </c>
      <c r="H36" s="17">
        <v>1</v>
      </c>
    </row>
    <row r="37" spans="1:8" x14ac:dyDescent="0.3">
      <c r="A37" s="1">
        <v>43865</v>
      </c>
      <c r="B37">
        <v>0</v>
      </c>
      <c r="C37">
        <v>658</v>
      </c>
      <c r="D37">
        <v>0</v>
      </c>
      <c r="E37">
        <f>60 *8</f>
        <v>480</v>
      </c>
      <c r="F37">
        <v>489</v>
      </c>
      <c r="G37" s="17">
        <f>250*3.75</f>
        <v>937.5</v>
      </c>
      <c r="H37" s="17">
        <v>1</v>
      </c>
    </row>
    <row r="38" spans="1:8" x14ac:dyDescent="0.3">
      <c r="A38" s="1">
        <v>43866</v>
      </c>
      <c r="B38">
        <v>0</v>
      </c>
      <c r="C38">
        <v>727</v>
      </c>
      <c r="D38">
        <v>0</v>
      </c>
      <c r="E38">
        <f>60 *8</f>
        <v>480</v>
      </c>
      <c r="F38">
        <v>1005</v>
      </c>
      <c r="G38" s="17">
        <f>250*5</f>
        <v>1250</v>
      </c>
      <c r="H38" s="17">
        <v>1</v>
      </c>
    </row>
    <row r="39" spans="1:8" x14ac:dyDescent="0.3">
      <c r="A39" s="1">
        <v>43867</v>
      </c>
      <c r="B39">
        <v>0</v>
      </c>
      <c r="C39">
        <v>654</v>
      </c>
      <c r="D39">
        <v>0</v>
      </c>
      <c r="E39">
        <f>60 *8</f>
        <v>480</v>
      </c>
      <c r="F39">
        <v>738</v>
      </c>
      <c r="G39" s="17">
        <f>250*7.9</f>
        <v>1975</v>
      </c>
      <c r="H39" s="17">
        <v>1</v>
      </c>
    </row>
    <row r="40" spans="1:8" x14ac:dyDescent="0.3">
      <c r="A40" s="1">
        <v>43868</v>
      </c>
      <c r="B40">
        <v>25</v>
      </c>
      <c r="C40">
        <v>475</v>
      </c>
      <c r="D40">
        <v>0</v>
      </c>
      <c r="E40">
        <f>60 *8</f>
        <v>480</v>
      </c>
      <c r="F40">
        <v>406</v>
      </c>
      <c r="G40" s="17">
        <f>250*6.5</f>
        <v>1625</v>
      </c>
      <c r="H40" s="17">
        <v>1</v>
      </c>
    </row>
    <row r="41" spans="1:8" x14ac:dyDescent="0.3">
      <c r="A41" s="2">
        <v>43869</v>
      </c>
      <c r="B41" s="3">
        <v>20</v>
      </c>
      <c r="C41" s="3">
        <v>849</v>
      </c>
      <c r="D41" s="3">
        <v>0</v>
      </c>
      <c r="E41" s="3">
        <v>0</v>
      </c>
      <c r="F41" s="3">
        <v>538</v>
      </c>
      <c r="G41" s="3">
        <f>250*6.3</f>
        <v>1575</v>
      </c>
      <c r="H41" s="3">
        <v>1</v>
      </c>
    </row>
    <row r="42" spans="1:8" x14ac:dyDescent="0.3">
      <c r="A42" s="2">
        <v>43870</v>
      </c>
      <c r="B42" s="3">
        <v>32</v>
      </c>
      <c r="C42" s="3">
        <v>611</v>
      </c>
      <c r="D42" s="3">
        <v>238</v>
      </c>
      <c r="E42" s="3">
        <v>0</v>
      </c>
      <c r="F42" s="3">
        <v>538</v>
      </c>
      <c r="G42" s="3">
        <f>250*5.9</f>
        <v>1475</v>
      </c>
      <c r="H42" s="3">
        <v>1</v>
      </c>
    </row>
    <row r="43" spans="1:8" x14ac:dyDescent="0.3">
      <c r="A43" s="1">
        <v>43871</v>
      </c>
      <c r="B43">
        <v>0</v>
      </c>
      <c r="C43">
        <v>199</v>
      </c>
      <c r="D43">
        <v>119</v>
      </c>
      <c r="E43">
        <f>60 *8</f>
        <v>480</v>
      </c>
      <c r="F43">
        <v>0</v>
      </c>
      <c r="G43" s="17">
        <f>250*12.3</f>
        <v>3075</v>
      </c>
      <c r="H43" s="17">
        <v>1</v>
      </c>
    </row>
    <row r="44" spans="1:8" x14ac:dyDescent="0.3">
      <c r="A44" s="1">
        <v>43872</v>
      </c>
      <c r="B44">
        <v>0</v>
      </c>
      <c r="C44">
        <v>274</v>
      </c>
      <c r="D44">
        <v>166</v>
      </c>
      <c r="E44">
        <f>60 *8</f>
        <v>480</v>
      </c>
      <c r="F44">
        <v>0</v>
      </c>
      <c r="G44" s="17">
        <f>250*9</f>
        <v>2250</v>
      </c>
      <c r="H44" s="17">
        <v>1</v>
      </c>
    </row>
    <row r="45" spans="1:8" x14ac:dyDescent="0.3">
      <c r="A45" s="1">
        <v>43873</v>
      </c>
      <c r="B45">
        <v>65</v>
      </c>
      <c r="C45">
        <v>356</v>
      </c>
      <c r="D45">
        <v>142</v>
      </c>
      <c r="E45">
        <f>60 *8</f>
        <v>480</v>
      </c>
      <c r="F45">
        <v>0</v>
      </c>
      <c r="G45" s="17">
        <f>250*11.5</f>
        <v>2875</v>
      </c>
      <c r="H45" s="17">
        <v>1</v>
      </c>
    </row>
    <row r="46" spans="1:8" x14ac:dyDescent="0.3">
      <c r="A46" s="1">
        <v>43874</v>
      </c>
      <c r="B46">
        <v>60</v>
      </c>
      <c r="C46">
        <v>388</v>
      </c>
      <c r="D46">
        <v>177</v>
      </c>
      <c r="E46">
        <f>60 *8</f>
        <v>480</v>
      </c>
      <c r="F46">
        <v>0</v>
      </c>
      <c r="G46" s="17">
        <f>250*6</f>
        <v>1500</v>
      </c>
      <c r="H46" s="17">
        <v>1</v>
      </c>
    </row>
    <row r="47" spans="1:8" x14ac:dyDescent="0.3">
      <c r="A47" s="1">
        <v>43875</v>
      </c>
      <c r="B47">
        <v>59</v>
      </c>
      <c r="C47">
        <v>453</v>
      </c>
      <c r="D47">
        <v>0</v>
      </c>
      <c r="E47">
        <v>120</v>
      </c>
      <c r="F47">
        <v>392</v>
      </c>
      <c r="G47" s="17">
        <f>250*3.75</f>
        <v>937.5</v>
      </c>
      <c r="H47" s="17">
        <v>1</v>
      </c>
    </row>
    <row r="48" spans="1:8" x14ac:dyDescent="0.3">
      <c r="A48" s="2">
        <v>43876</v>
      </c>
      <c r="B48" s="3">
        <v>0</v>
      </c>
      <c r="C48" s="3">
        <v>568</v>
      </c>
      <c r="D48" s="3">
        <v>0</v>
      </c>
      <c r="E48" s="3">
        <v>0</v>
      </c>
      <c r="F48" s="3">
        <v>0</v>
      </c>
      <c r="G48" s="3">
        <f>250*7.75</f>
        <v>1937.5</v>
      </c>
      <c r="H48" s="3">
        <v>1</v>
      </c>
    </row>
    <row r="49" spans="1:8" x14ac:dyDescent="0.3">
      <c r="A49" s="2">
        <v>43877</v>
      </c>
      <c r="B49" s="3">
        <v>30</v>
      </c>
      <c r="C49" s="3">
        <v>422</v>
      </c>
      <c r="D49" s="3">
        <v>233</v>
      </c>
      <c r="E49" s="3">
        <v>0</v>
      </c>
      <c r="F49" s="3">
        <v>1974</v>
      </c>
      <c r="G49" s="3">
        <f>250*12.3</f>
        <v>3075</v>
      </c>
      <c r="H49" s="3">
        <v>1</v>
      </c>
    </row>
    <row r="50" spans="1:8" x14ac:dyDescent="0.3">
      <c r="A50" s="1">
        <v>43878</v>
      </c>
      <c r="B50">
        <v>0</v>
      </c>
      <c r="C50">
        <v>363</v>
      </c>
      <c r="D50">
        <v>196</v>
      </c>
      <c r="E50">
        <v>0</v>
      </c>
      <c r="F50">
        <v>2340</v>
      </c>
      <c r="G50" s="17">
        <f>250*10.5</f>
        <v>2625</v>
      </c>
      <c r="H50" s="17">
        <v>0</v>
      </c>
    </row>
    <row r="51" spans="1:8" x14ac:dyDescent="0.3">
      <c r="A51" s="1">
        <v>43879</v>
      </c>
      <c r="B51">
        <v>64</v>
      </c>
      <c r="C51">
        <v>427</v>
      </c>
      <c r="D51">
        <v>115</v>
      </c>
      <c r="E51">
        <f>60 *8</f>
        <v>480</v>
      </c>
      <c r="F51">
        <v>0</v>
      </c>
      <c r="G51" s="17">
        <f>250*9.3</f>
        <v>2325</v>
      </c>
      <c r="H51" s="17">
        <v>0</v>
      </c>
    </row>
    <row r="52" spans="1:8" x14ac:dyDescent="0.3">
      <c r="A52" s="1">
        <v>43880</v>
      </c>
      <c r="B52">
        <v>95</v>
      </c>
      <c r="C52">
        <v>360</v>
      </c>
      <c r="D52">
        <v>163</v>
      </c>
      <c r="E52">
        <f>60 *8</f>
        <v>480</v>
      </c>
      <c r="F52">
        <v>0</v>
      </c>
      <c r="G52" s="17">
        <f>250*14</f>
        <v>3500</v>
      </c>
      <c r="H52" s="17">
        <v>0</v>
      </c>
    </row>
    <row r="53" spans="1:8" x14ac:dyDescent="0.3">
      <c r="A53" s="1">
        <v>43881</v>
      </c>
      <c r="B53">
        <v>0</v>
      </c>
      <c r="C53">
        <v>268</v>
      </c>
      <c r="D53">
        <v>60</v>
      </c>
      <c r="E53">
        <f>60 *8</f>
        <v>480</v>
      </c>
      <c r="F53">
        <v>582</v>
      </c>
      <c r="G53" s="17">
        <f>250*12</f>
        <v>3000</v>
      </c>
      <c r="H53" s="17">
        <v>0</v>
      </c>
    </row>
    <row r="54" spans="1:8" x14ac:dyDescent="0.3">
      <c r="A54" s="1">
        <v>43882</v>
      </c>
      <c r="B54">
        <v>91</v>
      </c>
      <c r="C54">
        <v>507</v>
      </c>
      <c r="D54">
        <v>0</v>
      </c>
      <c r="E54">
        <f>60 *8</f>
        <v>480</v>
      </c>
      <c r="F54">
        <v>0</v>
      </c>
      <c r="G54" s="17">
        <f>250*8</f>
        <v>2000</v>
      </c>
      <c r="H54" s="17">
        <v>0</v>
      </c>
    </row>
    <row r="55" spans="1:8" x14ac:dyDescent="0.3">
      <c r="A55" s="2">
        <v>43883</v>
      </c>
      <c r="B55" s="3">
        <v>30</v>
      </c>
      <c r="C55" s="3">
        <v>431</v>
      </c>
      <c r="D55" s="3">
        <v>0</v>
      </c>
      <c r="E55" s="3">
        <v>0</v>
      </c>
      <c r="F55" s="3">
        <v>0</v>
      </c>
      <c r="G55" s="3">
        <f>250*9.6</f>
        <v>2400</v>
      </c>
      <c r="H55" s="3">
        <v>0</v>
      </c>
    </row>
    <row r="56" spans="1:8" x14ac:dyDescent="0.3">
      <c r="A56" s="2">
        <v>43884</v>
      </c>
      <c r="B56" s="3">
        <v>0</v>
      </c>
      <c r="C56" s="3">
        <v>388</v>
      </c>
      <c r="D56" s="3">
        <v>218</v>
      </c>
      <c r="E56" s="3">
        <v>0</v>
      </c>
      <c r="F56" s="3">
        <v>765</v>
      </c>
      <c r="G56" s="3">
        <f>250*7.25</f>
        <v>1812.5</v>
      </c>
      <c r="H56" s="3">
        <v>0</v>
      </c>
    </row>
    <row r="57" spans="1:8" x14ac:dyDescent="0.3">
      <c r="A57" s="1">
        <v>43885</v>
      </c>
      <c r="B57">
        <v>0</v>
      </c>
      <c r="C57">
        <v>501</v>
      </c>
      <c r="D57">
        <v>0</v>
      </c>
      <c r="E57">
        <f>60 *8</f>
        <v>480</v>
      </c>
      <c r="F57">
        <v>468</v>
      </c>
      <c r="G57" s="17">
        <f>250*8.6</f>
        <v>2150</v>
      </c>
      <c r="H57" s="17">
        <v>0</v>
      </c>
    </row>
    <row r="58" spans="1:8" x14ac:dyDescent="0.3">
      <c r="A58" s="1">
        <v>43886</v>
      </c>
      <c r="B58">
        <v>96</v>
      </c>
      <c r="C58">
        <v>395</v>
      </c>
      <c r="D58">
        <v>163</v>
      </c>
      <c r="E58">
        <f>60 *8</f>
        <v>480</v>
      </c>
      <c r="F58">
        <v>0</v>
      </c>
      <c r="G58" s="17">
        <f>250*8.5</f>
        <v>2125</v>
      </c>
      <c r="H58" s="17">
        <v>0</v>
      </c>
    </row>
    <row r="59" spans="1:8" x14ac:dyDescent="0.3">
      <c r="A59" s="1">
        <v>43887</v>
      </c>
      <c r="B59">
        <v>0</v>
      </c>
      <c r="C59">
        <v>333</v>
      </c>
      <c r="D59">
        <v>48</v>
      </c>
      <c r="E59">
        <f>60 *8</f>
        <v>480</v>
      </c>
      <c r="F59">
        <v>984</v>
      </c>
      <c r="G59" s="17">
        <f>250*10.7</f>
        <v>2675</v>
      </c>
      <c r="H59" s="17">
        <v>0</v>
      </c>
    </row>
    <row r="60" spans="1:8" x14ac:dyDescent="0.3">
      <c r="A60" s="1">
        <v>43888</v>
      </c>
      <c r="B60">
        <v>60</v>
      </c>
      <c r="C60">
        <v>491</v>
      </c>
      <c r="D60">
        <v>137</v>
      </c>
      <c r="E60">
        <f>60 *8</f>
        <v>480</v>
      </c>
      <c r="F60">
        <v>0</v>
      </c>
      <c r="G60" s="17">
        <f>250*11</f>
        <v>2750</v>
      </c>
      <c r="H60" s="17">
        <v>0</v>
      </c>
    </row>
    <row r="61" spans="1:8" x14ac:dyDescent="0.3">
      <c r="A61" s="1">
        <v>43889</v>
      </c>
      <c r="B61">
        <v>88</v>
      </c>
      <c r="C61">
        <v>571</v>
      </c>
      <c r="D61">
        <v>0</v>
      </c>
      <c r="E61">
        <f>60 *8</f>
        <v>480</v>
      </c>
      <c r="F61">
        <v>509</v>
      </c>
      <c r="G61" s="17">
        <f>250*5.8</f>
        <v>1450</v>
      </c>
      <c r="H61" s="17">
        <v>0</v>
      </c>
    </row>
    <row r="62" spans="1:8" x14ac:dyDescent="0.3">
      <c r="A62" s="2">
        <v>43890</v>
      </c>
      <c r="B62" s="3">
        <v>0</v>
      </c>
      <c r="C62" s="3">
        <v>613</v>
      </c>
      <c r="D62" s="3">
        <v>0</v>
      </c>
      <c r="E62" s="3">
        <v>0</v>
      </c>
      <c r="F62" s="3">
        <v>1356</v>
      </c>
      <c r="G62" s="3">
        <f>250*6.6</f>
        <v>1650</v>
      </c>
      <c r="H62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F3EA-87C6-4D30-821C-3F8724D0E4C3}">
  <sheetPr>
    <tabColor rgb="FFFFFF00"/>
  </sheetPr>
  <dimension ref="A1:O65"/>
  <sheetViews>
    <sheetView workbookViewId="0">
      <selection activeCell="P7" sqref="P7"/>
    </sheetView>
  </sheetViews>
  <sheetFormatPr defaultRowHeight="14.4" x14ac:dyDescent="0.3"/>
  <cols>
    <col min="1" max="1" width="9.5546875" bestFit="1" customWidth="1"/>
    <col min="2" max="2" width="26.88671875" bestFit="1" customWidth="1"/>
    <col min="3" max="3" width="15.6640625" customWidth="1"/>
    <col min="4" max="4" width="17.77734375" bestFit="1" customWidth="1"/>
    <col min="5" max="5" width="16.77734375" bestFit="1" customWidth="1"/>
    <col min="6" max="6" width="27.77734375" bestFit="1" customWidth="1"/>
    <col min="7" max="8" width="27.77734375" customWidth="1"/>
    <col min="10" max="10" width="20.6640625" bestFit="1" customWidth="1"/>
    <col min="11" max="11" width="19.44140625" bestFit="1" customWidth="1"/>
    <col min="12" max="12" width="13.33203125" bestFit="1" customWidth="1"/>
    <col min="13" max="13" width="12.77734375" bestFit="1" customWidth="1"/>
  </cols>
  <sheetData>
    <row r="1" spans="1:15" x14ac:dyDescent="0.3">
      <c r="B1" t="s">
        <v>50</v>
      </c>
      <c r="C1" t="s">
        <v>56</v>
      </c>
    </row>
    <row r="2" spans="1:15" x14ac:dyDescent="0.3">
      <c r="A2" t="s">
        <v>6</v>
      </c>
      <c r="B2" s="39" t="s">
        <v>6</v>
      </c>
      <c r="C2" s="39"/>
      <c r="D2" s="39"/>
      <c r="E2" s="39"/>
      <c r="F2" s="39"/>
      <c r="G2" s="18"/>
      <c r="H2" s="18"/>
      <c r="I2" t="s">
        <v>124</v>
      </c>
      <c r="J2" s="25" t="s">
        <v>129</v>
      </c>
      <c r="O2" s="25" t="s">
        <v>6</v>
      </c>
    </row>
    <row r="3" spans="1:15" x14ac:dyDescent="0.3">
      <c r="A3" t="s">
        <v>51</v>
      </c>
      <c r="B3" s="8" t="s">
        <v>57</v>
      </c>
      <c r="E3" s="22" t="s">
        <v>52</v>
      </c>
      <c r="F3" s="22" t="s">
        <v>127</v>
      </c>
      <c r="G3" s="22" t="s">
        <v>53</v>
      </c>
      <c r="H3" s="22" t="s">
        <v>54</v>
      </c>
      <c r="I3" s="22" t="s">
        <v>132</v>
      </c>
      <c r="J3" s="22" t="s">
        <v>55</v>
      </c>
      <c r="K3" s="22" t="s">
        <v>53</v>
      </c>
      <c r="L3" s="22" t="s">
        <v>54</v>
      </c>
    </row>
    <row r="4" spans="1:15" x14ac:dyDescent="0.3">
      <c r="A4" s="23">
        <v>43831</v>
      </c>
      <c r="B4">
        <v>0</v>
      </c>
      <c r="E4">
        <f>MAX(B4:B4) - MIN(B4:B4)</f>
        <v>0</v>
      </c>
      <c r="F4" s="21">
        <f>AVERAGE(E4:E63)</f>
        <v>42.56666666666667</v>
      </c>
      <c r="G4" s="21">
        <f>3.27*F4</f>
        <v>139.19300000000001</v>
      </c>
      <c r="H4" s="21">
        <f>0*F4</f>
        <v>0</v>
      </c>
      <c r="I4" s="17">
        <v>0</v>
      </c>
      <c r="J4" s="21">
        <v>35.32</v>
      </c>
      <c r="K4" s="21">
        <f xml:space="preserve"> J4 + (2.66*F4)</f>
        <v>148.54733333333334</v>
      </c>
      <c r="L4" s="21">
        <f xml:space="preserve"> J4 - (2.66*F4)</f>
        <v>-77.907333333333355</v>
      </c>
    </row>
    <row r="5" spans="1:15" x14ac:dyDescent="0.3">
      <c r="A5" s="23">
        <v>43832</v>
      </c>
      <c r="B5">
        <v>0</v>
      </c>
      <c r="E5">
        <f>ABS(B4-B5)</f>
        <v>0</v>
      </c>
      <c r="F5" s="21">
        <v>42.56666666666667</v>
      </c>
      <c r="G5" s="21">
        <v>139.19300000000001</v>
      </c>
      <c r="H5" s="21">
        <v>0</v>
      </c>
      <c r="I5" s="17">
        <v>0</v>
      </c>
      <c r="J5" s="21">
        <v>35.31666666666667</v>
      </c>
      <c r="K5" s="21">
        <v>148.54733333333334</v>
      </c>
      <c r="L5" s="21">
        <v>-77.907333333333355</v>
      </c>
    </row>
    <row r="6" spans="1:15" x14ac:dyDescent="0.3">
      <c r="A6" s="23">
        <v>43833</v>
      </c>
      <c r="B6">
        <v>0</v>
      </c>
      <c r="E6">
        <f t="shared" ref="E6:E63" si="0">ABS(B5-B6)</f>
        <v>0</v>
      </c>
      <c r="F6" s="21">
        <v>42.56666666666667</v>
      </c>
      <c r="G6" s="21">
        <v>139.19300000000001</v>
      </c>
      <c r="H6" s="21">
        <v>0</v>
      </c>
      <c r="I6" s="17">
        <v>0</v>
      </c>
      <c r="J6" s="21">
        <v>35.31666666666667</v>
      </c>
      <c r="K6" s="21">
        <v>148.54733333333334</v>
      </c>
      <c r="L6" s="21">
        <v>-77.907333333333355</v>
      </c>
    </row>
    <row r="7" spans="1:15" x14ac:dyDescent="0.3">
      <c r="A7" s="24">
        <v>43834</v>
      </c>
      <c r="B7" s="3">
        <v>0</v>
      </c>
      <c r="E7">
        <f t="shared" si="0"/>
        <v>0</v>
      </c>
      <c r="F7" s="21">
        <v>42.56666666666667</v>
      </c>
      <c r="G7" s="21">
        <v>139.19300000000001</v>
      </c>
      <c r="H7" s="21">
        <v>0</v>
      </c>
      <c r="I7" s="17">
        <v>0</v>
      </c>
      <c r="J7" s="21">
        <v>35.31666666666667</v>
      </c>
      <c r="K7" s="21">
        <v>148.54733333333334</v>
      </c>
      <c r="L7" s="21">
        <v>-77.907333333333355</v>
      </c>
    </row>
    <row r="8" spans="1:15" x14ac:dyDescent="0.3">
      <c r="A8" s="24">
        <v>43835</v>
      </c>
      <c r="B8" s="3">
        <v>0</v>
      </c>
      <c r="E8">
        <f t="shared" si="0"/>
        <v>0</v>
      </c>
      <c r="F8" s="21">
        <v>42.56666666666667</v>
      </c>
      <c r="G8" s="21">
        <v>139.19300000000001</v>
      </c>
      <c r="H8" s="21">
        <v>0</v>
      </c>
      <c r="I8" s="17">
        <v>0</v>
      </c>
      <c r="J8" s="21">
        <v>35.31666666666667</v>
      </c>
      <c r="K8" s="21">
        <v>148.54733333333334</v>
      </c>
      <c r="L8" s="21">
        <v>-77.907333333333355</v>
      </c>
    </row>
    <row r="9" spans="1:15" x14ac:dyDescent="0.3">
      <c r="A9" s="23">
        <v>43836</v>
      </c>
      <c r="B9">
        <v>60</v>
      </c>
      <c r="E9">
        <f t="shared" si="0"/>
        <v>60</v>
      </c>
      <c r="F9" s="21">
        <v>42.56666666666667</v>
      </c>
      <c r="G9" s="21">
        <v>139.19300000000001</v>
      </c>
      <c r="H9" s="21">
        <v>0</v>
      </c>
      <c r="I9" s="17">
        <v>60</v>
      </c>
      <c r="J9" s="21">
        <v>35.31666666666667</v>
      </c>
      <c r="K9" s="21">
        <v>148.54733333333334</v>
      </c>
      <c r="L9" s="21">
        <v>-77.907333333333355</v>
      </c>
    </row>
    <row r="10" spans="1:15" x14ac:dyDescent="0.3">
      <c r="A10" s="23">
        <v>43837</v>
      </c>
      <c r="B10">
        <v>93</v>
      </c>
      <c r="E10">
        <f t="shared" si="0"/>
        <v>33</v>
      </c>
      <c r="F10" s="21">
        <v>42.56666666666667</v>
      </c>
      <c r="G10" s="21">
        <v>139.19300000000001</v>
      </c>
      <c r="H10" s="21">
        <v>0</v>
      </c>
      <c r="I10" s="17">
        <v>93</v>
      </c>
      <c r="J10" s="21">
        <v>35.31666666666667</v>
      </c>
      <c r="K10" s="21">
        <v>148.54733333333334</v>
      </c>
      <c r="L10" s="21">
        <v>-77.907333333333355</v>
      </c>
    </row>
    <row r="11" spans="1:15" x14ac:dyDescent="0.3">
      <c r="A11" s="23">
        <v>43838</v>
      </c>
      <c r="B11">
        <v>184</v>
      </c>
      <c r="E11">
        <f t="shared" si="0"/>
        <v>91</v>
      </c>
      <c r="F11" s="21">
        <v>42.56666666666667</v>
      </c>
      <c r="G11" s="21">
        <v>139.19300000000001</v>
      </c>
      <c r="H11" s="21">
        <v>0</v>
      </c>
      <c r="I11" s="17">
        <v>184</v>
      </c>
      <c r="J11" s="21">
        <v>35.31666666666667</v>
      </c>
      <c r="K11" s="21">
        <v>148.54733333333334</v>
      </c>
      <c r="L11" s="21">
        <v>-77.907333333333355</v>
      </c>
    </row>
    <row r="12" spans="1:15" x14ac:dyDescent="0.3">
      <c r="A12" s="23">
        <v>43839</v>
      </c>
      <c r="B12">
        <v>0</v>
      </c>
      <c r="E12">
        <f t="shared" si="0"/>
        <v>184</v>
      </c>
      <c r="F12" s="21">
        <v>42.56666666666667</v>
      </c>
      <c r="G12" s="21">
        <v>139.19300000000001</v>
      </c>
      <c r="H12" s="21">
        <v>0</v>
      </c>
      <c r="I12" s="17">
        <v>0</v>
      </c>
      <c r="J12" s="21">
        <v>35.31666666666667</v>
      </c>
      <c r="K12" s="21">
        <v>148.54733333333334</v>
      </c>
      <c r="L12" s="21">
        <v>-77.907333333333355</v>
      </c>
    </row>
    <row r="13" spans="1:15" x14ac:dyDescent="0.3">
      <c r="A13" s="23">
        <v>43840</v>
      </c>
      <c r="B13">
        <v>0</v>
      </c>
      <c r="E13">
        <f t="shared" si="0"/>
        <v>0</v>
      </c>
      <c r="F13" s="21">
        <v>42.56666666666667</v>
      </c>
      <c r="G13" s="21">
        <v>139.19300000000001</v>
      </c>
      <c r="H13" s="21">
        <v>0</v>
      </c>
      <c r="I13" s="17">
        <v>0</v>
      </c>
      <c r="J13" s="21">
        <v>35.31666666666667</v>
      </c>
      <c r="K13" s="21">
        <v>148.54733333333334</v>
      </c>
      <c r="L13" s="21">
        <v>-77.907333333333355</v>
      </c>
    </row>
    <row r="14" spans="1:15" x14ac:dyDescent="0.3">
      <c r="A14" s="24">
        <v>43841</v>
      </c>
      <c r="B14" s="3">
        <v>20</v>
      </c>
      <c r="E14">
        <f t="shared" si="0"/>
        <v>20</v>
      </c>
      <c r="F14" s="21">
        <v>42.56666666666667</v>
      </c>
      <c r="G14" s="21">
        <v>139.19300000000001</v>
      </c>
      <c r="H14" s="21">
        <v>0</v>
      </c>
      <c r="I14" s="17">
        <v>20</v>
      </c>
      <c r="J14" s="21">
        <v>35.31666666666667</v>
      </c>
      <c r="K14" s="21">
        <v>148.54733333333334</v>
      </c>
      <c r="L14" s="21">
        <v>-77.907333333333355</v>
      </c>
    </row>
    <row r="15" spans="1:15" x14ac:dyDescent="0.3">
      <c r="A15" s="24">
        <v>43842</v>
      </c>
      <c r="B15" s="3">
        <v>30</v>
      </c>
      <c r="E15">
        <f t="shared" si="0"/>
        <v>10</v>
      </c>
      <c r="F15" s="21">
        <v>42.56666666666667</v>
      </c>
      <c r="G15" s="21">
        <v>139.19300000000001</v>
      </c>
      <c r="H15" s="21">
        <v>0</v>
      </c>
      <c r="I15" s="17">
        <v>30</v>
      </c>
      <c r="J15" s="21">
        <v>35.31666666666667</v>
      </c>
      <c r="K15" s="21">
        <v>148.54733333333334</v>
      </c>
      <c r="L15" s="21">
        <v>-77.907333333333355</v>
      </c>
    </row>
    <row r="16" spans="1:15" x14ac:dyDescent="0.3">
      <c r="A16" s="23">
        <v>43843</v>
      </c>
      <c r="B16">
        <v>0</v>
      </c>
      <c r="E16">
        <f t="shared" si="0"/>
        <v>30</v>
      </c>
      <c r="F16" s="21">
        <v>42.56666666666667</v>
      </c>
      <c r="G16" s="21">
        <v>139.19300000000001</v>
      </c>
      <c r="H16" s="21">
        <v>0</v>
      </c>
      <c r="I16" s="17">
        <v>0</v>
      </c>
      <c r="J16" s="21">
        <v>35.31666666666667</v>
      </c>
      <c r="K16" s="21">
        <v>148.54733333333334</v>
      </c>
      <c r="L16" s="21">
        <v>-77.907333333333355</v>
      </c>
    </row>
    <row r="17" spans="1:12" x14ac:dyDescent="0.3">
      <c r="A17" s="23">
        <v>43844</v>
      </c>
      <c r="B17">
        <v>62</v>
      </c>
      <c r="E17">
        <f t="shared" si="0"/>
        <v>62</v>
      </c>
      <c r="F17" s="21">
        <v>42.56666666666667</v>
      </c>
      <c r="G17" s="21">
        <v>139.19300000000001</v>
      </c>
      <c r="H17" s="21">
        <v>0</v>
      </c>
      <c r="I17" s="17">
        <v>62</v>
      </c>
      <c r="J17" s="21">
        <v>35.31666666666667</v>
      </c>
      <c r="K17" s="21">
        <v>148.54733333333334</v>
      </c>
      <c r="L17" s="21">
        <v>-77.907333333333355</v>
      </c>
    </row>
    <row r="18" spans="1:12" x14ac:dyDescent="0.3">
      <c r="A18" s="23">
        <v>43845</v>
      </c>
      <c r="B18">
        <v>197</v>
      </c>
      <c r="E18">
        <f t="shared" si="0"/>
        <v>135</v>
      </c>
      <c r="F18" s="21">
        <v>42.56666666666667</v>
      </c>
      <c r="G18" s="21">
        <v>139.19300000000001</v>
      </c>
      <c r="H18" s="21">
        <v>0</v>
      </c>
      <c r="I18" s="17">
        <v>197</v>
      </c>
      <c r="J18" s="21">
        <v>35.31666666666667</v>
      </c>
      <c r="K18" s="21">
        <v>148.54733333333334</v>
      </c>
      <c r="L18" s="21">
        <v>-77.907333333333355</v>
      </c>
    </row>
    <row r="19" spans="1:12" x14ac:dyDescent="0.3">
      <c r="A19" s="23">
        <v>43846</v>
      </c>
      <c r="B19">
        <v>0</v>
      </c>
      <c r="E19">
        <f t="shared" si="0"/>
        <v>197</v>
      </c>
      <c r="F19" s="21">
        <v>42.56666666666667</v>
      </c>
      <c r="G19" s="21">
        <v>139.19300000000001</v>
      </c>
      <c r="H19" s="21">
        <v>0</v>
      </c>
      <c r="I19" s="17">
        <v>0</v>
      </c>
      <c r="J19" s="21">
        <v>35.31666666666667</v>
      </c>
      <c r="K19" s="21">
        <v>148.54733333333334</v>
      </c>
      <c r="L19" s="21">
        <v>-77.907333333333355</v>
      </c>
    </row>
    <row r="20" spans="1:12" x14ac:dyDescent="0.3">
      <c r="A20" s="23">
        <v>43847</v>
      </c>
      <c r="B20">
        <v>0</v>
      </c>
      <c r="E20">
        <f t="shared" si="0"/>
        <v>0</v>
      </c>
      <c r="F20" s="21">
        <v>42.56666666666667</v>
      </c>
      <c r="G20" s="21">
        <v>139.19300000000001</v>
      </c>
      <c r="H20" s="21">
        <v>0</v>
      </c>
      <c r="I20" s="17">
        <v>0</v>
      </c>
      <c r="J20" s="21">
        <v>35.31666666666667</v>
      </c>
      <c r="K20" s="21">
        <v>148.54733333333334</v>
      </c>
      <c r="L20" s="21">
        <v>-77.907333333333355</v>
      </c>
    </row>
    <row r="21" spans="1:12" x14ac:dyDescent="0.3">
      <c r="A21" s="24">
        <v>43848</v>
      </c>
      <c r="B21" s="3">
        <v>0</v>
      </c>
      <c r="E21">
        <f t="shared" si="0"/>
        <v>0</v>
      </c>
      <c r="F21" s="21">
        <v>42.56666666666667</v>
      </c>
      <c r="G21" s="21">
        <v>139.19300000000001</v>
      </c>
      <c r="H21" s="21">
        <v>0</v>
      </c>
      <c r="I21" s="17">
        <v>0</v>
      </c>
      <c r="J21" s="21">
        <v>35.31666666666667</v>
      </c>
      <c r="K21" s="21">
        <v>148.54733333333334</v>
      </c>
      <c r="L21" s="21">
        <v>-77.907333333333355</v>
      </c>
    </row>
    <row r="22" spans="1:12" x14ac:dyDescent="0.3">
      <c r="A22" s="24">
        <v>43849</v>
      </c>
      <c r="B22" s="3">
        <v>0</v>
      </c>
      <c r="E22">
        <f t="shared" si="0"/>
        <v>0</v>
      </c>
      <c r="F22" s="21">
        <v>42.56666666666667</v>
      </c>
      <c r="G22" s="21">
        <v>139.19300000000001</v>
      </c>
      <c r="H22" s="21">
        <v>0</v>
      </c>
      <c r="I22" s="17">
        <v>0</v>
      </c>
      <c r="J22" s="21">
        <v>35.31666666666667</v>
      </c>
      <c r="K22" s="21">
        <v>148.54733333333334</v>
      </c>
      <c r="L22" s="21">
        <v>-77.907333333333355</v>
      </c>
    </row>
    <row r="23" spans="1:12" x14ac:dyDescent="0.3">
      <c r="A23" s="23">
        <v>43850</v>
      </c>
      <c r="B23">
        <v>63</v>
      </c>
      <c r="E23">
        <f t="shared" si="0"/>
        <v>63</v>
      </c>
      <c r="F23" s="21">
        <v>42.56666666666667</v>
      </c>
      <c r="G23" s="21">
        <v>139.19300000000001</v>
      </c>
      <c r="H23" s="21">
        <v>0</v>
      </c>
      <c r="I23" s="17">
        <v>63</v>
      </c>
      <c r="J23" s="21">
        <v>35.31666666666667</v>
      </c>
      <c r="K23" s="21">
        <v>148.54733333333334</v>
      </c>
      <c r="L23" s="21">
        <v>-77.907333333333355</v>
      </c>
    </row>
    <row r="24" spans="1:12" x14ac:dyDescent="0.3">
      <c r="A24" s="23">
        <v>43851</v>
      </c>
      <c r="B24">
        <v>57</v>
      </c>
      <c r="E24">
        <f t="shared" si="0"/>
        <v>6</v>
      </c>
      <c r="F24" s="21">
        <v>42.56666666666667</v>
      </c>
      <c r="G24" s="21">
        <v>139.19300000000001</v>
      </c>
      <c r="H24" s="21">
        <v>0</v>
      </c>
      <c r="I24" s="17">
        <v>57</v>
      </c>
      <c r="J24" s="21">
        <v>35.31666666666667</v>
      </c>
      <c r="K24" s="21">
        <v>148.54733333333334</v>
      </c>
      <c r="L24" s="21">
        <v>-77.907333333333355</v>
      </c>
    </row>
    <row r="25" spans="1:12" x14ac:dyDescent="0.3">
      <c r="A25" s="23">
        <v>43852</v>
      </c>
      <c r="B25">
        <v>204</v>
      </c>
      <c r="E25">
        <f t="shared" si="0"/>
        <v>147</v>
      </c>
      <c r="F25" s="21">
        <v>42.56666666666667</v>
      </c>
      <c r="G25" s="21">
        <v>139.19300000000001</v>
      </c>
      <c r="H25" s="21">
        <v>0</v>
      </c>
      <c r="I25" s="17">
        <v>204</v>
      </c>
      <c r="J25" s="21">
        <v>35.31666666666667</v>
      </c>
      <c r="K25" s="21">
        <v>148.54733333333334</v>
      </c>
      <c r="L25" s="21">
        <v>-77.907333333333355</v>
      </c>
    </row>
    <row r="26" spans="1:12" x14ac:dyDescent="0.3">
      <c r="A26" s="23">
        <v>43853</v>
      </c>
      <c r="B26">
        <v>0</v>
      </c>
      <c r="E26">
        <f t="shared" si="0"/>
        <v>204</v>
      </c>
      <c r="F26" s="21">
        <v>42.56666666666667</v>
      </c>
      <c r="G26" s="21">
        <v>139.19300000000001</v>
      </c>
      <c r="H26" s="21">
        <v>0</v>
      </c>
      <c r="I26" s="17">
        <v>0</v>
      </c>
      <c r="J26" s="21">
        <v>35.31666666666667</v>
      </c>
      <c r="K26" s="21">
        <v>148.54733333333334</v>
      </c>
      <c r="L26" s="21">
        <v>-77.907333333333355</v>
      </c>
    </row>
    <row r="27" spans="1:12" x14ac:dyDescent="0.3">
      <c r="A27" s="23">
        <v>43854</v>
      </c>
      <c r="B27">
        <v>127</v>
      </c>
      <c r="E27">
        <f t="shared" si="0"/>
        <v>127</v>
      </c>
      <c r="F27" s="21">
        <v>42.56666666666667</v>
      </c>
      <c r="G27" s="21">
        <v>139.19300000000001</v>
      </c>
      <c r="H27" s="21">
        <v>0</v>
      </c>
      <c r="I27" s="17">
        <v>127</v>
      </c>
      <c r="J27" s="21">
        <v>35.31666666666667</v>
      </c>
      <c r="K27" s="21">
        <v>148.54733333333334</v>
      </c>
      <c r="L27" s="21">
        <v>-77.907333333333355</v>
      </c>
    </row>
    <row r="28" spans="1:12" x14ac:dyDescent="0.3">
      <c r="A28" s="24">
        <v>43855</v>
      </c>
      <c r="B28" s="3">
        <v>60</v>
      </c>
      <c r="E28">
        <f t="shared" si="0"/>
        <v>67</v>
      </c>
      <c r="F28" s="21">
        <v>42.56666666666667</v>
      </c>
      <c r="G28" s="21">
        <v>139.19300000000001</v>
      </c>
      <c r="H28" s="21">
        <v>0</v>
      </c>
      <c r="I28" s="17">
        <v>60</v>
      </c>
      <c r="J28" s="21">
        <v>35.31666666666667</v>
      </c>
      <c r="K28" s="21">
        <v>148.54733333333334</v>
      </c>
      <c r="L28" s="21">
        <v>-77.907333333333355</v>
      </c>
    </row>
    <row r="29" spans="1:12" x14ac:dyDescent="0.3">
      <c r="A29" s="24">
        <v>43856</v>
      </c>
      <c r="B29" s="3">
        <v>60</v>
      </c>
      <c r="E29">
        <f t="shared" si="0"/>
        <v>0</v>
      </c>
      <c r="F29" s="21">
        <v>42.56666666666667</v>
      </c>
      <c r="G29" s="21">
        <v>139.19300000000001</v>
      </c>
      <c r="H29" s="21">
        <v>0</v>
      </c>
      <c r="I29" s="17">
        <v>60</v>
      </c>
      <c r="J29" s="21">
        <v>35.31666666666667</v>
      </c>
      <c r="K29" s="21">
        <v>148.54733333333334</v>
      </c>
      <c r="L29" s="21">
        <v>-77.907333333333355</v>
      </c>
    </row>
    <row r="30" spans="1:12" x14ac:dyDescent="0.3">
      <c r="A30" s="23">
        <v>43857</v>
      </c>
      <c r="B30">
        <v>87</v>
      </c>
      <c r="E30">
        <f t="shared" si="0"/>
        <v>27</v>
      </c>
      <c r="F30" s="21">
        <v>42.56666666666667</v>
      </c>
      <c r="G30" s="21">
        <v>139.19300000000001</v>
      </c>
      <c r="H30" s="21">
        <v>0</v>
      </c>
      <c r="I30" s="17">
        <v>87</v>
      </c>
      <c r="J30" s="21">
        <v>35.31666666666667</v>
      </c>
      <c r="K30" s="21">
        <v>148.54733333333334</v>
      </c>
      <c r="L30" s="21">
        <v>-77.907333333333355</v>
      </c>
    </row>
    <row r="31" spans="1:12" x14ac:dyDescent="0.3">
      <c r="A31" s="23">
        <v>43858</v>
      </c>
      <c r="B31">
        <v>0</v>
      </c>
      <c r="E31">
        <f t="shared" si="0"/>
        <v>87</v>
      </c>
      <c r="F31" s="21">
        <v>42.56666666666667</v>
      </c>
      <c r="G31" s="21">
        <v>139.19300000000001</v>
      </c>
      <c r="H31" s="21">
        <v>0</v>
      </c>
      <c r="I31" s="17">
        <v>0</v>
      </c>
      <c r="J31" s="21">
        <v>35.31666666666667</v>
      </c>
      <c r="K31" s="21">
        <v>148.54733333333334</v>
      </c>
      <c r="L31" s="21">
        <v>-77.907333333333355</v>
      </c>
    </row>
    <row r="32" spans="1:12" x14ac:dyDescent="0.3">
      <c r="A32" s="23">
        <v>43859</v>
      </c>
      <c r="B32">
        <v>0</v>
      </c>
      <c r="E32">
        <f t="shared" si="0"/>
        <v>0</v>
      </c>
      <c r="F32" s="21">
        <v>42.56666666666667</v>
      </c>
      <c r="G32" s="21">
        <v>139.19300000000001</v>
      </c>
      <c r="H32" s="21">
        <v>0</v>
      </c>
      <c r="I32" s="17">
        <v>0</v>
      </c>
      <c r="J32" s="21">
        <v>35.31666666666667</v>
      </c>
      <c r="K32" s="21">
        <v>148.54733333333334</v>
      </c>
      <c r="L32" s="21">
        <v>-77.907333333333355</v>
      </c>
    </row>
    <row r="33" spans="1:12" x14ac:dyDescent="0.3">
      <c r="A33" s="23">
        <v>43860</v>
      </c>
      <c r="B33">
        <v>0</v>
      </c>
      <c r="E33">
        <f t="shared" si="0"/>
        <v>0</v>
      </c>
      <c r="F33" s="21">
        <v>42.56666666666667</v>
      </c>
      <c r="G33" s="21">
        <v>139.19300000000001</v>
      </c>
      <c r="H33" s="21">
        <v>0</v>
      </c>
      <c r="I33" s="17">
        <v>0</v>
      </c>
      <c r="J33" s="21">
        <v>35.31666666666667</v>
      </c>
      <c r="K33" s="21">
        <v>148.54733333333334</v>
      </c>
      <c r="L33" s="21">
        <v>-77.907333333333355</v>
      </c>
    </row>
    <row r="34" spans="1:12" x14ac:dyDescent="0.3">
      <c r="A34" s="23">
        <v>43861</v>
      </c>
      <c r="B34">
        <v>0</v>
      </c>
      <c r="E34">
        <f t="shared" si="0"/>
        <v>0</v>
      </c>
      <c r="F34" s="21">
        <v>42.56666666666667</v>
      </c>
      <c r="G34" s="21">
        <v>139.19300000000001</v>
      </c>
      <c r="H34" s="21">
        <v>0</v>
      </c>
      <c r="I34" s="17">
        <v>0</v>
      </c>
      <c r="J34" s="21">
        <v>35.31666666666667</v>
      </c>
      <c r="K34" s="21">
        <v>148.54733333333334</v>
      </c>
      <c r="L34" s="21">
        <v>-77.907333333333355</v>
      </c>
    </row>
    <row r="35" spans="1:12" x14ac:dyDescent="0.3">
      <c r="A35" s="24">
        <v>43862</v>
      </c>
      <c r="B35" s="3">
        <v>0</v>
      </c>
      <c r="E35">
        <f t="shared" si="0"/>
        <v>0</v>
      </c>
      <c r="F35" s="21">
        <v>42.56666666666667</v>
      </c>
      <c r="G35" s="21">
        <v>139.19300000000001</v>
      </c>
      <c r="H35" s="21">
        <v>0</v>
      </c>
      <c r="I35" s="17">
        <v>0</v>
      </c>
      <c r="J35" s="21">
        <v>35.31666666666667</v>
      </c>
      <c r="K35" s="21">
        <v>148.54733333333334</v>
      </c>
      <c r="L35" s="21">
        <v>-77.907333333333355</v>
      </c>
    </row>
    <row r="36" spans="1:12" x14ac:dyDescent="0.3">
      <c r="A36" s="24">
        <v>43863</v>
      </c>
      <c r="B36" s="3">
        <v>0</v>
      </c>
      <c r="E36">
        <f t="shared" si="0"/>
        <v>0</v>
      </c>
      <c r="F36" s="21">
        <v>42.56666666666667</v>
      </c>
      <c r="G36" s="21">
        <v>139.19300000000001</v>
      </c>
      <c r="H36" s="21">
        <v>0</v>
      </c>
      <c r="I36" s="17">
        <v>0</v>
      </c>
      <c r="J36" s="21">
        <v>35.31666666666667</v>
      </c>
      <c r="K36" s="21">
        <v>148.54733333333334</v>
      </c>
      <c r="L36" s="21">
        <v>-77.907333333333355</v>
      </c>
    </row>
    <row r="37" spans="1:12" x14ac:dyDescent="0.3">
      <c r="A37" s="23">
        <v>43864</v>
      </c>
      <c r="B37">
        <v>0</v>
      </c>
      <c r="E37">
        <f t="shared" si="0"/>
        <v>0</v>
      </c>
      <c r="F37" s="21">
        <v>42.56666666666667</v>
      </c>
      <c r="G37" s="21">
        <v>139.19300000000001</v>
      </c>
      <c r="H37" s="21">
        <v>0</v>
      </c>
      <c r="I37" s="17">
        <v>0</v>
      </c>
      <c r="J37" s="21">
        <v>35.31666666666667</v>
      </c>
      <c r="K37" s="21">
        <v>148.54733333333334</v>
      </c>
      <c r="L37" s="21">
        <v>-77.907333333333355</v>
      </c>
    </row>
    <row r="38" spans="1:12" x14ac:dyDescent="0.3">
      <c r="A38" s="23">
        <v>43865</v>
      </c>
      <c r="B38">
        <v>0</v>
      </c>
      <c r="E38">
        <f t="shared" si="0"/>
        <v>0</v>
      </c>
      <c r="F38" s="21">
        <v>42.56666666666667</v>
      </c>
      <c r="G38" s="21">
        <v>139.19300000000001</v>
      </c>
      <c r="H38" s="21">
        <v>0</v>
      </c>
      <c r="I38" s="17">
        <v>0</v>
      </c>
      <c r="J38" s="21">
        <v>35.31666666666667</v>
      </c>
      <c r="K38" s="21">
        <v>148.54733333333334</v>
      </c>
      <c r="L38" s="21">
        <v>-77.907333333333355</v>
      </c>
    </row>
    <row r="39" spans="1:12" x14ac:dyDescent="0.3">
      <c r="A39" s="23">
        <v>43866</v>
      </c>
      <c r="B39">
        <v>0</v>
      </c>
      <c r="E39">
        <f t="shared" si="0"/>
        <v>0</v>
      </c>
      <c r="F39" s="21">
        <v>42.56666666666667</v>
      </c>
      <c r="G39" s="21">
        <v>139.19300000000001</v>
      </c>
      <c r="H39" s="21">
        <v>0</v>
      </c>
      <c r="I39" s="17">
        <v>0</v>
      </c>
      <c r="J39" s="21">
        <v>35.31666666666667</v>
      </c>
      <c r="K39" s="21">
        <v>148.54733333333334</v>
      </c>
      <c r="L39" s="21">
        <v>-77.907333333333355</v>
      </c>
    </row>
    <row r="40" spans="1:12" x14ac:dyDescent="0.3">
      <c r="A40" s="23">
        <v>43867</v>
      </c>
      <c r="B40">
        <v>0</v>
      </c>
      <c r="E40">
        <f t="shared" si="0"/>
        <v>0</v>
      </c>
      <c r="F40" s="21">
        <v>42.56666666666667</v>
      </c>
      <c r="G40" s="21">
        <v>139.19300000000001</v>
      </c>
      <c r="H40" s="21">
        <v>0</v>
      </c>
      <c r="I40" s="17">
        <v>0</v>
      </c>
      <c r="J40" s="21">
        <v>35.31666666666667</v>
      </c>
      <c r="K40" s="21">
        <v>148.54733333333334</v>
      </c>
      <c r="L40" s="21">
        <v>-77.907333333333355</v>
      </c>
    </row>
    <row r="41" spans="1:12" x14ac:dyDescent="0.3">
      <c r="A41" s="23">
        <v>43868</v>
      </c>
      <c r="B41">
        <v>25</v>
      </c>
      <c r="E41">
        <f t="shared" si="0"/>
        <v>25</v>
      </c>
      <c r="F41" s="21">
        <v>42.56666666666667</v>
      </c>
      <c r="G41" s="21">
        <v>139.19300000000001</v>
      </c>
      <c r="H41" s="21">
        <v>0</v>
      </c>
      <c r="I41" s="17">
        <v>25</v>
      </c>
      <c r="J41" s="21">
        <v>35.31666666666667</v>
      </c>
      <c r="K41" s="21">
        <v>148.54733333333334</v>
      </c>
      <c r="L41" s="21">
        <v>-77.907333333333355</v>
      </c>
    </row>
    <row r="42" spans="1:12" x14ac:dyDescent="0.3">
      <c r="A42" s="24">
        <v>43869</v>
      </c>
      <c r="B42" s="3">
        <v>20</v>
      </c>
      <c r="E42">
        <f t="shared" si="0"/>
        <v>5</v>
      </c>
      <c r="F42" s="21">
        <v>42.56666666666667</v>
      </c>
      <c r="G42" s="21">
        <v>139.19300000000001</v>
      </c>
      <c r="H42" s="21">
        <v>0</v>
      </c>
      <c r="I42" s="17">
        <v>20</v>
      </c>
      <c r="J42" s="21">
        <v>35.31666666666667</v>
      </c>
      <c r="K42" s="21">
        <v>148.54733333333334</v>
      </c>
      <c r="L42" s="21">
        <v>-77.907333333333355</v>
      </c>
    </row>
    <row r="43" spans="1:12" x14ac:dyDescent="0.3">
      <c r="A43" s="24">
        <v>43870</v>
      </c>
      <c r="B43" s="3">
        <v>32</v>
      </c>
      <c r="E43">
        <f t="shared" si="0"/>
        <v>12</v>
      </c>
      <c r="F43" s="21">
        <v>42.56666666666667</v>
      </c>
      <c r="G43" s="21">
        <v>139.19300000000001</v>
      </c>
      <c r="H43" s="21">
        <v>0</v>
      </c>
      <c r="I43" s="17">
        <v>32</v>
      </c>
      <c r="J43" s="21">
        <v>35.31666666666667</v>
      </c>
      <c r="K43" s="21">
        <v>148.54733333333334</v>
      </c>
      <c r="L43" s="21">
        <v>-77.907333333333355</v>
      </c>
    </row>
    <row r="44" spans="1:12" x14ac:dyDescent="0.3">
      <c r="A44" s="23">
        <v>43871</v>
      </c>
      <c r="B44">
        <v>0</v>
      </c>
      <c r="E44">
        <f t="shared" si="0"/>
        <v>32</v>
      </c>
      <c r="F44" s="21">
        <v>42.56666666666667</v>
      </c>
      <c r="G44" s="21">
        <v>139.19300000000001</v>
      </c>
      <c r="H44" s="21">
        <v>0</v>
      </c>
      <c r="I44" s="17">
        <v>0</v>
      </c>
      <c r="J44" s="21">
        <v>35.31666666666667</v>
      </c>
      <c r="K44" s="21">
        <v>148.54733333333334</v>
      </c>
      <c r="L44" s="21">
        <v>-77.907333333333355</v>
      </c>
    </row>
    <row r="45" spans="1:12" x14ac:dyDescent="0.3">
      <c r="A45" s="23">
        <v>43872</v>
      </c>
      <c r="B45">
        <v>0</v>
      </c>
      <c r="E45">
        <f t="shared" si="0"/>
        <v>0</v>
      </c>
      <c r="F45" s="21">
        <v>42.56666666666667</v>
      </c>
      <c r="G45" s="21">
        <v>139.19300000000001</v>
      </c>
      <c r="H45" s="21">
        <v>0</v>
      </c>
      <c r="I45" s="17">
        <v>0</v>
      </c>
      <c r="J45" s="21">
        <v>35.31666666666667</v>
      </c>
      <c r="K45" s="21">
        <v>148.54733333333334</v>
      </c>
      <c r="L45" s="21">
        <v>-77.907333333333355</v>
      </c>
    </row>
    <row r="46" spans="1:12" x14ac:dyDescent="0.3">
      <c r="A46" s="23">
        <v>43873</v>
      </c>
      <c r="B46">
        <v>65</v>
      </c>
      <c r="E46">
        <f t="shared" si="0"/>
        <v>65</v>
      </c>
      <c r="F46" s="21">
        <v>42.56666666666667</v>
      </c>
      <c r="G46" s="21">
        <v>139.19300000000001</v>
      </c>
      <c r="H46" s="21">
        <v>0</v>
      </c>
      <c r="I46" s="17">
        <v>65</v>
      </c>
      <c r="J46" s="21">
        <v>35.31666666666667</v>
      </c>
      <c r="K46" s="21">
        <v>148.54733333333334</v>
      </c>
      <c r="L46" s="21">
        <v>-77.907333333333355</v>
      </c>
    </row>
    <row r="47" spans="1:12" x14ac:dyDescent="0.3">
      <c r="A47" s="23">
        <v>43874</v>
      </c>
      <c r="B47">
        <v>60</v>
      </c>
      <c r="E47">
        <f t="shared" si="0"/>
        <v>5</v>
      </c>
      <c r="F47" s="21">
        <v>42.56666666666667</v>
      </c>
      <c r="G47" s="21">
        <v>139.19300000000001</v>
      </c>
      <c r="H47" s="21">
        <v>0</v>
      </c>
      <c r="I47" s="17">
        <v>60</v>
      </c>
      <c r="J47" s="21">
        <v>35.31666666666667</v>
      </c>
      <c r="K47" s="21">
        <v>148.54733333333334</v>
      </c>
      <c r="L47" s="21">
        <v>-77.907333333333355</v>
      </c>
    </row>
    <row r="48" spans="1:12" x14ac:dyDescent="0.3">
      <c r="A48" s="23">
        <v>43875</v>
      </c>
      <c r="B48">
        <v>59</v>
      </c>
      <c r="E48">
        <f t="shared" si="0"/>
        <v>1</v>
      </c>
      <c r="F48" s="21">
        <v>42.56666666666667</v>
      </c>
      <c r="G48" s="21">
        <v>139.19300000000001</v>
      </c>
      <c r="H48" s="21">
        <v>0</v>
      </c>
      <c r="I48" s="17">
        <v>59</v>
      </c>
      <c r="J48" s="21">
        <v>35.31666666666667</v>
      </c>
      <c r="K48" s="21">
        <v>148.54733333333334</v>
      </c>
      <c r="L48" s="21">
        <v>-77.907333333333355</v>
      </c>
    </row>
    <row r="49" spans="1:12" x14ac:dyDescent="0.3">
      <c r="A49" s="24">
        <v>43876</v>
      </c>
      <c r="B49" s="3">
        <v>0</v>
      </c>
      <c r="E49">
        <f t="shared" si="0"/>
        <v>59</v>
      </c>
      <c r="F49" s="21">
        <v>42.56666666666667</v>
      </c>
      <c r="G49" s="21">
        <v>139.19300000000001</v>
      </c>
      <c r="H49" s="21">
        <v>0</v>
      </c>
      <c r="I49" s="17">
        <v>0</v>
      </c>
      <c r="J49" s="21">
        <v>35.31666666666667</v>
      </c>
      <c r="K49" s="21">
        <v>148.54733333333334</v>
      </c>
      <c r="L49" s="21">
        <v>-77.907333333333355</v>
      </c>
    </row>
    <row r="50" spans="1:12" x14ac:dyDescent="0.3">
      <c r="A50" s="24">
        <v>43877</v>
      </c>
      <c r="B50" s="3">
        <v>30</v>
      </c>
      <c r="E50">
        <f t="shared" si="0"/>
        <v>30</v>
      </c>
      <c r="F50" s="21">
        <v>42.56666666666667</v>
      </c>
      <c r="G50" s="21">
        <v>139.19300000000001</v>
      </c>
      <c r="H50" s="21">
        <v>0</v>
      </c>
      <c r="I50" s="17">
        <v>30</v>
      </c>
      <c r="J50" s="21">
        <v>35.31666666666667</v>
      </c>
      <c r="K50" s="21">
        <v>148.54733333333334</v>
      </c>
      <c r="L50" s="21">
        <v>-77.907333333333355</v>
      </c>
    </row>
    <row r="51" spans="1:12" x14ac:dyDescent="0.3">
      <c r="A51" s="23">
        <v>43878</v>
      </c>
      <c r="B51">
        <v>0</v>
      </c>
      <c r="E51">
        <f t="shared" si="0"/>
        <v>30</v>
      </c>
      <c r="F51" s="21">
        <v>42.56666666666667</v>
      </c>
      <c r="G51" s="21">
        <v>139.19300000000001</v>
      </c>
      <c r="H51" s="21">
        <v>0</v>
      </c>
      <c r="I51" s="17">
        <v>0</v>
      </c>
      <c r="J51" s="21">
        <v>35.31666666666667</v>
      </c>
      <c r="K51" s="21">
        <v>148.54733333333334</v>
      </c>
      <c r="L51" s="21">
        <v>-77.907333333333355</v>
      </c>
    </row>
    <row r="52" spans="1:12" x14ac:dyDescent="0.3">
      <c r="A52" s="23">
        <v>43879</v>
      </c>
      <c r="B52">
        <v>64</v>
      </c>
      <c r="E52">
        <f t="shared" si="0"/>
        <v>64</v>
      </c>
      <c r="F52" s="21">
        <v>42.56666666666667</v>
      </c>
      <c r="G52" s="21">
        <v>139.19300000000001</v>
      </c>
      <c r="H52" s="21">
        <v>0</v>
      </c>
      <c r="I52" s="17">
        <v>64</v>
      </c>
      <c r="J52" s="21">
        <v>35.31666666666667</v>
      </c>
      <c r="K52" s="21">
        <v>148.54733333333334</v>
      </c>
      <c r="L52" s="21">
        <v>-77.907333333333355</v>
      </c>
    </row>
    <row r="53" spans="1:12" x14ac:dyDescent="0.3">
      <c r="A53" s="23">
        <v>43880</v>
      </c>
      <c r="B53">
        <v>95</v>
      </c>
      <c r="E53">
        <f t="shared" si="0"/>
        <v>31</v>
      </c>
      <c r="F53" s="21">
        <v>42.56666666666667</v>
      </c>
      <c r="G53" s="21">
        <v>139.19300000000001</v>
      </c>
      <c r="H53" s="21">
        <v>0</v>
      </c>
      <c r="I53" s="17">
        <v>95</v>
      </c>
      <c r="J53" s="21">
        <v>35.31666666666667</v>
      </c>
      <c r="K53" s="21">
        <v>148.54733333333334</v>
      </c>
      <c r="L53" s="21">
        <v>-77.907333333333355</v>
      </c>
    </row>
    <row r="54" spans="1:12" x14ac:dyDescent="0.3">
      <c r="A54" s="23">
        <v>43881</v>
      </c>
      <c r="B54">
        <v>0</v>
      </c>
      <c r="E54">
        <f t="shared" si="0"/>
        <v>95</v>
      </c>
      <c r="F54" s="21">
        <v>42.56666666666667</v>
      </c>
      <c r="G54" s="21">
        <v>139.19300000000001</v>
      </c>
      <c r="H54" s="21">
        <v>0</v>
      </c>
      <c r="I54" s="17">
        <v>0</v>
      </c>
      <c r="J54" s="21">
        <v>35.31666666666667</v>
      </c>
      <c r="K54" s="21">
        <v>148.54733333333334</v>
      </c>
      <c r="L54" s="21">
        <v>-77.907333333333355</v>
      </c>
    </row>
    <row r="55" spans="1:12" x14ac:dyDescent="0.3">
      <c r="A55" s="23">
        <v>43882</v>
      </c>
      <c r="B55">
        <v>91</v>
      </c>
      <c r="E55">
        <f t="shared" si="0"/>
        <v>91</v>
      </c>
      <c r="F55" s="21">
        <v>42.56666666666667</v>
      </c>
      <c r="G55" s="21">
        <v>139.19300000000001</v>
      </c>
      <c r="H55" s="21">
        <v>0</v>
      </c>
      <c r="I55" s="17">
        <v>91</v>
      </c>
      <c r="J55" s="21">
        <v>35.31666666666667</v>
      </c>
      <c r="K55" s="21">
        <v>148.54733333333334</v>
      </c>
      <c r="L55" s="21">
        <v>-77.907333333333355</v>
      </c>
    </row>
    <row r="56" spans="1:12" x14ac:dyDescent="0.3">
      <c r="A56" s="24">
        <v>43883</v>
      </c>
      <c r="B56" s="3">
        <v>30</v>
      </c>
      <c r="E56">
        <f t="shared" si="0"/>
        <v>61</v>
      </c>
      <c r="F56" s="21">
        <v>42.56666666666667</v>
      </c>
      <c r="G56" s="21">
        <v>139.19300000000001</v>
      </c>
      <c r="H56" s="21">
        <v>0</v>
      </c>
      <c r="I56" s="17">
        <v>30</v>
      </c>
      <c r="J56" s="21">
        <v>35.31666666666667</v>
      </c>
      <c r="K56" s="21">
        <v>148.54733333333334</v>
      </c>
      <c r="L56" s="21">
        <v>-77.907333333333355</v>
      </c>
    </row>
    <row r="57" spans="1:12" x14ac:dyDescent="0.3">
      <c r="A57" s="24">
        <v>43884</v>
      </c>
      <c r="B57" s="3">
        <v>0</v>
      </c>
      <c r="E57">
        <f t="shared" si="0"/>
        <v>30</v>
      </c>
      <c r="F57" s="21">
        <v>42.56666666666667</v>
      </c>
      <c r="G57" s="21">
        <v>139.19300000000001</v>
      </c>
      <c r="H57" s="21">
        <v>0</v>
      </c>
      <c r="I57" s="17">
        <v>0</v>
      </c>
      <c r="J57" s="21">
        <v>35.31666666666667</v>
      </c>
      <c r="K57" s="21">
        <v>148.54733333333334</v>
      </c>
      <c r="L57" s="21">
        <v>-77.907333333333355</v>
      </c>
    </row>
    <row r="58" spans="1:12" x14ac:dyDescent="0.3">
      <c r="A58" s="23">
        <v>43885</v>
      </c>
      <c r="B58">
        <v>0</v>
      </c>
      <c r="E58">
        <f t="shared" si="0"/>
        <v>0</v>
      </c>
      <c r="F58" s="21">
        <v>42.56666666666667</v>
      </c>
      <c r="G58" s="21">
        <v>139.19300000000001</v>
      </c>
      <c r="H58" s="21">
        <v>0</v>
      </c>
      <c r="I58" s="17">
        <v>0</v>
      </c>
      <c r="J58" s="21">
        <v>35.31666666666667</v>
      </c>
      <c r="K58" s="21">
        <v>148.54733333333334</v>
      </c>
      <c r="L58" s="21">
        <v>-77.907333333333355</v>
      </c>
    </row>
    <row r="59" spans="1:12" x14ac:dyDescent="0.3">
      <c r="A59" s="23">
        <v>43886</v>
      </c>
      <c r="B59">
        <v>96</v>
      </c>
      <c r="E59">
        <f t="shared" si="0"/>
        <v>96</v>
      </c>
      <c r="F59" s="21">
        <v>42.56666666666667</v>
      </c>
      <c r="G59" s="21">
        <v>139.19300000000001</v>
      </c>
      <c r="H59" s="21">
        <v>0</v>
      </c>
      <c r="I59" s="17">
        <v>96</v>
      </c>
      <c r="J59" s="21">
        <v>35.31666666666667</v>
      </c>
      <c r="K59" s="21">
        <v>148.54733333333334</v>
      </c>
      <c r="L59" s="21">
        <v>-77.907333333333355</v>
      </c>
    </row>
    <row r="60" spans="1:12" x14ac:dyDescent="0.3">
      <c r="A60" s="23">
        <v>43887</v>
      </c>
      <c r="B60">
        <v>0</v>
      </c>
      <c r="E60">
        <f t="shared" si="0"/>
        <v>96</v>
      </c>
      <c r="F60" s="21">
        <v>42.56666666666667</v>
      </c>
      <c r="G60" s="21">
        <v>139.19300000000001</v>
      </c>
      <c r="H60" s="21">
        <v>0</v>
      </c>
      <c r="I60" s="17">
        <v>0</v>
      </c>
      <c r="J60" s="21">
        <v>35.31666666666667</v>
      </c>
      <c r="K60" s="21">
        <v>148.54733333333334</v>
      </c>
      <c r="L60" s="21">
        <v>-77.907333333333355</v>
      </c>
    </row>
    <row r="61" spans="1:12" x14ac:dyDescent="0.3">
      <c r="A61" s="23">
        <v>43888</v>
      </c>
      <c r="B61">
        <v>60</v>
      </c>
      <c r="E61">
        <f t="shared" si="0"/>
        <v>60</v>
      </c>
      <c r="F61" s="21">
        <v>42.56666666666667</v>
      </c>
      <c r="G61" s="21">
        <v>139.19300000000001</v>
      </c>
      <c r="H61" s="21">
        <v>0</v>
      </c>
      <c r="I61" s="17">
        <v>60</v>
      </c>
      <c r="J61" s="21">
        <v>35.31666666666667</v>
      </c>
      <c r="K61" s="21">
        <v>148.54733333333334</v>
      </c>
      <c r="L61" s="21">
        <v>-77.907333333333355</v>
      </c>
    </row>
    <row r="62" spans="1:12" x14ac:dyDescent="0.3">
      <c r="A62" s="23">
        <v>43889</v>
      </c>
      <c r="B62">
        <v>88</v>
      </c>
      <c r="E62">
        <f t="shared" si="0"/>
        <v>28</v>
      </c>
      <c r="F62" s="21">
        <v>42.56666666666667</v>
      </c>
      <c r="G62" s="21">
        <v>139.19300000000001</v>
      </c>
      <c r="H62" s="21">
        <v>0</v>
      </c>
      <c r="I62" s="17">
        <v>88</v>
      </c>
      <c r="J62" s="21">
        <v>35.31666666666667</v>
      </c>
      <c r="K62" s="21">
        <v>148.54733333333334</v>
      </c>
      <c r="L62" s="21">
        <v>-77.907333333333355</v>
      </c>
    </row>
    <row r="63" spans="1:12" x14ac:dyDescent="0.3">
      <c r="A63" s="24">
        <v>43890</v>
      </c>
      <c r="B63" s="3">
        <v>0</v>
      </c>
      <c r="E63">
        <f t="shared" si="0"/>
        <v>88</v>
      </c>
      <c r="F63" s="21">
        <v>42.56666666666667</v>
      </c>
      <c r="G63" s="21">
        <v>139.19300000000001</v>
      </c>
      <c r="H63" s="21">
        <v>0</v>
      </c>
      <c r="I63" s="17">
        <v>0</v>
      </c>
      <c r="J63" s="21">
        <v>35.31666666666667</v>
      </c>
      <c r="K63" s="21">
        <v>148.54733333333334</v>
      </c>
      <c r="L63" s="21">
        <v>-77.907333333333355</v>
      </c>
    </row>
    <row r="64" spans="1:12" x14ac:dyDescent="0.3">
      <c r="D64" t="s">
        <v>128</v>
      </c>
      <c r="E64" s="21">
        <f>AVERAGE(E4:E63)</f>
        <v>42.56666666666667</v>
      </c>
      <c r="G64" t="s">
        <v>126</v>
      </c>
      <c r="H64" t="s">
        <v>125</v>
      </c>
      <c r="I64" s="21">
        <f>AVERAGE(I4:I63)</f>
        <v>35.31666666666667</v>
      </c>
      <c r="J64" t="s">
        <v>6</v>
      </c>
      <c r="K64" t="s">
        <v>130</v>
      </c>
      <c r="L64" t="s">
        <v>131</v>
      </c>
    </row>
    <row r="65" spans="12:13" x14ac:dyDescent="0.3">
      <c r="L65" t="s">
        <v>6</v>
      </c>
      <c r="M65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mean-stdev</vt:lpstr>
      <vt:lpstr>norm dist</vt:lpstr>
      <vt:lpstr>chi square</vt:lpstr>
      <vt:lpstr>confidence interval</vt:lpstr>
      <vt:lpstr>sample size</vt:lpstr>
      <vt:lpstr>mult regression</vt:lpstr>
      <vt:lpstr>correlation</vt:lpstr>
      <vt:lpstr>Control Chart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Kelsey A</dc:creator>
  <cp:lastModifiedBy>Kelsey Johnson</cp:lastModifiedBy>
  <dcterms:created xsi:type="dcterms:W3CDTF">2020-01-23T16:57:42Z</dcterms:created>
  <dcterms:modified xsi:type="dcterms:W3CDTF">2020-03-13T17:39:41Z</dcterms:modified>
</cp:coreProperties>
</file>